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drawings/drawing7.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harts/chart18.xml" ContentType="application/vnd.openxmlformats-officedocument.drawingml.chart+xml"/>
  <Override PartName="/xl/charts/chart19.xml" ContentType="application/vnd.openxmlformats-officedocument.drawingml.chart+xml"/>
  <Override PartName="/xl/drawings/drawing8.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24.xml" ContentType="application/vnd.openxmlformats-officedocument.drawingml.chart+xml"/>
  <Override PartName="/xl/charts/chart25.xml" ContentType="application/vnd.openxmlformats-officedocument.drawingml.chart+xml"/>
  <Override PartName="/xl/drawings/drawing10.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26.xml" ContentType="application/vnd.openxmlformats-officedocument.drawingml.chart+xml"/>
  <Override PartName="/xl/charts/chart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showInkAnnotation="0" codeName="ThisWorkbook" autoCompressPictures="0" defaultThemeVersion="124226"/>
  <mc:AlternateContent xmlns:mc="http://schemas.openxmlformats.org/markup-compatibility/2006">
    <mc:Choice Requires="x15">
      <x15ac:absPath xmlns:x15ac="http://schemas.microsoft.com/office/spreadsheetml/2010/11/ac" url="C:\Users\Paul\Desktop\"/>
    </mc:Choice>
  </mc:AlternateContent>
  <xr:revisionPtr revIDLastSave="0" documentId="13_ncr:1_{85AC0734-2750-4ADC-8CC1-F86573AAB12F}" xr6:coauthVersionLast="41" xr6:coauthVersionMax="41" xr10:uidLastSave="{00000000-0000-0000-0000-000000000000}"/>
  <bookViews>
    <workbookView xWindow="120" yWindow="75" windowWidth="21075" windowHeight="12525" tabRatio="813" xr2:uid="{00000000-000D-0000-FFFF-FFFF00000000}"/>
  </bookViews>
  <sheets>
    <sheet name="Excitation" sheetId="12" r:id="rId1"/>
    <sheet name="Device" sheetId="3" r:id="rId2"/>
    <sheet name="Recombination" sheetId="2" r:id="rId3"/>
    <sheet name="Phi_n" sheetId="13" r:id="rId4"/>
    <sheet name="Phi_p" sheetId="14" r:id="rId5"/>
    <sheet name="Psi" sheetId="21" r:id="rId6"/>
    <sheet name="Gamma" sheetId="27" r:id="rId7"/>
    <sheet name="Photogeneration" sheetId="10" r:id="rId8"/>
    <sheet name="Current" sheetId="24" r:id="rId9"/>
    <sheet name="Transform" sheetId="26" r:id="rId10"/>
    <sheet name="Jacobian" sheetId="30" r:id="rId11"/>
    <sheet name="Help" sheetId="25" r:id="rId12"/>
  </sheets>
  <functionGroups builtInGroupCount="19"/>
  <definedNames>
    <definedName name="Bottom_n" localSheetId="3">Phi_n!#REF!</definedName>
    <definedName name="Bottom_p" localSheetId="4">Phi_p!$A$166</definedName>
    <definedName name="Bulk_n" localSheetId="10">Phi_n!#REF!</definedName>
    <definedName name="Bulk_n">Phi_n!#REF!</definedName>
    <definedName name="Bulk_p" localSheetId="4">Phi_p!#REF!</definedName>
    <definedName name="solver_adj" localSheetId="1" hidden="1">Excitation!$G$2</definedName>
    <definedName name="solver_adj" localSheetId="0" hidden="1">Excitation!$G$2</definedName>
    <definedName name="solver_adj" localSheetId="10" hidden="1">Jacobian!#REF!</definedName>
    <definedName name="solver_adj" localSheetId="4" hidden="1">Phi_p!$B$23</definedName>
    <definedName name="solver_cvg" localSheetId="1" hidden="1">0.0001</definedName>
    <definedName name="solver_cvg" localSheetId="0" hidden="1">0.0001</definedName>
    <definedName name="solver_cvg" localSheetId="10" hidden="1">0.0000001</definedName>
    <definedName name="solver_cvg" localSheetId="3" hidden="1">0.00001</definedName>
    <definedName name="solver_cvg" localSheetId="4" hidden="1">0.0001</definedName>
    <definedName name="solver_drv" localSheetId="1" hidden="1">1</definedName>
    <definedName name="solver_drv" localSheetId="0" hidden="1">1</definedName>
    <definedName name="solver_drv" localSheetId="10" hidden="1">1</definedName>
    <definedName name="solver_drv" localSheetId="3" hidden="1">1</definedName>
    <definedName name="solver_drv" localSheetId="4" hidden="1">1</definedName>
    <definedName name="solver_eng" localSheetId="0" hidden="1">1</definedName>
    <definedName name="solver_eng" localSheetId="10" hidden="1">1</definedName>
    <definedName name="solver_eng" localSheetId="3" hidden="1">1</definedName>
    <definedName name="solver_eng" localSheetId="4" hidden="1">1</definedName>
    <definedName name="solver_est" localSheetId="1" hidden="1">1</definedName>
    <definedName name="solver_est" localSheetId="0" hidden="1">1</definedName>
    <definedName name="solver_est" localSheetId="10" hidden="1">1</definedName>
    <definedName name="solver_est" localSheetId="3" hidden="1">1</definedName>
    <definedName name="solver_est" localSheetId="4" hidden="1">1</definedName>
    <definedName name="solver_itr" localSheetId="1" hidden="1">100</definedName>
    <definedName name="solver_itr" localSheetId="0" hidden="1">100</definedName>
    <definedName name="solver_itr" localSheetId="10" hidden="1">2147483647</definedName>
    <definedName name="solver_itr" localSheetId="3" hidden="1">2147483647</definedName>
    <definedName name="solver_itr" localSheetId="4" hidden="1">2147483647</definedName>
    <definedName name="solver_lin" localSheetId="1" hidden="1">2</definedName>
    <definedName name="solver_lin" localSheetId="0" hidden="1">2</definedName>
    <definedName name="solver_mip" localSheetId="0" hidden="1">2147483647</definedName>
    <definedName name="solver_mip" localSheetId="10" hidden="1">2147483647</definedName>
    <definedName name="solver_mip" localSheetId="3" hidden="1">2147483647</definedName>
    <definedName name="solver_mip" localSheetId="4" hidden="1">2147483647</definedName>
    <definedName name="solver_mni" localSheetId="0" hidden="1">30</definedName>
    <definedName name="solver_mni" localSheetId="10" hidden="1">5</definedName>
    <definedName name="solver_mni" localSheetId="3" hidden="1">30</definedName>
    <definedName name="solver_mni" localSheetId="4" hidden="1">30</definedName>
    <definedName name="solver_mrt" localSheetId="0" hidden="1">0.075</definedName>
    <definedName name="solver_mrt" localSheetId="10" hidden="1">0.075</definedName>
    <definedName name="solver_mrt" localSheetId="3" hidden="1">0.075</definedName>
    <definedName name="solver_mrt" localSheetId="4" hidden="1">0.075</definedName>
    <definedName name="solver_msl" localSheetId="0" hidden="1">2</definedName>
    <definedName name="solver_msl" localSheetId="10" hidden="1">2</definedName>
    <definedName name="solver_msl" localSheetId="3" hidden="1">2</definedName>
    <definedName name="solver_msl" localSheetId="4" hidden="1">2</definedName>
    <definedName name="solver_neg" localSheetId="1" hidden="1">2</definedName>
    <definedName name="solver_neg" localSheetId="0" hidden="1">2</definedName>
    <definedName name="solver_neg" localSheetId="10" hidden="1">2</definedName>
    <definedName name="solver_neg" localSheetId="3" hidden="1">2</definedName>
    <definedName name="solver_neg" localSheetId="4" hidden="1">2</definedName>
    <definedName name="solver_nod" localSheetId="0" hidden="1">2147483647</definedName>
    <definedName name="solver_nod" localSheetId="10" hidden="1">2147483647</definedName>
    <definedName name="solver_nod" localSheetId="3" hidden="1">2147483647</definedName>
    <definedName name="solver_nod" localSheetId="4" hidden="1">2147483647</definedName>
    <definedName name="solver_num" localSheetId="1" hidden="1">0</definedName>
    <definedName name="solver_num" localSheetId="0" hidden="1">0</definedName>
    <definedName name="solver_num" localSheetId="10" hidden="1">0</definedName>
    <definedName name="solver_num" localSheetId="3" hidden="1">0</definedName>
    <definedName name="solver_num" localSheetId="4" hidden="1">0</definedName>
    <definedName name="solver_nwt" localSheetId="1" hidden="1">1</definedName>
    <definedName name="solver_nwt" localSheetId="0" hidden="1">1</definedName>
    <definedName name="solver_nwt" localSheetId="10" hidden="1">1</definedName>
    <definedName name="solver_nwt" localSheetId="3" hidden="1">1</definedName>
    <definedName name="solver_nwt" localSheetId="4" hidden="1">1</definedName>
    <definedName name="solver_opt" localSheetId="1" hidden="1">Excitation!$Q$3</definedName>
    <definedName name="solver_opt" localSheetId="0" hidden="1">Excitation!$Q$4</definedName>
    <definedName name="solver_opt" localSheetId="10" hidden="1">Jacobian!$U$2</definedName>
    <definedName name="solver_opt" localSheetId="3" hidden="1">Phi_n!$W$27</definedName>
    <definedName name="solver_opt" localSheetId="4" hidden="1">Phi_p!$B$27</definedName>
    <definedName name="solver_pre" localSheetId="1" hidden="1">0.000001</definedName>
    <definedName name="solver_pre" localSheetId="0" hidden="1">0.000001</definedName>
    <definedName name="solver_pre" localSheetId="10" hidden="1">0.0001</definedName>
    <definedName name="solver_pre" localSheetId="3" hidden="1">0.0001</definedName>
    <definedName name="solver_pre" localSheetId="4" hidden="1">0.000001</definedName>
    <definedName name="solver_rbv" localSheetId="0" hidden="1">1</definedName>
    <definedName name="solver_rbv" localSheetId="10" hidden="1">2</definedName>
    <definedName name="solver_rbv" localSheetId="3" hidden="1">1</definedName>
    <definedName name="solver_rbv" localSheetId="4" hidden="1">1</definedName>
    <definedName name="solver_rlx" localSheetId="0" hidden="1">1</definedName>
    <definedName name="solver_rlx" localSheetId="10" hidden="1">2</definedName>
    <definedName name="solver_rlx" localSheetId="3" hidden="1">2</definedName>
    <definedName name="solver_rlx" localSheetId="4" hidden="1">2</definedName>
    <definedName name="solver_rsd" localSheetId="0" hidden="1">0</definedName>
    <definedName name="solver_rsd" localSheetId="10" hidden="1">0</definedName>
    <definedName name="solver_rsd" localSheetId="3" hidden="1">0</definedName>
    <definedName name="solver_rsd" localSheetId="4" hidden="1">0</definedName>
    <definedName name="solver_scl" localSheetId="1" hidden="1">2</definedName>
    <definedName name="solver_scl" localSheetId="0" hidden="1">2</definedName>
    <definedName name="solver_scl" localSheetId="10" hidden="1">1</definedName>
    <definedName name="solver_scl" localSheetId="3" hidden="1">1</definedName>
    <definedName name="solver_scl" localSheetId="4" hidden="1">1</definedName>
    <definedName name="solver_sho" localSheetId="1" hidden="1">2</definedName>
    <definedName name="solver_sho" localSheetId="0" hidden="1">2</definedName>
    <definedName name="solver_sho" localSheetId="10" hidden="1">2</definedName>
    <definedName name="solver_sho" localSheetId="3" hidden="1">2</definedName>
    <definedName name="solver_sho" localSheetId="4" hidden="1">2</definedName>
    <definedName name="solver_ssz" localSheetId="0" hidden="1">100</definedName>
    <definedName name="solver_ssz" localSheetId="10" hidden="1">100</definedName>
    <definedName name="solver_ssz" localSheetId="3" hidden="1">100</definedName>
    <definedName name="solver_ssz" localSheetId="4" hidden="1">100</definedName>
    <definedName name="solver_tim" localSheetId="1" hidden="1">100</definedName>
    <definedName name="solver_tim" localSheetId="0" hidden="1">100</definedName>
    <definedName name="solver_tim" localSheetId="10" hidden="1">5</definedName>
    <definedName name="solver_tim" localSheetId="3" hidden="1">5</definedName>
    <definedName name="solver_tim" localSheetId="4" hidden="1">2147483647</definedName>
    <definedName name="solver_tol" localSheetId="1" hidden="1">0.05</definedName>
    <definedName name="solver_tol" localSheetId="0" hidden="1">0.05</definedName>
    <definedName name="solver_tol" localSheetId="10" hidden="1">0.01</definedName>
    <definedName name="solver_tol" localSheetId="3" hidden="1">0.01</definedName>
    <definedName name="solver_tol" localSheetId="4" hidden="1">0.01</definedName>
    <definedName name="solver_typ" localSheetId="1" hidden="1">3</definedName>
    <definedName name="solver_typ" localSheetId="0" hidden="1">1</definedName>
    <definedName name="solver_typ" localSheetId="10" hidden="1">2</definedName>
    <definedName name="solver_typ" localSheetId="3" hidden="1">2</definedName>
    <definedName name="solver_typ" localSheetId="4" hidden="1">3</definedName>
    <definedName name="solver_val" localSheetId="1" hidden="1">0</definedName>
    <definedName name="solver_val" localSheetId="0" hidden="1">0</definedName>
    <definedName name="solver_val" localSheetId="10" hidden="1">0</definedName>
    <definedName name="solver_val" localSheetId="3" hidden="1">0</definedName>
    <definedName name="solver_val" localSheetId="4" hidden="1">0</definedName>
    <definedName name="solver_ver" localSheetId="0" hidden="1">3</definedName>
    <definedName name="solver_ver" localSheetId="10" hidden="1">3</definedName>
    <definedName name="solver_ver" localSheetId="3" hidden="1">3</definedName>
    <definedName name="solver_ver" localSheetId="4" hidden="1">3</definedName>
    <definedName name="TOP_N" localSheetId="3">Phi_n!#REF!</definedName>
    <definedName name="TOP_P" localSheetId="4">Phi_p!$A$121</definedName>
  </definedNames>
  <calcPr calcId="181029" concurrentCalc="0"/>
</workbook>
</file>

<file path=xl/calcChain.xml><?xml version="1.0" encoding="utf-8"?>
<calcChain xmlns="http://schemas.openxmlformats.org/spreadsheetml/2006/main">
  <c r="H1" i="10" l="1"/>
  <c r="AB66" i="10"/>
  <c r="AA6" i="10"/>
  <c r="AA7" i="10"/>
  <c r="AA8" i="10"/>
  <c r="AA9" i="10"/>
  <c r="AA10" i="10"/>
  <c r="AA11" i="10"/>
  <c r="AA12" i="10"/>
  <c r="AA13" i="10"/>
  <c r="AA14" i="10"/>
  <c r="AA15" i="10"/>
  <c r="AA16" i="10"/>
  <c r="AA17" i="10"/>
  <c r="AA18" i="10"/>
  <c r="AA19" i="10"/>
  <c r="AA20" i="10"/>
  <c r="AA21" i="10"/>
  <c r="AA22" i="10"/>
  <c r="AA23" i="10"/>
  <c r="AA24" i="10"/>
  <c r="AA25" i="10"/>
  <c r="AA26" i="10"/>
  <c r="AA27" i="10"/>
  <c r="AA28" i="10"/>
  <c r="AA29" i="10"/>
  <c r="AA30" i="10"/>
  <c r="AA31" i="10"/>
  <c r="AA32" i="10"/>
  <c r="AA33" i="10"/>
  <c r="AA34" i="10"/>
  <c r="AA35" i="10"/>
  <c r="AA36" i="10"/>
  <c r="AA37" i="10"/>
  <c r="AA38" i="10"/>
  <c r="AA39" i="10"/>
  <c r="AA40" i="10"/>
  <c r="AA41" i="10"/>
  <c r="AA42" i="10"/>
  <c r="AA43" i="10"/>
  <c r="AA44" i="10"/>
  <c r="AA45" i="10"/>
  <c r="AA46" i="10"/>
  <c r="AA47" i="10"/>
  <c r="AA48" i="10"/>
  <c r="AA49" i="10"/>
  <c r="AA50" i="10"/>
  <c r="AA51" i="10"/>
  <c r="AA52" i="10"/>
  <c r="AA53" i="10"/>
  <c r="AA54" i="10"/>
  <c r="AA55" i="10"/>
  <c r="AA56" i="10"/>
  <c r="AA57" i="10"/>
  <c r="AA58" i="10"/>
  <c r="AA59" i="10"/>
  <c r="AA60" i="10"/>
  <c r="AA61" i="10"/>
  <c r="AA62" i="10"/>
  <c r="AA63" i="10"/>
  <c r="AA64" i="10"/>
  <c r="AA66" i="10"/>
  <c r="N1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34"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170" i="10"/>
  <c r="A235" i="10"/>
  <c r="B235" i="10"/>
  <c r="AK7" i="10"/>
  <c r="AM7" i="10"/>
  <c r="AN7" i="10"/>
  <c r="AO7" i="10"/>
  <c r="AL7" i="10"/>
  <c r="AJ7" i="10"/>
  <c r="D235" i="10"/>
  <c r="B4" i="10"/>
  <c r="B12" i="10"/>
  <c r="B9" i="10"/>
  <c r="E235" i="10"/>
  <c r="C4" i="10"/>
  <c r="C12" i="10"/>
  <c r="C9" i="10"/>
  <c r="F235" i="10"/>
  <c r="D4" i="10"/>
  <c r="D12" i="10"/>
  <c r="D9" i="10"/>
  <c r="G235" i="10"/>
  <c r="E4" i="10"/>
  <c r="E12" i="10"/>
  <c r="E9" i="10"/>
  <c r="H235" i="10"/>
  <c r="F4" i="10"/>
  <c r="F12" i="10"/>
  <c r="F9" i="10"/>
  <c r="I235" i="10"/>
  <c r="G4" i="10"/>
  <c r="G12" i="10"/>
  <c r="G9" i="10"/>
  <c r="J235" i="10"/>
  <c r="H4" i="10"/>
  <c r="H12" i="10"/>
  <c r="H9" i="10"/>
  <c r="K235" i="10"/>
  <c r="I4" i="10"/>
  <c r="I12" i="10"/>
  <c r="I9" i="10"/>
  <c r="L235" i="10"/>
  <c r="J4" i="10"/>
  <c r="J12" i="10"/>
  <c r="J9" i="10"/>
  <c r="M235" i="10"/>
  <c r="K4" i="10"/>
  <c r="K12" i="10"/>
  <c r="K9" i="10"/>
  <c r="N235" i="10"/>
  <c r="L4" i="10"/>
  <c r="L12" i="10"/>
  <c r="L9" i="10"/>
  <c r="O235" i="10"/>
  <c r="M4" i="10"/>
  <c r="M12" i="10"/>
  <c r="M9" i="10"/>
  <c r="P235" i="10"/>
  <c r="N4" i="10"/>
  <c r="N12" i="10"/>
  <c r="N9" i="10"/>
  <c r="Q235" i="10"/>
  <c r="O4" i="10"/>
  <c r="O12" i="10"/>
  <c r="O9" i="10"/>
  <c r="R235" i="10"/>
  <c r="P4" i="10"/>
  <c r="P12" i="10"/>
  <c r="P9" i="10"/>
  <c r="S235" i="10"/>
  <c r="Q4" i="10"/>
  <c r="Q12" i="10"/>
  <c r="Q9" i="10"/>
  <c r="T235" i="10"/>
  <c r="R4" i="10"/>
  <c r="R12" i="10"/>
  <c r="R9" i="10"/>
  <c r="U235" i="10"/>
  <c r="S4" i="10"/>
  <c r="S12" i="10"/>
  <c r="S9" i="10"/>
  <c r="V235" i="10"/>
  <c r="T4" i="10"/>
  <c r="T12" i="10"/>
  <c r="T9" i="10"/>
  <c r="W235" i="10"/>
  <c r="U4" i="10"/>
  <c r="U12" i="10"/>
  <c r="U9" i="10"/>
  <c r="X235" i="10"/>
  <c r="A236" i="10"/>
  <c r="B236" i="10"/>
  <c r="AK8" i="10"/>
  <c r="AM8" i="10"/>
  <c r="AN8" i="10"/>
  <c r="AO8" i="10"/>
  <c r="AL8" i="10"/>
  <c r="AJ8" i="10"/>
  <c r="D236" i="10"/>
  <c r="E236" i="10"/>
  <c r="F236" i="10"/>
  <c r="G236" i="10"/>
  <c r="H236" i="10"/>
  <c r="I236" i="10"/>
  <c r="J236" i="10"/>
  <c r="K236" i="10"/>
  <c r="L236" i="10"/>
  <c r="M236" i="10"/>
  <c r="N236" i="10"/>
  <c r="O236" i="10"/>
  <c r="P236" i="10"/>
  <c r="Q236" i="10"/>
  <c r="R236" i="10"/>
  <c r="S236" i="10"/>
  <c r="T236" i="10"/>
  <c r="U236" i="10"/>
  <c r="V236" i="10"/>
  <c r="W236" i="10"/>
  <c r="X236" i="10"/>
  <c r="A237" i="10"/>
  <c r="B237" i="10"/>
  <c r="AK9" i="10"/>
  <c r="AM9" i="10"/>
  <c r="AN9" i="10"/>
  <c r="AO9" i="10"/>
  <c r="AL9" i="10"/>
  <c r="AJ9" i="10"/>
  <c r="D237" i="10"/>
  <c r="E237" i="10"/>
  <c r="F237" i="10"/>
  <c r="G237" i="10"/>
  <c r="H237" i="10"/>
  <c r="I237" i="10"/>
  <c r="J237" i="10"/>
  <c r="K237" i="10"/>
  <c r="L237" i="10"/>
  <c r="M237" i="10"/>
  <c r="N237" i="10"/>
  <c r="O237" i="10"/>
  <c r="P237" i="10"/>
  <c r="Q237" i="10"/>
  <c r="R237" i="10"/>
  <c r="S237" i="10"/>
  <c r="T237" i="10"/>
  <c r="U237" i="10"/>
  <c r="V237" i="10"/>
  <c r="W237" i="10"/>
  <c r="X237" i="10"/>
  <c r="A238" i="10"/>
  <c r="B238" i="10"/>
  <c r="AK10" i="10"/>
  <c r="AM10" i="10"/>
  <c r="AN10" i="10"/>
  <c r="AO10" i="10"/>
  <c r="AL10" i="10"/>
  <c r="AJ10" i="10"/>
  <c r="D238" i="10"/>
  <c r="E238" i="10"/>
  <c r="F238" i="10"/>
  <c r="G238" i="10"/>
  <c r="H238" i="10"/>
  <c r="I238" i="10"/>
  <c r="J238" i="10"/>
  <c r="K238" i="10"/>
  <c r="L238" i="10"/>
  <c r="M238" i="10"/>
  <c r="N238" i="10"/>
  <c r="O238" i="10"/>
  <c r="P238" i="10"/>
  <c r="Q238" i="10"/>
  <c r="R238" i="10"/>
  <c r="S238" i="10"/>
  <c r="T238" i="10"/>
  <c r="U238" i="10"/>
  <c r="V238" i="10"/>
  <c r="W238" i="10"/>
  <c r="X238" i="10"/>
  <c r="A239" i="10"/>
  <c r="B239" i="10"/>
  <c r="AK11" i="10"/>
  <c r="AM11" i="10"/>
  <c r="AN11" i="10"/>
  <c r="AO11" i="10"/>
  <c r="AL11" i="10"/>
  <c r="AJ11" i="10"/>
  <c r="D239" i="10"/>
  <c r="E239" i="10"/>
  <c r="F239" i="10"/>
  <c r="G239" i="10"/>
  <c r="H239" i="10"/>
  <c r="I239" i="10"/>
  <c r="J239" i="10"/>
  <c r="K239" i="10"/>
  <c r="L239" i="10"/>
  <c r="M239" i="10"/>
  <c r="N239" i="10"/>
  <c r="O239" i="10"/>
  <c r="P239" i="10"/>
  <c r="Q239" i="10"/>
  <c r="R239" i="10"/>
  <c r="S239" i="10"/>
  <c r="T239" i="10"/>
  <c r="U239" i="10"/>
  <c r="V239" i="10"/>
  <c r="W239" i="10"/>
  <c r="X239" i="10"/>
  <c r="A240" i="10"/>
  <c r="B240" i="10"/>
  <c r="AK12" i="10"/>
  <c r="AM12" i="10"/>
  <c r="AN12" i="10"/>
  <c r="AO12" i="10"/>
  <c r="AL12" i="10"/>
  <c r="AJ12" i="10"/>
  <c r="D240" i="10"/>
  <c r="E240" i="10"/>
  <c r="F240" i="10"/>
  <c r="G240" i="10"/>
  <c r="H240" i="10"/>
  <c r="I240" i="10"/>
  <c r="J240" i="10"/>
  <c r="K240" i="10"/>
  <c r="L240" i="10"/>
  <c r="M240" i="10"/>
  <c r="N240" i="10"/>
  <c r="O240" i="10"/>
  <c r="P240" i="10"/>
  <c r="Q240" i="10"/>
  <c r="R240" i="10"/>
  <c r="S240" i="10"/>
  <c r="T240" i="10"/>
  <c r="U240" i="10"/>
  <c r="V240" i="10"/>
  <c r="W240" i="10"/>
  <c r="X240" i="10"/>
  <c r="A241" i="10"/>
  <c r="B241" i="10"/>
  <c r="AK13" i="10"/>
  <c r="AM13" i="10"/>
  <c r="AN13" i="10"/>
  <c r="AO13" i="10"/>
  <c r="AL13" i="10"/>
  <c r="AJ13" i="10"/>
  <c r="D241" i="10"/>
  <c r="E241" i="10"/>
  <c r="F241" i="10"/>
  <c r="G241" i="10"/>
  <c r="H241" i="10"/>
  <c r="I241" i="10"/>
  <c r="J241" i="10"/>
  <c r="K241" i="10"/>
  <c r="L241" i="10"/>
  <c r="M241" i="10"/>
  <c r="N241" i="10"/>
  <c r="O241" i="10"/>
  <c r="P241" i="10"/>
  <c r="Q241" i="10"/>
  <c r="R241" i="10"/>
  <c r="S241" i="10"/>
  <c r="T241" i="10"/>
  <c r="U241" i="10"/>
  <c r="V241" i="10"/>
  <c r="W241" i="10"/>
  <c r="X241" i="10"/>
  <c r="A242" i="10"/>
  <c r="B242" i="10"/>
  <c r="AK14" i="10"/>
  <c r="AM14" i="10"/>
  <c r="AN14" i="10"/>
  <c r="AO14" i="10"/>
  <c r="AL14" i="10"/>
  <c r="AJ14" i="10"/>
  <c r="D242" i="10"/>
  <c r="E242" i="10"/>
  <c r="F242" i="10"/>
  <c r="G242" i="10"/>
  <c r="H242" i="10"/>
  <c r="I242" i="10"/>
  <c r="J242" i="10"/>
  <c r="K242" i="10"/>
  <c r="L242" i="10"/>
  <c r="M242" i="10"/>
  <c r="N242" i="10"/>
  <c r="O242" i="10"/>
  <c r="P242" i="10"/>
  <c r="Q242" i="10"/>
  <c r="R242" i="10"/>
  <c r="S242" i="10"/>
  <c r="T242" i="10"/>
  <c r="U242" i="10"/>
  <c r="V242" i="10"/>
  <c r="W242" i="10"/>
  <c r="X242" i="10"/>
  <c r="A243" i="10"/>
  <c r="B243" i="10"/>
  <c r="AK15" i="10"/>
  <c r="AM15" i="10"/>
  <c r="AN15" i="10"/>
  <c r="AO15" i="10"/>
  <c r="AL15" i="10"/>
  <c r="AJ15" i="10"/>
  <c r="D243" i="10"/>
  <c r="E243" i="10"/>
  <c r="F243" i="10"/>
  <c r="G243" i="10"/>
  <c r="H243" i="10"/>
  <c r="I243" i="10"/>
  <c r="J243" i="10"/>
  <c r="K243" i="10"/>
  <c r="L243" i="10"/>
  <c r="M243" i="10"/>
  <c r="N243" i="10"/>
  <c r="O243" i="10"/>
  <c r="P243" i="10"/>
  <c r="Q243" i="10"/>
  <c r="R243" i="10"/>
  <c r="S243" i="10"/>
  <c r="T243" i="10"/>
  <c r="U243" i="10"/>
  <c r="V243" i="10"/>
  <c r="W243" i="10"/>
  <c r="X243" i="10"/>
  <c r="A244" i="10"/>
  <c r="B244" i="10"/>
  <c r="AK16" i="10"/>
  <c r="AM16" i="10"/>
  <c r="AN16" i="10"/>
  <c r="AO16" i="10"/>
  <c r="AL16" i="10"/>
  <c r="AJ16" i="10"/>
  <c r="D244" i="10"/>
  <c r="E244" i="10"/>
  <c r="F244" i="10"/>
  <c r="G244" i="10"/>
  <c r="H244" i="10"/>
  <c r="I244" i="10"/>
  <c r="J244" i="10"/>
  <c r="K244" i="10"/>
  <c r="L244" i="10"/>
  <c r="M244" i="10"/>
  <c r="N244" i="10"/>
  <c r="O244" i="10"/>
  <c r="P244" i="10"/>
  <c r="Q244" i="10"/>
  <c r="R244" i="10"/>
  <c r="S244" i="10"/>
  <c r="T244" i="10"/>
  <c r="U244" i="10"/>
  <c r="V244" i="10"/>
  <c r="W244" i="10"/>
  <c r="X244" i="10"/>
  <c r="A245" i="10"/>
  <c r="B245" i="10"/>
  <c r="AK17" i="10"/>
  <c r="AM17" i="10"/>
  <c r="AN17" i="10"/>
  <c r="AO17" i="10"/>
  <c r="AL17" i="10"/>
  <c r="AJ17" i="10"/>
  <c r="D245" i="10"/>
  <c r="E245" i="10"/>
  <c r="F245" i="10"/>
  <c r="G245" i="10"/>
  <c r="H245" i="10"/>
  <c r="I245" i="10"/>
  <c r="J245" i="10"/>
  <c r="K245" i="10"/>
  <c r="L245" i="10"/>
  <c r="M245" i="10"/>
  <c r="N245" i="10"/>
  <c r="O245" i="10"/>
  <c r="P245" i="10"/>
  <c r="Q245" i="10"/>
  <c r="R245" i="10"/>
  <c r="S245" i="10"/>
  <c r="T245" i="10"/>
  <c r="U245" i="10"/>
  <c r="V245" i="10"/>
  <c r="W245" i="10"/>
  <c r="X245" i="10"/>
  <c r="A246" i="10"/>
  <c r="B246" i="10"/>
  <c r="AK18" i="10"/>
  <c r="AM18" i="10"/>
  <c r="AN18" i="10"/>
  <c r="AO18" i="10"/>
  <c r="AL18" i="10"/>
  <c r="AJ18" i="10"/>
  <c r="D246" i="10"/>
  <c r="E246" i="10"/>
  <c r="F246" i="10"/>
  <c r="G246" i="10"/>
  <c r="H246" i="10"/>
  <c r="I246" i="10"/>
  <c r="J246" i="10"/>
  <c r="K246" i="10"/>
  <c r="L246" i="10"/>
  <c r="M246" i="10"/>
  <c r="N246" i="10"/>
  <c r="O246" i="10"/>
  <c r="P246" i="10"/>
  <c r="Q246" i="10"/>
  <c r="R246" i="10"/>
  <c r="S246" i="10"/>
  <c r="T246" i="10"/>
  <c r="U246" i="10"/>
  <c r="V246" i="10"/>
  <c r="W246" i="10"/>
  <c r="X246" i="10"/>
  <c r="A247" i="10"/>
  <c r="B247" i="10"/>
  <c r="AK19" i="10"/>
  <c r="AM19" i="10"/>
  <c r="AN19" i="10"/>
  <c r="AO19" i="10"/>
  <c r="AL19" i="10"/>
  <c r="AJ19" i="10"/>
  <c r="D247" i="10"/>
  <c r="E247" i="10"/>
  <c r="F247" i="10"/>
  <c r="G247" i="10"/>
  <c r="H247" i="10"/>
  <c r="I247" i="10"/>
  <c r="J247" i="10"/>
  <c r="K247" i="10"/>
  <c r="L247" i="10"/>
  <c r="M247" i="10"/>
  <c r="N247" i="10"/>
  <c r="O247" i="10"/>
  <c r="P247" i="10"/>
  <c r="Q247" i="10"/>
  <c r="R247" i="10"/>
  <c r="S247" i="10"/>
  <c r="T247" i="10"/>
  <c r="U247" i="10"/>
  <c r="V247" i="10"/>
  <c r="W247" i="10"/>
  <c r="X247" i="10"/>
  <c r="A248" i="10"/>
  <c r="B248" i="10"/>
  <c r="AK20" i="10"/>
  <c r="AM20" i="10"/>
  <c r="AN20" i="10"/>
  <c r="AO20" i="10"/>
  <c r="AL20" i="10"/>
  <c r="AJ20" i="10"/>
  <c r="D248" i="10"/>
  <c r="E248" i="10"/>
  <c r="F248" i="10"/>
  <c r="G248" i="10"/>
  <c r="H248" i="10"/>
  <c r="I248" i="10"/>
  <c r="J248" i="10"/>
  <c r="K248" i="10"/>
  <c r="L248" i="10"/>
  <c r="M248" i="10"/>
  <c r="N248" i="10"/>
  <c r="O248" i="10"/>
  <c r="P248" i="10"/>
  <c r="Q248" i="10"/>
  <c r="R248" i="10"/>
  <c r="S248" i="10"/>
  <c r="T248" i="10"/>
  <c r="U248" i="10"/>
  <c r="V248" i="10"/>
  <c r="W248" i="10"/>
  <c r="X248" i="10"/>
  <c r="A249" i="10"/>
  <c r="B249" i="10"/>
  <c r="AK21" i="10"/>
  <c r="AM21" i="10"/>
  <c r="AN21" i="10"/>
  <c r="AO21" i="10"/>
  <c r="AL21" i="10"/>
  <c r="AJ21" i="10"/>
  <c r="D249" i="10"/>
  <c r="E249" i="10"/>
  <c r="F249" i="10"/>
  <c r="G249" i="10"/>
  <c r="H249" i="10"/>
  <c r="I249" i="10"/>
  <c r="J249" i="10"/>
  <c r="K249" i="10"/>
  <c r="L249" i="10"/>
  <c r="M249" i="10"/>
  <c r="N249" i="10"/>
  <c r="O249" i="10"/>
  <c r="P249" i="10"/>
  <c r="Q249" i="10"/>
  <c r="R249" i="10"/>
  <c r="S249" i="10"/>
  <c r="T249" i="10"/>
  <c r="U249" i="10"/>
  <c r="V249" i="10"/>
  <c r="W249" i="10"/>
  <c r="X249" i="10"/>
  <c r="A250" i="10"/>
  <c r="B250" i="10"/>
  <c r="AK22" i="10"/>
  <c r="AM22" i="10"/>
  <c r="AN22" i="10"/>
  <c r="AO22" i="10"/>
  <c r="AL22" i="10"/>
  <c r="AJ22" i="10"/>
  <c r="D250" i="10"/>
  <c r="E250" i="10"/>
  <c r="F250" i="10"/>
  <c r="G250" i="10"/>
  <c r="H250" i="10"/>
  <c r="I250" i="10"/>
  <c r="J250" i="10"/>
  <c r="K250" i="10"/>
  <c r="L250" i="10"/>
  <c r="M250" i="10"/>
  <c r="N250" i="10"/>
  <c r="O250" i="10"/>
  <c r="P250" i="10"/>
  <c r="Q250" i="10"/>
  <c r="R250" i="10"/>
  <c r="S250" i="10"/>
  <c r="T250" i="10"/>
  <c r="U250" i="10"/>
  <c r="V250" i="10"/>
  <c r="W250" i="10"/>
  <c r="X250" i="10"/>
  <c r="A251" i="10"/>
  <c r="B251" i="10"/>
  <c r="AK23" i="10"/>
  <c r="AM23" i="10"/>
  <c r="AN23" i="10"/>
  <c r="AO23" i="10"/>
  <c r="AL23" i="10"/>
  <c r="AJ23" i="10"/>
  <c r="D251" i="10"/>
  <c r="E251" i="10"/>
  <c r="F251" i="10"/>
  <c r="G251" i="10"/>
  <c r="H251" i="10"/>
  <c r="I251" i="10"/>
  <c r="J251" i="10"/>
  <c r="K251" i="10"/>
  <c r="L251" i="10"/>
  <c r="M251" i="10"/>
  <c r="N251" i="10"/>
  <c r="O251" i="10"/>
  <c r="P251" i="10"/>
  <c r="Q251" i="10"/>
  <c r="R251" i="10"/>
  <c r="S251" i="10"/>
  <c r="T251" i="10"/>
  <c r="U251" i="10"/>
  <c r="V251" i="10"/>
  <c r="W251" i="10"/>
  <c r="X251" i="10"/>
  <c r="A252" i="10"/>
  <c r="B252" i="10"/>
  <c r="AK24" i="10"/>
  <c r="AM24" i="10"/>
  <c r="AN24" i="10"/>
  <c r="AO24" i="10"/>
  <c r="AL24" i="10"/>
  <c r="AJ24" i="10"/>
  <c r="D252" i="10"/>
  <c r="E252" i="10"/>
  <c r="F252" i="10"/>
  <c r="G252" i="10"/>
  <c r="H252" i="10"/>
  <c r="I252" i="10"/>
  <c r="J252" i="10"/>
  <c r="K252" i="10"/>
  <c r="L252" i="10"/>
  <c r="M252" i="10"/>
  <c r="N252" i="10"/>
  <c r="O252" i="10"/>
  <c r="P252" i="10"/>
  <c r="Q252" i="10"/>
  <c r="R252" i="10"/>
  <c r="S252" i="10"/>
  <c r="T252" i="10"/>
  <c r="U252" i="10"/>
  <c r="V252" i="10"/>
  <c r="W252" i="10"/>
  <c r="X252" i="10"/>
  <c r="A253" i="10"/>
  <c r="B253" i="10"/>
  <c r="AK25" i="10"/>
  <c r="AM25" i="10"/>
  <c r="AN25" i="10"/>
  <c r="AO25" i="10"/>
  <c r="AL25" i="10"/>
  <c r="AJ25" i="10"/>
  <c r="D253" i="10"/>
  <c r="E253" i="10"/>
  <c r="F253" i="10"/>
  <c r="G253" i="10"/>
  <c r="H253" i="10"/>
  <c r="I253" i="10"/>
  <c r="J253" i="10"/>
  <c r="K253" i="10"/>
  <c r="L253" i="10"/>
  <c r="M253" i="10"/>
  <c r="N253" i="10"/>
  <c r="O253" i="10"/>
  <c r="P253" i="10"/>
  <c r="Q253" i="10"/>
  <c r="R253" i="10"/>
  <c r="S253" i="10"/>
  <c r="T253" i="10"/>
  <c r="U253" i="10"/>
  <c r="V253" i="10"/>
  <c r="W253" i="10"/>
  <c r="X253" i="10"/>
  <c r="A254" i="10"/>
  <c r="B254" i="10"/>
  <c r="AK26" i="10"/>
  <c r="AM26" i="10"/>
  <c r="AN26" i="10"/>
  <c r="AO26" i="10"/>
  <c r="AL26" i="10"/>
  <c r="AJ26" i="10"/>
  <c r="D254" i="10"/>
  <c r="E254" i="10"/>
  <c r="F254" i="10"/>
  <c r="G254" i="10"/>
  <c r="H254" i="10"/>
  <c r="I254" i="10"/>
  <c r="J254" i="10"/>
  <c r="K254" i="10"/>
  <c r="L254" i="10"/>
  <c r="M254" i="10"/>
  <c r="N254" i="10"/>
  <c r="O254" i="10"/>
  <c r="P254" i="10"/>
  <c r="Q254" i="10"/>
  <c r="R254" i="10"/>
  <c r="S254" i="10"/>
  <c r="T254" i="10"/>
  <c r="U254" i="10"/>
  <c r="V254" i="10"/>
  <c r="W254" i="10"/>
  <c r="X254" i="10"/>
  <c r="A255" i="10"/>
  <c r="B255" i="10"/>
  <c r="AK27" i="10"/>
  <c r="AM27" i="10"/>
  <c r="AN27" i="10"/>
  <c r="AO27" i="10"/>
  <c r="AL27" i="10"/>
  <c r="AJ27" i="10"/>
  <c r="D255" i="10"/>
  <c r="E255" i="10"/>
  <c r="F255" i="10"/>
  <c r="G255" i="10"/>
  <c r="H255" i="10"/>
  <c r="I255" i="10"/>
  <c r="J255" i="10"/>
  <c r="K255" i="10"/>
  <c r="L255" i="10"/>
  <c r="M255" i="10"/>
  <c r="N255" i="10"/>
  <c r="O255" i="10"/>
  <c r="P255" i="10"/>
  <c r="Q255" i="10"/>
  <c r="R255" i="10"/>
  <c r="S255" i="10"/>
  <c r="T255" i="10"/>
  <c r="U255" i="10"/>
  <c r="V255" i="10"/>
  <c r="W255" i="10"/>
  <c r="X255" i="10"/>
  <c r="A256" i="10"/>
  <c r="B256" i="10"/>
  <c r="AK28" i="10"/>
  <c r="AM28" i="10"/>
  <c r="AN28" i="10"/>
  <c r="AO28" i="10"/>
  <c r="AL28" i="10"/>
  <c r="AJ28" i="10"/>
  <c r="D256" i="10"/>
  <c r="E256" i="10"/>
  <c r="F256" i="10"/>
  <c r="G256" i="10"/>
  <c r="H256" i="10"/>
  <c r="I256" i="10"/>
  <c r="J256" i="10"/>
  <c r="K256" i="10"/>
  <c r="L256" i="10"/>
  <c r="M256" i="10"/>
  <c r="N256" i="10"/>
  <c r="O256" i="10"/>
  <c r="P256" i="10"/>
  <c r="Q256" i="10"/>
  <c r="R256" i="10"/>
  <c r="S256" i="10"/>
  <c r="T256" i="10"/>
  <c r="U256" i="10"/>
  <c r="V256" i="10"/>
  <c r="W256" i="10"/>
  <c r="X256" i="10"/>
  <c r="A257" i="10"/>
  <c r="B257" i="10"/>
  <c r="AK29" i="10"/>
  <c r="AM29" i="10"/>
  <c r="AN29" i="10"/>
  <c r="AO29" i="10"/>
  <c r="AL29" i="10"/>
  <c r="AJ29" i="10"/>
  <c r="D257" i="10"/>
  <c r="E257" i="10"/>
  <c r="F257" i="10"/>
  <c r="G257" i="10"/>
  <c r="H257" i="10"/>
  <c r="I257" i="10"/>
  <c r="J257" i="10"/>
  <c r="K257" i="10"/>
  <c r="L257" i="10"/>
  <c r="M257" i="10"/>
  <c r="N257" i="10"/>
  <c r="O257" i="10"/>
  <c r="P257" i="10"/>
  <c r="Q257" i="10"/>
  <c r="R257" i="10"/>
  <c r="S257" i="10"/>
  <c r="T257" i="10"/>
  <c r="U257" i="10"/>
  <c r="V257" i="10"/>
  <c r="W257" i="10"/>
  <c r="X257" i="10"/>
  <c r="A258" i="10"/>
  <c r="B258" i="10"/>
  <c r="AK30" i="10"/>
  <c r="AM30" i="10"/>
  <c r="AN30" i="10"/>
  <c r="AO30" i="10"/>
  <c r="AL30" i="10"/>
  <c r="AJ30" i="10"/>
  <c r="D258" i="10"/>
  <c r="E258" i="10"/>
  <c r="F258" i="10"/>
  <c r="G258" i="10"/>
  <c r="H258" i="10"/>
  <c r="I258" i="10"/>
  <c r="J258" i="10"/>
  <c r="K258" i="10"/>
  <c r="L258" i="10"/>
  <c r="M258" i="10"/>
  <c r="N258" i="10"/>
  <c r="O258" i="10"/>
  <c r="P258" i="10"/>
  <c r="Q258" i="10"/>
  <c r="R258" i="10"/>
  <c r="S258" i="10"/>
  <c r="T258" i="10"/>
  <c r="U258" i="10"/>
  <c r="V258" i="10"/>
  <c r="W258" i="10"/>
  <c r="X258" i="10"/>
  <c r="A259" i="10"/>
  <c r="B259" i="10"/>
  <c r="AK31" i="10"/>
  <c r="AM31" i="10"/>
  <c r="AN31" i="10"/>
  <c r="AO31" i="10"/>
  <c r="AL31" i="10"/>
  <c r="AJ31" i="10"/>
  <c r="D259" i="10"/>
  <c r="E259" i="10"/>
  <c r="F259" i="10"/>
  <c r="G259" i="10"/>
  <c r="H259" i="10"/>
  <c r="I259" i="10"/>
  <c r="J259" i="10"/>
  <c r="K259" i="10"/>
  <c r="L259" i="10"/>
  <c r="M259" i="10"/>
  <c r="N259" i="10"/>
  <c r="O259" i="10"/>
  <c r="P259" i="10"/>
  <c r="Q259" i="10"/>
  <c r="R259" i="10"/>
  <c r="S259" i="10"/>
  <c r="T259" i="10"/>
  <c r="U259" i="10"/>
  <c r="V259" i="10"/>
  <c r="W259" i="10"/>
  <c r="X259" i="10"/>
  <c r="A260" i="10"/>
  <c r="B260" i="10"/>
  <c r="AK32" i="10"/>
  <c r="AM32" i="10"/>
  <c r="AN32" i="10"/>
  <c r="AO32" i="10"/>
  <c r="AL32" i="10"/>
  <c r="AJ32" i="10"/>
  <c r="D260" i="10"/>
  <c r="E260" i="10"/>
  <c r="F260" i="10"/>
  <c r="G260" i="10"/>
  <c r="H260" i="10"/>
  <c r="I260" i="10"/>
  <c r="J260" i="10"/>
  <c r="K260" i="10"/>
  <c r="L260" i="10"/>
  <c r="M260" i="10"/>
  <c r="N260" i="10"/>
  <c r="O260" i="10"/>
  <c r="P260" i="10"/>
  <c r="Q260" i="10"/>
  <c r="R260" i="10"/>
  <c r="S260" i="10"/>
  <c r="T260" i="10"/>
  <c r="U260" i="10"/>
  <c r="V260" i="10"/>
  <c r="W260" i="10"/>
  <c r="X260" i="10"/>
  <c r="A261" i="10"/>
  <c r="B261" i="10"/>
  <c r="AK33" i="10"/>
  <c r="AM33" i="10"/>
  <c r="AN33" i="10"/>
  <c r="AO33" i="10"/>
  <c r="AL33" i="10"/>
  <c r="AJ33" i="10"/>
  <c r="D261" i="10"/>
  <c r="E261" i="10"/>
  <c r="F261" i="10"/>
  <c r="G261" i="10"/>
  <c r="H261" i="10"/>
  <c r="I261" i="10"/>
  <c r="J261" i="10"/>
  <c r="K261" i="10"/>
  <c r="L261" i="10"/>
  <c r="M261" i="10"/>
  <c r="N261" i="10"/>
  <c r="O261" i="10"/>
  <c r="P261" i="10"/>
  <c r="Q261" i="10"/>
  <c r="R261" i="10"/>
  <c r="S261" i="10"/>
  <c r="T261" i="10"/>
  <c r="U261" i="10"/>
  <c r="V261" i="10"/>
  <c r="W261" i="10"/>
  <c r="X261" i="10"/>
  <c r="A262" i="10"/>
  <c r="B262" i="10"/>
  <c r="AK34" i="10"/>
  <c r="AM34" i="10"/>
  <c r="AN34" i="10"/>
  <c r="AO34" i="10"/>
  <c r="AL34" i="10"/>
  <c r="AJ34" i="10"/>
  <c r="D262" i="10"/>
  <c r="E262" i="10"/>
  <c r="F262" i="10"/>
  <c r="G262" i="10"/>
  <c r="H262" i="10"/>
  <c r="I262" i="10"/>
  <c r="J262" i="10"/>
  <c r="K262" i="10"/>
  <c r="L262" i="10"/>
  <c r="M262" i="10"/>
  <c r="N262" i="10"/>
  <c r="O262" i="10"/>
  <c r="P262" i="10"/>
  <c r="Q262" i="10"/>
  <c r="R262" i="10"/>
  <c r="S262" i="10"/>
  <c r="T262" i="10"/>
  <c r="U262" i="10"/>
  <c r="V262" i="10"/>
  <c r="W262" i="10"/>
  <c r="X262" i="10"/>
  <c r="A263" i="10"/>
  <c r="B263" i="10"/>
  <c r="AK35" i="10"/>
  <c r="AM35" i="10"/>
  <c r="AN35" i="10"/>
  <c r="AO35" i="10"/>
  <c r="AL35" i="10"/>
  <c r="AJ35" i="10"/>
  <c r="D263" i="10"/>
  <c r="E263" i="10"/>
  <c r="F263" i="10"/>
  <c r="G263" i="10"/>
  <c r="H263" i="10"/>
  <c r="I263" i="10"/>
  <c r="J263" i="10"/>
  <c r="K263" i="10"/>
  <c r="L263" i="10"/>
  <c r="M263" i="10"/>
  <c r="N263" i="10"/>
  <c r="O263" i="10"/>
  <c r="P263" i="10"/>
  <c r="Q263" i="10"/>
  <c r="R263" i="10"/>
  <c r="S263" i="10"/>
  <c r="T263" i="10"/>
  <c r="U263" i="10"/>
  <c r="V263" i="10"/>
  <c r="W263" i="10"/>
  <c r="X263" i="10"/>
  <c r="A264" i="10"/>
  <c r="B264" i="10"/>
  <c r="AK36" i="10"/>
  <c r="AM36" i="10"/>
  <c r="AN36" i="10"/>
  <c r="AO36" i="10"/>
  <c r="AL36" i="10"/>
  <c r="AJ36" i="10"/>
  <c r="D264" i="10"/>
  <c r="E264" i="10"/>
  <c r="F264" i="10"/>
  <c r="G264" i="10"/>
  <c r="H264" i="10"/>
  <c r="I264" i="10"/>
  <c r="J264" i="10"/>
  <c r="K264" i="10"/>
  <c r="L264" i="10"/>
  <c r="M264" i="10"/>
  <c r="N264" i="10"/>
  <c r="O264" i="10"/>
  <c r="P264" i="10"/>
  <c r="Q264" i="10"/>
  <c r="R264" i="10"/>
  <c r="S264" i="10"/>
  <c r="T264" i="10"/>
  <c r="U264" i="10"/>
  <c r="V264" i="10"/>
  <c r="W264" i="10"/>
  <c r="X264" i="10"/>
  <c r="A265" i="10"/>
  <c r="B265" i="10"/>
  <c r="AK37" i="10"/>
  <c r="AM37" i="10"/>
  <c r="AN37" i="10"/>
  <c r="AO37" i="10"/>
  <c r="AL37" i="10"/>
  <c r="AJ37" i="10"/>
  <c r="D265" i="10"/>
  <c r="E265" i="10"/>
  <c r="F265" i="10"/>
  <c r="G265" i="10"/>
  <c r="H265" i="10"/>
  <c r="I265" i="10"/>
  <c r="J265" i="10"/>
  <c r="K265" i="10"/>
  <c r="L265" i="10"/>
  <c r="M265" i="10"/>
  <c r="N265" i="10"/>
  <c r="O265" i="10"/>
  <c r="P265" i="10"/>
  <c r="Q265" i="10"/>
  <c r="R265" i="10"/>
  <c r="S265" i="10"/>
  <c r="T265" i="10"/>
  <c r="U265" i="10"/>
  <c r="V265" i="10"/>
  <c r="W265" i="10"/>
  <c r="X265" i="10"/>
  <c r="A266" i="10"/>
  <c r="B266" i="10"/>
  <c r="AK38" i="10"/>
  <c r="AM38" i="10"/>
  <c r="AN38" i="10"/>
  <c r="AO38" i="10"/>
  <c r="AL38" i="10"/>
  <c r="AJ38" i="10"/>
  <c r="D266" i="10"/>
  <c r="E266" i="10"/>
  <c r="F266" i="10"/>
  <c r="G266" i="10"/>
  <c r="H266" i="10"/>
  <c r="I266" i="10"/>
  <c r="J266" i="10"/>
  <c r="K266" i="10"/>
  <c r="L266" i="10"/>
  <c r="M266" i="10"/>
  <c r="N266" i="10"/>
  <c r="O266" i="10"/>
  <c r="P266" i="10"/>
  <c r="Q266" i="10"/>
  <c r="R266" i="10"/>
  <c r="S266" i="10"/>
  <c r="T266" i="10"/>
  <c r="U266" i="10"/>
  <c r="V266" i="10"/>
  <c r="W266" i="10"/>
  <c r="X266" i="10"/>
  <c r="A267" i="10"/>
  <c r="B267" i="10"/>
  <c r="AK39" i="10"/>
  <c r="AM39" i="10"/>
  <c r="AN39" i="10"/>
  <c r="AO39" i="10"/>
  <c r="AL39" i="10"/>
  <c r="AJ39" i="10"/>
  <c r="D267" i="10"/>
  <c r="E267" i="10"/>
  <c r="F267" i="10"/>
  <c r="G267" i="10"/>
  <c r="H267" i="10"/>
  <c r="I267" i="10"/>
  <c r="J267" i="10"/>
  <c r="K267" i="10"/>
  <c r="L267" i="10"/>
  <c r="M267" i="10"/>
  <c r="N267" i="10"/>
  <c r="O267" i="10"/>
  <c r="P267" i="10"/>
  <c r="Q267" i="10"/>
  <c r="R267" i="10"/>
  <c r="S267" i="10"/>
  <c r="T267" i="10"/>
  <c r="U267" i="10"/>
  <c r="V267" i="10"/>
  <c r="W267" i="10"/>
  <c r="X267" i="10"/>
  <c r="A268" i="10"/>
  <c r="B268" i="10"/>
  <c r="AK40" i="10"/>
  <c r="AM40" i="10"/>
  <c r="AN40" i="10"/>
  <c r="AO40" i="10"/>
  <c r="AL40" i="10"/>
  <c r="AJ40" i="10"/>
  <c r="D268" i="10"/>
  <c r="E268" i="10"/>
  <c r="F268" i="10"/>
  <c r="G268" i="10"/>
  <c r="H268" i="10"/>
  <c r="I268" i="10"/>
  <c r="J268" i="10"/>
  <c r="K268" i="10"/>
  <c r="L268" i="10"/>
  <c r="M268" i="10"/>
  <c r="N268" i="10"/>
  <c r="O268" i="10"/>
  <c r="P268" i="10"/>
  <c r="Q268" i="10"/>
  <c r="R268" i="10"/>
  <c r="S268" i="10"/>
  <c r="T268" i="10"/>
  <c r="U268" i="10"/>
  <c r="V268" i="10"/>
  <c r="W268" i="10"/>
  <c r="X268" i="10"/>
  <c r="A269" i="10"/>
  <c r="B269" i="10"/>
  <c r="AK41" i="10"/>
  <c r="AM41" i="10"/>
  <c r="AN41" i="10"/>
  <c r="AO41" i="10"/>
  <c r="AL41" i="10"/>
  <c r="AJ41" i="10"/>
  <c r="D269" i="10"/>
  <c r="E269" i="10"/>
  <c r="F269" i="10"/>
  <c r="G269" i="10"/>
  <c r="H269" i="10"/>
  <c r="I269" i="10"/>
  <c r="J269" i="10"/>
  <c r="K269" i="10"/>
  <c r="L269" i="10"/>
  <c r="M269" i="10"/>
  <c r="N269" i="10"/>
  <c r="O269" i="10"/>
  <c r="P269" i="10"/>
  <c r="Q269" i="10"/>
  <c r="R269" i="10"/>
  <c r="S269" i="10"/>
  <c r="T269" i="10"/>
  <c r="U269" i="10"/>
  <c r="V269" i="10"/>
  <c r="W269" i="10"/>
  <c r="X269" i="10"/>
  <c r="A270" i="10"/>
  <c r="B270" i="10"/>
  <c r="AK42" i="10"/>
  <c r="AM42" i="10"/>
  <c r="AN42" i="10"/>
  <c r="AO42" i="10"/>
  <c r="AL42" i="10"/>
  <c r="AJ42" i="10"/>
  <c r="D270" i="10"/>
  <c r="E270" i="10"/>
  <c r="F270" i="10"/>
  <c r="G270" i="10"/>
  <c r="H270" i="10"/>
  <c r="I270" i="10"/>
  <c r="J270" i="10"/>
  <c r="K270" i="10"/>
  <c r="L270" i="10"/>
  <c r="M270" i="10"/>
  <c r="N270" i="10"/>
  <c r="O270" i="10"/>
  <c r="P270" i="10"/>
  <c r="Q270" i="10"/>
  <c r="R270" i="10"/>
  <c r="S270" i="10"/>
  <c r="T270" i="10"/>
  <c r="U270" i="10"/>
  <c r="V270" i="10"/>
  <c r="W270" i="10"/>
  <c r="X270" i="10"/>
  <c r="A271" i="10"/>
  <c r="B271" i="10"/>
  <c r="AK43" i="10"/>
  <c r="AM43" i="10"/>
  <c r="AN43" i="10"/>
  <c r="AO43" i="10"/>
  <c r="AL43" i="10"/>
  <c r="AJ43" i="10"/>
  <c r="D271" i="10"/>
  <c r="E271" i="10"/>
  <c r="F271" i="10"/>
  <c r="G271" i="10"/>
  <c r="H271" i="10"/>
  <c r="I271" i="10"/>
  <c r="J271" i="10"/>
  <c r="K271" i="10"/>
  <c r="L271" i="10"/>
  <c r="M271" i="10"/>
  <c r="N271" i="10"/>
  <c r="O271" i="10"/>
  <c r="P271" i="10"/>
  <c r="Q271" i="10"/>
  <c r="R271" i="10"/>
  <c r="S271" i="10"/>
  <c r="T271" i="10"/>
  <c r="U271" i="10"/>
  <c r="V271" i="10"/>
  <c r="W271" i="10"/>
  <c r="X271" i="10"/>
  <c r="A272" i="10"/>
  <c r="B272" i="10"/>
  <c r="AK44" i="10"/>
  <c r="AM44" i="10"/>
  <c r="AN44" i="10"/>
  <c r="AO44" i="10"/>
  <c r="AL44" i="10"/>
  <c r="AJ44" i="10"/>
  <c r="D272" i="10"/>
  <c r="E272" i="10"/>
  <c r="F272" i="10"/>
  <c r="G272" i="10"/>
  <c r="H272" i="10"/>
  <c r="I272" i="10"/>
  <c r="J272" i="10"/>
  <c r="K272" i="10"/>
  <c r="L272" i="10"/>
  <c r="M272" i="10"/>
  <c r="N272" i="10"/>
  <c r="O272" i="10"/>
  <c r="P272" i="10"/>
  <c r="Q272" i="10"/>
  <c r="R272" i="10"/>
  <c r="S272" i="10"/>
  <c r="T272" i="10"/>
  <c r="U272" i="10"/>
  <c r="V272" i="10"/>
  <c r="W272" i="10"/>
  <c r="X272" i="10"/>
  <c r="A273" i="10"/>
  <c r="B273" i="10"/>
  <c r="AK45" i="10"/>
  <c r="AM45" i="10"/>
  <c r="AN45" i="10"/>
  <c r="AO45" i="10"/>
  <c r="AL45" i="10"/>
  <c r="AJ45" i="10"/>
  <c r="D273" i="10"/>
  <c r="E273" i="10"/>
  <c r="F273" i="10"/>
  <c r="G273" i="10"/>
  <c r="H273" i="10"/>
  <c r="I273" i="10"/>
  <c r="J273" i="10"/>
  <c r="K273" i="10"/>
  <c r="L273" i="10"/>
  <c r="M273" i="10"/>
  <c r="N273" i="10"/>
  <c r="O273" i="10"/>
  <c r="P273" i="10"/>
  <c r="Q273" i="10"/>
  <c r="R273" i="10"/>
  <c r="S273" i="10"/>
  <c r="T273" i="10"/>
  <c r="U273" i="10"/>
  <c r="V273" i="10"/>
  <c r="W273" i="10"/>
  <c r="X273" i="10"/>
  <c r="A274" i="10"/>
  <c r="B274" i="10"/>
  <c r="AK46" i="10"/>
  <c r="AM46" i="10"/>
  <c r="AN46" i="10"/>
  <c r="AO46" i="10"/>
  <c r="AL46" i="10"/>
  <c r="AJ46" i="10"/>
  <c r="D274" i="10"/>
  <c r="E274" i="10"/>
  <c r="F274" i="10"/>
  <c r="G274" i="10"/>
  <c r="H274" i="10"/>
  <c r="I274" i="10"/>
  <c r="J274" i="10"/>
  <c r="K274" i="10"/>
  <c r="L274" i="10"/>
  <c r="M274" i="10"/>
  <c r="N274" i="10"/>
  <c r="O274" i="10"/>
  <c r="P274" i="10"/>
  <c r="Q274" i="10"/>
  <c r="R274" i="10"/>
  <c r="S274" i="10"/>
  <c r="T274" i="10"/>
  <c r="U274" i="10"/>
  <c r="V274" i="10"/>
  <c r="W274" i="10"/>
  <c r="X274" i="10"/>
  <c r="A275" i="10"/>
  <c r="B275" i="10"/>
  <c r="AK47" i="10"/>
  <c r="AM47" i="10"/>
  <c r="AN47" i="10"/>
  <c r="AO47" i="10"/>
  <c r="AL47" i="10"/>
  <c r="AJ47" i="10"/>
  <c r="D275" i="10"/>
  <c r="E275" i="10"/>
  <c r="F275" i="10"/>
  <c r="G275" i="10"/>
  <c r="H275" i="10"/>
  <c r="I275" i="10"/>
  <c r="J275" i="10"/>
  <c r="K275" i="10"/>
  <c r="L275" i="10"/>
  <c r="M275" i="10"/>
  <c r="N275" i="10"/>
  <c r="O275" i="10"/>
  <c r="P275" i="10"/>
  <c r="Q275" i="10"/>
  <c r="R275" i="10"/>
  <c r="S275" i="10"/>
  <c r="T275" i="10"/>
  <c r="U275" i="10"/>
  <c r="V275" i="10"/>
  <c r="W275" i="10"/>
  <c r="X275" i="10"/>
  <c r="A276" i="10"/>
  <c r="B276" i="10"/>
  <c r="AK48" i="10"/>
  <c r="AM48" i="10"/>
  <c r="AN48" i="10"/>
  <c r="AO48" i="10"/>
  <c r="AL48" i="10"/>
  <c r="AJ48" i="10"/>
  <c r="D276" i="10"/>
  <c r="E276" i="10"/>
  <c r="F276" i="10"/>
  <c r="G276" i="10"/>
  <c r="H276" i="10"/>
  <c r="I276" i="10"/>
  <c r="J276" i="10"/>
  <c r="K276" i="10"/>
  <c r="L276" i="10"/>
  <c r="M276" i="10"/>
  <c r="N276" i="10"/>
  <c r="O276" i="10"/>
  <c r="P276" i="10"/>
  <c r="Q276" i="10"/>
  <c r="R276" i="10"/>
  <c r="S276" i="10"/>
  <c r="T276" i="10"/>
  <c r="U276" i="10"/>
  <c r="V276" i="10"/>
  <c r="W276" i="10"/>
  <c r="X276" i="10"/>
  <c r="A277" i="10"/>
  <c r="B277" i="10"/>
  <c r="AK49" i="10"/>
  <c r="AM49" i="10"/>
  <c r="AN49" i="10"/>
  <c r="AO49" i="10"/>
  <c r="AL49" i="10"/>
  <c r="AJ49" i="10"/>
  <c r="D277" i="10"/>
  <c r="E277" i="10"/>
  <c r="F277" i="10"/>
  <c r="G277" i="10"/>
  <c r="H277" i="10"/>
  <c r="I277" i="10"/>
  <c r="J277" i="10"/>
  <c r="K277" i="10"/>
  <c r="L277" i="10"/>
  <c r="M277" i="10"/>
  <c r="N277" i="10"/>
  <c r="O277" i="10"/>
  <c r="P277" i="10"/>
  <c r="Q277" i="10"/>
  <c r="R277" i="10"/>
  <c r="S277" i="10"/>
  <c r="T277" i="10"/>
  <c r="U277" i="10"/>
  <c r="V277" i="10"/>
  <c r="W277" i="10"/>
  <c r="X277" i="10"/>
  <c r="A278" i="10"/>
  <c r="B278" i="10"/>
  <c r="AK50" i="10"/>
  <c r="AM50" i="10"/>
  <c r="AN50" i="10"/>
  <c r="AO50" i="10"/>
  <c r="AL50" i="10"/>
  <c r="AJ50" i="10"/>
  <c r="D278" i="10"/>
  <c r="E278" i="10"/>
  <c r="F278" i="10"/>
  <c r="G278" i="10"/>
  <c r="H278" i="10"/>
  <c r="I278" i="10"/>
  <c r="J278" i="10"/>
  <c r="K278" i="10"/>
  <c r="L278" i="10"/>
  <c r="M278" i="10"/>
  <c r="N278" i="10"/>
  <c r="O278" i="10"/>
  <c r="P278" i="10"/>
  <c r="Q278" i="10"/>
  <c r="R278" i="10"/>
  <c r="S278" i="10"/>
  <c r="T278" i="10"/>
  <c r="U278" i="10"/>
  <c r="V278" i="10"/>
  <c r="W278" i="10"/>
  <c r="X278" i="10"/>
  <c r="A279" i="10"/>
  <c r="B279" i="10"/>
  <c r="AK51" i="10"/>
  <c r="AM51" i="10"/>
  <c r="AN51" i="10"/>
  <c r="AO51" i="10"/>
  <c r="AL51" i="10"/>
  <c r="AJ51" i="10"/>
  <c r="D279" i="10"/>
  <c r="E279" i="10"/>
  <c r="F279" i="10"/>
  <c r="G279" i="10"/>
  <c r="H279" i="10"/>
  <c r="I279" i="10"/>
  <c r="J279" i="10"/>
  <c r="K279" i="10"/>
  <c r="L279" i="10"/>
  <c r="M279" i="10"/>
  <c r="N279" i="10"/>
  <c r="O279" i="10"/>
  <c r="P279" i="10"/>
  <c r="Q279" i="10"/>
  <c r="R279" i="10"/>
  <c r="S279" i="10"/>
  <c r="T279" i="10"/>
  <c r="U279" i="10"/>
  <c r="V279" i="10"/>
  <c r="W279" i="10"/>
  <c r="X279" i="10"/>
  <c r="A280" i="10"/>
  <c r="B280" i="10"/>
  <c r="AK52" i="10"/>
  <c r="AM52" i="10"/>
  <c r="AN52" i="10"/>
  <c r="AO52" i="10"/>
  <c r="AL52" i="10"/>
  <c r="AJ52" i="10"/>
  <c r="D280" i="10"/>
  <c r="E280" i="10"/>
  <c r="F280" i="10"/>
  <c r="G280" i="10"/>
  <c r="H280" i="10"/>
  <c r="I280" i="10"/>
  <c r="J280" i="10"/>
  <c r="K280" i="10"/>
  <c r="L280" i="10"/>
  <c r="M280" i="10"/>
  <c r="N280" i="10"/>
  <c r="O280" i="10"/>
  <c r="P280" i="10"/>
  <c r="Q280" i="10"/>
  <c r="R280" i="10"/>
  <c r="S280" i="10"/>
  <c r="T280" i="10"/>
  <c r="U280" i="10"/>
  <c r="V280" i="10"/>
  <c r="W280" i="10"/>
  <c r="X280" i="10"/>
  <c r="A281" i="10"/>
  <c r="B281" i="10"/>
  <c r="AK53" i="10"/>
  <c r="AM53" i="10"/>
  <c r="AN53" i="10"/>
  <c r="AO53" i="10"/>
  <c r="AL53" i="10"/>
  <c r="AJ53" i="10"/>
  <c r="D281" i="10"/>
  <c r="E281" i="10"/>
  <c r="F281" i="10"/>
  <c r="G281" i="10"/>
  <c r="H281" i="10"/>
  <c r="I281" i="10"/>
  <c r="J281" i="10"/>
  <c r="K281" i="10"/>
  <c r="L281" i="10"/>
  <c r="M281" i="10"/>
  <c r="N281" i="10"/>
  <c r="O281" i="10"/>
  <c r="P281" i="10"/>
  <c r="Q281" i="10"/>
  <c r="R281" i="10"/>
  <c r="S281" i="10"/>
  <c r="T281" i="10"/>
  <c r="U281" i="10"/>
  <c r="V281" i="10"/>
  <c r="W281" i="10"/>
  <c r="X281" i="10"/>
  <c r="A282" i="10"/>
  <c r="B282" i="10"/>
  <c r="AK54" i="10"/>
  <c r="AM54" i="10"/>
  <c r="AN54" i="10"/>
  <c r="AO54" i="10"/>
  <c r="AL54" i="10"/>
  <c r="AJ54" i="10"/>
  <c r="D282" i="10"/>
  <c r="E282" i="10"/>
  <c r="F282" i="10"/>
  <c r="G282" i="10"/>
  <c r="H282" i="10"/>
  <c r="I282" i="10"/>
  <c r="J282" i="10"/>
  <c r="K282" i="10"/>
  <c r="L282" i="10"/>
  <c r="M282" i="10"/>
  <c r="N282" i="10"/>
  <c r="O282" i="10"/>
  <c r="P282" i="10"/>
  <c r="Q282" i="10"/>
  <c r="R282" i="10"/>
  <c r="S282" i="10"/>
  <c r="T282" i="10"/>
  <c r="U282" i="10"/>
  <c r="V282" i="10"/>
  <c r="W282" i="10"/>
  <c r="X282" i="10"/>
  <c r="A283" i="10"/>
  <c r="B283" i="10"/>
  <c r="AK55" i="10"/>
  <c r="AM55" i="10"/>
  <c r="AN55" i="10"/>
  <c r="AO55" i="10"/>
  <c r="AL55" i="10"/>
  <c r="AJ55" i="10"/>
  <c r="D283" i="10"/>
  <c r="E283" i="10"/>
  <c r="F283" i="10"/>
  <c r="G283" i="10"/>
  <c r="H283" i="10"/>
  <c r="I283" i="10"/>
  <c r="J283" i="10"/>
  <c r="K283" i="10"/>
  <c r="L283" i="10"/>
  <c r="M283" i="10"/>
  <c r="N283" i="10"/>
  <c r="O283" i="10"/>
  <c r="P283" i="10"/>
  <c r="Q283" i="10"/>
  <c r="R283" i="10"/>
  <c r="S283" i="10"/>
  <c r="T283" i="10"/>
  <c r="U283" i="10"/>
  <c r="V283" i="10"/>
  <c r="W283" i="10"/>
  <c r="X283" i="10"/>
  <c r="A284" i="10"/>
  <c r="B284" i="10"/>
  <c r="AK56" i="10"/>
  <c r="AM56" i="10"/>
  <c r="AN56" i="10"/>
  <c r="AO56" i="10"/>
  <c r="AL56" i="10"/>
  <c r="AJ56" i="10"/>
  <c r="D284" i="10"/>
  <c r="E284" i="10"/>
  <c r="F284" i="10"/>
  <c r="G284" i="10"/>
  <c r="H284" i="10"/>
  <c r="I284" i="10"/>
  <c r="J284" i="10"/>
  <c r="K284" i="10"/>
  <c r="L284" i="10"/>
  <c r="M284" i="10"/>
  <c r="N284" i="10"/>
  <c r="O284" i="10"/>
  <c r="P284" i="10"/>
  <c r="Q284" i="10"/>
  <c r="R284" i="10"/>
  <c r="S284" i="10"/>
  <c r="T284" i="10"/>
  <c r="U284" i="10"/>
  <c r="V284" i="10"/>
  <c r="W284" i="10"/>
  <c r="X284" i="10"/>
  <c r="A285" i="10"/>
  <c r="B285" i="10"/>
  <c r="AK57" i="10"/>
  <c r="AM57" i="10"/>
  <c r="AN57" i="10"/>
  <c r="AO57" i="10"/>
  <c r="AL57" i="10"/>
  <c r="AJ57" i="10"/>
  <c r="D285" i="10"/>
  <c r="E285" i="10"/>
  <c r="F285" i="10"/>
  <c r="G285" i="10"/>
  <c r="H285" i="10"/>
  <c r="I285" i="10"/>
  <c r="J285" i="10"/>
  <c r="K285" i="10"/>
  <c r="L285" i="10"/>
  <c r="M285" i="10"/>
  <c r="N285" i="10"/>
  <c r="O285" i="10"/>
  <c r="P285" i="10"/>
  <c r="Q285" i="10"/>
  <c r="R285" i="10"/>
  <c r="S285" i="10"/>
  <c r="T285" i="10"/>
  <c r="U285" i="10"/>
  <c r="V285" i="10"/>
  <c r="W285" i="10"/>
  <c r="X285" i="10"/>
  <c r="A286" i="10"/>
  <c r="B286" i="10"/>
  <c r="AK58" i="10"/>
  <c r="AM58" i="10"/>
  <c r="AN58" i="10"/>
  <c r="AO58" i="10"/>
  <c r="AL58" i="10"/>
  <c r="AJ58" i="10"/>
  <c r="D286" i="10"/>
  <c r="E286" i="10"/>
  <c r="F286" i="10"/>
  <c r="G286" i="10"/>
  <c r="H286" i="10"/>
  <c r="I286" i="10"/>
  <c r="J286" i="10"/>
  <c r="K286" i="10"/>
  <c r="L286" i="10"/>
  <c r="M286" i="10"/>
  <c r="N286" i="10"/>
  <c r="O286" i="10"/>
  <c r="P286" i="10"/>
  <c r="Q286" i="10"/>
  <c r="R286" i="10"/>
  <c r="S286" i="10"/>
  <c r="T286" i="10"/>
  <c r="U286" i="10"/>
  <c r="V286" i="10"/>
  <c r="W286" i="10"/>
  <c r="X286" i="10"/>
  <c r="A287" i="10"/>
  <c r="B287" i="10"/>
  <c r="AK59" i="10"/>
  <c r="AM59" i="10"/>
  <c r="AN59" i="10"/>
  <c r="AO59" i="10"/>
  <c r="AL59" i="10"/>
  <c r="AJ59" i="10"/>
  <c r="D287" i="10"/>
  <c r="E287" i="10"/>
  <c r="F287" i="10"/>
  <c r="G287" i="10"/>
  <c r="H287" i="10"/>
  <c r="I287" i="10"/>
  <c r="J287" i="10"/>
  <c r="K287" i="10"/>
  <c r="L287" i="10"/>
  <c r="M287" i="10"/>
  <c r="N287" i="10"/>
  <c r="O287" i="10"/>
  <c r="P287" i="10"/>
  <c r="Q287" i="10"/>
  <c r="R287" i="10"/>
  <c r="S287" i="10"/>
  <c r="T287" i="10"/>
  <c r="U287" i="10"/>
  <c r="V287" i="10"/>
  <c r="W287" i="10"/>
  <c r="X287" i="10"/>
  <c r="A288" i="10"/>
  <c r="B288" i="10"/>
  <c r="AK60" i="10"/>
  <c r="AM60" i="10"/>
  <c r="AN60" i="10"/>
  <c r="AO60" i="10"/>
  <c r="AL60" i="10"/>
  <c r="AJ60" i="10"/>
  <c r="D288" i="10"/>
  <c r="E288" i="10"/>
  <c r="F288" i="10"/>
  <c r="G288" i="10"/>
  <c r="H288" i="10"/>
  <c r="I288" i="10"/>
  <c r="J288" i="10"/>
  <c r="K288" i="10"/>
  <c r="L288" i="10"/>
  <c r="M288" i="10"/>
  <c r="N288" i="10"/>
  <c r="O288" i="10"/>
  <c r="P288" i="10"/>
  <c r="Q288" i="10"/>
  <c r="R288" i="10"/>
  <c r="S288" i="10"/>
  <c r="T288" i="10"/>
  <c r="U288" i="10"/>
  <c r="V288" i="10"/>
  <c r="W288" i="10"/>
  <c r="X288" i="10"/>
  <c r="A289" i="10"/>
  <c r="B289" i="10"/>
  <c r="AK61" i="10"/>
  <c r="AM61" i="10"/>
  <c r="AN61" i="10"/>
  <c r="AO61" i="10"/>
  <c r="AL61" i="10"/>
  <c r="AJ61" i="10"/>
  <c r="D289" i="10"/>
  <c r="E289" i="10"/>
  <c r="F289" i="10"/>
  <c r="G289" i="10"/>
  <c r="H289" i="10"/>
  <c r="I289" i="10"/>
  <c r="J289" i="10"/>
  <c r="K289" i="10"/>
  <c r="L289" i="10"/>
  <c r="M289" i="10"/>
  <c r="N289" i="10"/>
  <c r="O289" i="10"/>
  <c r="P289" i="10"/>
  <c r="Q289" i="10"/>
  <c r="R289" i="10"/>
  <c r="S289" i="10"/>
  <c r="T289" i="10"/>
  <c r="U289" i="10"/>
  <c r="V289" i="10"/>
  <c r="W289" i="10"/>
  <c r="X289" i="10"/>
  <c r="A290" i="10"/>
  <c r="B290" i="10"/>
  <c r="AK62" i="10"/>
  <c r="AM62" i="10"/>
  <c r="AN62" i="10"/>
  <c r="AO62" i="10"/>
  <c r="AL62" i="10"/>
  <c r="AJ62" i="10"/>
  <c r="D290" i="10"/>
  <c r="E290" i="10"/>
  <c r="F290" i="10"/>
  <c r="G290" i="10"/>
  <c r="H290" i="10"/>
  <c r="I290" i="10"/>
  <c r="J290" i="10"/>
  <c r="K290" i="10"/>
  <c r="L290" i="10"/>
  <c r="M290" i="10"/>
  <c r="N290" i="10"/>
  <c r="O290" i="10"/>
  <c r="P290" i="10"/>
  <c r="Q290" i="10"/>
  <c r="R290" i="10"/>
  <c r="S290" i="10"/>
  <c r="T290" i="10"/>
  <c r="U290" i="10"/>
  <c r="V290" i="10"/>
  <c r="W290" i="10"/>
  <c r="X290" i="10"/>
  <c r="A291" i="10"/>
  <c r="B291" i="10"/>
  <c r="AK63" i="10"/>
  <c r="AM63" i="10"/>
  <c r="AN63" i="10"/>
  <c r="AO63" i="10"/>
  <c r="AL63" i="10"/>
  <c r="AJ63" i="10"/>
  <c r="D291" i="10"/>
  <c r="E291" i="10"/>
  <c r="F291" i="10"/>
  <c r="G291" i="10"/>
  <c r="H291" i="10"/>
  <c r="I291" i="10"/>
  <c r="J291" i="10"/>
  <c r="K291" i="10"/>
  <c r="L291" i="10"/>
  <c r="M291" i="10"/>
  <c r="N291" i="10"/>
  <c r="O291" i="10"/>
  <c r="P291" i="10"/>
  <c r="Q291" i="10"/>
  <c r="R291" i="10"/>
  <c r="S291" i="10"/>
  <c r="T291" i="10"/>
  <c r="U291" i="10"/>
  <c r="V291" i="10"/>
  <c r="W291" i="10"/>
  <c r="X291" i="10"/>
  <c r="A292" i="10"/>
  <c r="B292" i="10"/>
  <c r="AK64" i="10"/>
  <c r="AM64" i="10"/>
  <c r="AN64" i="10"/>
  <c r="AO64" i="10"/>
  <c r="AL64" i="10"/>
  <c r="AJ64" i="10"/>
  <c r="D292" i="10"/>
  <c r="E292" i="10"/>
  <c r="F292" i="10"/>
  <c r="G292" i="10"/>
  <c r="H292" i="10"/>
  <c r="I292" i="10"/>
  <c r="J292" i="10"/>
  <c r="K292" i="10"/>
  <c r="L292" i="10"/>
  <c r="M292" i="10"/>
  <c r="N292" i="10"/>
  <c r="O292" i="10"/>
  <c r="P292" i="10"/>
  <c r="Q292" i="10"/>
  <c r="R292" i="10"/>
  <c r="S292" i="10"/>
  <c r="T292" i="10"/>
  <c r="U292" i="10"/>
  <c r="V292" i="10"/>
  <c r="W292" i="10"/>
  <c r="X292" i="10"/>
  <c r="AK6" i="10"/>
  <c r="AM6" i="10"/>
  <c r="AN6" i="10"/>
  <c r="AO6" i="10"/>
  <c r="AL6" i="10"/>
  <c r="AJ6" i="10"/>
  <c r="D234" i="10"/>
  <c r="B234" i="10"/>
  <c r="A234" i="10"/>
  <c r="A171" i="10"/>
  <c r="B171" i="10"/>
  <c r="D171" i="10"/>
  <c r="E171" i="10"/>
  <c r="F171" i="10"/>
  <c r="G171" i="10"/>
  <c r="H171" i="10"/>
  <c r="I171" i="10"/>
  <c r="J171" i="10"/>
  <c r="K171" i="10"/>
  <c r="L171" i="10"/>
  <c r="M171" i="10"/>
  <c r="N171" i="10"/>
  <c r="O171" i="10"/>
  <c r="P171" i="10"/>
  <c r="Q171" i="10"/>
  <c r="R171" i="10"/>
  <c r="S171" i="10"/>
  <c r="T171" i="10"/>
  <c r="U171" i="10"/>
  <c r="V171" i="10"/>
  <c r="W171" i="10"/>
  <c r="X171" i="10"/>
  <c r="A172" i="10"/>
  <c r="B172" i="10"/>
  <c r="D172" i="10"/>
  <c r="E172" i="10"/>
  <c r="F172" i="10"/>
  <c r="G172" i="10"/>
  <c r="H172" i="10"/>
  <c r="I172" i="10"/>
  <c r="J172" i="10"/>
  <c r="K172" i="10"/>
  <c r="L172" i="10"/>
  <c r="M172" i="10"/>
  <c r="N172" i="10"/>
  <c r="O172" i="10"/>
  <c r="P172" i="10"/>
  <c r="Q172" i="10"/>
  <c r="R172" i="10"/>
  <c r="S172" i="10"/>
  <c r="T172" i="10"/>
  <c r="U172" i="10"/>
  <c r="V172" i="10"/>
  <c r="W172" i="10"/>
  <c r="X172" i="10"/>
  <c r="A173" i="10"/>
  <c r="B173" i="10"/>
  <c r="D173" i="10"/>
  <c r="E173" i="10"/>
  <c r="F173" i="10"/>
  <c r="G173" i="10"/>
  <c r="H173" i="10"/>
  <c r="I173" i="10"/>
  <c r="J173" i="10"/>
  <c r="K173" i="10"/>
  <c r="L173" i="10"/>
  <c r="M173" i="10"/>
  <c r="N173" i="10"/>
  <c r="O173" i="10"/>
  <c r="P173" i="10"/>
  <c r="Q173" i="10"/>
  <c r="R173" i="10"/>
  <c r="S173" i="10"/>
  <c r="T173" i="10"/>
  <c r="U173" i="10"/>
  <c r="V173" i="10"/>
  <c r="W173" i="10"/>
  <c r="X173" i="10"/>
  <c r="A174" i="10"/>
  <c r="B174" i="10"/>
  <c r="D174" i="10"/>
  <c r="E174" i="10"/>
  <c r="F174" i="10"/>
  <c r="G174" i="10"/>
  <c r="H174" i="10"/>
  <c r="I174" i="10"/>
  <c r="J174" i="10"/>
  <c r="K174" i="10"/>
  <c r="L174" i="10"/>
  <c r="M174" i="10"/>
  <c r="N174" i="10"/>
  <c r="O174" i="10"/>
  <c r="P174" i="10"/>
  <c r="Q174" i="10"/>
  <c r="R174" i="10"/>
  <c r="S174" i="10"/>
  <c r="T174" i="10"/>
  <c r="U174" i="10"/>
  <c r="V174" i="10"/>
  <c r="W174" i="10"/>
  <c r="X174" i="10"/>
  <c r="A175" i="10"/>
  <c r="B175" i="10"/>
  <c r="D175" i="10"/>
  <c r="E175" i="10"/>
  <c r="F175" i="10"/>
  <c r="G175" i="10"/>
  <c r="H175" i="10"/>
  <c r="I175" i="10"/>
  <c r="J175" i="10"/>
  <c r="K175" i="10"/>
  <c r="L175" i="10"/>
  <c r="M175" i="10"/>
  <c r="N175" i="10"/>
  <c r="O175" i="10"/>
  <c r="P175" i="10"/>
  <c r="Q175" i="10"/>
  <c r="R175" i="10"/>
  <c r="S175" i="10"/>
  <c r="T175" i="10"/>
  <c r="U175" i="10"/>
  <c r="V175" i="10"/>
  <c r="W175" i="10"/>
  <c r="X175" i="10"/>
  <c r="A176" i="10"/>
  <c r="B176" i="10"/>
  <c r="D176" i="10"/>
  <c r="E176" i="10"/>
  <c r="F176" i="10"/>
  <c r="G176" i="10"/>
  <c r="H176" i="10"/>
  <c r="I176" i="10"/>
  <c r="J176" i="10"/>
  <c r="K176" i="10"/>
  <c r="L176" i="10"/>
  <c r="M176" i="10"/>
  <c r="N176" i="10"/>
  <c r="O176" i="10"/>
  <c r="P176" i="10"/>
  <c r="Q176" i="10"/>
  <c r="R176" i="10"/>
  <c r="S176" i="10"/>
  <c r="T176" i="10"/>
  <c r="U176" i="10"/>
  <c r="V176" i="10"/>
  <c r="W176" i="10"/>
  <c r="X176" i="10"/>
  <c r="A177" i="10"/>
  <c r="B177" i="10"/>
  <c r="D177" i="10"/>
  <c r="E177" i="10"/>
  <c r="F177" i="10"/>
  <c r="G177" i="10"/>
  <c r="H177" i="10"/>
  <c r="I177" i="10"/>
  <c r="J177" i="10"/>
  <c r="K177" i="10"/>
  <c r="L177" i="10"/>
  <c r="M177" i="10"/>
  <c r="N177" i="10"/>
  <c r="O177" i="10"/>
  <c r="P177" i="10"/>
  <c r="Q177" i="10"/>
  <c r="R177" i="10"/>
  <c r="S177" i="10"/>
  <c r="T177" i="10"/>
  <c r="U177" i="10"/>
  <c r="V177" i="10"/>
  <c r="W177" i="10"/>
  <c r="X177" i="10"/>
  <c r="A178" i="10"/>
  <c r="B178" i="10"/>
  <c r="D178" i="10"/>
  <c r="E178" i="10"/>
  <c r="F178" i="10"/>
  <c r="G178" i="10"/>
  <c r="H178" i="10"/>
  <c r="I178" i="10"/>
  <c r="J178" i="10"/>
  <c r="K178" i="10"/>
  <c r="L178" i="10"/>
  <c r="M178" i="10"/>
  <c r="N178" i="10"/>
  <c r="O178" i="10"/>
  <c r="P178" i="10"/>
  <c r="Q178" i="10"/>
  <c r="R178" i="10"/>
  <c r="S178" i="10"/>
  <c r="T178" i="10"/>
  <c r="U178" i="10"/>
  <c r="V178" i="10"/>
  <c r="W178" i="10"/>
  <c r="X178" i="10"/>
  <c r="A179" i="10"/>
  <c r="B179" i="10"/>
  <c r="D179" i="10"/>
  <c r="E179" i="10"/>
  <c r="F179" i="10"/>
  <c r="G179" i="10"/>
  <c r="H179" i="10"/>
  <c r="I179" i="10"/>
  <c r="J179" i="10"/>
  <c r="K179" i="10"/>
  <c r="L179" i="10"/>
  <c r="M179" i="10"/>
  <c r="N179" i="10"/>
  <c r="O179" i="10"/>
  <c r="P179" i="10"/>
  <c r="Q179" i="10"/>
  <c r="R179" i="10"/>
  <c r="S179" i="10"/>
  <c r="T179" i="10"/>
  <c r="U179" i="10"/>
  <c r="V179" i="10"/>
  <c r="W179" i="10"/>
  <c r="X179" i="10"/>
  <c r="A180" i="10"/>
  <c r="B180" i="10"/>
  <c r="D180" i="10"/>
  <c r="E180" i="10"/>
  <c r="F180" i="10"/>
  <c r="G180" i="10"/>
  <c r="H180" i="10"/>
  <c r="I180" i="10"/>
  <c r="J180" i="10"/>
  <c r="K180" i="10"/>
  <c r="L180" i="10"/>
  <c r="M180" i="10"/>
  <c r="N180" i="10"/>
  <c r="O180" i="10"/>
  <c r="P180" i="10"/>
  <c r="Q180" i="10"/>
  <c r="R180" i="10"/>
  <c r="S180" i="10"/>
  <c r="T180" i="10"/>
  <c r="U180" i="10"/>
  <c r="V180" i="10"/>
  <c r="W180" i="10"/>
  <c r="X180" i="10"/>
  <c r="A181" i="10"/>
  <c r="B181" i="10"/>
  <c r="D181" i="10"/>
  <c r="E181" i="10"/>
  <c r="F181" i="10"/>
  <c r="G181" i="10"/>
  <c r="H181" i="10"/>
  <c r="I181" i="10"/>
  <c r="J181" i="10"/>
  <c r="K181" i="10"/>
  <c r="L181" i="10"/>
  <c r="M181" i="10"/>
  <c r="N181" i="10"/>
  <c r="O181" i="10"/>
  <c r="P181" i="10"/>
  <c r="Q181" i="10"/>
  <c r="R181" i="10"/>
  <c r="S181" i="10"/>
  <c r="T181" i="10"/>
  <c r="U181" i="10"/>
  <c r="V181" i="10"/>
  <c r="W181" i="10"/>
  <c r="X181" i="10"/>
  <c r="A182" i="10"/>
  <c r="B182" i="10"/>
  <c r="D182" i="10"/>
  <c r="E182" i="10"/>
  <c r="F182" i="10"/>
  <c r="G182" i="10"/>
  <c r="H182" i="10"/>
  <c r="I182" i="10"/>
  <c r="J182" i="10"/>
  <c r="K182" i="10"/>
  <c r="L182" i="10"/>
  <c r="M182" i="10"/>
  <c r="N182" i="10"/>
  <c r="O182" i="10"/>
  <c r="P182" i="10"/>
  <c r="Q182" i="10"/>
  <c r="R182" i="10"/>
  <c r="S182" i="10"/>
  <c r="T182" i="10"/>
  <c r="U182" i="10"/>
  <c r="V182" i="10"/>
  <c r="W182" i="10"/>
  <c r="X182" i="10"/>
  <c r="A183" i="10"/>
  <c r="B183" i="10"/>
  <c r="D183" i="10"/>
  <c r="E183" i="10"/>
  <c r="F183" i="10"/>
  <c r="G183" i="10"/>
  <c r="H183" i="10"/>
  <c r="I183" i="10"/>
  <c r="J183" i="10"/>
  <c r="K183" i="10"/>
  <c r="L183" i="10"/>
  <c r="M183" i="10"/>
  <c r="N183" i="10"/>
  <c r="O183" i="10"/>
  <c r="P183" i="10"/>
  <c r="Q183" i="10"/>
  <c r="R183" i="10"/>
  <c r="S183" i="10"/>
  <c r="T183" i="10"/>
  <c r="U183" i="10"/>
  <c r="V183" i="10"/>
  <c r="W183" i="10"/>
  <c r="X183" i="10"/>
  <c r="A184" i="10"/>
  <c r="B184" i="10"/>
  <c r="D184" i="10"/>
  <c r="E184" i="10"/>
  <c r="F184" i="10"/>
  <c r="G184" i="10"/>
  <c r="H184" i="10"/>
  <c r="I184" i="10"/>
  <c r="J184" i="10"/>
  <c r="K184" i="10"/>
  <c r="L184" i="10"/>
  <c r="M184" i="10"/>
  <c r="N184" i="10"/>
  <c r="O184" i="10"/>
  <c r="P184" i="10"/>
  <c r="Q184" i="10"/>
  <c r="R184" i="10"/>
  <c r="S184" i="10"/>
  <c r="T184" i="10"/>
  <c r="U184" i="10"/>
  <c r="V184" i="10"/>
  <c r="W184" i="10"/>
  <c r="X184" i="10"/>
  <c r="A185" i="10"/>
  <c r="B185" i="10"/>
  <c r="D185" i="10"/>
  <c r="E185" i="10"/>
  <c r="F185" i="10"/>
  <c r="G185" i="10"/>
  <c r="H185" i="10"/>
  <c r="I185" i="10"/>
  <c r="J185" i="10"/>
  <c r="K185" i="10"/>
  <c r="L185" i="10"/>
  <c r="M185" i="10"/>
  <c r="N185" i="10"/>
  <c r="O185" i="10"/>
  <c r="P185" i="10"/>
  <c r="Q185" i="10"/>
  <c r="R185" i="10"/>
  <c r="S185" i="10"/>
  <c r="T185" i="10"/>
  <c r="U185" i="10"/>
  <c r="V185" i="10"/>
  <c r="W185" i="10"/>
  <c r="X185" i="10"/>
  <c r="A186" i="10"/>
  <c r="B186" i="10"/>
  <c r="D186" i="10"/>
  <c r="E186" i="10"/>
  <c r="F186" i="10"/>
  <c r="G186" i="10"/>
  <c r="H186" i="10"/>
  <c r="I186" i="10"/>
  <c r="J186" i="10"/>
  <c r="K186" i="10"/>
  <c r="L186" i="10"/>
  <c r="M186" i="10"/>
  <c r="N186" i="10"/>
  <c r="O186" i="10"/>
  <c r="P186" i="10"/>
  <c r="Q186" i="10"/>
  <c r="R186" i="10"/>
  <c r="S186" i="10"/>
  <c r="T186" i="10"/>
  <c r="U186" i="10"/>
  <c r="V186" i="10"/>
  <c r="W186" i="10"/>
  <c r="X186" i="10"/>
  <c r="A187" i="10"/>
  <c r="B187" i="10"/>
  <c r="D187" i="10"/>
  <c r="E187" i="10"/>
  <c r="F187" i="10"/>
  <c r="G187" i="10"/>
  <c r="H187" i="10"/>
  <c r="I187" i="10"/>
  <c r="J187" i="10"/>
  <c r="K187" i="10"/>
  <c r="L187" i="10"/>
  <c r="M187" i="10"/>
  <c r="N187" i="10"/>
  <c r="O187" i="10"/>
  <c r="P187" i="10"/>
  <c r="Q187" i="10"/>
  <c r="R187" i="10"/>
  <c r="S187" i="10"/>
  <c r="T187" i="10"/>
  <c r="U187" i="10"/>
  <c r="V187" i="10"/>
  <c r="W187" i="10"/>
  <c r="X187" i="10"/>
  <c r="A188" i="10"/>
  <c r="B188" i="10"/>
  <c r="D188" i="10"/>
  <c r="E188" i="10"/>
  <c r="F188" i="10"/>
  <c r="G188" i="10"/>
  <c r="H188" i="10"/>
  <c r="I188" i="10"/>
  <c r="J188" i="10"/>
  <c r="K188" i="10"/>
  <c r="L188" i="10"/>
  <c r="M188" i="10"/>
  <c r="N188" i="10"/>
  <c r="O188" i="10"/>
  <c r="P188" i="10"/>
  <c r="Q188" i="10"/>
  <c r="R188" i="10"/>
  <c r="S188" i="10"/>
  <c r="T188" i="10"/>
  <c r="U188" i="10"/>
  <c r="V188" i="10"/>
  <c r="W188" i="10"/>
  <c r="X188" i="10"/>
  <c r="A189" i="10"/>
  <c r="B189" i="10"/>
  <c r="D189" i="10"/>
  <c r="E189" i="10"/>
  <c r="F189" i="10"/>
  <c r="G189" i="10"/>
  <c r="H189" i="10"/>
  <c r="I189" i="10"/>
  <c r="J189" i="10"/>
  <c r="K189" i="10"/>
  <c r="L189" i="10"/>
  <c r="M189" i="10"/>
  <c r="N189" i="10"/>
  <c r="O189" i="10"/>
  <c r="P189" i="10"/>
  <c r="Q189" i="10"/>
  <c r="R189" i="10"/>
  <c r="S189" i="10"/>
  <c r="T189" i="10"/>
  <c r="U189" i="10"/>
  <c r="V189" i="10"/>
  <c r="W189" i="10"/>
  <c r="X189" i="10"/>
  <c r="A190" i="10"/>
  <c r="B190" i="10"/>
  <c r="D190" i="10"/>
  <c r="E190" i="10"/>
  <c r="F190" i="10"/>
  <c r="G190" i="10"/>
  <c r="H190" i="10"/>
  <c r="I190" i="10"/>
  <c r="J190" i="10"/>
  <c r="K190" i="10"/>
  <c r="L190" i="10"/>
  <c r="M190" i="10"/>
  <c r="N190" i="10"/>
  <c r="O190" i="10"/>
  <c r="P190" i="10"/>
  <c r="Q190" i="10"/>
  <c r="R190" i="10"/>
  <c r="S190" i="10"/>
  <c r="T190" i="10"/>
  <c r="U190" i="10"/>
  <c r="V190" i="10"/>
  <c r="W190" i="10"/>
  <c r="X190" i="10"/>
  <c r="A191" i="10"/>
  <c r="B191" i="10"/>
  <c r="D191" i="10"/>
  <c r="E191" i="10"/>
  <c r="F191" i="10"/>
  <c r="G191" i="10"/>
  <c r="H191" i="10"/>
  <c r="I191" i="10"/>
  <c r="J191" i="10"/>
  <c r="K191" i="10"/>
  <c r="L191" i="10"/>
  <c r="M191" i="10"/>
  <c r="N191" i="10"/>
  <c r="O191" i="10"/>
  <c r="P191" i="10"/>
  <c r="Q191" i="10"/>
  <c r="R191" i="10"/>
  <c r="S191" i="10"/>
  <c r="T191" i="10"/>
  <c r="U191" i="10"/>
  <c r="V191" i="10"/>
  <c r="W191" i="10"/>
  <c r="X191" i="10"/>
  <c r="A192" i="10"/>
  <c r="B192" i="10"/>
  <c r="D192" i="10"/>
  <c r="E192" i="10"/>
  <c r="F192" i="10"/>
  <c r="G192" i="10"/>
  <c r="H192" i="10"/>
  <c r="I192" i="10"/>
  <c r="J192" i="10"/>
  <c r="K192" i="10"/>
  <c r="L192" i="10"/>
  <c r="M192" i="10"/>
  <c r="N192" i="10"/>
  <c r="O192" i="10"/>
  <c r="P192" i="10"/>
  <c r="Q192" i="10"/>
  <c r="R192" i="10"/>
  <c r="S192" i="10"/>
  <c r="T192" i="10"/>
  <c r="U192" i="10"/>
  <c r="V192" i="10"/>
  <c r="W192" i="10"/>
  <c r="X192" i="10"/>
  <c r="A193" i="10"/>
  <c r="B193" i="10"/>
  <c r="D193" i="10"/>
  <c r="E193" i="10"/>
  <c r="F193" i="10"/>
  <c r="G193" i="10"/>
  <c r="H193" i="10"/>
  <c r="I193" i="10"/>
  <c r="J193" i="10"/>
  <c r="K193" i="10"/>
  <c r="L193" i="10"/>
  <c r="M193" i="10"/>
  <c r="N193" i="10"/>
  <c r="O193" i="10"/>
  <c r="P193" i="10"/>
  <c r="Q193" i="10"/>
  <c r="R193" i="10"/>
  <c r="S193" i="10"/>
  <c r="T193" i="10"/>
  <c r="U193" i="10"/>
  <c r="V193" i="10"/>
  <c r="W193" i="10"/>
  <c r="X193" i="10"/>
  <c r="A194" i="10"/>
  <c r="B194" i="10"/>
  <c r="D194" i="10"/>
  <c r="E194" i="10"/>
  <c r="F194" i="10"/>
  <c r="G194" i="10"/>
  <c r="H194" i="10"/>
  <c r="I194" i="10"/>
  <c r="J194" i="10"/>
  <c r="K194" i="10"/>
  <c r="L194" i="10"/>
  <c r="M194" i="10"/>
  <c r="N194" i="10"/>
  <c r="O194" i="10"/>
  <c r="P194" i="10"/>
  <c r="Q194" i="10"/>
  <c r="R194" i="10"/>
  <c r="S194" i="10"/>
  <c r="T194" i="10"/>
  <c r="U194" i="10"/>
  <c r="V194" i="10"/>
  <c r="W194" i="10"/>
  <c r="X194" i="10"/>
  <c r="A195" i="10"/>
  <c r="B195" i="10"/>
  <c r="D195" i="10"/>
  <c r="E195" i="10"/>
  <c r="F195" i="10"/>
  <c r="G195" i="10"/>
  <c r="H195" i="10"/>
  <c r="I195" i="10"/>
  <c r="J195" i="10"/>
  <c r="K195" i="10"/>
  <c r="L195" i="10"/>
  <c r="M195" i="10"/>
  <c r="N195" i="10"/>
  <c r="O195" i="10"/>
  <c r="P195" i="10"/>
  <c r="Q195" i="10"/>
  <c r="R195" i="10"/>
  <c r="S195" i="10"/>
  <c r="T195" i="10"/>
  <c r="U195" i="10"/>
  <c r="V195" i="10"/>
  <c r="W195" i="10"/>
  <c r="X195" i="10"/>
  <c r="A196" i="10"/>
  <c r="B196" i="10"/>
  <c r="D196" i="10"/>
  <c r="E196" i="10"/>
  <c r="F196" i="10"/>
  <c r="G196" i="10"/>
  <c r="H196" i="10"/>
  <c r="I196" i="10"/>
  <c r="J196" i="10"/>
  <c r="K196" i="10"/>
  <c r="L196" i="10"/>
  <c r="M196" i="10"/>
  <c r="N196" i="10"/>
  <c r="O196" i="10"/>
  <c r="P196" i="10"/>
  <c r="Q196" i="10"/>
  <c r="R196" i="10"/>
  <c r="S196" i="10"/>
  <c r="T196" i="10"/>
  <c r="U196" i="10"/>
  <c r="V196" i="10"/>
  <c r="W196" i="10"/>
  <c r="X196" i="10"/>
  <c r="A197" i="10"/>
  <c r="B197" i="10"/>
  <c r="D197" i="10"/>
  <c r="E197" i="10"/>
  <c r="F197" i="10"/>
  <c r="G197" i="10"/>
  <c r="H197" i="10"/>
  <c r="I197" i="10"/>
  <c r="J197" i="10"/>
  <c r="K197" i="10"/>
  <c r="L197" i="10"/>
  <c r="M197" i="10"/>
  <c r="N197" i="10"/>
  <c r="O197" i="10"/>
  <c r="P197" i="10"/>
  <c r="Q197" i="10"/>
  <c r="R197" i="10"/>
  <c r="S197" i="10"/>
  <c r="T197" i="10"/>
  <c r="U197" i="10"/>
  <c r="V197" i="10"/>
  <c r="W197" i="10"/>
  <c r="X197" i="10"/>
  <c r="A198" i="10"/>
  <c r="B198" i="10"/>
  <c r="D198" i="10"/>
  <c r="E198" i="10"/>
  <c r="F198" i="10"/>
  <c r="G198" i="10"/>
  <c r="H198" i="10"/>
  <c r="I198" i="10"/>
  <c r="J198" i="10"/>
  <c r="K198" i="10"/>
  <c r="L198" i="10"/>
  <c r="M198" i="10"/>
  <c r="N198" i="10"/>
  <c r="O198" i="10"/>
  <c r="P198" i="10"/>
  <c r="Q198" i="10"/>
  <c r="R198" i="10"/>
  <c r="S198" i="10"/>
  <c r="T198" i="10"/>
  <c r="U198" i="10"/>
  <c r="V198" i="10"/>
  <c r="W198" i="10"/>
  <c r="X198" i="10"/>
  <c r="A199" i="10"/>
  <c r="B199" i="10"/>
  <c r="D199" i="10"/>
  <c r="E199" i="10"/>
  <c r="F199" i="10"/>
  <c r="G199" i="10"/>
  <c r="H199" i="10"/>
  <c r="I199" i="10"/>
  <c r="J199" i="10"/>
  <c r="K199" i="10"/>
  <c r="L199" i="10"/>
  <c r="M199" i="10"/>
  <c r="N199" i="10"/>
  <c r="O199" i="10"/>
  <c r="P199" i="10"/>
  <c r="Q199" i="10"/>
  <c r="R199" i="10"/>
  <c r="S199" i="10"/>
  <c r="T199" i="10"/>
  <c r="U199" i="10"/>
  <c r="V199" i="10"/>
  <c r="W199" i="10"/>
  <c r="X199" i="10"/>
  <c r="A200" i="10"/>
  <c r="B200" i="10"/>
  <c r="D200" i="10"/>
  <c r="E200" i="10"/>
  <c r="F200" i="10"/>
  <c r="G200" i="10"/>
  <c r="H200" i="10"/>
  <c r="I200" i="10"/>
  <c r="J200" i="10"/>
  <c r="K200" i="10"/>
  <c r="L200" i="10"/>
  <c r="M200" i="10"/>
  <c r="N200" i="10"/>
  <c r="O200" i="10"/>
  <c r="P200" i="10"/>
  <c r="Q200" i="10"/>
  <c r="R200" i="10"/>
  <c r="S200" i="10"/>
  <c r="T200" i="10"/>
  <c r="U200" i="10"/>
  <c r="V200" i="10"/>
  <c r="W200" i="10"/>
  <c r="X200" i="10"/>
  <c r="A201" i="10"/>
  <c r="B201" i="10"/>
  <c r="D201" i="10"/>
  <c r="E201" i="10"/>
  <c r="F201" i="10"/>
  <c r="G201" i="10"/>
  <c r="H201" i="10"/>
  <c r="I201" i="10"/>
  <c r="J201" i="10"/>
  <c r="K201" i="10"/>
  <c r="L201" i="10"/>
  <c r="M201" i="10"/>
  <c r="N201" i="10"/>
  <c r="O201" i="10"/>
  <c r="P201" i="10"/>
  <c r="Q201" i="10"/>
  <c r="R201" i="10"/>
  <c r="S201" i="10"/>
  <c r="T201" i="10"/>
  <c r="U201" i="10"/>
  <c r="V201" i="10"/>
  <c r="W201" i="10"/>
  <c r="X201" i="10"/>
  <c r="A202" i="10"/>
  <c r="B202" i="10"/>
  <c r="D202" i="10"/>
  <c r="E202" i="10"/>
  <c r="F202" i="10"/>
  <c r="G202" i="10"/>
  <c r="H202" i="10"/>
  <c r="I202" i="10"/>
  <c r="J202" i="10"/>
  <c r="K202" i="10"/>
  <c r="L202" i="10"/>
  <c r="M202" i="10"/>
  <c r="N202" i="10"/>
  <c r="O202" i="10"/>
  <c r="P202" i="10"/>
  <c r="Q202" i="10"/>
  <c r="R202" i="10"/>
  <c r="S202" i="10"/>
  <c r="T202" i="10"/>
  <c r="U202" i="10"/>
  <c r="V202" i="10"/>
  <c r="W202" i="10"/>
  <c r="X202" i="10"/>
  <c r="A203" i="10"/>
  <c r="B203" i="10"/>
  <c r="D203" i="10"/>
  <c r="E203" i="10"/>
  <c r="F203" i="10"/>
  <c r="G203" i="10"/>
  <c r="H203" i="10"/>
  <c r="I203" i="10"/>
  <c r="J203" i="10"/>
  <c r="K203" i="10"/>
  <c r="L203" i="10"/>
  <c r="M203" i="10"/>
  <c r="N203" i="10"/>
  <c r="O203" i="10"/>
  <c r="P203" i="10"/>
  <c r="Q203" i="10"/>
  <c r="R203" i="10"/>
  <c r="S203" i="10"/>
  <c r="T203" i="10"/>
  <c r="U203" i="10"/>
  <c r="V203" i="10"/>
  <c r="W203" i="10"/>
  <c r="X203" i="10"/>
  <c r="A204" i="10"/>
  <c r="B204" i="10"/>
  <c r="D204" i="10"/>
  <c r="E204" i="10"/>
  <c r="F204" i="10"/>
  <c r="G204" i="10"/>
  <c r="H204" i="10"/>
  <c r="I204" i="10"/>
  <c r="J204" i="10"/>
  <c r="K204" i="10"/>
  <c r="L204" i="10"/>
  <c r="M204" i="10"/>
  <c r="N204" i="10"/>
  <c r="O204" i="10"/>
  <c r="P204" i="10"/>
  <c r="Q204" i="10"/>
  <c r="R204" i="10"/>
  <c r="S204" i="10"/>
  <c r="T204" i="10"/>
  <c r="U204" i="10"/>
  <c r="V204" i="10"/>
  <c r="W204" i="10"/>
  <c r="X204" i="10"/>
  <c r="A205" i="10"/>
  <c r="B205" i="10"/>
  <c r="D205" i="10"/>
  <c r="E205" i="10"/>
  <c r="F205" i="10"/>
  <c r="G205" i="10"/>
  <c r="H205" i="10"/>
  <c r="I205" i="10"/>
  <c r="J205" i="10"/>
  <c r="K205" i="10"/>
  <c r="L205" i="10"/>
  <c r="M205" i="10"/>
  <c r="N205" i="10"/>
  <c r="O205" i="10"/>
  <c r="P205" i="10"/>
  <c r="Q205" i="10"/>
  <c r="R205" i="10"/>
  <c r="S205" i="10"/>
  <c r="T205" i="10"/>
  <c r="U205" i="10"/>
  <c r="V205" i="10"/>
  <c r="W205" i="10"/>
  <c r="X205" i="10"/>
  <c r="A206" i="10"/>
  <c r="B206" i="10"/>
  <c r="D206" i="10"/>
  <c r="E206" i="10"/>
  <c r="F206" i="10"/>
  <c r="G206" i="10"/>
  <c r="H206" i="10"/>
  <c r="I206" i="10"/>
  <c r="J206" i="10"/>
  <c r="K206" i="10"/>
  <c r="L206" i="10"/>
  <c r="M206" i="10"/>
  <c r="N206" i="10"/>
  <c r="O206" i="10"/>
  <c r="P206" i="10"/>
  <c r="Q206" i="10"/>
  <c r="R206" i="10"/>
  <c r="S206" i="10"/>
  <c r="T206" i="10"/>
  <c r="U206" i="10"/>
  <c r="V206" i="10"/>
  <c r="W206" i="10"/>
  <c r="X206" i="10"/>
  <c r="A207" i="10"/>
  <c r="B207" i="10"/>
  <c r="D207" i="10"/>
  <c r="E207" i="10"/>
  <c r="F207" i="10"/>
  <c r="G207" i="10"/>
  <c r="H207" i="10"/>
  <c r="I207" i="10"/>
  <c r="J207" i="10"/>
  <c r="K207" i="10"/>
  <c r="L207" i="10"/>
  <c r="M207" i="10"/>
  <c r="N207" i="10"/>
  <c r="O207" i="10"/>
  <c r="P207" i="10"/>
  <c r="Q207" i="10"/>
  <c r="R207" i="10"/>
  <c r="S207" i="10"/>
  <c r="T207" i="10"/>
  <c r="U207" i="10"/>
  <c r="V207" i="10"/>
  <c r="W207" i="10"/>
  <c r="X207" i="10"/>
  <c r="A208" i="10"/>
  <c r="B208" i="10"/>
  <c r="D208" i="10"/>
  <c r="E208" i="10"/>
  <c r="F208" i="10"/>
  <c r="G208" i="10"/>
  <c r="H208" i="10"/>
  <c r="I208" i="10"/>
  <c r="J208" i="10"/>
  <c r="K208" i="10"/>
  <c r="L208" i="10"/>
  <c r="M208" i="10"/>
  <c r="N208" i="10"/>
  <c r="O208" i="10"/>
  <c r="P208" i="10"/>
  <c r="Q208" i="10"/>
  <c r="R208" i="10"/>
  <c r="S208" i="10"/>
  <c r="T208" i="10"/>
  <c r="U208" i="10"/>
  <c r="V208" i="10"/>
  <c r="W208" i="10"/>
  <c r="X208" i="10"/>
  <c r="A209" i="10"/>
  <c r="B209" i="10"/>
  <c r="D209" i="10"/>
  <c r="E209" i="10"/>
  <c r="F209" i="10"/>
  <c r="G209" i="10"/>
  <c r="H209" i="10"/>
  <c r="I209" i="10"/>
  <c r="J209" i="10"/>
  <c r="K209" i="10"/>
  <c r="L209" i="10"/>
  <c r="M209" i="10"/>
  <c r="N209" i="10"/>
  <c r="O209" i="10"/>
  <c r="P209" i="10"/>
  <c r="Q209" i="10"/>
  <c r="R209" i="10"/>
  <c r="S209" i="10"/>
  <c r="T209" i="10"/>
  <c r="U209" i="10"/>
  <c r="V209" i="10"/>
  <c r="W209" i="10"/>
  <c r="X209" i="10"/>
  <c r="A210" i="10"/>
  <c r="B210" i="10"/>
  <c r="D210" i="10"/>
  <c r="E210" i="10"/>
  <c r="F210" i="10"/>
  <c r="G210" i="10"/>
  <c r="H210" i="10"/>
  <c r="I210" i="10"/>
  <c r="J210" i="10"/>
  <c r="K210" i="10"/>
  <c r="L210" i="10"/>
  <c r="M210" i="10"/>
  <c r="N210" i="10"/>
  <c r="O210" i="10"/>
  <c r="P210" i="10"/>
  <c r="Q210" i="10"/>
  <c r="R210" i="10"/>
  <c r="S210" i="10"/>
  <c r="T210" i="10"/>
  <c r="U210" i="10"/>
  <c r="V210" i="10"/>
  <c r="W210" i="10"/>
  <c r="X210" i="10"/>
  <c r="A211" i="10"/>
  <c r="B211" i="10"/>
  <c r="D211" i="10"/>
  <c r="E211" i="10"/>
  <c r="F211" i="10"/>
  <c r="G211" i="10"/>
  <c r="H211" i="10"/>
  <c r="I211" i="10"/>
  <c r="J211" i="10"/>
  <c r="K211" i="10"/>
  <c r="L211" i="10"/>
  <c r="M211" i="10"/>
  <c r="N211" i="10"/>
  <c r="O211" i="10"/>
  <c r="P211" i="10"/>
  <c r="Q211" i="10"/>
  <c r="R211" i="10"/>
  <c r="S211" i="10"/>
  <c r="T211" i="10"/>
  <c r="U211" i="10"/>
  <c r="V211" i="10"/>
  <c r="W211" i="10"/>
  <c r="X211" i="10"/>
  <c r="A212" i="10"/>
  <c r="B212" i="10"/>
  <c r="D212" i="10"/>
  <c r="E212" i="10"/>
  <c r="F212" i="10"/>
  <c r="G212" i="10"/>
  <c r="H212" i="10"/>
  <c r="I212" i="10"/>
  <c r="J212" i="10"/>
  <c r="K212" i="10"/>
  <c r="L212" i="10"/>
  <c r="M212" i="10"/>
  <c r="N212" i="10"/>
  <c r="O212" i="10"/>
  <c r="P212" i="10"/>
  <c r="Q212" i="10"/>
  <c r="R212" i="10"/>
  <c r="S212" i="10"/>
  <c r="T212" i="10"/>
  <c r="U212" i="10"/>
  <c r="V212" i="10"/>
  <c r="W212" i="10"/>
  <c r="X212" i="10"/>
  <c r="A213" i="10"/>
  <c r="B213" i="10"/>
  <c r="D213" i="10"/>
  <c r="E213" i="10"/>
  <c r="F213" i="10"/>
  <c r="G213" i="10"/>
  <c r="H213" i="10"/>
  <c r="I213" i="10"/>
  <c r="J213" i="10"/>
  <c r="K213" i="10"/>
  <c r="L213" i="10"/>
  <c r="M213" i="10"/>
  <c r="N213" i="10"/>
  <c r="O213" i="10"/>
  <c r="P213" i="10"/>
  <c r="Q213" i="10"/>
  <c r="R213" i="10"/>
  <c r="S213" i="10"/>
  <c r="T213" i="10"/>
  <c r="U213" i="10"/>
  <c r="V213" i="10"/>
  <c r="W213" i="10"/>
  <c r="X213" i="10"/>
  <c r="A214" i="10"/>
  <c r="B214" i="10"/>
  <c r="D214" i="10"/>
  <c r="E214" i="10"/>
  <c r="F214" i="10"/>
  <c r="G214" i="10"/>
  <c r="H214" i="10"/>
  <c r="I214" i="10"/>
  <c r="J214" i="10"/>
  <c r="K214" i="10"/>
  <c r="L214" i="10"/>
  <c r="M214" i="10"/>
  <c r="N214" i="10"/>
  <c r="O214" i="10"/>
  <c r="P214" i="10"/>
  <c r="Q214" i="10"/>
  <c r="R214" i="10"/>
  <c r="S214" i="10"/>
  <c r="T214" i="10"/>
  <c r="U214" i="10"/>
  <c r="V214" i="10"/>
  <c r="W214" i="10"/>
  <c r="X214" i="10"/>
  <c r="A215" i="10"/>
  <c r="B215" i="10"/>
  <c r="D215" i="10"/>
  <c r="E215" i="10"/>
  <c r="F215" i="10"/>
  <c r="G215" i="10"/>
  <c r="H215" i="10"/>
  <c r="I215" i="10"/>
  <c r="J215" i="10"/>
  <c r="K215" i="10"/>
  <c r="L215" i="10"/>
  <c r="M215" i="10"/>
  <c r="N215" i="10"/>
  <c r="O215" i="10"/>
  <c r="P215" i="10"/>
  <c r="Q215" i="10"/>
  <c r="R215" i="10"/>
  <c r="S215" i="10"/>
  <c r="T215" i="10"/>
  <c r="U215" i="10"/>
  <c r="V215" i="10"/>
  <c r="W215" i="10"/>
  <c r="X215" i="10"/>
  <c r="A216" i="10"/>
  <c r="B216" i="10"/>
  <c r="D216" i="10"/>
  <c r="E216" i="10"/>
  <c r="F216" i="10"/>
  <c r="G216" i="10"/>
  <c r="H216" i="10"/>
  <c r="I216" i="10"/>
  <c r="J216" i="10"/>
  <c r="K216" i="10"/>
  <c r="L216" i="10"/>
  <c r="M216" i="10"/>
  <c r="N216" i="10"/>
  <c r="O216" i="10"/>
  <c r="P216" i="10"/>
  <c r="Q216" i="10"/>
  <c r="R216" i="10"/>
  <c r="S216" i="10"/>
  <c r="T216" i="10"/>
  <c r="U216" i="10"/>
  <c r="V216" i="10"/>
  <c r="W216" i="10"/>
  <c r="X216" i="10"/>
  <c r="A217" i="10"/>
  <c r="B217" i="10"/>
  <c r="D217" i="10"/>
  <c r="E217" i="10"/>
  <c r="F217" i="10"/>
  <c r="G217" i="10"/>
  <c r="H217" i="10"/>
  <c r="I217" i="10"/>
  <c r="J217" i="10"/>
  <c r="K217" i="10"/>
  <c r="L217" i="10"/>
  <c r="M217" i="10"/>
  <c r="N217" i="10"/>
  <c r="O217" i="10"/>
  <c r="P217" i="10"/>
  <c r="Q217" i="10"/>
  <c r="R217" i="10"/>
  <c r="S217" i="10"/>
  <c r="T217" i="10"/>
  <c r="U217" i="10"/>
  <c r="V217" i="10"/>
  <c r="W217" i="10"/>
  <c r="X217" i="10"/>
  <c r="A218" i="10"/>
  <c r="B218" i="10"/>
  <c r="D218" i="10"/>
  <c r="E218" i="10"/>
  <c r="F218" i="10"/>
  <c r="G218" i="10"/>
  <c r="H218" i="10"/>
  <c r="I218" i="10"/>
  <c r="J218" i="10"/>
  <c r="K218" i="10"/>
  <c r="L218" i="10"/>
  <c r="M218" i="10"/>
  <c r="N218" i="10"/>
  <c r="O218" i="10"/>
  <c r="P218" i="10"/>
  <c r="Q218" i="10"/>
  <c r="R218" i="10"/>
  <c r="S218" i="10"/>
  <c r="T218" i="10"/>
  <c r="U218" i="10"/>
  <c r="V218" i="10"/>
  <c r="W218" i="10"/>
  <c r="X218" i="10"/>
  <c r="A219" i="10"/>
  <c r="B219" i="10"/>
  <c r="D219" i="10"/>
  <c r="E219" i="10"/>
  <c r="F219" i="10"/>
  <c r="G219" i="10"/>
  <c r="H219" i="10"/>
  <c r="I219" i="10"/>
  <c r="J219" i="10"/>
  <c r="K219" i="10"/>
  <c r="L219" i="10"/>
  <c r="M219" i="10"/>
  <c r="N219" i="10"/>
  <c r="O219" i="10"/>
  <c r="P219" i="10"/>
  <c r="Q219" i="10"/>
  <c r="R219" i="10"/>
  <c r="S219" i="10"/>
  <c r="T219" i="10"/>
  <c r="U219" i="10"/>
  <c r="V219" i="10"/>
  <c r="W219" i="10"/>
  <c r="X219" i="10"/>
  <c r="A220" i="10"/>
  <c r="B220" i="10"/>
  <c r="D220" i="10"/>
  <c r="E220" i="10"/>
  <c r="F220" i="10"/>
  <c r="G220" i="10"/>
  <c r="H220" i="10"/>
  <c r="I220" i="10"/>
  <c r="J220" i="10"/>
  <c r="K220" i="10"/>
  <c r="L220" i="10"/>
  <c r="M220" i="10"/>
  <c r="N220" i="10"/>
  <c r="O220" i="10"/>
  <c r="P220" i="10"/>
  <c r="Q220" i="10"/>
  <c r="R220" i="10"/>
  <c r="S220" i="10"/>
  <c r="T220" i="10"/>
  <c r="U220" i="10"/>
  <c r="V220" i="10"/>
  <c r="W220" i="10"/>
  <c r="X220" i="10"/>
  <c r="A221" i="10"/>
  <c r="B221" i="10"/>
  <c r="D221" i="10"/>
  <c r="E221" i="10"/>
  <c r="F221" i="10"/>
  <c r="G221" i="10"/>
  <c r="H221" i="10"/>
  <c r="I221" i="10"/>
  <c r="J221" i="10"/>
  <c r="K221" i="10"/>
  <c r="L221" i="10"/>
  <c r="M221" i="10"/>
  <c r="N221" i="10"/>
  <c r="O221" i="10"/>
  <c r="P221" i="10"/>
  <c r="Q221" i="10"/>
  <c r="R221" i="10"/>
  <c r="S221" i="10"/>
  <c r="T221" i="10"/>
  <c r="U221" i="10"/>
  <c r="V221" i="10"/>
  <c r="W221" i="10"/>
  <c r="X221" i="10"/>
  <c r="A222" i="10"/>
  <c r="B222" i="10"/>
  <c r="D222" i="10"/>
  <c r="E222" i="10"/>
  <c r="F222" i="10"/>
  <c r="G222" i="10"/>
  <c r="H222" i="10"/>
  <c r="I222" i="10"/>
  <c r="J222" i="10"/>
  <c r="K222" i="10"/>
  <c r="L222" i="10"/>
  <c r="M222" i="10"/>
  <c r="N222" i="10"/>
  <c r="O222" i="10"/>
  <c r="P222" i="10"/>
  <c r="Q222" i="10"/>
  <c r="R222" i="10"/>
  <c r="S222" i="10"/>
  <c r="T222" i="10"/>
  <c r="U222" i="10"/>
  <c r="V222" i="10"/>
  <c r="W222" i="10"/>
  <c r="X222" i="10"/>
  <c r="A223" i="10"/>
  <c r="B223" i="10"/>
  <c r="D223" i="10"/>
  <c r="E223" i="10"/>
  <c r="F223" i="10"/>
  <c r="G223" i="10"/>
  <c r="H223" i="10"/>
  <c r="I223" i="10"/>
  <c r="J223" i="10"/>
  <c r="K223" i="10"/>
  <c r="L223" i="10"/>
  <c r="M223" i="10"/>
  <c r="N223" i="10"/>
  <c r="O223" i="10"/>
  <c r="P223" i="10"/>
  <c r="Q223" i="10"/>
  <c r="R223" i="10"/>
  <c r="S223" i="10"/>
  <c r="T223" i="10"/>
  <c r="U223" i="10"/>
  <c r="V223" i="10"/>
  <c r="W223" i="10"/>
  <c r="X223" i="10"/>
  <c r="A224" i="10"/>
  <c r="B224" i="10"/>
  <c r="D224" i="10"/>
  <c r="E224" i="10"/>
  <c r="F224" i="10"/>
  <c r="G224" i="10"/>
  <c r="H224" i="10"/>
  <c r="I224" i="10"/>
  <c r="J224" i="10"/>
  <c r="K224" i="10"/>
  <c r="L224" i="10"/>
  <c r="M224" i="10"/>
  <c r="N224" i="10"/>
  <c r="O224" i="10"/>
  <c r="P224" i="10"/>
  <c r="Q224" i="10"/>
  <c r="R224" i="10"/>
  <c r="S224" i="10"/>
  <c r="T224" i="10"/>
  <c r="U224" i="10"/>
  <c r="V224" i="10"/>
  <c r="W224" i="10"/>
  <c r="X224" i="10"/>
  <c r="A225" i="10"/>
  <c r="B225" i="10"/>
  <c r="D225" i="10"/>
  <c r="E225" i="10"/>
  <c r="F225" i="10"/>
  <c r="G225" i="10"/>
  <c r="H225" i="10"/>
  <c r="I225" i="10"/>
  <c r="J225" i="10"/>
  <c r="K225" i="10"/>
  <c r="L225" i="10"/>
  <c r="M225" i="10"/>
  <c r="N225" i="10"/>
  <c r="O225" i="10"/>
  <c r="P225" i="10"/>
  <c r="Q225" i="10"/>
  <c r="R225" i="10"/>
  <c r="S225" i="10"/>
  <c r="T225" i="10"/>
  <c r="U225" i="10"/>
  <c r="V225" i="10"/>
  <c r="W225" i="10"/>
  <c r="X225" i="10"/>
  <c r="A226" i="10"/>
  <c r="B226" i="10"/>
  <c r="D226" i="10"/>
  <c r="E226" i="10"/>
  <c r="F226" i="10"/>
  <c r="G226" i="10"/>
  <c r="H226" i="10"/>
  <c r="I226" i="10"/>
  <c r="J226" i="10"/>
  <c r="K226" i="10"/>
  <c r="L226" i="10"/>
  <c r="M226" i="10"/>
  <c r="N226" i="10"/>
  <c r="O226" i="10"/>
  <c r="P226" i="10"/>
  <c r="Q226" i="10"/>
  <c r="R226" i="10"/>
  <c r="S226" i="10"/>
  <c r="T226" i="10"/>
  <c r="U226" i="10"/>
  <c r="V226" i="10"/>
  <c r="W226" i="10"/>
  <c r="X226" i="10"/>
  <c r="A227" i="10"/>
  <c r="B227" i="10"/>
  <c r="D227" i="10"/>
  <c r="E227" i="10"/>
  <c r="F227" i="10"/>
  <c r="G227" i="10"/>
  <c r="H227" i="10"/>
  <c r="I227" i="10"/>
  <c r="J227" i="10"/>
  <c r="K227" i="10"/>
  <c r="L227" i="10"/>
  <c r="M227" i="10"/>
  <c r="N227" i="10"/>
  <c r="O227" i="10"/>
  <c r="P227" i="10"/>
  <c r="Q227" i="10"/>
  <c r="R227" i="10"/>
  <c r="S227" i="10"/>
  <c r="T227" i="10"/>
  <c r="U227" i="10"/>
  <c r="V227" i="10"/>
  <c r="W227" i="10"/>
  <c r="X227" i="10"/>
  <c r="A228" i="10"/>
  <c r="B228" i="10"/>
  <c r="D228" i="10"/>
  <c r="E228" i="10"/>
  <c r="F228" i="10"/>
  <c r="G228" i="10"/>
  <c r="H228" i="10"/>
  <c r="I228" i="10"/>
  <c r="J228" i="10"/>
  <c r="K228" i="10"/>
  <c r="L228" i="10"/>
  <c r="M228" i="10"/>
  <c r="N228" i="10"/>
  <c r="O228" i="10"/>
  <c r="P228" i="10"/>
  <c r="Q228" i="10"/>
  <c r="R228" i="10"/>
  <c r="S228" i="10"/>
  <c r="T228" i="10"/>
  <c r="U228" i="10"/>
  <c r="V228" i="10"/>
  <c r="W228" i="10"/>
  <c r="X228" i="10"/>
  <c r="D170" i="10"/>
  <c r="B170" i="10"/>
  <c r="A170" i="10"/>
  <c r="A162" i="10"/>
  <c r="B162" i="10"/>
  <c r="AE62" i="10"/>
  <c r="AG62" i="10"/>
  <c r="AH62" i="10"/>
  <c r="AI62" i="10"/>
  <c r="AF62" i="10"/>
  <c r="AD62" i="10"/>
  <c r="D162" i="10"/>
  <c r="B5" i="10"/>
  <c r="B6" i="10"/>
  <c r="C5" i="10"/>
  <c r="C6" i="10"/>
  <c r="D5" i="10"/>
  <c r="D6" i="10"/>
  <c r="E5" i="10"/>
  <c r="E6" i="10"/>
  <c r="F5" i="10"/>
  <c r="F6" i="10"/>
  <c r="G5" i="10"/>
  <c r="G6" i="10"/>
  <c r="H5" i="10"/>
  <c r="H6" i="10"/>
  <c r="I5" i="10"/>
  <c r="I6" i="10"/>
  <c r="J5" i="10"/>
  <c r="J6" i="10"/>
  <c r="K5" i="10"/>
  <c r="K6" i="10"/>
  <c r="L5" i="10"/>
  <c r="L6" i="10"/>
  <c r="M5" i="10"/>
  <c r="M6" i="10"/>
  <c r="N5" i="10"/>
  <c r="N6" i="10"/>
  <c r="O5" i="10"/>
  <c r="O6" i="10"/>
  <c r="P5" i="10"/>
  <c r="P6" i="10"/>
  <c r="Q5" i="10"/>
  <c r="Q6" i="10"/>
  <c r="R5" i="10"/>
  <c r="R6" i="10"/>
  <c r="S5" i="10"/>
  <c r="S6" i="10"/>
  <c r="T5" i="10"/>
  <c r="T6" i="10"/>
  <c r="U5" i="10"/>
  <c r="U6" i="10"/>
  <c r="A163" i="10"/>
  <c r="B163" i="10"/>
  <c r="AE63" i="10"/>
  <c r="AG63" i="10"/>
  <c r="AH63" i="10"/>
  <c r="AI63" i="10"/>
  <c r="AF63" i="10"/>
  <c r="AD63" i="10"/>
  <c r="D163" i="10"/>
  <c r="A164" i="10"/>
  <c r="B164" i="10"/>
  <c r="AE64" i="10"/>
  <c r="AG64" i="10"/>
  <c r="AH64" i="10"/>
  <c r="AI64" i="10"/>
  <c r="AF64" i="10"/>
  <c r="AD64" i="10"/>
  <c r="D164" i="10"/>
  <c r="A107" i="10"/>
  <c r="B107" i="10"/>
  <c r="AE7" i="10"/>
  <c r="AG7" i="10"/>
  <c r="AH7" i="10"/>
  <c r="AI7" i="10"/>
  <c r="AF7" i="10"/>
  <c r="AD7" i="10"/>
  <c r="D107" i="10"/>
  <c r="A108" i="10"/>
  <c r="B108" i="10"/>
  <c r="AE8" i="10"/>
  <c r="AG8" i="10"/>
  <c r="AH8" i="10"/>
  <c r="AI8" i="10"/>
  <c r="AF8" i="10"/>
  <c r="AD8" i="10"/>
  <c r="D108" i="10"/>
  <c r="A109" i="10"/>
  <c r="B109" i="10"/>
  <c r="AE9" i="10"/>
  <c r="AG9" i="10"/>
  <c r="AH9" i="10"/>
  <c r="AI9" i="10"/>
  <c r="AF9" i="10"/>
  <c r="AD9" i="10"/>
  <c r="D109" i="10"/>
  <c r="A110" i="10"/>
  <c r="B110" i="10"/>
  <c r="AE10" i="10"/>
  <c r="AG10" i="10"/>
  <c r="AH10" i="10"/>
  <c r="AI10" i="10"/>
  <c r="AF10" i="10"/>
  <c r="AD10" i="10"/>
  <c r="D110" i="10"/>
  <c r="A111" i="10"/>
  <c r="B111" i="10"/>
  <c r="AE11" i="10"/>
  <c r="AG11" i="10"/>
  <c r="AH11" i="10"/>
  <c r="AI11" i="10"/>
  <c r="AF11" i="10"/>
  <c r="AD11" i="10"/>
  <c r="D111" i="10"/>
  <c r="A112" i="10"/>
  <c r="B112" i="10"/>
  <c r="AE12" i="10"/>
  <c r="AG12" i="10"/>
  <c r="AH12" i="10"/>
  <c r="AI12" i="10"/>
  <c r="AF12" i="10"/>
  <c r="AD12" i="10"/>
  <c r="D112" i="10"/>
  <c r="A113" i="10"/>
  <c r="B113" i="10"/>
  <c r="AE13" i="10"/>
  <c r="AG13" i="10"/>
  <c r="AH13" i="10"/>
  <c r="AI13" i="10"/>
  <c r="AF13" i="10"/>
  <c r="AD13" i="10"/>
  <c r="D113" i="10"/>
  <c r="A114" i="10"/>
  <c r="B114" i="10"/>
  <c r="AE14" i="10"/>
  <c r="AG14" i="10"/>
  <c r="AH14" i="10"/>
  <c r="AI14" i="10"/>
  <c r="AF14" i="10"/>
  <c r="AD14" i="10"/>
  <c r="D114" i="10"/>
  <c r="A115" i="10"/>
  <c r="B115" i="10"/>
  <c r="AE15" i="10"/>
  <c r="AG15" i="10"/>
  <c r="AH15" i="10"/>
  <c r="AI15" i="10"/>
  <c r="AF15" i="10"/>
  <c r="AD15" i="10"/>
  <c r="D115" i="10"/>
  <c r="A116" i="10"/>
  <c r="B116" i="10"/>
  <c r="AE16" i="10"/>
  <c r="AG16" i="10"/>
  <c r="AH16" i="10"/>
  <c r="AI16" i="10"/>
  <c r="AF16" i="10"/>
  <c r="AD16" i="10"/>
  <c r="D116" i="10"/>
  <c r="A117" i="10"/>
  <c r="B117" i="10"/>
  <c r="AE17" i="10"/>
  <c r="AG17" i="10"/>
  <c r="AH17" i="10"/>
  <c r="AI17" i="10"/>
  <c r="AF17" i="10"/>
  <c r="AD17" i="10"/>
  <c r="D117" i="10"/>
  <c r="A118" i="10"/>
  <c r="B118" i="10"/>
  <c r="AE18" i="10"/>
  <c r="AG18" i="10"/>
  <c r="AH18" i="10"/>
  <c r="AI18" i="10"/>
  <c r="AF18" i="10"/>
  <c r="AD18" i="10"/>
  <c r="D118" i="10"/>
  <c r="A119" i="10"/>
  <c r="B119" i="10"/>
  <c r="AE19" i="10"/>
  <c r="AG19" i="10"/>
  <c r="AH19" i="10"/>
  <c r="AI19" i="10"/>
  <c r="AF19" i="10"/>
  <c r="AD19" i="10"/>
  <c r="D119" i="10"/>
  <c r="A120" i="10"/>
  <c r="B120" i="10"/>
  <c r="AE20" i="10"/>
  <c r="AG20" i="10"/>
  <c r="AH20" i="10"/>
  <c r="AI20" i="10"/>
  <c r="AF20" i="10"/>
  <c r="AD20" i="10"/>
  <c r="D120" i="10"/>
  <c r="A121" i="10"/>
  <c r="B121" i="10"/>
  <c r="AE21" i="10"/>
  <c r="AG21" i="10"/>
  <c r="AH21" i="10"/>
  <c r="AI21" i="10"/>
  <c r="AF21" i="10"/>
  <c r="AD21" i="10"/>
  <c r="D121" i="10"/>
  <c r="A122" i="10"/>
  <c r="B122" i="10"/>
  <c r="AE22" i="10"/>
  <c r="AG22" i="10"/>
  <c r="AH22" i="10"/>
  <c r="AI22" i="10"/>
  <c r="AF22" i="10"/>
  <c r="AD22" i="10"/>
  <c r="D122" i="10"/>
  <c r="A123" i="10"/>
  <c r="B123" i="10"/>
  <c r="AE23" i="10"/>
  <c r="AG23" i="10"/>
  <c r="AH23" i="10"/>
  <c r="AI23" i="10"/>
  <c r="AF23" i="10"/>
  <c r="AD23" i="10"/>
  <c r="D123" i="10"/>
  <c r="A124" i="10"/>
  <c r="B124" i="10"/>
  <c r="AE24" i="10"/>
  <c r="AG24" i="10"/>
  <c r="AH24" i="10"/>
  <c r="AI24" i="10"/>
  <c r="AF24" i="10"/>
  <c r="AD24" i="10"/>
  <c r="D124" i="10"/>
  <c r="A125" i="10"/>
  <c r="B125" i="10"/>
  <c r="AE25" i="10"/>
  <c r="AG25" i="10"/>
  <c r="AH25" i="10"/>
  <c r="AI25" i="10"/>
  <c r="AF25" i="10"/>
  <c r="AD25" i="10"/>
  <c r="D125" i="10"/>
  <c r="A126" i="10"/>
  <c r="B126" i="10"/>
  <c r="AE26" i="10"/>
  <c r="AG26" i="10"/>
  <c r="AH26" i="10"/>
  <c r="AI26" i="10"/>
  <c r="AF26" i="10"/>
  <c r="AD26" i="10"/>
  <c r="D126" i="10"/>
  <c r="A127" i="10"/>
  <c r="B127" i="10"/>
  <c r="AE27" i="10"/>
  <c r="AG27" i="10"/>
  <c r="AH27" i="10"/>
  <c r="AI27" i="10"/>
  <c r="AF27" i="10"/>
  <c r="AD27" i="10"/>
  <c r="D127" i="10"/>
  <c r="A128" i="10"/>
  <c r="B128" i="10"/>
  <c r="AE28" i="10"/>
  <c r="AG28" i="10"/>
  <c r="AH28" i="10"/>
  <c r="AI28" i="10"/>
  <c r="AF28" i="10"/>
  <c r="AD28" i="10"/>
  <c r="D128" i="10"/>
  <c r="A129" i="10"/>
  <c r="B129" i="10"/>
  <c r="AE29" i="10"/>
  <c r="AG29" i="10"/>
  <c r="AH29" i="10"/>
  <c r="AI29" i="10"/>
  <c r="AF29" i="10"/>
  <c r="AD29" i="10"/>
  <c r="D129" i="10"/>
  <c r="A130" i="10"/>
  <c r="B130" i="10"/>
  <c r="AE30" i="10"/>
  <c r="AG30" i="10"/>
  <c r="AH30" i="10"/>
  <c r="AI30" i="10"/>
  <c r="AF30" i="10"/>
  <c r="AD30" i="10"/>
  <c r="D130" i="10"/>
  <c r="A131" i="10"/>
  <c r="B131" i="10"/>
  <c r="AE31" i="10"/>
  <c r="AG31" i="10"/>
  <c r="AH31" i="10"/>
  <c r="AI31" i="10"/>
  <c r="AF31" i="10"/>
  <c r="AD31" i="10"/>
  <c r="D131" i="10"/>
  <c r="A132" i="10"/>
  <c r="B132" i="10"/>
  <c r="AE32" i="10"/>
  <c r="AG32" i="10"/>
  <c r="AH32" i="10"/>
  <c r="AI32" i="10"/>
  <c r="AF32" i="10"/>
  <c r="AD32" i="10"/>
  <c r="D132" i="10"/>
  <c r="A133" i="10"/>
  <c r="B133" i="10"/>
  <c r="AE33" i="10"/>
  <c r="AG33" i="10"/>
  <c r="AH33" i="10"/>
  <c r="AI33" i="10"/>
  <c r="AF33" i="10"/>
  <c r="AD33" i="10"/>
  <c r="D133" i="10"/>
  <c r="A134" i="10"/>
  <c r="B134" i="10"/>
  <c r="AE34" i="10"/>
  <c r="AG34" i="10"/>
  <c r="AH34" i="10"/>
  <c r="AI34" i="10"/>
  <c r="AF34" i="10"/>
  <c r="AD34" i="10"/>
  <c r="D134" i="10"/>
  <c r="A135" i="10"/>
  <c r="B135" i="10"/>
  <c r="AE35" i="10"/>
  <c r="AG35" i="10"/>
  <c r="AH35" i="10"/>
  <c r="AI35" i="10"/>
  <c r="AF35" i="10"/>
  <c r="AD35" i="10"/>
  <c r="D135" i="10"/>
  <c r="A136" i="10"/>
  <c r="B136" i="10"/>
  <c r="AE36" i="10"/>
  <c r="AG36" i="10"/>
  <c r="AH36" i="10"/>
  <c r="AI36" i="10"/>
  <c r="AF36" i="10"/>
  <c r="AD36" i="10"/>
  <c r="D136" i="10"/>
  <c r="A137" i="10"/>
  <c r="B137" i="10"/>
  <c r="AE37" i="10"/>
  <c r="AG37" i="10"/>
  <c r="AH37" i="10"/>
  <c r="AI37" i="10"/>
  <c r="AF37" i="10"/>
  <c r="AD37" i="10"/>
  <c r="D137" i="10"/>
  <c r="A138" i="10"/>
  <c r="B138" i="10"/>
  <c r="AE38" i="10"/>
  <c r="AG38" i="10"/>
  <c r="AH38" i="10"/>
  <c r="AI38" i="10"/>
  <c r="AF38" i="10"/>
  <c r="AD38" i="10"/>
  <c r="D138" i="10"/>
  <c r="A139" i="10"/>
  <c r="B139" i="10"/>
  <c r="AE39" i="10"/>
  <c r="AG39" i="10"/>
  <c r="AH39" i="10"/>
  <c r="AI39" i="10"/>
  <c r="AF39" i="10"/>
  <c r="AD39" i="10"/>
  <c r="D139" i="10"/>
  <c r="A140" i="10"/>
  <c r="B140" i="10"/>
  <c r="AE40" i="10"/>
  <c r="AG40" i="10"/>
  <c r="AH40" i="10"/>
  <c r="AI40" i="10"/>
  <c r="AF40" i="10"/>
  <c r="AD40" i="10"/>
  <c r="D140" i="10"/>
  <c r="A141" i="10"/>
  <c r="B141" i="10"/>
  <c r="AE41" i="10"/>
  <c r="AG41" i="10"/>
  <c r="AH41" i="10"/>
  <c r="AI41" i="10"/>
  <c r="AF41" i="10"/>
  <c r="AD41" i="10"/>
  <c r="D141" i="10"/>
  <c r="A142" i="10"/>
  <c r="B142" i="10"/>
  <c r="AE42" i="10"/>
  <c r="AG42" i="10"/>
  <c r="AH42" i="10"/>
  <c r="AI42" i="10"/>
  <c r="AF42" i="10"/>
  <c r="AD42" i="10"/>
  <c r="D142" i="10"/>
  <c r="A143" i="10"/>
  <c r="B143" i="10"/>
  <c r="AE43" i="10"/>
  <c r="AG43" i="10"/>
  <c r="AH43" i="10"/>
  <c r="AI43" i="10"/>
  <c r="AF43" i="10"/>
  <c r="AD43" i="10"/>
  <c r="D143" i="10"/>
  <c r="A144" i="10"/>
  <c r="B144" i="10"/>
  <c r="AE44" i="10"/>
  <c r="AG44" i="10"/>
  <c r="AH44" i="10"/>
  <c r="AI44" i="10"/>
  <c r="AF44" i="10"/>
  <c r="AD44" i="10"/>
  <c r="D144" i="10"/>
  <c r="A145" i="10"/>
  <c r="B145" i="10"/>
  <c r="AE45" i="10"/>
  <c r="AG45" i="10"/>
  <c r="AH45" i="10"/>
  <c r="AI45" i="10"/>
  <c r="AF45" i="10"/>
  <c r="AD45" i="10"/>
  <c r="D145" i="10"/>
  <c r="A146" i="10"/>
  <c r="B146" i="10"/>
  <c r="AE46" i="10"/>
  <c r="AG46" i="10"/>
  <c r="AH46" i="10"/>
  <c r="AI46" i="10"/>
  <c r="AF46" i="10"/>
  <c r="AD46" i="10"/>
  <c r="D146" i="10"/>
  <c r="A147" i="10"/>
  <c r="B147" i="10"/>
  <c r="AE47" i="10"/>
  <c r="AG47" i="10"/>
  <c r="AH47" i="10"/>
  <c r="AI47" i="10"/>
  <c r="AF47" i="10"/>
  <c r="AD47" i="10"/>
  <c r="D147" i="10"/>
  <c r="A148" i="10"/>
  <c r="B148" i="10"/>
  <c r="AE48" i="10"/>
  <c r="AG48" i="10"/>
  <c r="AH48" i="10"/>
  <c r="AI48" i="10"/>
  <c r="AF48" i="10"/>
  <c r="AD48" i="10"/>
  <c r="D148" i="10"/>
  <c r="A149" i="10"/>
  <c r="B149" i="10"/>
  <c r="AE49" i="10"/>
  <c r="AG49" i="10"/>
  <c r="AH49" i="10"/>
  <c r="AI49" i="10"/>
  <c r="AF49" i="10"/>
  <c r="AD49" i="10"/>
  <c r="D149" i="10"/>
  <c r="A150" i="10"/>
  <c r="B150" i="10"/>
  <c r="AE50" i="10"/>
  <c r="AG50" i="10"/>
  <c r="AH50" i="10"/>
  <c r="AI50" i="10"/>
  <c r="AF50" i="10"/>
  <c r="AD50" i="10"/>
  <c r="D150" i="10"/>
  <c r="A151" i="10"/>
  <c r="B151" i="10"/>
  <c r="AE51" i="10"/>
  <c r="AG51" i="10"/>
  <c r="AH51" i="10"/>
  <c r="AI51" i="10"/>
  <c r="AF51" i="10"/>
  <c r="AD51" i="10"/>
  <c r="D151" i="10"/>
  <c r="A152" i="10"/>
  <c r="B152" i="10"/>
  <c r="AE52" i="10"/>
  <c r="AG52" i="10"/>
  <c r="AH52" i="10"/>
  <c r="AI52" i="10"/>
  <c r="AF52" i="10"/>
  <c r="AD52" i="10"/>
  <c r="D152" i="10"/>
  <c r="A153" i="10"/>
  <c r="B153" i="10"/>
  <c r="AE53" i="10"/>
  <c r="AG53" i="10"/>
  <c r="AH53" i="10"/>
  <c r="AI53" i="10"/>
  <c r="AF53" i="10"/>
  <c r="AD53" i="10"/>
  <c r="D153" i="10"/>
  <c r="A154" i="10"/>
  <c r="B154" i="10"/>
  <c r="AE54" i="10"/>
  <c r="AG54" i="10"/>
  <c r="AH54" i="10"/>
  <c r="AI54" i="10"/>
  <c r="AF54" i="10"/>
  <c r="AD54" i="10"/>
  <c r="D154" i="10"/>
  <c r="A155" i="10"/>
  <c r="B155" i="10"/>
  <c r="AE55" i="10"/>
  <c r="AG55" i="10"/>
  <c r="AH55" i="10"/>
  <c r="AI55" i="10"/>
  <c r="AF55" i="10"/>
  <c r="AD55" i="10"/>
  <c r="D155" i="10"/>
  <c r="A156" i="10"/>
  <c r="B156" i="10"/>
  <c r="AE56" i="10"/>
  <c r="AG56" i="10"/>
  <c r="AH56" i="10"/>
  <c r="AI56" i="10"/>
  <c r="AF56" i="10"/>
  <c r="AD56" i="10"/>
  <c r="D156" i="10"/>
  <c r="A157" i="10"/>
  <c r="B157" i="10"/>
  <c r="AE57" i="10"/>
  <c r="AG57" i="10"/>
  <c r="AH57" i="10"/>
  <c r="AI57" i="10"/>
  <c r="AF57" i="10"/>
  <c r="AD57" i="10"/>
  <c r="D157" i="10"/>
  <c r="A158" i="10"/>
  <c r="B158" i="10"/>
  <c r="AE58" i="10"/>
  <c r="AG58" i="10"/>
  <c r="AH58" i="10"/>
  <c r="AI58" i="10"/>
  <c r="AF58" i="10"/>
  <c r="AD58" i="10"/>
  <c r="D158" i="10"/>
  <c r="A159" i="10"/>
  <c r="B159" i="10"/>
  <c r="AE59" i="10"/>
  <c r="AG59" i="10"/>
  <c r="AH59" i="10"/>
  <c r="AI59" i="10"/>
  <c r="AF59" i="10"/>
  <c r="AD59" i="10"/>
  <c r="D159" i="10"/>
  <c r="A160" i="10"/>
  <c r="B160" i="10"/>
  <c r="AE60" i="10"/>
  <c r="AG60" i="10"/>
  <c r="AH60" i="10"/>
  <c r="AI60" i="10"/>
  <c r="AF60" i="10"/>
  <c r="AD60" i="10"/>
  <c r="D160" i="10"/>
  <c r="A161" i="10"/>
  <c r="B161" i="10"/>
  <c r="AE61" i="10"/>
  <c r="AG61" i="10"/>
  <c r="AH61" i="10"/>
  <c r="AI61" i="10"/>
  <c r="AF61" i="10"/>
  <c r="AD61" i="10"/>
  <c r="D161" i="10"/>
  <c r="AE6" i="10"/>
  <c r="AG6" i="10"/>
  <c r="AH6" i="10"/>
  <c r="AI6" i="10"/>
  <c r="AF6" i="10"/>
  <c r="AD6" i="10"/>
  <c r="D106" i="10"/>
  <c r="B106" i="10"/>
  <c r="A106" i="10"/>
  <c r="A89" i="10"/>
  <c r="B89" i="10"/>
  <c r="D89" i="10"/>
  <c r="A90" i="10"/>
  <c r="B90" i="10"/>
  <c r="D90" i="10"/>
  <c r="A91" i="10"/>
  <c r="B91" i="10"/>
  <c r="D91" i="10"/>
  <c r="A92" i="10"/>
  <c r="B92" i="10"/>
  <c r="D92" i="10"/>
  <c r="A93" i="10"/>
  <c r="B93" i="10"/>
  <c r="D93" i="10"/>
  <c r="A94" i="10"/>
  <c r="B94" i="10"/>
  <c r="D94" i="10"/>
  <c r="A95" i="10"/>
  <c r="B95" i="10"/>
  <c r="D95" i="10"/>
  <c r="A96" i="10"/>
  <c r="B96" i="10"/>
  <c r="D96" i="10"/>
  <c r="A97" i="10"/>
  <c r="B97" i="10"/>
  <c r="D97" i="10"/>
  <c r="A98" i="10"/>
  <c r="B98" i="10"/>
  <c r="D98" i="10"/>
  <c r="A99" i="10"/>
  <c r="B99" i="10"/>
  <c r="D99" i="10"/>
  <c r="A100" i="10"/>
  <c r="B100" i="10"/>
  <c r="D100" i="10"/>
  <c r="A66" i="10"/>
  <c r="B66" i="10"/>
  <c r="D66" i="10"/>
  <c r="A67" i="10"/>
  <c r="B67" i="10"/>
  <c r="D67" i="10"/>
  <c r="A68" i="10"/>
  <c r="B68" i="10"/>
  <c r="D68" i="10"/>
  <c r="A69" i="10"/>
  <c r="B69" i="10"/>
  <c r="D69" i="10"/>
  <c r="A70" i="10"/>
  <c r="B70" i="10"/>
  <c r="D70" i="10"/>
  <c r="A71" i="10"/>
  <c r="B71" i="10"/>
  <c r="D71" i="10"/>
  <c r="A72" i="10"/>
  <c r="B72" i="10"/>
  <c r="D72" i="10"/>
  <c r="A73" i="10"/>
  <c r="B73" i="10"/>
  <c r="D73" i="10"/>
  <c r="A74" i="10"/>
  <c r="B74" i="10"/>
  <c r="D74" i="10"/>
  <c r="A75" i="10"/>
  <c r="B75" i="10"/>
  <c r="D75" i="10"/>
  <c r="A76" i="10"/>
  <c r="B76" i="10"/>
  <c r="D76" i="10"/>
  <c r="A77" i="10"/>
  <c r="B77" i="10"/>
  <c r="D77" i="10"/>
  <c r="A78" i="10"/>
  <c r="B78" i="10"/>
  <c r="D78" i="10"/>
  <c r="A79" i="10"/>
  <c r="B79" i="10"/>
  <c r="D79" i="10"/>
  <c r="A80" i="10"/>
  <c r="B80" i="10"/>
  <c r="D80" i="10"/>
  <c r="A81" i="10"/>
  <c r="B81" i="10"/>
  <c r="D81" i="10"/>
  <c r="A82" i="10"/>
  <c r="B82" i="10"/>
  <c r="D82" i="10"/>
  <c r="A83" i="10"/>
  <c r="B83" i="10"/>
  <c r="D83" i="10"/>
  <c r="A84" i="10"/>
  <c r="B84" i="10"/>
  <c r="D84" i="10"/>
  <c r="A85" i="10"/>
  <c r="B85" i="10"/>
  <c r="D85" i="10"/>
  <c r="A86" i="10"/>
  <c r="B86" i="10"/>
  <c r="D86" i="10"/>
  <c r="A87" i="10"/>
  <c r="B87" i="10"/>
  <c r="D87" i="10"/>
  <c r="A88" i="10"/>
  <c r="B88" i="10"/>
  <c r="D88" i="10"/>
  <c r="A43" i="10"/>
  <c r="B43" i="10"/>
  <c r="D43" i="10"/>
  <c r="A44" i="10"/>
  <c r="B44" i="10"/>
  <c r="D44" i="10"/>
  <c r="A45" i="10"/>
  <c r="B45" i="10"/>
  <c r="D45" i="10"/>
  <c r="A46" i="10"/>
  <c r="B46" i="10"/>
  <c r="D46" i="10"/>
  <c r="A47" i="10"/>
  <c r="B47" i="10"/>
  <c r="D47" i="10"/>
  <c r="A48" i="10"/>
  <c r="B48" i="10"/>
  <c r="D48" i="10"/>
  <c r="A49" i="10"/>
  <c r="B49" i="10"/>
  <c r="D49" i="10"/>
  <c r="A50" i="10"/>
  <c r="B50" i="10"/>
  <c r="D50" i="10"/>
  <c r="A51" i="10"/>
  <c r="B51" i="10"/>
  <c r="D51" i="10"/>
  <c r="A52" i="10"/>
  <c r="B52" i="10"/>
  <c r="D52" i="10"/>
  <c r="A53" i="10"/>
  <c r="B53" i="10"/>
  <c r="D53" i="10"/>
  <c r="A54" i="10"/>
  <c r="B54" i="10"/>
  <c r="D54" i="10"/>
  <c r="A55" i="10"/>
  <c r="B55" i="10"/>
  <c r="D55" i="10"/>
  <c r="A56" i="10"/>
  <c r="B56" i="10"/>
  <c r="D56" i="10"/>
  <c r="A57" i="10"/>
  <c r="B57" i="10"/>
  <c r="D57" i="10"/>
  <c r="A58" i="10"/>
  <c r="B58" i="10"/>
  <c r="D58" i="10"/>
  <c r="A59" i="10"/>
  <c r="B59" i="10"/>
  <c r="D59" i="10"/>
  <c r="A60" i="10"/>
  <c r="B60" i="10"/>
  <c r="D60" i="10"/>
  <c r="A61" i="10"/>
  <c r="B61" i="10"/>
  <c r="D61" i="10"/>
  <c r="A62" i="10"/>
  <c r="B62" i="10"/>
  <c r="D62" i="10"/>
  <c r="A63" i="10"/>
  <c r="B63" i="10"/>
  <c r="D63" i="10"/>
  <c r="A64" i="10"/>
  <c r="B64" i="10"/>
  <c r="D64" i="10"/>
  <c r="A65" i="10"/>
  <c r="B65" i="10"/>
  <c r="D65" i="10"/>
  <c r="D42" i="10"/>
  <c r="B42" i="10"/>
  <c r="A42" i="10"/>
  <c r="F2" i="3"/>
  <c r="P18" i="2"/>
  <c r="T18" i="2"/>
  <c r="L14" i="10"/>
  <c r="C2" i="3"/>
  <c r="I3" i="3"/>
  <c r="I2" i="3"/>
  <c r="Q14" i="10"/>
  <c r="R18" i="2"/>
  <c r="B22" i="3"/>
  <c r="B12" i="3"/>
  <c r="B36" i="13"/>
  <c r="C36" i="13"/>
  <c r="B36" i="14"/>
  <c r="C36" i="14"/>
  <c r="U36" i="13"/>
  <c r="W22" i="3"/>
  <c r="W12" i="3"/>
  <c r="V36" i="13"/>
  <c r="U36" i="14"/>
  <c r="V36" i="14"/>
  <c r="D36" i="13"/>
  <c r="D36" i="14"/>
  <c r="G36" i="13"/>
  <c r="H36" i="13"/>
  <c r="G36" i="14"/>
  <c r="H36" i="14"/>
  <c r="B11" i="3"/>
  <c r="B21" i="3"/>
  <c r="B35" i="13"/>
  <c r="C35" i="13"/>
  <c r="D35" i="13"/>
  <c r="E35" i="13"/>
  <c r="F35" i="13"/>
  <c r="G35" i="13"/>
  <c r="H35" i="13"/>
  <c r="I35" i="13"/>
  <c r="J35" i="13"/>
  <c r="K35" i="13"/>
  <c r="L35" i="13"/>
  <c r="M35" i="13"/>
  <c r="N35" i="13"/>
  <c r="O35" i="13"/>
  <c r="P35" i="13"/>
  <c r="Q35" i="13"/>
  <c r="R35" i="13"/>
  <c r="S35" i="13"/>
  <c r="T35" i="13"/>
  <c r="U35" i="13"/>
  <c r="W11" i="3"/>
  <c r="W21" i="3"/>
  <c r="V35" i="13"/>
  <c r="B35" i="14"/>
  <c r="C35" i="14"/>
  <c r="D35" i="14"/>
  <c r="E35" i="14"/>
  <c r="F35" i="14"/>
  <c r="G35" i="14"/>
  <c r="H35" i="14"/>
  <c r="I35" i="14"/>
  <c r="J35" i="14"/>
  <c r="K35" i="14"/>
  <c r="L35" i="14"/>
  <c r="M35" i="14"/>
  <c r="N35" i="14"/>
  <c r="O35" i="14"/>
  <c r="P35" i="14"/>
  <c r="Q35" i="14"/>
  <c r="R35" i="14"/>
  <c r="S35" i="14"/>
  <c r="T35" i="14"/>
  <c r="U35" i="14"/>
  <c r="V35" i="14"/>
  <c r="I36" i="13"/>
  <c r="J36" i="13"/>
  <c r="K36" i="13"/>
  <c r="L36" i="13"/>
  <c r="M36" i="13"/>
  <c r="N36" i="13"/>
  <c r="O36" i="13"/>
  <c r="P36" i="13"/>
  <c r="Q36" i="13"/>
  <c r="R36" i="13"/>
  <c r="S36" i="13"/>
  <c r="T36" i="13"/>
  <c r="I36" i="14"/>
  <c r="J36" i="14"/>
  <c r="K36" i="14"/>
  <c r="L36" i="14"/>
  <c r="M36" i="14"/>
  <c r="N36" i="14"/>
  <c r="O36" i="14"/>
  <c r="P36" i="14"/>
  <c r="Q36" i="14"/>
  <c r="R36" i="14"/>
  <c r="S36" i="14"/>
  <c r="T36" i="14"/>
  <c r="E36" i="13"/>
  <c r="F36" i="13"/>
  <c r="E36" i="14"/>
  <c r="F36" i="14"/>
  <c r="H20" i="3"/>
  <c r="R20" i="3"/>
  <c r="M20" i="3"/>
  <c r="U34" i="14"/>
  <c r="B38" i="14"/>
  <c r="B39" i="14"/>
  <c r="V38" i="14"/>
  <c r="V39" i="14"/>
  <c r="C38" i="14"/>
  <c r="D38" i="14"/>
  <c r="E38" i="14"/>
  <c r="F38" i="14"/>
  <c r="G38" i="14"/>
  <c r="H38" i="14"/>
  <c r="I38" i="14"/>
  <c r="J38" i="14"/>
  <c r="K38" i="14"/>
  <c r="L38" i="14"/>
  <c r="M38" i="14"/>
  <c r="N38" i="14"/>
  <c r="O38" i="14"/>
  <c r="P38" i="14"/>
  <c r="Q38" i="14"/>
  <c r="R38" i="14"/>
  <c r="S38" i="14"/>
  <c r="T38" i="14"/>
  <c r="U38" i="14"/>
  <c r="C39" i="14"/>
  <c r="D39" i="14"/>
  <c r="E39" i="14"/>
  <c r="F39" i="14"/>
  <c r="G39" i="14"/>
  <c r="H39" i="14"/>
  <c r="I39" i="14"/>
  <c r="J39" i="14"/>
  <c r="K39" i="14"/>
  <c r="L39" i="14"/>
  <c r="M39" i="14"/>
  <c r="N39" i="14"/>
  <c r="O39" i="14"/>
  <c r="P39" i="14"/>
  <c r="Q39" i="14"/>
  <c r="R39" i="14"/>
  <c r="S39" i="14"/>
  <c r="T39" i="14"/>
  <c r="U39" i="14"/>
  <c r="I37" i="14"/>
  <c r="U34" i="13"/>
  <c r="B38" i="13"/>
  <c r="B39" i="13"/>
  <c r="V38" i="13"/>
  <c r="V39" i="13"/>
  <c r="C38" i="13"/>
  <c r="D38" i="13"/>
  <c r="E38" i="13"/>
  <c r="F38" i="13"/>
  <c r="G38" i="13"/>
  <c r="H38" i="13"/>
  <c r="I38" i="13"/>
  <c r="J38" i="13"/>
  <c r="K38" i="13"/>
  <c r="L38" i="13"/>
  <c r="M38" i="13"/>
  <c r="N38" i="13"/>
  <c r="O38" i="13"/>
  <c r="P38" i="13"/>
  <c r="Q38" i="13"/>
  <c r="R38" i="13"/>
  <c r="S38" i="13"/>
  <c r="T38" i="13"/>
  <c r="U38" i="13"/>
  <c r="C39" i="13"/>
  <c r="D39" i="13"/>
  <c r="E39" i="13"/>
  <c r="F39" i="13"/>
  <c r="G39" i="13"/>
  <c r="H39" i="13"/>
  <c r="I39" i="13"/>
  <c r="J39" i="13"/>
  <c r="K39" i="13"/>
  <c r="L39" i="13"/>
  <c r="M39" i="13"/>
  <c r="N39" i="13"/>
  <c r="O39" i="13"/>
  <c r="P39" i="13"/>
  <c r="Q39" i="13"/>
  <c r="R39" i="13"/>
  <c r="S39" i="13"/>
  <c r="T39" i="13"/>
  <c r="U39" i="13"/>
  <c r="I37" i="13"/>
  <c r="N4" i="12"/>
  <c r="S1" i="21"/>
  <c r="K1" i="21"/>
  <c r="C3" i="21"/>
  <c r="M41" i="13"/>
  <c r="C43" i="13"/>
  <c r="M41" i="14"/>
  <c r="C43" i="14"/>
  <c r="S13" i="2"/>
  <c r="C19" i="2"/>
  <c r="D3" i="21"/>
  <c r="D43" i="13"/>
  <c r="D43" i="14"/>
  <c r="D19" i="2"/>
  <c r="E3" i="21"/>
  <c r="E43" i="13"/>
  <c r="E43" i="14"/>
  <c r="E19" i="2"/>
  <c r="F3" i="21"/>
  <c r="F43" i="13"/>
  <c r="F43" i="14"/>
  <c r="F19" i="2"/>
  <c r="G3" i="21"/>
  <c r="G43" i="13"/>
  <c r="G43" i="14"/>
  <c r="G19" i="2"/>
  <c r="H3" i="21"/>
  <c r="H43" i="13"/>
  <c r="H43" i="14"/>
  <c r="H19" i="2"/>
  <c r="I3" i="21"/>
  <c r="I43" i="13"/>
  <c r="I43" i="14"/>
  <c r="I19" i="2"/>
  <c r="J3" i="21"/>
  <c r="J43" i="13"/>
  <c r="J43" i="14"/>
  <c r="J19" i="2"/>
  <c r="K3" i="21"/>
  <c r="K43" i="13"/>
  <c r="K43" i="14"/>
  <c r="K19" i="2"/>
  <c r="L3" i="21"/>
  <c r="L43" i="13"/>
  <c r="L43" i="14"/>
  <c r="L19" i="2"/>
  <c r="M3" i="21"/>
  <c r="M43" i="13"/>
  <c r="M43" i="14"/>
  <c r="M19" i="2"/>
  <c r="N3" i="21"/>
  <c r="N43" i="13"/>
  <c r="N43" i="14"/>
  <c r="N19" i="2"/>
  <c r="O3" i="21"/>
  <c r="O43" i="13"/>
  <c r="O43" i="14"/>
  <c r="O19" i="2"/>
  <c r="P3" i="21"/>
  <c r="P43" i="13"/>
  <c r="P43" i="14"/>
  <c r="P19" i="2"/>
  <c r="Q3" i="21"/>
  <c r="Q43" i="13"/>
  <c r="Q43" i="14"/>
  <c r="Q19" i="2"/>
  <c r="R3" i="21"/>
  <c r="R43" i="13"/>
  <c r="R43" i="14"/>
  <c r="R19" i="2"/>
  <c r="S3" i="21"/>
  <c r="S43" i="13"/>
  <c r="S43" i="14"/>
  <c r="S19" i="2"/>
  <c r="T3" i="21"/>
  <c r="T43" i="13"/>
  <c r="T43" i="14"/>
  <c r="T19" i="2"/>
  <c r="U3" i="21"/>
  <c r="U43" i="13"/>
  <c r="U43" i="14"/>
  <c r="U19" i="2"/>
  <c r="V3" i="21"/>
  <c r="V43" i="13"/>
  <c r="V43" i="14"/>
  <c r="V19" i="2"/>
  <c r="B3" i="21"/>
  <c r="B43" i="13"/>
  <c r="B43" i="14"/>
  <c r="B19" i="2"/>
  <c r="A30" i="10"/>
  <c r="B28" i="27" a="1"/>
  <c r="E28" i="27"/>
  <c r="H47" i="27"/>
  <c r="Q28" i="27"/>
  <c r="V48" i="27"/>
  <c r="R48" i="27"/>
  <c r="N48" i="27"/>
  <c r="J48" i="27"/>
  <c r="F48" i="27"/>
  <c r="B48" i="27"/>
  <c r="S47" i="27"/>
  <c r="O47" i="27"/>
  <c r="K47" i="27"/>
  <c r="G47" i="27"/>
  <c r="C47" i="27"/>
  <c r="T46" i="27"/>
  <c r="P46" i="27"/>
  <c r="L46" i="27"/>
  <c r="H46" i="27"/>
  <c r="D46" i="27"/>
  <c r="U45" i="27"/>
  <c r="Q45" i="27"/>
  <c r="M45" i="27"/>
  <c r="I45" i="27"/>
  <c r="E45" i="27"/>
  <c r="V44" i="27"/>
  <c r="R44" i="27"/>
  <c r="N44" i="27"/>
  <c r="J44" i="27"/>
  <c r="F44" i="27"/>
  <c r="S43" i="27"/>
  <c r="K43" i="27"/>
  <c r="C43" i="27"/>
  <c r="P42" i="27"/>
  <c r="H42" i="27"/>
  <c r="U41" i="27"/>
  <c r="M41" i="27"/>
  <c r="E41" i="27"/>
  <c r="R40" i="27"/>
  <c r="J40" i="27"/>
  <c r="V39" i="27"/>
  <c r="F39" i="27"/>
  <c r="K38" i="27"/>
  <c r="P37" i="27"/>
  <c r="U36" i="27"/>
  <c r="E36" i="27"/>
  <c r="J35" i="27"/>
  <c r="O34" i="27"/>
  <c r="T33" i="27"/>
  <c r="D33" i="27"/>
  <c r="I32" i="27"/>
  <c r="N31" i="27"/>
  <c r="S30" i="27"/>
  <c r="C30" i="27"/>
  <c r="H29" i="27"/>
  <c r="M28" i="27"/>
  <c r="S48" i="27"/>
  <c r="K48" i="27"/>
  <c r="C48" i="27"/>
  <c r="P47" i="27"/>
  <c r="D47" i="27"/>
  <c r="Q46" i="27"/>
  <c r="I46" i="27"/>
  <c r="V45" i="27"/>
  <c r="N45" i="27"/>
  <c r="F45" i="27"/>
  <c r="S44" i="27"/>
  <c r="K44" i="27"/>
  <c r="V43" i="27"/>
  <c r="F43" i="27"/>
  <c r="K42" i="27"/>
  <c r="P41" i="27"/>
  <c r="U40" i="27"/>
  <c r="E40" i="27"/>
  <c r="O38" i="27"/>
  <c r="D37" i="27"/>
  <c r="N35" i="27"/>
  <c r="C34" i="27"/>
  <c r="M32" i="27"/>
  <c r="B31" i="27"/>
  <c r="G30" i="27"/>
  <c r="U48" i="27"/>
  <c r="Q48" i="27"/>
  <c r="M48" i="27"/>
  <c r="I48" i="27"/>
  <c r="E48" i="27"/>
  <c r="V47" i="27"/>
  <c r="R47" i="27"/>
  <c r="N47" i="27"/>
  <c r="J47" i="27"/>
  <c r="F47" i="27"/>
  <c r="B47" i="27"/>
  <c r="S46" i="27"/>
  <c r="O46" i="27"/>
  <c r="K46" i="27"/>
  <c r="G46" i="27"/>
  <c r="C46" i="27"/>
  <c r="T45" i="27"/>
  <c r="P45" i="27"/>
  <c r="L45" i="27"/>
  <c r="H45" i="27"/>
  <c r="D45" i="27"/>
  <c r="U44" i="27"/>
  <c r="Q44" i="27"/>
  <c r="M44" i="27"/>
  <c r="I44" i="27"/>
  <c r="E44" i="27"/>
  <c r="R43" i="27"/>
  <c r="J43" i="27"/>
  <c r="B43" i="27"/>
  <c r="O42" i="27"/>
  <c r="G42" i="27"/>
  <c r="T41" i="27"/>
  <c r="L41" i="27"/>
  <c r="D41" i="27"/>
  <c r="Q40" i="27"/>
  <c r="I40" i="27"/>
  <c r="R39" i="27"/>
  <c r="B39" i="27"/>
  <c r="G38" i="27"/>
  <c r="L37" i="27"/>
  <c r="Q36" i="27"/>
  <c r="V35" i="27"/>
  <c r="F35" i="27"/>
  <c r="K34" i="27"/>
  <c r="P33" i="27"/>
  <c r="U32" i="27"/>
  <c r="E32" i="27"/>
  <c r="J31" i="27"/>
  <c r="O30" i="27"/>
  <c r="T29" i="27"/>
  <c r="D29" i="27"/>
  <c r="I28" i="27"/>
  <c r="O48" i="27"/>
  <c r="G48" i="27"/>
  <c r="T47" i="27"/>
  <c r="L47" i="27"/>
  <c r="U46" i="27"/>
  <c r="M46" i="27"/>
  <c r="E46" i="27"/>
  <c r="R45" i="27"/>
  <c r="J45" i="27"/>
  <c r="B45" i="27"/>
  <c r="O44" i="27"/>
  <c r="G44" i="27"/>
  <c r="N43" i="27"/>
  <c r="S42" i="27"/>
  <c r="C42" i="27"/>
  <c r="H41" i="27"/>
  <c r="M40" i="27"/>
  <c r="J39" i="27"/>
  <c r="T37" i="27"/>
  <c r="I36" i="27"/>
  <c r="S34" i="27"/>
  <c r="H33" i="27"/>
  <c r="R31" i="27"/>
  <c r="L29" i="27"/>
  <c r="T48" i="27"/>
  <c r="P48" i="27"/>
  <c r="L48" i="27"/>
  <c r="H48" i="27"/>
  <c r="D48" i="27"/>
  <c r="U47" i="27"/>
  <c r="Q47" i="27"/>
  <c r="M47" i="27"/>
  <c r="I47" i="27"/>
  <c r="E47" i="27"/>
  <c r="V46" i="27"/>
  <c r="R46" i="27"/>
  <c r="N46" i="27"/>
  <c r="J46" i="27"/>
  <c r="F46" i="27"/>
  <c r="B46" i="27"/>
  <c r="S45" i="27"/>
  <c r="O45" i="27"/>
  <c r="K45" i="27"/>
  <c r="G45" i="27"/>
  <c r="C45" i="27"/>
  <c r="T44" i="27"/>
  <c r="P44" i="27"/>
  <c r="L44" i="27"/>
  <c r="H44" i="27"/>
  <c r="B44" i="27"/>
  <c r="O43" i="27"/>
  <c r="G43" i="27"/>
  <c r="T42" i="27"/>
  <c r="L42" i="27"/>
  <c r="D42" i="27"/>
  <c r="Q41" i="27"/>
  <c r="I41" i="27"/>
  <c r="V40" i="27"/>
  <c r="N40" i="27"/>
  <c r="F40" i="27"/>
  <c r="N39" i="27"/>
  <c r="S38" i="27"/>
  <c r="C38" i="27"/>
  <c r="H37" i="27"/>
  <c r="M36" i="27"/>
  <c r="R35" i="27"/>
  <c r="B35" i="27"/>
  <c r="G34" i="27"/>
  <c r="L33" i="27"/>
  <c r="Q32" i="27"/>
  <c r="V31" i="27"/>
  <c r="F31" i="27"/>
  <c r="K30" i="27"/>
  <c r="P29" i="27"/>
  <c r="U28" i="27"/>
  <c r="B28" i="27"/>
  <c r="F28" i="27"/>
  <c r="J28" i="27"/>
  <c r="N28" i="27"/>
  <c r="R28" i="27"/>
  <c r="V28" i="27"/>
  <c r="E29" i="27"/>
  <c r="I29" i="27"/>
  <c r="M29" i="27"/>
  <c r="Q29" i="27"/>
  <c r="U29" i="27"/>
  <c r="D30" i="27"/>
  <c r="H30" i="27"/>
  <c r="L30" i="27"/>
  <c r="P30" i="27"/>
  <c r="T30" i="27"/>
  <c r="C31" i="27"/>
  <c r="G31" i="27"/>
  <c r="K31" i="27"/>
  <c r="O31" i="27"/>
  <c r="S31" i="27"/>
  <c r="B32" i="27"/>
  <c r="F32" i="27"/>
  <c r="J32" i="27"/>
  <c r="N32" i="27"/>
  <c r="R32" i="27"/>
  <c r="V32" i="27"/>
  <c r="E33" i="27"/>
  <c r="I33" i="27"/>
  <c r="M33" i="27"/>
  <c r="Q33" i="27"/>
  <c r="U33" i="27"/>
  <c r="D34" i="27"/>
  <c r="H34" i="27"/>
  <c r="L34" i="27"/>
  <c r="P34" i="27"/>
  <c r="T34" i="27"/>
  <c r="C35" i="27"/>
  <c r="G35" i="27"/>
  <c r="K35" i="27"/>
  <c r="O35" i="27"/>
  <c r="S35" i="27"/>
  <c r="B36" i="27"/>
  <c r="F36" i="27"/>
  <c r="J36" i="27"/>
  <c r="N36" i="27"/>
  <c r="R36" i="27"/>
  <c r="V36" i="27"/>
  <c r="E37" i="27"/>
  <c r="I37" i="27"/>
  <c r="M37" i="27"/>
  <c r="Q37" i="27"/>
  <c r="U37" i="27"/>
  <c r="D38" i="27"/>
  <c r="H38" i="27"/>
  <c r="L38" i="27"/>
  <c r="P38" i="27"/>
  <c r="T38" i="27"/>
  <c r="C39" i="27"/>
  <c r="G39" i="27"/>
  <c r="K39" i="27"/>
  <c r="O39" i="27"/>
  <c r="S39" i="27"/>
  <c r="B40" i="27"/>
  <c r="C28" i="27"/>
  <c r="G28" i="27"/>
  <c r="K28" i="27"/>
  <c r="O28" i="27"/>
  <c r="S28" i="27"/>
  <c r="B29" i="27"/>
  <c r="F29" i="27"/>
  <c r="J29" i="27"/>
  <c r="N29" i="27"/>
  <c r="R29" i="27"/>
  <c r="V29" i="27"/>
  <c r="E30" i="27"/>
  <c r="I30" i="27"/>
  <c r="M30" i="27"/>
  <c r="Q30" i="27"/>
  <c r="U30" i="27"/>
  <c r="D31" i="27"/>
  <c r="H31" i="27"/>
  <c r="L31" i="27"/>
  <c r="P31" i="27"/>
  <c r="T31" i="27"/>
  <c r="C32" i="27"/>
  <c r="G32" i="27"/>
  <c r="K32" i="27"/>
  <c r="O32" i="27"/>
  <c r="S32" i="27"/>
  <c r="B33" i="27"/>
  <c r="F33" i="27"/>
  <c r="J33" i="27"/>
  <c r="N33" i="27"/>
  <c r="R33" i="27"/>
  <c r="V33" i="27"/>
  <c r="E34" i="27"/>
  <c r="I34" i="27"/>
  <c r="M34" i="27"/>
  <c r="Q34" i="27"/>
  <c r="U34" i="27"/>
  <c r="D35" i="27"/>
  <c r="H35" i="27"/>
  <c r="L35" i="27"/>
  <c r="P35" i="27"/>
  <c r="T35" i="27"/>
  <c r="C36" i="27"/>
  <c r="G36" i="27"/>
  <c r="K36" i="27"/>
  <c r="O36" i="27"/>
  <c r="S36" i="27"/>
  <c r="B37" i="27"/>
  <c r="F37" i="27"/>
  <c r="J37" i="27"/>
  <c r="N37" i="27"/>
  <c r="R37" i="27"/>
  <c r="V37" i="27"/>
  <c r="E38" i="27"/>
  <c r="I38" i="27"/>
  <c r="M38" i="27"/>
  <c r="Q38" i="27"/>
  <c r="U38" i="27"/>
  <c r="D39" i="27"/>
  <c r="H39" i="27"/>
  <c r="L39" i="27"/>
  <c r="P39" i="27"/>
  <c r="T39" i="27"/>
  <c r="C40" i="27"/>
  <c r="G40" i="27"/>
  <c r="K40" i="27"/>
  <c r="O40" i="27"/>
  <c r="S40" i="27"/>
  <c r="B41" i="27"/>
  <c r="F41" i="27"/>
  <c r="J41" i="27"/>
  <c r="N41" i="27"/>
  <c r="R41" i="27"/>
  <c r="V41" i="27"/>
  <c r="E42" i="27"/>
  <c r="I42" i="27"/>
  <c r="M42" i="27"/>
  <c r="Q42" i="27"/>
  <c r="U42" i="27"/>
  <c r="D43" i="27"/>
  <c r="H43" i="27"/>
  <c r="L43" i="27"/>
  <c r="P43" i="27"/>
  <c r="T43" i="27"/>
  <c r="C44" i="27"/>
  <c r="D28" i="27"/>
  <c r="H28" i="27"/>
  <c r="L28" i="27"/>
  <c r="P28" i="27"/>
  <c r="T28" i="27"/>
  <c r="C29" i="27"/>
  <c r="G29" i="27"/>
  <c r="K29" i="27"/>
  <c r="O29" i="27"/>
  <c r="S29" i="27"/>
  <c r="B30" i="27"/>
  <c r="F30" i="27"/>
  <c r="J30" i="27"/>
  <c r="N30" i="27"/>
  <c r="R30" i="27"/>
  <c r="V30" i="27"/>
  <c r="E31" i="27"/>
  <c r="I31" i="27"/>
  <c r="M31" i="27"/>
  <c r="Q31" i="27"/>
  <c r="U31" i="27"/>
  <c r="D32" i="27"/>
  <c r="H32" i="27"/>
  <c r="L32" i="27"/>
  <c r="P32" i="27"/>
  <c r="T32" i="27"/>
  <c r="C33" i="27"/>
  <c r="G33" i="27"/>
  <c r="K33" i="27"/>
  <c r="O33" i="27"/>
  <c r="S33" i="27"/>
  <c r="B34" i="27"/>
  <c r="F34" i="27"/>
  <c r="J34" i="27"/>
  <c r="N34" i="27"/>
  <c r="R34" i="27"/>
  <c r="V34" i="27"/>
  <c r="E35" i="27"/>
  <c r="I35" i="27"/>
  <c r="M35" i="27"/>
  <c r="Q35" i="27"/>
  <c r="U35" i="27"/>
  <c r="D36" i="27"/>
  <c r="H36" i="27"/>
  <c r="L36" i="27"/>
  <c r="P36" i="27"/>
  <c r="T36" i="27"/>
  <c r="C37" i="27"/>
  <c r="G37" i="27"/>
  <c r="K37" i="27"/>
  <c r="O37" i="27"/>
  <c r="S37" i="27"/>
  <c r="B38" i="27"/>
  <c r="F38" i="27"/>
  <c r="J38" i="27"/>
  <c r="N38" i="27"/>
  <c r="R38" i="27"/>
  <c r="V38" i="27"/>
  <c r="E39" i="27"/>
  <c r="I39" i="27"/>
  <c r="M39" i="27"/>
  <c r="Q39" i="27"/>
  <c r="U39" i="27"/>
  <c r="D40" i="27"/>
  <c r="H40" i="27"/>
  <c r="L40" i="27"/>
  <c r="P40" i="27"/>
  <c r="T40" i="27"/>
  <c r="C41" i="27"/>
  <c r="G41" i="27"/>
  <c r="K41" i="27"/>
  <c r="O41" i="27"/>
  <c r="S41" i="27"/>
  <c r="B42" i="27"/>
  <c r="F42" i="27"/>
  <c r="J42" i="27"/>
  <c r="N42" i="27"/>
  <c r="R42" i="27"/>
  <c r="V42" i="27"/>
  <c r="E43" i="27"/>
  <c r="I43" i="27"/>
  <c r="M43" i="27"/>
  <c r="Q43" i="27"/>
  <c r="U43" i="27"/>
  <c r="D44" i="27"/>
  <c r="E1" i="10"/>
  <c r="N1" i="10"/>
  <c r="W36" i="3"/>
  <c r="B36" i="3"/>
  <c r="Q1" i="10"/>
  <c r="S1" i="10"/>
  <c r="AB69" i="10"/>
  <c r="Z69" i="10"/>
  <c r="Z66" i="10"/>
  <c r="C233" i="10"/>
  <c r="C169" i="10"/>
  <c r="A41" i="10"/>
  <c r="AD71" i="10"/>
  <c r="AD70" i="10"/>
  <c r="A233" i="10"/>
  <c r="A105" i="10"/>
  <c r="AD69" i="10"/>
  <c r="AF69" i="10"/>
  <c r="AA69" i="10"/>
  <c r="C105" i="10"/>
  <c r="C41" i="10"/>
  <c r="A169" i="10"/>
  <c r="AE69" i="10"/>
  <c r="AG69" i="10"/>
  <c r="AH70" i="10"/>
  <c r="AG70" i="10"/>
  <c r="AE70" i="10"/>
  <c r="AF70" i="10"/>
  <c r="AF71" i="10"/>
  <c r="AH71" i="10"/>
  <c r="AG71" i="10"/>
  <c r="AE71" i="10"/>
  <c r="AH69" i="10"/>
  <c r="AC70" i="10"/>
  <c r="AC71" i="10"/>
  <c r="D233" i="10"/>
  <c r="AC69" i="10"/>
  <c r="B105" i="10"/>
  <c r="B233" i="10"/>
  <c r="D105" i="10"/>
  <c r="D41" i="10"/>
  <c r="D169" i="10"/>
  <c r="B169" i="10"/>
  <c r="B41" i="10"/>
  <c r="B30" i="3"/>
  <c r="B31" i="3"/>
  <c r="B32" i="3"/>
  <c r="B33" i="3"/>
  <c r="B34" i="3"/>
  <c r="B35" i="3"/>
  <c r="B29" i="3"/>
  <c r="B18" i="3"/>
  <c r="B17" i="3"/>
  <c r="W35" i="3"/>
  <c r="W34" i="3"/>
  <c r="W33" i="3"/>
  <c r="W32" i="3"/>
  <c r="W31" i="3"/>
  <c r="W30" i="3"/>
  <c r="W29" i="3"/>
  <c r="W18" i="3"/>
  <c r="W17" i="3"/>
  <c r="AB171" i="21"/>
  <c r="AB172" i="21"/>
  <c r="G220" i="21"/>
  <c r="AB173" i="21"/>
  <c r="G221" i="21"/>
  <c r="AB174" i="21"/>
  <c r="G222" i="21"/>
  <c r="AB175" i="21"/>
  <c r="AB176" i="21"/>
  <c r="AB177" i="21"/>
  <c r="G225" i="21"/>
  <c r="AB178" i="21"/>
  <c r="G226" i="21"/>
  <c r="AB179" i="21"/>
  <c r="AB180" i="21"/>
  <c r="G228" i="21"/>
  <c r="AB181" i="21"/>
  <c r="G229" i="21"/>
  <c r="AB182" i="21"/>
  <c r="G230" i="21"/>
  <c r="AB183" i="21"/>
  <c r="AB184" i="21"/>
  <c r="G232" i="21"/>
  <c r="AB185" i="21"/>
  <c r="G233" i="21"/>
  <c r="AB186" i="21"/>
  <c r="G234" i="21"/>
  <c r="AB187" i="21"/>
  <c r="AB188" i="21"/>
  <c r="G236" i="21"/>
  <c r="AB189" i="21"/>
  <c r="G237" i="21"/>
  <c r="G219" i="21"/>
  <c r="G223" i="21"/>
  <c r="G224" i="21"/>
  <c r="G227" i="21"/>
  <c r="G231" i="21"/>
  <c r="G235" i="21"/>
  <c r="AB170" i="21"/>
  <c r="G218" i="21"/>
  <c r="T119" i="21"/>
  <c r="P119" i="21"/>
  <c r="F5" i="27" a="1"/>
  <c r="F5" i="27"/>
  <c r="E5" i="27" a="1"/>
  <c r="E5" i="27"/>
  <c r="I1" i="13"/>
  <c r="I1" i="14"/>
  <c r="F24" i="27"/>
  <c r="F20" i="27"/>
  <c r="F16" i="27"/>
  <c r="F12" i="27"/>
  <c r="F8" i="27"/>
  <c r="F23" i="27"/>
  <c r="F19" i="27"/>
  <c r="F15" i="27"/>
  <c r="F11" i="27"/>
  <c r="F7" i="27"/>
  <c r="F22" i="27"/>
  <c r="F18" i="27"/>
  <c r="F14" i="27"/>
  <c r="F10" i="27"/>
  <c r="F6" i="27"/>
  <c r="F25" i="27"/>
  <c r="F21" i="27"/>
  <c r="F17" i="27"/>
  <c r="F13" i="27"/>
  <c r="F9" i="27"/>
  <c r="E24" i="27"/>
  <c r="E20" i="27"/>
  <c r="E16" i="27"/>
  <c r="E12" i="27"/>
  <c r="E8" i="27"/>
  <c r="E23" i="27"/>
  <c r="E19" i="27"/>
  <c r="E15" i="27"/>
  <c r="E11" i="27"/>
  <c r="E7" i="27"/>
  <c r="E22" i="27"/>
  <c r="E18" i="27"/>
  <c r="E14" i="27"/>
  <c r="E10" i="27"/>
  <c r="E6" i="27"/>
  <c r="E25" i="27"/>
  <c r="E21" i="27"/>
  <c r="E17" i="27"/>
  <c r="E13" i="27"/>
  <c r="E9" i="27"/>
  <c r="CI266" i="30" a="1"/>
  <c r="CI266" i="30"/>
  <c r="CG176" i="30"/>
  <c r="CF176" i="30"/>
  <c r="CE176" i="30"/>
  <c r="CD176" i="30"/>
  <c r="CC176" i="30"/>
  <c r="CB176" i="30"/>
  <c r="CA176" i="30"/>
  <c r="BZ176" i="30"/>
  <c r="BY176" i="30"/>
  <c r="BX176" i="30"/>
  <c r="BW176" i="30"/>
  <c r="BV176" i="30"/>
  <c r="BU176" i="30"/>
  <c r="BT176" i="30"/>
  <c r="BS176" i="30"/>
  <c r="BR176" i="30"/>
  <c r="BQ176" i="30"/>
  <c r="BP176" i="30"/>
  <c r="BO176" i="30"/>
  <c r="BN176" i="30"/>
  <c r="BM176" i="30"/>
  <c r="BL176" i="30"/>
  <c r="BK176" i="30"/>
  <c r="BJ176" i="30"/>
  <c r="BI176" i="30"/>
  <c r="BH176" i="30"/>
  <c r="BG176" i="30"/>
  <c r="BF176" i="30"/>
  <c r="BE176" i="30"/>
  <c r="BD176" i="30"/>
  <c r="BC176" i="30"/>
  <c r="BB176" i="30"/>
  <c r="BA176" i="30"/>
  <c r="AZ176" i="30"/>
  <c r="AY176" i="30"/>
  <c r="AX176" i="30"/>
  <c r="AW176" i="30"/>
  <c r="AV176" i="30"/>
  <c r="AU176" i="30"/>
  <c r="AT176" i="30"/>
  <c r="AS176" i="30"/>
  <c r="AR176" i="30"/>
  <c r="AQ176" i="30"/>
  <c r="AP176" i="30"/>
  <c r="AO176" i="30"/>
  <c r="AN176" i="30"/>
  <c r="AM176" i="30"/>
  <c r="AL176" i="30"/>
  <c r="AK176" i="30"/>
  <c r="AJ176" i="30"/>
  <c r="AI176" i="30"/>
  <c r="AH176" i="30"/>
  <c r="AG176" i="30"/>
  <c r="AF176" i="30"/>
  <c r="AE176" i="30"/>
  <c r="AD176" i="30"/>
  <c r="AC176" i="30"/>
  <c r="AB176" i="30"/>
  <c r="AA176" i="30"/>
  <c r="Z176" i="30"/>
  <c r="Y176" i="30"/>
  <c r="X176" i="30"/>
  <c r="W176" i="30"/>
  <c r="V176" i="30"/>
  <c r="U176" i="30"/>
  <c r="T176" i="30"/>
  <c r="S176" i="30"/>
  <c r="R176" i="30"/>
  <c r="Q176" i="30"/>
  <c r="P176" i="30"/>
  <c r="O176" i="30"/>
  <c r="N176" i="30"/>
  <c r="M176" i="30"/>
  <c r="L176" i="30"/>
  <c r="K176" i="30"/>
  <c r="J176" i="30"/>
  <c r="I176" i="30"/>
  <c r="H176" i="30"/>
  <c r="G176" i="30"/>
  <c r="F176" i="30"/>
  <c r="E176" i="30"/>
  <c r="D176" i="30"/>
  <c r="C176" i="30"/>
  <c r="B176" i="30"/>
  <c r="CG175" i="30"/>
  <c r="CF175" i="30"/>
  <c r="CE175" i="30"/>
  <c r="CD175" i="30"/>
  <c r="CC175" i="30"/>
  <c r="CB175" i="30"/>
  <c r="CA175" i="30"/>
  <c r="BZ175" i="30"/>
  <c r="BY175" i="30"/>
  <c r="BX175" i="30"/>
  <c r="BW175" i="30"/>
  <c r="BV175" i="30"/>
  <c r="BU175" i="30"/>
  <c r="BT175" i="30"/>
  <c r="BS175" i="30"/>
  <c r="BR175" i="30"/>
  <c r="BQ175" i="30"/>
  <c r="BP175" i="30"/>
  <c r="BO175" i="30"/>
  <c r="BN175" i="30"/>
  <c r="BM175" i="30"/>
  <c r="BL175" i="30"/>
  <c r="BK175" i="30"/>
  <c r="BJ175" i="30"/>
  <c r="BI175" i="30"/>
  <c r="BH175" i="30"/>
  <c r="BG175" i="30"/>
  <c r="BF175" i="30"/>
  <c r="BE175" i="30"/>
  <c r="BD175" i="30"/>
  <c r="BC175" i="30"/>
  <c r="BB175" i="30"/>
  <c r="BA175" i="30"/>
  <c r="AZ175" i="30"/>
  <c r="AY175" i="30"/>
  <c r="AX175" i="30"/>
  <c r="AW175" i="30"/>
  <c r="AV175" i="30"/>
  <c r="AU175" i="30"/>
  <c r="AT175" i="30"/>
  <c r="AS175" i="30"/>
  <c r="AR175" i="30"/>
  <c r="AQ175" i="30"/>
  <c r="AP175" i="30"/>
  <c r="AO175" i="30"/>
  <c r="AN175" i="30"/>
  <c r="AM175" i="30"/>
  <c r="AL175" i="30"/>
  <c r="AK175" i="30"/>
  <c r="AJ175" i="30"/>
  <c r="AI175" i="30"/>
  <c r="AH175" i="30"/>
  <c r="AG175" i="30"/>
  <c r="AF175" i="30"/>
  <c r="AE175" i="30"/>
  <c r="AD175" i="30"/>
  <c r="AC175" i="30"/>
  <c r="AB175" i="30"/>
  <c r="AA175" i="30"/>
  <c r="Z175" i="30"/>
  <c r="Y175" i="30"/>
  <c r="X175" i="30"/>
  <c r="W175" i="30"/>
  <c r="V175" i="30"/>
  <c r="U175" i="30"/>
  <c r="T175" i="30"/>
  <c r="S175" i="30"/>
  <c r="R175" i="30"/>
  <c r="Q175" i="30"/>
  <c r="P175" i="30"/>
  <c r="O175" i="30"/>
  <c r="N175" i="30"/>
  <c r="M175" i="30"/>
  <c r="L175" i="30"/>
  <c r="K175" i="30"/>
  <c r="J175" i="30"/>
  <c r="I175" i="30"/>
  <c r="H175" i="30"/>
  <c r="G175" i="30"/>
  <c r="F175" i="30"/>
  <c r="E175" i="30"/>
  <c r="D175" i="30"/>
  <c r="C175" i="30"/>
  <c r="B175" i="30"/>
  <c r="CG174" i="30"/>
  <c r="CF174" i="30"/>
  <c r="CE174" i="30"/>
  <c r="CD174" i="30"/>
  <c r="CC174" i="30"/>
  <c r="CB174" i="30"/>
  <c r="CA174" i="30"/>
  <c r="BZ174" i="30"/>
  <c r="BY174" i="30"/>
  <c r="BX174" i="30"/>
  <c r="BW174" i="30"/>
  <c r="BV174" i="30"/>
  <c r="BU174" i="30"/>
  <c r="BT174" i="30"/>
  <c r="BS174" i="30"/>
  <c r="BR174" i="30"/>
  <c r="BQ174" i="30"/>
  <c r="BP174" i="30"/>
  <c r="BO174" i="30"/>
  <c r="BN174" i="30"/>
  <c r="BM174" i="30"/>
  <c r="BL174" i="30"/>
  <c r="BK174" i="30"/>
  <c r="BJ174" i="30"/>
  <c r="BI174" i="30"/>
  <c r="BH174" i="30"/>
  <c r="BG174" i="30"/>
  <c r="BF174" i="30"/>
  <c r="BE174" i="30"/>
  <c r="BD174" i="30"/>
  <c r="BC174" i="30"/>
  <c r="BB174" i="30"/>
  <c r="BA174" i="30"/>
  <c r="AZ174" i="30"/>
  <c r="AY174" i="30"/>
  <c r="AX174" i="30"/>
  <c r="AW174" i="30"/>
  <c r="AV174" i="30"/>
  <c r="AU174" i="30"/>
  <c r="AT174" i="30"/>
  <c r="AS174" i="30"/>
  <c r="AR174" i="30"/>
  <c r="AQ174" i="30"/>
  <c r="AP174" i="30"/>
  <c r="AO174" i="30"/>
  <c r="AN174" i="30"/>
  <c r="AM174" i="30"/>
  <c r="AL174" i="30"/>
  <c r="AK174" i="30"/>
  <c r="AJ174" i="30"/>
  <c r="AI174" i="30"/>
  <c r="AH174" i="30"/>
  <c r="AG174" i="30"/>
  <c r="AF174" i="30"/>
  <c r="AE174" i="30"/>
  <c r="AD174" i="30"/>
  <c r="AC174" i="30"/>
  <c r="AB174" i="30"/>
  <c r="AA174" i="30"/>
  <c r="Z174" i="30"/>
  <c r="Y174" i="30"/>
  <c r="X174" i="30"/>
  <c r="W174" i="30"/>
  <c r="V174" i="30"/>
  <c r="U174" i="30"/>
  <c r="T174" i="30"/>
  <c r="S174" i="30"/>
  <c r="R174" i="30"/>
  <c r="Q174" i="30"/>
  <c r="P174" i="30"/>
  <c r="O174" i="30"/>
  <c r="N174" i="30"/>
  <c r="M174" i="30"/>
  <c r="L174" i="30"/>
  <c r="K174" i="30"/>
  <c r="J174" i="30"/>
  <c r="I174" i="30"/>
  <c r="H174" i="30"/>
  <c r="G174" i="30"/>
  <c r="F174" i="30"/>
  <c r="E174" i="30"/>
  <c r="D174" i="30"/>
  <c r="C174" i="30"/>
  <c r="B174" i="30"/>
  <c r="CG173" i="30"/>
  <c r="CF173" i="30"/>
  <c r="CE173" i="30"/>
  <c r="CD173" i="30"/>
  <c r="CC173" i="30"/>
  <c r="CB173" i="30"/>
  <c r="CA173" i="30"/>
  <c r="BZ173" i="30"/>
  <c r="BY173" i="30"/>
  <c r="BX173" i="30"/>
  <c r="BW173" i="30"/>
  <c r="BV173" i="30"/>
  <c r="BU173" i="30"/>
  <c r="BT173" i="30"/>
  <c r="BS173" i="30"/>
  <c r="BR173" i="30"/>
  <c r="BQ173" i="30"/>
  <c r="BP173" i="30"/>
  <c r="BO173" i="30"/>
  <c r="BN173" i="30"/>
  <c r="BM173" i="30"/>
  <c r="BL173" i="30"/>
  <c r="BK173" i="30"/>
  <c r="BJ173" i="30"/>
  <c r="BI173" i="30"/>
  <c r="BH173" i="30"/>
  <c r="BG173" i="30"/>
  <c r="BF173" i="30"/>
  <c r="BE173" i="30"/>
  <c r="BD173" i="30"/>
  <c r="BC173" i="30"/>
  <c r="BB173" i="30"/>
  <c r="BA173" i="30"/>
  <c r="AZ173" i="30"/>
  <c r="AY173" i="30"/>
  <c r="AX173" i="30"/>
  <c r="AW173" i="30"/>
  <c r="AV173" i="30"/>
  <c r="AU173" i="30"/>
  <c r="AT173" i="30"/>
  <c r="AS173" i="30"/>
  <c r="AR173" i="30"/>
  <c r="AQ173" i="30"/>
  <c r="AP173" i="30"/>
  <c r="AO173" i="30"/>
  <c r="AN173" i="30"/>
  <c r="AM173" i="30"/>
  <c r="AL173" i="30"/>
  <c r="AK173" i="30"/>
  <c r="AJ173" i="30"/>
  <c r="AI173" i="30"/>
  <c r="AH173" i="30"/>
  <c r="AG173" i="30"/>
  <c r="AF173" i="30"/>
  <c r="AE173" i="30"/>
  <c r="AD173" i="30"/>
  <c r="AC173" i="30"/>
  <c r="AB173" i="30"/>
  <c r="AA173" i="30"/>
  <c r="Z173" i="30"/>
  <c r="Y173" i="30"/>
  <c r="X173" i="30"/>
  <c r="W173" i="30"/>
  <c r="V173" i="30"/>
  <c r="U173" i="30"/>
  <c r="T173" i="30"/>
  <c r="S173" i="30"/>
  <c r="R173" i="30"/>
  <c r="Q173" i="30"/>
  <c r="P173" i="30"/>
  <c r="O173" i="30"/>
  <c r="N173" i="30"/>
  <c r="M173" i="30"/>
  <c r="L173" i="30"/>
  <c r="K173" i="30"/>
  <c r="J173" i="30"/>
  <c r="I173" i="30"/>
  <c r="H173" i="30"/>
  <c r="G173" i="30"/>
  <c r="F173" i="30"/>
  <c r="E173" i="30"/>
  <c r="D173" i="30"/>
  <c r="C173" i="30"/>
  <c r="B173" i="30"/>
  <c r="CG172" i="30"/>
  <c r="CF172" i="30"/>
  <c r="CE172" i="30"/>
  <c r="CD172" i="30"/>
  <c r="CC172" i="30"/>
  <c r="CB172" i="30"/>
  <c r="CA172" i="30"/>
  <c r="BZ172" i="30"/>
  <c r="BY172" i="30"/>
  <c r="BX172" i="30"/>
  <c r="BW172" i="30"/>
  <c r="BV172" i="30"/>
  <c r="BU172" i="30"/>
  <c r="BT172" i="30"/>
  <c r="BS172" i="30"/>
  <c r="BR172" i="30"/>
  <c r="BQ172" i="30"/>
  <c r="BP172" i="30"/>
  <c r="BO172" i="30"/>
  <c r="BN172" i="30"/>
  <c r="BM172" i="30"/>
  <c r="BL172" i="30"/>
  <c r="BK172" i="30"/>
  <c r="BJ172" i="30"/>
  <c r="BI172" i="30"/>
  <c r="BH172" i="30"/>
  <c r="BG172" i="30"/>
  <c r="BF172" i="30"/>
  <c r="BE172" i="30"/>
  <c r="BD172" i="30"/>
  <c r="BC172" i="30"/>
  <c r="BB172" i="30"/>
  <c r="BA172" i="30"/>
  <c r="AZ172" i="30"/>
  <c r="AY172" i="30"/>
  <c r="AX172" i="30"/>
  <c r="AW172" i="30"/>
  <c r="AV172" i="30"/>
  <c r="AU172" i="30"/>
  <c r="AT172" i="30"/>
  <c r="AS172" i="30"/>
  <c r="AR172" i="30"/>
  <c r="AQ172" i="30"/>
  <c r="AP172" i="30"/>
  <c r="AO172" i="30"/>
  <c r="AN172" i="30"/>
  <c r="AM172" i="30"/>
  <c r="AL172" i="30"/>
  <c r="AK172" i="30"/>
  <c r="AJ172" i="30"/>
  <c r="AI172" i="30"/>
  <c r="AH172" i="30"/>
  <c r="AG172" i="30"/>
  <c r="AF172" i="30"/>
  <c r="AE172" i="30"/>
  <c r="AD172" i="30"/>
  <c r="AC172" i="30"/>
  <c r="AB172" i="30"/>
  <c r="AA172" i="30"/>
  <c r="Z172" i="30"/>
  <c r="Y172" i="30"/>
  <c r="X172" i="30"/>
  <c r="W172" i="30"/>
  <c r="V172" i="30"/>
  <c r="U172" i="30"/>
  <c r="T172" i="30"/>
  <c r="S172" i="30"/>
  <c r="R172" i="30"/>
  <c r="Q172" i="30"/>
  <c r="P172" i="30"/>
  <c r="O172" i="30"/>
  <c r="N172" i="30"/>
  <c r="M172" i="30"/>
  <c r="L172" i="30"/>
  <c r="K172" i="30"/>
  <c r="J172" i="30"/>
  <c r="I172" i="30"/>
  <c r="H172" i="30"/>
  <c r="G172" i="30"/>
  <c r="F172" i="30"/>
  <c r="E172" i="30"/>
  <c r="D172" i="30"/>
  <c r="C172" i="30"/>
  <c r="B172" i="30"/>
  <c r="CG171" i="30"/>
  <c r="CF171" i="30"/>
  <c r="CE171" i="30"/>
  <c r="CD171" i="30"/>
  <c r="CC171" i="30"/>
  <c r="CB171" i="30"/>
  <c r="CA171" i="30"/>
  <c r="BZ171" i="30"/>
  <c r="BY171" i="30"/>
  <c r="BX171" i="30"/>
  <c r="BW171" i="30"/>
  <c r="BV171" i="30"/>
  <c r="BU171" i="30"/>
  <c r="BT171" i="30"/>
  <c r="BS171" i="30"/>
  <c r="BR171" i="30"/>
  <c r="BQ171" i="30"/>
  <c r="BP171" i="30"/>
  <c r="BO171" i="30"/>
  <c r="BN171" i="30"/>
  <c r="BM171" i="30"/>
  <c r="BL171" i="30"/>
  <c r="BK171" i="30"/>
  <c r="BJ171" i="30"/>
  <c r="BI171" i="30"/>
  <c r="BH171" i="30"/>
  <c r="BG171" i="30"/>
  <c r="BF171" i="30"/>
  <c r="BE171" i="30"/>
  <c r="BD171" i="30"/>
  <c r="BC171" i="30"/>
  <c r="BB171" i="30"/>
  <c r="BA171" i="30"/>
  <c r="AZ171" i="30"/>
  <c r="AY171" i="30"/>
  <c r="AX171" i="30"/>
  <c r="AW171" i="30"/>
  <c r="AV171" i="30"/>
  <c r="AU171" i="30"/>
  <c r="AT171" i="30"/>
  <c r="AS171" i="30"/>
  <c r="AR171" i="30"/>
  <c r="AQ171" i="30"/>
  <c r="AP171" i="30"/>
  <c r="AO171" i="30"/>
  <c r="AN171" i="30"/>
  <c r="AM171" i="30"/>
  <c r="AL171" i="30"/>
  <c r="AK171" i="30"/>
  <c r="AJ171" i="30"/>
  <c r="AI171" i="30"/>
  <c r="AH171" i="30"/>
  <c r="AG171" i="30"/>
  <c r="AF171" i="30"/>
  <c r="AE171" i="30"/>
  <c r="AD171" i="30"/>
  <c r="AC171" i="30"/>
  <c r="AB171" i="30"/>
  <c r="AA171" i="30"/>
  <c r="Z171" i="30"/>
  <c r="Y171" i="30"/>
  <c r="X171" i="30"/>
  <c r="W171" i="30"/>
  <c r="V171" i="30"/>
  <c r="U171" i="30"/>
  <c r="T171" i="30"/>
  <c r="S171" i="30"/>
  <c r="R171" i="30"/>
  <c r="Q171" i="30"/>
  <c r="P171" i="30"/>
  <c r="O171" i="30"/>
  <c r="N171" i="30"/>
  <c r="M171" i="30"/>
  <c r="L171" i="30"/>
  <c r="K171" i="30"/>
  <c r="J171" i="30"/>
  <c r="I171" i="30"/>
  <c r="H171" i="30"/>
  <c r="G171" i="30"/>
  <c r="F171" i="30"/>
  <c r="E171" i="30"/>
  <c r="D171" i="30"/>
  <c r="C171" i="30"/>
  <c r="B171" i="30"/>
  <c r="CG170" i="30"/>
  <c r="CF170" i="30"/>
  <c r="CE170" i="30"/>
  <c r="CD170" i="30"/>
  <c r="CC170" i="30"/>
  <c r="CB170" i="30"/>
  <c r="CA170" i="30"/>
  <c r="BZ170" i="30"/>
  <c r="BY170" i="30"/>
  <c r="BX170" i="30"/>
  <c r="BW170" i="30"/>
  <c r="BV170" i="30"/>
  <c r="BU170" i="30"/>
  <c r="BT170" i="30"/>
  <c r="BS170" i="30"/>
  <c r="BR170" i="30"/>
  <c r="BQ170" i="30"/>
  <c r="BP170" i="30"/>
  <c r="BO170" i="30"/>
  <c r="BN170" i="30"/>
  <c r="BM170" i="30"/>
  <c r="BL170" i="30"/>
  <c r="BK170" i="30"/>
  <c r="BJ170" i="30"/>
  <c r="BI170" i="30"/>
  <c r="BH170" i="30"/>
  <c r="BG170" i="30"/>
  <c r="BF170" i="30"/>
  <c r="BE170" i="30"/>
  <c r="BD170" i="30"/>
  <c r="BC170" i="30"/>
  <c r="BB170" i="30"/>
  <c r="BA170" i="30"/>
  <c r="AZ170" i="30"/>
  <c r="AY170" i="30"/>
  <c r="AX170" i="30"/>
  <c r="AW170" i="30"/>
  <c r="AV170" i="30"/>
  <c r="AU170" i="30"/>
  <c r="AT170" i="30"/>
  <c r="AS170" i="30"/>
  <c r="AR170" i="30"/>
  <c r="AQ170" i="30"/>
  <c r="AP170" i="30"/>
  <c r="AO170" i="30"/>
  <c r="AN170" i="30"/>
  <c r="AM170" i="30"/>
  <c r="AL170" i="30"/>
  <c r="AK170" i="30"/>
  <c r="AJ170" i="30"/>
  <c r="AI170" i="30"/>
  <c r="AH170" i="30"/>
  <c r="AG170" i="30"/>
  <c r="AF170" i="30"/>
  <c r="AE170" i="30"/>
  <c r="AD170" i="30"/>
  <c r="AC170" i="30"/>
  <c r="AB170" i="30"/>
  <c r="AA170" i="30"/>
  <c r="Z170" i="30"/>
  <c r="Y170" i="30"/>
  <c r="X170" i="30"/>
  <c r="W170" i="30"/>
  <c r="V170" i="30"/>
  <c r="U170" i="30"/>
  <c r="T170" i="30"/>
  <c r="S170" i="30"/>
  <c r="R170" i="30"/>
  <c r="Q170" i="30"/>
  <c r="P170" i="30"/>
  <c r="O170" i="30"/>
  <c r="N170" i="30"/>
  <c r="M170" i="30"/>
  <c r="L170" i="30"/>
  <c r="K170" i="30"/>
  <c r="J170" i="30"/>
  <c r="I170" i="30"/>
  <c r="H170" i="30"/>
  <c r="G170" i="30"/>
  <c r="F170" i="30"/>
  <c r="E170" i="30"/>
  <c r="D170" i="30"/>
  <c r="C170" i="30"/>
  <c r="B170" i="30"/>
  <c r="CG169" i="30"/>
  <c r="CF169" i="30"/>
  <c r="CE169" i="30"/>
  <c r="CD169" i="30"/>
  <c r="CC169" i="30"/>
  <c r="CB169" i="30"/>
  <c r="CA169" i="30"/>
  <c r="BZ169" i="30"/>
  <c r="BY169" i="30"/>
  <c r="BX169" i="30"/>
  <c r="BW169" i="30"/>
  <c r="BV169" i="30"/>
  <c r="BU169" i="30"/>
  <c r="BT169" i="30"/>
  <c r="BS169" i="30"/>
  <c r="BR169" i="30"/>
  <c r="BQ169" i="30"/>
  <c r="BP169" i="30"/>
  <c r="BO169" i="30"/>
  <c r="BN169" i="30"/>
  <c r="BM169" i="30"/>
  <c r="BL169" i="30"/>
  <c r="BK169" i="30"/>
  <c r="BJ169" i="30"/>
  <c r="BI169" i="30"/>
  <c r="BH169" i="30"/>
  <c r="BG169" i="30"/>
  <c r="BF169" i="30"/>
  <c r="BE169" i="30"/>
  <c r="BD169" i="30"/>
  <c r="BC169" i="30"/>
  <c r="BB169" i="30"/>
  <c r="BA169" i="30"/>
  <c r="AZ169" i="30"/>
  <c r="AY169" i="30"/>
  <c r="AX169" i="30"/>
  <c r="AW169" i="30"/>
  <c r="AV169" i="30"/>
  <c r="AU169" i="30"/>
  <c r="AT169" i="30"/>
  <c r="AS169" i="30"/>
  <c r="AR169" i="30"/>
  <c r="AQ169" i="30"/>
  <c r="AP169" i="30"/>
  <c r="AO169" i="30"/>
  <c r="AN169" i="30"/>
  <c r="AM169" i="30"/>
  <c r="AL169" i="30"/>
  <c r="AK169" i="30"/>
  <c r="AJ169" i="30"/>
  <c r="AI169" i="30"/>
  <c r="AH169" i="30"/>
  <c r="AG169" i="30"/>
  <c r="AF169" i="30"/>
  <c r="AE169" i="30"/>
  <c r="AD169" i="30"/>
  <c r="AC169" i="30"/>
  <c r="AB169" i="30"/>
  <c r="AA169" i="30"/>
  <c r="Z169" i="30"/>
  <c r="Y169" i="30"/>
  <c r="X169" i="30"/>
  <c r="W169" i="30"/>
  <c r="V169" i="30"/>
  <c r="U169" i="30"/>
  <c r="T169" i="30"/>
  <c r="S169" i="30"/>
  <c r="R169" i="30"/>
  <c r="Q169" i="30"/>
  <c r="P169" i="30"/>
  <c r="O169" i="30"/>
  <c r="N169" i="30"/>
  <c r="M169" i="30"/>
  <c r="L169" i="30"/>
  <c r="K169" i="30"/>
  <c r="J169" i="30"/>
  <c r="I169" i="30"/>
  <c r="H169" i="30"/>
  <c r="G169" i="30"/>
  <c r="F169" i="30"/>
  <c r="E169" i="30"/>
  <c r="D169" i="30"/>
  <c r="C169" i="30"/>
  <c r="B169" i="30"/>
  <c r="CG168" i="30"/>
  <c r="CF168" i="30"/>
  <c r="CE168" i="30"/>
  <c r="CD168" i="30"/>
  <c r="CC168" i="30"/>
  <c r="CB168" i="30"/>
  <c r="CA168" i="30"/>
  <c r="BZ168" i="30"/>
  <c r="BY168" i="30"/>
  <c r="BX168" i="30"/>
  <c r="BW168" i="30"/>
  <c r="BV168" i="30"/>
  <c r="BU168" i="30"/>
  <c r="BT168" i="30"/>
  <c r="BS168" i="30"/>
  <c r="BR168" i="30"/>
  <c r="BQ168" i="30"/>
  <c r="BP168" i="30"/>
  <c r="BO168" i="30"/>
  <c r="BN168" i="30"/>
  <c r="BM168" i="30"/>
  <c r="BL168" i="30"/>
  <c r="BK168" i="30"/>
  <c r="BJ168" i="30"/>
  <c r="BI168" i="30"/>
  <c r="BH168" i="30"/>
  <c r="BG168" i="30"/>
  <c r="BF168" i="30"/>
  <c r="BE168" i="30"/>
  <c r="BD168" i="30"/>
  <c r="BC168" i="30"/>
  <c r="BB168" i="30"/>
  <c r="BA168" i="30"/>
  <c r="AZ168" i="30"/>
  <c r="AY168" i="30"/>
  <c r="AX168" i="30"/>
  <c r="AW168" i="30"/>
  <c r="AV168" i="30"/>
  <c r="AU168" i="30"/>
  <c r="AT168" i="30"/>
  <c r="AS168" i="30"/>
  <c r="AR168" i="30"/>
  <c r="AQ168" i="30"/>
  <c r="AP168" i="30"/>
  <c r="AO168" i="30"/>
  <c r="AN168" i="30"/>
  <c r="AM168" i="30"/>
  <c r="AL168" i="30"/>
  <c r="AK168" i="30"/>
  <c r="AJ168" i="30"/>
  <c r="AI168" i="30"/>
  <c r="AH168" i="30"/>
  <c r="AG168" i="30"/>
  <c r="AF168" i="30"/>
  <c r="AE168" i="30"/>
  <c r="AD168" i="30"/>
  <c r="AC168" i="30"/>
  <c r="AB168" i="30"/>
  <c r="AA168" i="30"/>
  <c r="Z168" i="30"/>
  <c r="Y168" i="30"/>
  <c r="X168" i="30"/>
  <c r="W168" i="30"/>
  <c r="V168" i="30"/>
  <c r="U168" i="30"/>
  <c r="T168" i="30"/>
  <c r="S168" i="30"/>
  <c r="R168" i="30"/>
  <c r="Q168" i="30"/>
  <c r="P168" i="30"/>
  <c r="O168" i="30"/>
  <c r="N168" i="30"/>
  <c r="M168" i="30"/>
  <c r="L168" i="30"/>
  <c r="K168" i="30"/>
  <c r="J168" i="30"/>
  <c r="I168" i="30"/>
  <c r="H168" i="30"/>
  <c r="G168" i="30"/>
  <c r="F168" i="30"/>
  <c r="E168" i="30"/>
  <c r="D168" i="30"/>
  <c r="C168" i="30"/>
  <c r="B168" i="30"/>
  <c r="CG167" i="30"/>
  <c r="CF167" i="30"/>
  <c r="CE167" i="30"/>
  <c r="CD167" i="30"/>
  <c r="CC167" i="30"/>
  <c r="CB167" i="30"/>
  <c r="CA167" i="30"/>
  <c r="BZ167" i="30"/>
  <c r="BY167" i="30"/>
  <c r="BX167" i="30"/>
  <c r="BW167" i="30"/>
  <c r="BV167" i="30"/>
  <c r="BU167" i="30"/>
  <c r="BT167" i="30"/>
  <c r="BS167" i="30"/>
  <c r="BR167" i="30"/>
  <c r="BQ167" i="30"/>
  <c r="BP167" i="30"/>
  <c r="BO167" i="30"/>
  <c r="BN167" i="30"/>
  <c r="BM167" i="30"/>
  <c r="BL167" i="30"/>
  <c r="BK167" i="30"/>
  <c r="BJ167" i="30"/>
  <c r="BI167" i="30"/>
  <c r="BH167" i="30"/>
  <c r="BG167" i="30"/>
  <c r="BF167" i="30"/>
  <c r="BE167" i="30"/>
  <c r="BD167" i="30"/>
  <c r="BC167" i="30"/>
  <c r="BB167" i="30"/>
  <c r="BA167" i="30"/>
  <c r="AZ167" i="30"/>
  <c r="AY167" i="30"/>
  <c r="AX167" i="30"/>
  <c r="AW167" i="30"/>
  <c r="AV167" i="30"/>
  <c r="AU167" i="30"/>
  <c r="AT167" i="30"/>
  <c r="AS167" i="30"/>
  <c r="AR167" i="30"/>
  <c r="AQ167" i="30"/>
  <c r="AP167" i="30"/>
  <c r="AO167" i="30"/>
  <c r="AN167" i="30"/>
  <c r="AM167" i="30"/>
  <c r="AL167" i="30"/>
  <c r="AK167" i="30"/>
  <c r="AJ167" i="30"/>
  <c r="AI167" i="30"/>
  <c r="AH167" i="30"/>
  <c r="AG167" i="30"/>
  <c r="AF167" i="30"/>
  <c r="AE167" i="30"/>
  <c r="AD167" i="30"/>
  <c r="AC167" i="30"/>
  <c r="AB167" i="30"/>
  <c r="AA167" i="30"/>
  <c r="Z167" i="30"/>
  <c r="Y167" i="30"/>
  <c r="X167" i="30"/>
  <c r="W167" i="30"/>
  <c r="V167" i="30"/>
  <c r="U167" i="30"/>
  <c r="T167" i="30"/>
  <c r="S167" i="30"/>
  <c r="R167" i="30"/>
  <c r="Q167" i="30"/>
  <c r="P167" i="30"/>
  <c r="O167" i="30"/>
  <c r="N167" i="30"/>
  <c r="M167" i="30"/>
  <c r="L167" i="30"/>
  <c r="K167" i="30"/>
  <c r="J167" i="30"/>
  <c r="I167" i="30"/>
  <c r="H167" i="30"/>
  <c r="G167" i="30"/>
  <c r="F167" i="30"/>
  <c r="E167" i="30"/>
  <c r="D167" i="30"/>
  <c r="C167" i="30"/>
  <c r="B167" i="30"/>
  <c r="CG166" i="30"/>
  <c r="CF166" i="30"/>
  <c r="CE166" i="30"/>
  <c r="CD166" i="30"/>
  <c r="CC166" i="30"/>
  <c r="CB166" i="30"/>
  <c r="CA166" i="30"/>
  <c r="BZ166" i="30"/>
  <c r="BY166" i="30"/>
  <c r="BX166" i="30"/>
  <c r="BW166" i="30"/>
  <c r="BV166" i="30"/>
  <c r="BU166" i="30"/>
  <c r="BT166" i="30"/>
  <c r="BS166" i="30"/>
  <c r="BR166" i="30"/>
  <c r="BQ166" i="30"/>
  <c r="BP166" i="30"/>
  <c r="BO166" i="30"/>
  <c r="BN166" i="30"/>
  <c r="BM166" i="30"/>
  <c r="BL166" i="30"/>
  <c r="BK166" i="30"/>
  <c r="BJ166" i="30"/>
  <c r="BI166" i="30"/>
  <c r="BH166" i="30"/>
  <c r="BG166" i="30"/>
  <c r="BF166" i="30"/>
  <c r="BE166" i="30"/>
  <c r="BD166" i="30"/>
  <c r="BC166" i="30"/>
  <c r="BB166" i="30"/>
  <c r="BA166" i="30"/>
  <c r="AZ166" i="30"/>
  <c r="AY166" i="30"/>
  <c r="AX166" i="30"/>
  <c r="AW166" i="30"/>
  <c r="AV166" i="30"/>
  <c r="AU166" i="30"/>
  <c r="AT166" i="30"/>
  <c r="AS166" i="30"/>
  <c r="AR166" i="30"/>
  <c r="AQ166" i="30"/>
  <c r="AP166" i="30"/>
  <c r="AO166" i="30"/>
  <c r="AN166" i="30"/>
  <c r="AM166" i="30"/>
  <c r="AL166" i="30"/>
  <c r="AK166" i="30"/>
  <c r="AJ166" i="30"/>
  <c r="AI166" i="30"/>
  <c r="AH166" i="30"/>
  <c r="AG166" i="30"/>
  <c r="AF166" i="30"/>
  <c r="AE166" i="30"/>
  <c r="AD166" i="30"/>
  <c r="AC166" i="30"/>
  <c r="AB166" i="30"/>
  <c r="AA166" i="30"/>
  <c r="Z166" i="30"/>
  <c r="Y166" i="30"/>
  <c r="X166" i="30"/>
  <c r="W166" i="30"/>
  <c r="V166" i="30"/>
  <c r="U166" i="30"/>
  <c r="T166" i="30"/>
  <c r="S166" i="30"/>
  <c r="R166" i="30"/>
  <c r="Q166" i="30"/>
  <c r="P166" i="30"/>
  <c r="O166" i="30"/>
  <c r="N166" i="30"/>
  <c r="M166" i="30"/>
  <c r="L166" i="30"/>
  <c r="K166" i="30"/>
  <c r="J166" i="30"/>
  <c r="I166" i="30"/>
  <c r="H166" i="30"/>
  <c r="G166" i="30"/>
  <c r="F166" i="30"/>
  <c r="E166" i="30"/>
  <c r="D166" i="30"/>
  <c r="C166" i="30"/>
  <c r="B166" i="30"/>
  <c r="CG165" i="30"/>
  <c r="CF165" i="30"/>
  <c r="CE165" i="30"/>
  <c r="CD165" i="30"/>
  <c r="CC165" i="30"/>
  <c r="CB165" i="30"/>
  <c r="CA165" i="30"/>
  <c r="BZ165" i="30"/>
  <c r="BY165" i="30"/>
  <c r="BX165" i="30"/>
  <c r="BW165" i="30"/>
  <c r="BV165" i="30"/>
  <c r="BU165" i="30"/>
  <c r="BT165" i="30"/>
  <c r="BS165" i="30"/>
  <c r="BR165" i="30"/>
  <c r="BQ165" i="30"/>
  <c r="BP165" i="30"/>
  <c r="BO165" i="30"/>
  <c r="BN165" i="30"/>
  <c r="BM165" i="30"/>
  <c r="BL165" i="30"/>
  <c r="BK165" i="30"/>
  <c r="BJ165" i="30"/>
  <c r="BI165" i="30"/>
  <c r="BH165" i="30"/>
  <c r="BG165" i="30"/>
  <c r="BF165" i="30"/>
  <c r="BE165" i="30"/>
  <c r="BD165" i="30"/>
  <c r="BC165" i="30"/>
  <c r="BB165" i="30"/>
  <c r="BA165" i="30"/>
  <c r="AZ165" i="30"/>
  <c r="AY165" i="30"/>
  <c r="AX165" i="30"/>
  <c r="AW165" i="30"/>
  <c r="AV165" i="30"/>
  <c r="AU165" i="30"/>
  <c r="AT165" i="30"/>
  <c r="AS165" i="30"/>
  <c r="AR165" i="30"/>
  <c r="AQ165" i="30"/>
  <c r="AP165" i="30"/>
  <c r="AO165" i="30"/>
  <c r="AN165" i="30"/>
  <c r="AM165" i="30"/>
  <c r="AL165" i="30"/>
  <c r="AK165" i="30"/>
  <c r="AJ165" i="30"/>
  <c r="AI165" i="30"/>
  <c r="AH165" i="30"/>
  <c r="AG165" i="30"/>
  <c r="AF165" i="30"/>
  <c r="AE165" i="30"/>
  <c r="AD165" i="30"/>
  <c r="AC165" i="30"/>
  <c r="AB165" i="30"/>
  <c r="AA165" i="30"/>
  <c r="Z165" i="30"/>
  <c r="Y165" i="30"/>
  <c r="X165" i="30"/>
  <c r="W165" i="30"/>
  <c r="V165" i="30"/>
  <c r="U165" i="30"/>
  <c r="T165" i="30"/>
  <c r="S165" i="30"/>
  <c r="R165" i="30"/>
  <c r="Q165" i="30"/>
  <c r="P165" i="30"/>
  <c r="O165" i="30"/>
  <c r="N165" i="30"/>
  <c r="M165" i="30"/>
  <c r="L165" i="30"/>
  <c r="K165" i="30"/>
  <c r="J165" i="30"/>
  <c r="I165" i="30"/>
  <c r="H165" i="30"/>
  <c r="G165" i="30"/>
  <c r="F165" i="30"/>
  <c r="E165" i="30"/>
  <c r="D165" i="30"/>
  <c r="C165" i="30"/>
  <c r="B165" i="30"/>
  <c r="CG164" i="30"/>
  <c r="CF164" i="30"/>
  <c r="CE164" i="30"/>
  <c r="CD164" i="30"/>
  <c r="CC164" i="30"/>
  <c r="CB164" i="30"/>
  <c r="CA164" i="30"/>
  <c r="BZ164" i="30"/>
  <c r="BY164" i="30"/>
  <c r="BX164" i="30"/>
  <c r="BW164" i="30"/>
  <c r="BV164" i="30"/>
  <c r="BU164" i="30"/>
  <c r="BT164" i="30"/>
  <c r="BS164" i="30"/>
  <c r="BR164" i="30"/>
  <c r="BQ164" i="30"/>
  <c r="BP164" i="30"/>
  <c r="BO164" i="30"/>
  <c r="BN164" i="30"/>
  <c r="BM164" i="30"/>
  <c r="BL164" i="30"/>
  <c r="BK164" i="30"/>
  <c r="BJ164" i="30"/>
  <c r="BI164" i="30"/>
  <c r="BH164" i="30"/>
  <c r="BG164" i="30"/>
  <c r="BF164" i="30"/>
  <c r="BE164" i="30"/>
  <c r="BD164" i="30"/>
  <c r="BC164" i="30"/>
  <c r="BB164" i="30"/>
  <c r="BA164" i="30"/>
  <c r="AZ164" i="30"/>
  <c r="AY164" i="30"/>
  <c r="AX164" i="30"/>
  <c r="AW164" i="30"/>
  <c r="AV164" i="30"/>
  <c r="AU164" i="30"/>
  <c r="AT164" i="30"/>
  <c r="AS164" i="30"/>
  <c r="AR164" i="30"/>
  <c r="AQ164" i="30"/>
  <c r="AP164" i="30"/>
  <c r="AO164" i="30"/>
  <c r="AN164" i="30"/>
  <c r="AM164" i="30"/>
  <c r="AL164" i="30"/>
  <c r="AK164" i="30"/>
  <c r="AJ164" i="30"/>
  <c r="AI164" i="30"/>
  <c r="AH164" i="30"/>
  <c r="AG164" i="30"/>
  <c r="AF164" i="30"/>
  <c r="AE164" i="30"/>
  <c r="AD164" i="30"/>
  <c r="AC164" i="30"/>
  <c r="AB164" i="30"/>
  <c r="AA164" i="30"/>
  <c r="Z164" i="30"/>
  <c r="Y164" i="30"/>
  <c r="X164" i="30"/>
  <c r="W164" i="30"/>
  <c r="V164" i="30"/>
  <c r="U164" i="30"/>
  <c r="T164" i="30"/>
  <c r="S164" i="30"/>
  <c r="R164" i="30"/>
  <c r="Q164" i="30"/>
  <c r="P164" i="30"/>
  <c r="O164" i="30"/>
  <c r="N164" i="30"/>
  <c r="M164" i="30"/>
  <c r="L164" i="30"/>
  <c r="K164" i="30"/>
  <c r="J164" i="30"/>
  <c r="I164" i="30"/>
  <c r="H164" i="30"/>
  <c r="G164" i="30"/>
  <c r="F164" i="30"/>
  <c r="E164" i="30"/>
  <c r="D164" i="30"/>
  <c r="C164" i="30"/>
  <c r="B164" i="30"/>
  <c r="CG163" i="30"/>
  <c r="CF163" i="30"/>
  <c r="CE163" i="30"/>
  <c r="CD163" i="30"/>
  <c r="CC163" i="30"/>
  <c r="CB163" i="30"/>
  <c r="CA163" i="30"/>
  <c r="BZ163" i="30"/>
  <c r="BY163" i="30"/>
  <c r="BX163" i="30"/>
  <c r="BW163" i="30"/>
  <c r="BV163" i="30"/>
  <c r="BU163" i="30"/>
  <c r="BT163" i="30"/>
  <c r="BS163" i="30"/>
  <c r="BR163" i="30"/>
  <c r="BQ163" i="30"/>
  <c r="BP163" i="30"/>
  <c r="BO163" i="30"/>
  <c r="BN163" i="30"/>
  <c r="BM163" i="30"/>
  <c r="BL163" i="30"/>
  <c r="BK163" i="30"/>
  <c r="BJ163" i="30"/>
  <c r="BI163" i="30"/>
  <c r="BH163" i="30"/>
  <c r="BG163" i="30"/>
  <c r="BF163" i="30"/>
  <c r="BE163" i="30"/>
  <c r="BD163" i="30"/>
  <c r="BC163" i="30"/>
  <c r="BB163" i="30"/>
  <c r="BA163" i="30"/>
  <c r="AZ163" i="30"/>
  <c r="AY163" i="30"/>
  <c r="AX163" i="30"/>
  <c r="AW163" i="30"/>
  <c r="AV163" i="30"/>
  <c r="AU163" i="30"/>
  <c r="AT163" i="30"/>
  <c r="AS163" i="30"/>
  <c r="AR163" i="30"/>
  <c r="AQ163" i="30"/>
  <c r="AP163" i="30"/>
  <c r="AO163" i="30"/>
  <c r="AN163" i="30"/>
  <c r="AM163" i="30"/>
  <c r="AL163" i="30"/>
  <c r="AK163" i="30"/>
  <c r="AJ163" i="30"/>
  <c r="AI163" i="30"/>
  <c r="AH163" i="30"/>
  <c r="AG163" i="30"/>
  <c r="AF163" i="30"/>
  <c r="AE163" i="30"/>
  <c r="AD163" i="30"/>
  <c r="AC163" i="30"/>
  <c r="AB163" i="30"/>
  <c r="AA163" i="30"/>
  <c r="Z163" i="30"/>
  <c r="Y163" i="30"/>
  <c r="X163" i="30"/>
  <c r="W163" i="30"/>
  <c r="V163" i="30"/>
  <c r="U163" i="30"/>
  <c r="T163" i="30"/>
  <c r="S163" i="30"/>
  <c r="R163" i="30"/>
  <c r="Q163" i="30"/>
  <c r="P163" i="30"/>
  <c r="O163" i="30"/>
  <c r="N163" i="30"/>
  <c r="M163" i="30"/>
  <c r="L163" i="30"/>
  <c r="K163" i="30"/>
  <c r="J163" i="30"/>
  <c r="I163" i="30"/>
  <c r="H163" i="30"/>
  <c r="G163" i="30"/>
  <c r="F163" i="30"/>
  <c r="E163" i="30"/>
  <c r="D163" i="30"/>
  <c r="C163" i="30"/>
  <c r="B163" i="30"/>
  <c r="CG162" i="30"/>
  <c r="CF162" i="30"/>
  <c r="CE162" i="30"/>
  <c r="CD162" i="30"/>
  <c r="CC162" i="30"/>
  <c r="CB162" i="30"/>
  <c r="CA162" i="30"/>
  <c r="BZ162" i="30"/>
  <c r="BY162" i="30"/>
  <c r="BX162" i="30"/>
  <c r="BW162" i="30"/>
  <c r="BV162" i="30"/>
  <c r="BU162" i="30"/>
  <c r="BT162" i="30"/>
  <c r="BS162" i="30"/>
  <c r="BR162" i="30"/>
  <c r="BQ162" i="30"/>
  <c r="BP162" i="30"/>
  <c r="BO162" i="30"/>
  <c r="BN162" i="30"/>
  <c r="BM162" i="30"/>
  <c r="BL162" i="30"/>
  <c r="BK162" i="30"/>
  <c r="BJ162" i="30"/>
  <c r="BI162" i="30"/>
  <c r="BH162" i="30"/>
  <c r="BG162" i="30"/>
  <c r="BF162" i="30"/>
  <c r="BE162" i="30"/>
  <c r="BD162" i="30"/>
  <c r="BC162" i="30"/>
  <c r="BB162" i="30"/>
  <c r="BA162" i="30"/>
  <c r="AZ162" i="30"/>
  <c r="AY162" i="30"/>
  <c r="AX162" i="30"/>
  <c r="AW162" i="30"/>
  <c r="AV162" i="30"/>
  <c r="AU162" i="30"/>
  <c r="AT162" i="30"/>
  <c r="AS162" i="30"/>
  <c r="AR162" i="30"/>
  <c r="AQ162" i="30"/>
  <c r="AP162" i="30"/>
  <c r="AO162" i="30"/>
  <c r="AN162" i="30"/>
  <c r="AM162" i="30"/>
  <c r="AL162" i="30"/>
  <c r="AK162" i="30"/>
  <c r="AJ162" i="30"/>
  <c r="AI162" i="30"/>
  <c r="AH162" i="30"/>
  <c r="AG162" i="30"/>
  <c r="AF162" i="30"/>
  <c r="AE162" i="30"/>
  <c r="AD162" i="30"/>
  <c r="AC162" i="30"/>
  <c r="AB162" i="30"/>
  <c r="AA162" i="30"/>
  <c r="Z162" i="30"/>
  <c r="Y162" i="30"/>
  <c r="X162" i="30"/>
  <c r="W162" i="30"/>
  <c r="V162" i="30"/>
  <c r="U162" i="30"/>
  <c r="T162" i="30"/>
  <c r="S162" i="30"/>
  <c r="R162" i="30"/>
  <c r="Q162" i="30"/>
  <c r="P162" i="30"/>
  <c r="O162" i="30"/>
  <c r="N162" i="30"/>
  <c r="M162" i="30"/>
  <c r="L162" i="30"/>
  <c r="K162" i="30"/>
  <c r="J162" i="30"/>
  <c r="I162" i="30"/>
  <c r="H162" i="30"/>
  <c r="G162" i="30"/>
  <c r="F162" i="30"/>
  <c r="E162" i="30"/>
  <c r="D162" i="30"/>
  <c r="C162" i="30"/>
  <c r="B162" i="30"/>
  <c r="CG161" i="30"/>
  <c r="CF161" i="30"/>
  <c r="CE161" i="30"/>
  <c r="CD161" i="30"/>
  <c r="CC161" i="30"/>
  <c r="CB161" i="30"/>
  <c r="CA161" i="30"/>
  <c r="BZ161" i="30"/>
  <c r="BY161" i="30"/>
  <c r="BX161" i="30"/>
  <c r="BW161" i="30"/>
  <c r="BV161" i="30"/>
  <c r="BU161" i="30"/>
  <c r="BT161" i="30"/>
  <c r="BS161" i="30"/>
  <c r="BR161" i="30"/>
  <c r="BQ161" i="30"/>
  <c r="BP161" i="30"/>
  <c r="BO161" i="30"/>
  <c r="BN161" i="30"/>
  <c r="BM161" i="30"/>
  <c r="BL161" i="30"/>
  <c r="BK161" i="30"/>
  <c r="BJ161" i="30"/>
  <c r="BI161" i="30"/>
  <c r="BH161" i="30"/>
  <c r="BG161" i="30"/>
  <c r="BF161" i="30"/>
  <c r="BE161" i="30"/>
  <c r="BD161" i="30"/>
  <c r="BC161" i="30"/>
  <c r="BB161" i="30"/>
  <c r="BA161" i="30"/>
  <c r="AZ161" i="30"/>
  <c r="AY161" i="30"/>
  <c r="AX161" i="30"/>
  <c r="AW161" i="30"/>
  <c r="AV161" i="30"/>
  <c r="AU161" i="30"/>
  <c r="AT161" i="30"/>
  <c r="AS161" i="30"/>
  <c r="AR161" i="30"/>
  <c r="AQ161" i="30"/>
  <c r="AP161" i="30"/>
  <c r="AO161" i="30"/>
  <c r="AN161" i="30"/>
  <c r="AM161" i="30"/>
  <c r="AL161" i="30"/>
  <c r="AK161" i="30"/>
  <c r="AJ161" i="30"/>
  <c r="AI161" i="30"/>
  <c r="AH161" i="30"/>
  <c r="AG161" i="30"/>
  <c r="AF161" i="30"/>
  <c r="AE161" i="30"/>
  <c r="AD161" i="30"/>
  <c r="AC161" i="30"/>
  <c r="AB161" i="30"/>
  <c r="AA161" i="30"/>
  <c r="Z161" i="30"/>
  <c r="Y161" i="30"/>
  <c r="X161" i="30"/>
  <c r="W161" i="30"/>
  <c r="V161" i="30"/>
  <c r="U161" i="30"/>
  <c r="T161" i="30"/>
  <c r="S161" i="30"/>
  <c r="R161" i="30"/>
  <c r="Q161" i="30"/>
  <c r="P161" i="30"/>
  <c r="O161" i="30"/>
  <c r="N161" i="30"/>
  <c r="M161" i="30"/>
  <c r="L161" i="30"/>
  <c r="K161" i="30"/>
  <c r="J161" i="30"/>
  <c r="I161" i="30"/>
  <c r="H161" i="30"/>
  <c r="G161" i="30"/>
  <c r="F161" i="30"/>
  <c r="E161" i="30"/>
  <c r="D161" i="30"/>
  <c r="C161" i="30"/>
  <c r="B161" i="30"/>
  <c r="CG160" i="30"/>
  <c r="CF160" i="30"/>
  <c r="CE160" i="30"/>
  <c r="CD160" i="30"/>
  <c r="CC160" i="30"/>
  <c r="CB160" i="30"/>
  <c r="CA160" i="30"/>
  <c r="BZ160" i="30"/>
  <c r="BY160" i="30"/>
  <c r="BX160" i="30"/>
  <c r="BW160" i="30"/>
  <c r="BV160" i="30"/>
  <c r="BU160" i="30"/>
  <c r="BT160" i="30"/>
  <c r="BS160" i="30"/>
  <c r="BR160" i="30"/>
  <c r="BQ160" i="30"/>
  <c r="BP160" i="30"/>
  <c r="BO160" i="30"/>
  <c r="BN160" i="30"/>
  <c r="BM160" i="30"/>
  <c r="BL160" i="30"/>
  <c r="BK160" i="30"/>
  <c r="BJ160" i="30"/>
  <c r="BI160" i="30"/>
  <c r="BH160" i="30"/>
  <c r="BG160" i="30"/>
  <c r="BF160" i="30"/>
  <c r="BE160" i="30"/>
  <c r="BD160" i="30"/>
  <c r="BC160" i="30"/>
  <c r="BB160" i="30"/>
  <c r="BA160" i="30"/>
  <c r="AZ160" i="30"/>
  <c r="AY160" i="30"/>
  <c r="AX160" i="30"/>
  <c r="AW160" i="30"/>
  <c r="AV160" i="30"/>
  <c r="AU160" i="30"/>
  <c r="AT160" i="30"/>
  <c r="AS160" i="30"/>
  <c r="AR160" i="30"/>
  <c r="AQ160" i="30"/>
  <c r="AP160" i="30"/>
  <c r="AO160" i="30"/>
  <c r="AN160" i="30"/>
  <c r="AM160" i="30"/>
  <c r="AL160" i="30"/>
  <c r="AK160" i="30"/>
  <c r="AJ160" i="30"/>
  <c r="AI160" i="30"/>
  <c r="AH160" i="30"/>
  <c r="AG160" i="30"/>
  <c r="AF160" i="30"/>
  <c r="AE160" i="30"/>
  <c r="AD160" i="30"/>
  <c r="AC160" i="30"/>
  <c r="AB160" i="30"/>
  <c r="AA160" i="30"/>
  <c r="Z160" i="30"/>
  <c r="Y160" i="30"/>
  <c r="X160" i="30"/>
  <c r="W160" i="30"/>
  <c r="V160" i="30"/>
  <c r="U160" i="30"/>
  <c r="T160" i="30"/>
  <c r="S160" i="30"/>
  <c r="R160" i="30"/>
  <c r="Q160" i="30"/>
  <c r="P160" i="30"/>
  <c r="O160" i="30"/>
  <c r="N160" i="30"/>
  <c r="M160" i="30"/>
  <c r="L160" i="30"/>
  <c r="K160" i="30"/>
  <c r="J160" i="30"/>
  <c r="I160" i="30"/>
  <c r="H160" i="30"/>
  <c r="G160" i="30"/>
  <c r="F160" i="30"/>
  <c r="E160" i="30"/>
  <c r="D160" i="30"/>
  <c r="C160" i="30"/>
  <c r="B160" i="30"/>
  <c r="CG159" i="30"/>
  <c r="CF159" i="30"/>
  <c r="CE159" i="30"/>
  <c r="CD159" i="30"/>
  <c r="CC159" i="30"/>
  <c r="CB159" i="30"/>
  <c r="CA159" i="30"/>
  <c r="BZ159" i="30"/>
  <c r="BY159" i="30"/>
  <c r="BX159" i="30"/>
  <c r="BW159" i="30"/>
  <c r="BV159" i="30"/>
  <c r="BU159" i="30"/>
  <c r="BT159" i="30"/>
  <c r="BS159" i="30"/>
  <c r="BR159" i="30"/>
  <c r="BQ159" i="30"/>
  <c r="BP159" i="30"/>
  <c r="BO159" i="30"/>
  <c r="BN159" i="30"/>
  <c r="BM159" i="30"/>
  <c r="BL159" i="30"/>
  <c r="BK159" i="30"/>
  <c r="BJ159" i="30"/>
  <c r="BI159" i="30"/>
  <c r="BH159" i="30"/>
  <c r="BG159" i="30"/>
  <c r="BF159" i="30"/>
  <c r="BE159" i="30"/>
  <c r="BD159" i="30"/>
  <c r="BC159" i="30"/>
  <c r="BB159" i="30"/>
  <c r="BA159" i="30"/>
  <c r="AZ159" i="30"/>
  <c r="AY159" i="30"/>
  <c r="AX159" i="30"/>
  <c r="AW159" i="30"/>
  <c r="AV159" i="30"/>
  <c r="AU159" i="30"/>
  <c r="AT159" i="30"/>
  <c r="AS159" i="30"/>
  <c r="AR159" i="30"/>
  <c r="AQ159" i="30"/>
  <c r="AP159" i="30"/>
  <c r="AO159" i="30"/>
  <c r="AN159" i="30"/>
  <c r="AM159" i="30"/>
  <c r="AL159" i="30"/>
  <c r="AK159" i="30"/>
  <c r="AJ159" i="30"/>
  <c r="AI159" i="30"/>
  <c r="AH159" i="30"/>
  <c r="AG159" i="30"/>
  <c r="AF159" i="30"/>
  <c r="AE159" i="30"/>
  <c r="AD159" i="30"/>
  <c r="AC159" i="30"/>
  <c r="AB159" i="30"/>
  <c r="AA159" i="30"/>
  <c r="Z159" i="30"/>
  <c r="Y159" i="30"/>
  <c r="X159" i="30"/>
  <c r="W159" i="30"/>
  <c r="V159" i="30"/>
  <c r="U159" i="30"/>
  <c r="T159" i="30"/>
  <c r="S159" i="30"/>
  <c r="R159" i="30"/>
  <c r="Q159" i="30"/>
  <c r="P159" i="30"/>
  <c r="O159" i="30"/>
  <c r="N159" i="30"/>
  <c r="M159" i="30"/>
  <c r="L159" i="30"/>
  <c r="K159" i="30"/>
  <c r="J159" i="30"/>
  <c r="I159" i="30"/>
  <c r="H159" i="30"/>
  <c r="G159" i="30"/>
  <c r="F159" i="30"/>
  <c r="E159" i="30"/>
  <c r="D159" i="30"/>
  <c r="C159" i="30"/>
  <c r="B159" i="30"/>
  <c r="CG158" i="30"/>
  <c r="CF158" i="30"/>
  <c r="CE158" i="30"/>
  <c r="CD158" i="30"/>
  <c r="CC158" i="30"/>
  <c r="CB158" i="30"/>
  <c r="CA158" i="30"/>
  <c r="BZ158" i="30"/>
  <c r="BY158" i="30"/>
  <c r="BX158" i="30"/>
  <c r="BW158" i="30"/>
  <c r="BV158" i="30"/>
  <c r="BU158" i="30"/>
  <c r="BT158" i="30"/>
  <c r="BS158" i="30"/>
  <c r="BR158" i="30"/>
  <c r="BQ158" i="30"/>
  <c r="BP158" i="30"/>
  <c r="BO158" i="30"/>
  <c r="BN158" i="30"/>
  <c r="BM158" i="30"/>
  <c r="BL158" i="30"/>
  <c r="BK158" i="30"/>
  <c r="BJ158" i="30"/>
  <c r="BI158" i="30"/>
  <c r="BH158" i="30"/>
  <c r="BG158" i="30"/>
  <c r="BF158" i="30"/>
  <c r="BE158" i="30"/>
  <c r="BD158" i="30"/>
  <c r="BC158" i="30"/>
  <c r="BB158" i="30"/>
  <c r="BA158" i="30"/>
  <c r="AZ158" i="30"/>
  <c r="AY158" i="30"/>
  <c r="AX158" i="30"/>
  <c r="AW158" i="30"/>
  <c r="AV158" i="30"/>
  <c r="AU158" i="30"/>
  <c r="AT158" i="30"/>
  <c r="AS158" i="30"/>
  <c r="AR158" i="30"/>
  <c r="AQ158" i="30"/>
  <c r="AP158" i="30"/>
  <c r="AO158" i="30"/>
  <c r="AN158" i="30"/>
  <c r="AM158" i="30"/>
  <c r="AL158" i="30"/>
  <c r="AK158" i="30"/>
  <c r="AJ158" i="30"/>
  <c r="AI158" i="30"/>
  <c r="AH158" i="30"/>
  <c r="AG158" i="30"/>
  <c r="AF158" i="30"/>
  <c r="AE158" i="30"/>
  <c r="AD158" i="30"/>
  <c r="AC158" i="30"/>
  <c r="AB158" i="30"/>
  <c r="AA158" i="30"/>
  <c r="Z158" i="30"/>
  <c r="Y158" i="30"/>
  <c r="X158" i="30"/>
  <c r="W158" i="30"/>
  <c r="V158" i="30"/>
  <c r="U158" i="30"/>
  <c r="T158" i="30"/>
  <c r="S158" i="30"/>
  <c r="R158" i="30"/>
  <c r="Q158" i="30"/>
  <c r="P158" i="30"/>
  <c r="O158" i="30"/>
  <c r="N158" i="30"/>
  <c r="M158" i="30"/>
  <c r="L158" i="30"/>
  <c r="K158" i="30"/>
  <c r="J158" i="30"/>
  <c r="I158" i="30"/>
  <c r="H158" i="30"/>
  <c r="G158" i="30"/>
  <c r="F158" i="30"/>
  <c r="E158" i="30"/>
  <c r="D158" i="30"/>
  <c r="C158" i="30"/>
  <c r="B158" i="30"/>
  <c r="CG157" i="30"/>
  <c r="CF157" i="30"/>
  <c r="CE157" i="30"/>
  <c r="CD157" i="30"/>
  <c r="CC157" i="30"/>
  <c r="CB157" i="30"/>
  <c r="CA157" i="30"/>
  <c r="BZ157" i="30"/>
  <c r="BY157" i="30"/>
  <c r="BX157" i="30"/>
  <c r="BW157" i="30"/>
  <c r="BV157" i="30"/>
  <c r="BU157" i="30"/>
  <c r="BT157" i="30"/>
  <c r="BS157" i="30"/>
  <c r="BR157" i="30"/>
  <c r="BQ157" i="30"/>
  <c r="BP157" i="30"/>
  <c r="BO157" i="30"/>
  <c r="BN157" i="30"/>
  <c r="BM157" i="30"/>
  <c r="BL157" i="30"/>
  <c r="BK157" i="30"/>
  <c r="BJ157" i="30"/>
  <c r="BI157" i="30"/>
  <c r="BH157" i="30"/>
  <c r="BG157" i="30"/>
  <c r="BF157" i="30"/>
  <c r="BE157" i="30"/>
  <c r="BD157" i="30"/>
  <c r="BC157" i="30"/>
  <c r="BB157" i="30"/>
  <c r="BA157" i="30"/>
  <c r="AZ157" i="30"/>
  <c r="AY157" i="30"/>
  <c r="AX157" i="30"/>
  <c r="AW157" i="30"/>
  <c r="AV157" i="30"/>
  <c r="AU157" i="30"/>
  <c r="AT157" i="30"/>
  <c r="AS157" i="30"/>
  <c r="AR157" i="30"/>
  <c r="AQ157" i="30"/>
  <c r="AP157" i="30"/>
  <c r="AO157" i="30"/>
  <c r="AN157" i="30"/>
  <c r="AM157" i="30"/>
  <c r="AL157" i="30"/>
  <c r="AK157" i="30"/>
  <c r="AJ157" i="30"/>
  <c r="AI157" i="30"/>
  <c r="AH157" i="30"/>
  <c r="AG157" i="30"/>
  <c r="AF157" i="30"/>
  <c r="AE157" i="30"/>
  <c r="AD157" i="30"/>
  <c r="AC157" i="30"/>
  <c r="AB157" i="30"/>
  <c r="AA157" i="30"/>
  <c r="Z157" i="30"/>
  <c r="Y157" i="30"/>
  <c r="X157" i="30"/>
  <c r="W157" i="30"/>
  <c r="V157" i="30"/>
  <c r="U157" i="30"/>
  <c r="T157" i="30"/>
  <c r="S157" i="30"/>
  <c r="R157" i="30"/>
  <c r="Q157" i="30"/>
  <c r="P157" i="30"/>
  <c r="O157" i="30"/>
  <c r="N157" i="30"/>
  <c r="M157" i="30"/>
  <c r="L157" i="30"/>
  <c r="K157" i="30"/>
  <c r="J157" i="30"/>
  <c r="I157" i="30"/>
  <c r="H157" i="30"/>
  <c r="G157" i="30"/>
  <c r="F157" i="30"/>
  <c r="E157" i="30"/>
  <c r="D157" i="30"/>
  <c r="C157" i="30"/>
  <c r="B157" i="30"/>
  <c r="CG156" i="30"/>
  <c r="CF156" i="30"/>
  <c r="CE156" i="30"/>
  <c r="CD156" i="30"/>
  <c r="CC156" i="30"/>
  <c r="CB156" i="30"/>
  <c r="CA156" i="30"/>
  <c r="BZ156" i="30"/>
  <c r="BY156" i="30"/>
  <c r="BX156" i="30"/>
  <c r="BW156" i="30"/>
  <c r="BV156" i="30"/>
  <c r="BU156" i="30"/>
  <c r="BT156" i="30"/>
  <c r="BS156" i="30"/>
  <c r="BR156" i="30"/>
  <c r="BQ156" i="30"/>
  <c r="BP156" i="30"/>
  <c r="BO156" i="30"/>
  <c r="BN156" i="30"/>
  <c r="BM156" i="30"/>
  <c r="BL156" i="30"/>
  <c r="BK156" i="30"/>
  <c r="BJ156" i="30"/>
  <c r="BI156" i="30"/>
  <c r="BH156" i="30"/>
  <c r="BG156" i="30"/>
  <c r="BF156" i="30"/>
  <c r="BE156" i="30"/>
  <c r="BD156" i="30"/>
  <c r="BC156" i="30"/>
  <c r="BB156" i="30"/>
  <c r="BA156" i="30"/>
  <c r="AZ156" i="30"/>
  <c r="AY156" i="30"/>
  <c r="AX156" i="30"/>
  <c r="AW156" i="30"/>
  <c r="AV156" i="30"/>
  <c r="AU156" i="30"/>
  <c r="AT156" i="30"/>
  <c r="AS156" i="30"/>
  <c r="AR156" i="30"/>
  <c r="AQ156" i="30"/>
  <c r="AP156" i="30"/>
  <c r="AO156" i="30"/>
  <c r="AN156" i="30"/>
  <c r="AM156" i="30"/>
  <c r="AL156" i="30"/>
  <c r="AK156" i="30"/>
  <c r="AJ156" i="30"/>
  <c r="AI156" i="30"/>
  <c r="AH156" i="30"/>
  <c r="AG156" i="30"/>
  <c r="AF156" i="30"/>
  <c r="AE156" i="30"/>
  <c r="AD156" i="30"/>
  <c r="AC156" i="30"/>
  <c r="AB156" i="30"/>
  <c r="AA156" i="30"/>
  <c r="Z156" i="30"/>
  <c r="Y156" i="30"/>
  <c r="X156" i="30"/>
  <c r="W156" i="30"/>
  <c r="V156" i="30"/>
  <c r="U156" i="30"/>
  <c r="T156" i="30"/>
  <c r="S156" i="30"/>
  <c r="R156" i="30"/>
  <c r="Q156" i="30"/>
  <c r="P156" i="30"/>
  <c r="O156" i="30"/>
  <c r="N156" i="30"/>
  <c r="M156" i="30"/>
  <c r="L156" i="30"/>
  <c r="K156" i="30"/>
  <c r="J156" i="30"/>
  <c r="I156" i="30"/>
  <c r="H156" i="30"/>
  <c r="G156" i="30"/>
  <c r="F156" i="30"/>
  <c r="E156" i="30"/>
  <c r="D156" i="30"/>
  <c r="C156" i="30"/>
  <c r="B156" i="30"/>
  <c r="CG155" i="30"/>
  <c r="CF155" i="30"/>
  <c r="CE155" i="30"/>
  <c r="CD155" i="30"/>
  <c r="CC155" i="30"/>
  <c r="CB155" i="30"/>
  <c r="CA155" i="30"/>
  <c r="BZ155" i="30"/>
  <c r="BY155" i="30"/>
  <c r="BX155" i="30"/>
  <c r="BW155" i="30"/>
  <c r="BV155" i="30"/>
  <c r="BU155" i="30"/>
  <c r="BT155" i="30"/>
  <c r="BS155" i="30"/>
  <c r="BR155" i="30"/>
  <c r="BQ155" i="30"/>
  <c r="BP155" i="30"/>
  <c r="BO155" i="30"/>
  <c r="BN155" i="30"/>
  <c r="BM155" i="30"/>
  <c r="BL155" i="30"/>
  <c r="BK155" i="30"/>
  <c r="BJ155" i="30"/>
  <c r="BI155" i="30"/>
  <c r="BH155" i="30"/>
  <c r="BG155" i="30"/>
  <c r="BF155" i="30"/>
  <c r="BE155" i="30"/>
  <c r="BD155" i="30"/>
  <c r="BC155" i="30"/>
  <c r="BB155" i="30"/>
  <c r="BA155" i="30"/>
  <c r="AZ155" i="30"/>
  <c r="AY155" i="30"/>
  <c r="AX155" i="30"/>
  <c r="AW155" i="30"/>
  <c r="AV155" i="30"/>
  <c r="AU155" i="30"/>
  <c r="AT155" i="30"/>
  <c r="AS155" i="30"/>
  <c r="AR155" i="30"/>
  <c r="AQ155" i="30"/>
  <c r="AP155" i="30"/>
  <c r="AO155" i="30"/>
  <c r="AN155" i="30"/>
  <c r="AM155" i="30"/>
  <c r="AL155" i="30"/>
  <c r="AK155" i="30"/>
  <c r="AJ155" i="30"/>
  <c r="AI155" i="30"/>
  <c r="AH155" i="30"/>
  <c r="AG155" i="30"/>
  <c r="AF155" i="30"/>
  <c r="AE155" i="30"/>
  <c r="AD155" i="30"/>
  <c r="AC155" i="30"/>
  <c r="AB155" i="30"/>
  <c r="AA155" i="30"/>
  <c r="Z155" i="30"/>
  <c r="Y155" i="30"/>
  <c r="X155" i="30"/>
  <c r="W155" i="30"/>
  <c r="V155" i="30"/>
  <c r="U155" i="30"/>
  <c r="T155" i="30"/>
  <c r="S155" i="30"/>
  <c r="R155" i="30"/>
  <c r="Q155" i="30"/>
  <c r="P155" i="30"/>
  <c r="O155" i="30"/>
  <c r="N155" i="30"/>
  <c r="M155" i="30"/>
  <c r="L155" i="30"/>
  <c r="K155" i="30"/>
  <c r="J155" i="30"/>
  <c r="I155" i="30"/>
  <c r="H155" i="30"/>
  <c r="G155" i="30"/>
  <c r="F155" i="30"/>
  <c r="E155" i="30"/>
  <c r="D155" i="30"/>
  <c r="C155" i="30"/>
  <c r="B155" i="30"/>
  <c r="CG154" i="30"/>
  <c r="CF154" i="30"/>
  <c r="CE154" i="30"/>
  <c r="CD154" i="30"/>
  <c r="CC154" i="30"/>
  <c r="CB154" i="30"/>
  <c r="CA154" i="30"/>
  <c r="BZ154" i="30"/>
  <c r="BY154" i="30"/>
  <c r="BX154" i="30"/>
  <c r="BW154" i="30"/>
  <c r="BV154" i="30"/>
  <c r="BU154" i="30"/>
  <c r="BT154" i="30"/>
  <c r="BS154" i="30"/>
  <c r="BR154" i="30"/>
  <c r="BQ154" i="30"/>
  <c r="BP154" i="30"/>
  <c r="BO154" i="30"/>
  <c r="BN154" i="30"/>
  <c r="BM154" i="30"/>
  <c r="BL154" i="30"/>
  <c r="BK154" i="30"/>
  <c r="BJ154" i="30"/>
  <c r="BI154" i="30"/>
  <c r="BH154" i="30"/>
  <c r="BG154" i="30"/>
  <c r="BF154" i="30"/>
  <c r="BE154" i="30"/>
  <c r="BD154" i="30"/>
  <c r="BC154" i="30"/>
  <c r="BB154" i="30"/>
  <c r="BA154" i="30"/>
  <c r="AZ154" i="30"/>
  <c r="AY154" i="30"/>
  <c r="AX154" i="30"/>
  <c r="AW154" i="30"/>
  <c r="AV154" i="30"/>
  <c r="AU154" i="30"/>
  <c r="AT154" i="30"/>
  <c r="AS154" i="30"/>
  <c r="AR154" i="30"/>
  <c r="AQ154" i="30"/>
  <c r="AP154" i="30"/>
  <c r="AO154" i="30"/>
  <c r="AN154" i="30"/>
  <c r="AM154" i="30"/>
  <c r="AL154" i="30"/>
  <c r="AK154" i="30"/>
  <c r="AJ154" i="30"/>
  <c r="AI154" i="30"/>
  <c r="AH154" i="30"/>
  <c r="AG154" i="30"/>
  <c r="AF154" i="30"/>
  <c r="AE154" i="30"/>
  <c r="AD154" i="30"/>
  <c r="AC154" i="30"/>
  <c r="AB154" i="30"/>
  <c r="AA154" i="30"/>
  <c r="Z154" i="30"/>
  <c r="Y154" i="30"/>
  <c r="X154" i="30"/>
  <c r="W154" i="30"/>
  <c r="V154" i="30"/>
  <c r="U154" i="30"/>
  <c r="T154" i="30"/>
  <c r="S154" i="30"/>
  <c r="R154" i="30"/>
  <c r="Q154" i="30"/>
  <c r="P154" i="30"/>
  <c r="O154" i="30"/>
  <c r="N154" i="30"/>
  <c r="M154" i="30"/>
  <c r="L154" i="30"/>
  <c r="K154" i="30"/>
  <c r="J154" i="30"/>
  <c r="I154" i="30"/>
  <c r="H154" i="30"/>
  <c r="G154" i="30"/>
  <c r="F154" i="30"/>
  <c r="E154" i="30"/>
  <c r="D154" i="30"/>
  <c r="C154" i="30"/>
  <c r="B154" i="30"/>
  <c r="CG153" i="30"/>
  <c r="CF153" i="30"/>
  <c r="CE153" i="30"/>
  <c r="CD153" i="30"/>
  <c r="CC153" i="30"/>
  <c r="CB153" i="30"/>
  <c r="CA153" i="30"/>
  <c r="BZ153" i="30"/>
  <c r="BY153" i="30"/>
  <c r="BX153" i="30"/>
  <c r="BW153" i="30"/>
  <c r="BV153" i="30"/>
  <c r="BU153" i="30"/>
  <c r="BT153" i="30"/>
  <c r="BS153" i="30"/>
  <c r="BR153" i="30"/>
  <c r="BQ153" i="30"/>
  <c r="BP153" i="30"/>
  <c r="BO153" i="30"/>
  <c r="BN153" i="30"/>
  <c r="BM153" i="30"/>
  <c r="BL153" i="30"/>
  <c r="BK153" i="30"/>
  <c r="BJ153" i="30"/>
  <c r="BI153" i="30"/>
  <c r="BH153" i="30"/>
  <c r="BG153" i="30"/>
  <c r="BF153" i="30"/>
  <c r="BE153" i="30"/>
  <c r="BD153" i="30"/>
  <c r="BC153" i="30"/>
  <c r="BB153" i="30"/>
  <c r="BA153" i="30"/>
  <c r="AZ153" i="30"/>
  <c r="AY153" i="30"/>
  <c r="AX153" i="30"/>
  <c r="AW153" i="30"/>
  <c r="AV153" i="30"/>
  <c r="AU153" i="30"/>
  <c r="AT153" i="30"/>
  <c r="AS153" i="30"/>
  <c r="AR153" i="30"/>
  <c r="AQ153" i="30"/>
  <c r="AP153" i="30"/>
  <c r="AO153" i="30"/>
  <c r="AN153" i="30"/>
  <c r="AM153" i="30"/>
  <c r="AL153" i="30"/>
  <c r="AK153" i="30"/>
  <c r="AJ153" i="30"/>
  <c r="AI153" i="30"/>
  <c r="AH153" i="30"/>
  <c r="AG153" i="30"/>
  <c r="AF153" i="30"/>
  <c r="AE153" i="30"/>
  <c r="AD153" i="30"/>
  <c r="AC153" i="30"/>
  <c r="AB153" i="30"/>
  <c r="AA153" i="30"/>
  <c r="Z153" i="30"/>
  <c r="Y153" i="30"/>
  <c r="X153" i="30"/>
  <c r="W153" i="30"/>
  <c r="V153" i="30"/>
  <c r="U153" i="30"/>
  <c r="T153" i="30"/>
  <c r="S153" i="30"/>
  <c r="R153" i="30"/>
  <c r="Q153" i="30"/>
  <c r="P153" i="30"/>
  <c r="O153" i="30"/>
  <c r="N153" i="30"/>
  <c r="M153" i="30"/>
  <c r="L153" i="30"/>
  <c r="K153" i="30"/>
  <c r="J153" i="30"/>
  <c r="I153" i="30"/>
  <c r="H153" i="30"/>
  <c r="G153" i="30"/>
  <c r="F153" i="30"/>
  <c r="E153" i="30"/>
  <c r="D153" i="30"/>
  <c r="C153" i="30"/>
  <c r="B153" i="30"/>
  <c r="CG152" i="30"/>
  <c r="CF152" i="30"/>
  <c r="CE152" i="30"/>
  <c r="CD152" i="30"/>
  <c r="CC152" i="30"/>
  <c r="CB152" i="30"/>
  <c r="CA152" i="30"/>
  <c r="BZ152" i="30"/>
  <c r="BY152" i="30"/>
  <c r="BX152" i="30"/>
  <c r="BW152" i="30"/>
  <c r="BV152" i="30"/>
  <c r="BU152" i="30"/>
  <c r="BT152" i="30"/>
  <c r="BS152" i="30"/>
  <c r="BR152" i="30"/>
  <c r="BQ152" i="30"/>
  <c r="BP152" i="30"/>
  <c r="BO152" i="30"/>
  <c r="BN152" i="30"/>
  <c r="BM152" i="30"/>
  <c r="BL152" i="30"/>
  <c r="BK152" i="30"/>
  <c r="BJ152" i="30"/>
  <c r="BI152" i="30"/>
  <c r="BH152" i="30"/>
  <c r="BG152" i="30"/>
  <c r="BF152" i="30"/>
  <c r="BE152" i="30"/>
  <c r="BD152" i="30"/>
  <c r="BC152" i="30"/>
  <c r="BB152" i="30"/>
  <c r="BA152" i="30"/>
  <c r="AZ152" i="30"/>
  <c r="AY152" i="30"/>
  <c r="AX152" i="30"/>
  <c r="AW152" i="30"/>
  <c r="AV152" i="30"/>
  <c r="AU152" i="30"/>
  <c r="AT152" i="30"/>
  <c r="AS152" i="30"/>
  <c r="AR152" i="30"/>
  <c r="AQ152" i="30"/>
  <c r="AP152" i="30"/>
  <c r="AO152" i="30"/>
  <c r="AN152" i="30"/>
  <c r="AM152" i="30"/>
  <c r="AL152" i="30"/>
  <c r="AK152" i="30"/>
  <c r="AJ152" i="30"/>
  <c r="AI152" i="30"/>
  <c r="AH152" i="30"/>
  <c r="AG152" i="30"/>
  <c r="AF152" i="30"/>
  <c r="AE152" i="30"/>
  <c r="AD152" i="30"/>
  <c r="AC152" i="30"/>
  <c r="AB152" i="30"/>
  <c r="AA152" i="30"/>
  <c r="Z152" i="30"/>
  <c r="Y152" i="30"/>
  <c r="X152" i="30"/>
  <c r="W152" i="30"/>
  <c r="V152" i="30"/>
  <c r="U152" i="30"/>
  <c r="T152" i="30"/>
  <c r="S152" i="30"/>
  <c r="R152" i="30"/>
  <c r="Q152" i="30"/>
  <c r="P152" i="30"/>
  <c r="O152" i="30"/>
  <c r="N152" i="30"/>
  <c r="M152" i="30"/>
  <c r="L152" i="30"/>
  <c r="K152" i="30"/>
  <c r="J152" i="30"/>
  <c r="I152" i="30"/>
  <c r="H152" i="30"/>
  <c r="G152" i="30"/>
  <c r="F152" i="30"/>
  <c r="E152" i="30"/>
  <c r="D152" i="30"/>
  <c r="C152" i="30"/>
  <c r="B152" i="30"/>
  <c r="CG151" i="30"/>
  <c r="CF151" i="30"/>
  <c r="CE151" i="30"/>
  <c r="CD151" i="30"/>
  <c r="CC151" i="30"/>
  <c r="CB151" i="30"/>
  <c r="CA151" i="30"/>
  <c r="BZ151" i="30"/>
  <c r="BY151" i="30"/>
  <c r="BX151" i="30"/>
  <c r="BW151" i="30"/>
  <c r="BV151" i="30"/>
  <c r="BU151" i="30"/>
  <c r="BT151" i="30"/>
  <c r="BS151" i="30"/>
  <c r="BR151" i="30"/>
  <c r="BQ151" i="30"/>
  <c r="BP151" i="30"/>
  <c r="BO151" i="30"/>
  <c r="BN151" i="30"/>
  <c r="BM151" i="30"/>
  <c r="BL151" i="30"/>
  <c r="BK151" i="30"/>
  <c r="BJ151" i="30"/>
  <c r="BI151" i="30"/>
  <c r="BH151" i="30"/>
  <c r="BG151" i="30"/>
  <c r="BF151" i="30"/>
  <c r="BE151" i="30"/>
  <c r="BD151" i="30"/>
  <c r="BC151" i="30"/>
  <c r="BB151" i="30"/>
  <c r="BA151" i="30"/>
  <c r="AZ151" i="30"/>
  <c r="AY151" i="30"/>
  <c r="AX151" i="30"/>
  <c r="AW151" i="30"/>
  <c r="AV151" i="30"/>
  <c r="AU151" i="30"/>
  <c r="AT151" i="30"/>
  <c r="AS151" i="30"/>
  <c r="AR151" i="30"/>
  <c r="AQ151" i="30"/>
  <c r="AP151" i="30"/>
  <c r="AO151" i="30"/>
  <c r="AN151" i="30"/>
  <c r="AM151" i="30"/>
  <c r="AL151" i="30"/>
  <c r="AK151" i="30"/>
  <c r="AJ151" i="30"/>
  <c r="AI151" i="30"/>
  <c r="AH151" i="30"/>
  <c r="AG151" i="30"/>
  <c r="AF151" i="30"/>
  <c r="AE151" i="30"/>
  <c r="AD151" i="30"/>
  <c r="AC151" i="30"/>
  <c r="AB151" i="30"/>
  <c r="AA151" i="30"/>
  <c r="Z151" i="30"/>
  <c r="Y151" i="30"/>
  <c r="X151" i="30"/>
  <c r="W151" i="30"/>
  <c r="V151" i="30"/>
  <c r="U151" i="30"/>
  <c r="T151" i="30"/>
  <c r="S151" i="30"/>
  <c r="R151" i="30"/>
  <c r="Q151" i="30"/>
  <c r="P151" i="30"/>
  <c r="O151" i="30"/>
  <c r="N151" i="30"/>
  <c r="M151" i="30"/>
  <c r="L151" i="30"/>
  <c r="K151" i="30"/>
  <c r="J151" i="30"/>
  <c r="I151" i="30"/>
  <c r="H151" i="30"/>
  <c r="G151" i="30"/>
  <c r="F151" i="30"/>
  <c r="E151" i="30"/>
  <c r="D151" i="30"/>
  <c r="C151" i="30"/>
  <c r="B151" i="30"/>
  <c r="CG150" i="30"/>
  <c r="CF150" i="30"/>
  <c r="CE150" i="30"/>
  <c r="CD150" i="30"/>
  <c r="CC150" i="30"/>
  <c r="CB150" i="30"/>
  <c r="CA150" i="30"/>
  <c r="BZ150" i="30"/>
  <c r="BY150" i="30"/>
  <c r="BX150" i="30"/>
  <c r="BW150" i="30"/>
  <c r="BV150" i="30"/>
  <c r="BU150" i="30"/>
  <c r="BT150" i="30"/>
  <c r="BS150" i="30"/>
  <c r="BR150" i="30"/>
  <c r="BQ150" i="30"/>
  <c r="BP150" i="30"/>
  <c r="BO150" i="30"/>
  <c r="BN150" i="30"/>
  <c r="BM150" i="30"/>
  <c r="BL150" i="30"/>
  <c r="BK150" i="30"/>
  <c r="BJ150" i="30"/>
  <c r="BI150" i="30"/>
  <c r="BH150" i="30"/>
  <c r="BG150" i="30"/>
  <c r="BF150" i="30"/>
  <c r="BE150" i="30"/>
  <c r="BD150" i="30"/>
  <c r="BC150" i="30"/>
  <c r="BB150" i="30"/>
  <c r="BA150" i="30"/>
  <c r="AZ150" i="30"/>
  <c r="AY150" i="30"/>
  <c r="AX150" i="30"/>
  <c r="AW150" i="30"/>
  <c r="AV150" i="30"/>
  <c r="AU150" i="30"/>
  <c r="AT150" i="30"/>
  <c r="AS150" i="30"/>
  <c r="AR150" i="30"/>
  <c r="AQ150" i="30"/>
  <c r="AP150" i="30"/>
  <c r="AO150" i="30"/>
  <c r="AN150" i="30"/>
  <c r="AM150" i="30"/>
  <c r="AL150" i="30"/>
  <c r="AK150" i="30"/>
  <c r="AJ150" i="30"/>
  <c r="AI150" i="30"/>
  <c r="AH150" i="30"/>
  <c r="AG150" i="30"/>
  <c r="AF150" i="30"/>
  <c r="AE150" i="30"/>
  <c r="AD150" i="30"/>
  <c r="AC150" i="30"/>
  <c r="AB150" i="30"/>
  <c r="AA150" i="30"/>
  <c r="Z150" i="30"/>
  <c r="Y150" i="30"/>
  <c r="X150" i="30"/>
  <c r="W150" i="30"/>
  <c r="V150" i="30"/>
  <c r="U150" i="30"/>
  <c r="T150" i="30"/>
  <c r="S150" i="30"/>
  <c r="R150" i="30"/>
  <c r="Q150" i="30"/>
  <c r="P150" i="30"/>
  <c r="O150" i="30"/>
  <c r="N150" i="30"/>
  <c r="M150" i="30"/>
  <c r="L150" i="30"/>
  <c r="K150" i="30"/>
  <c r="J150" i="30"/>
  <c r="I150" i="30"/>
  <c r="H150" i="30"/>
  <c r="G150" i="30"/>
  <c r="F150" i="30"/>
  <c r="E150" i="30"/>
  <c r="D150" i="30"/>
  <c r="C150" i="30"/>
  <c r="B150" i="30"/>
  <c r="CG149" i="30"/>
  <c r="CF149" i="30"/>
  <c r="CE149" i="30"/>
  <c r="CD149" i="30"/>
  <c r="CC149" i="30"/>
  <c r="CB149" i="30"/>
  <c r="CA149" i="30"/>
  <c r="BZ149" i="30"/>
  <c r="BY149" i="30"/>
  <c r="BX149" i="30"/>
  <c r="BW149" i="30"/>
  <c r="BV149" i="30"/>
  <c r="BU149" i="30"/>
  <c r="BT149" i="30"/>
  <c r="BS149" i="30"/>
  <c r="BR149" i="30"/>
  <c r="BQ149" i="30"/>
  <c r="BP149" i="30"/>
  <c r="BO149" i="30"/>
  <c r="BN149" i="30"/>
  <c r="BM149" i="30"/>
  <c r="BL149" i="30"/>
  <c r="BK149" i="30"/>
  <c r="BJ149" i="30"/>
  <c r="BI149" i="30"/>
  <c r="BH149" i="30"/>
  <c r="BG149" i="30"/>
  <c r="BF149" i="30"/>
  <c r="BE149" i="30"/>
  <c r="BD149" i="30"/>
  <c r="BC149" i="30"/>
  <c r="BB149" i="30"/>
  <c r="BA149" i="30"/>
  <c r="AZ149" i="30"/>
  <c r="AY149" i="30"/>
  <c r="AX149" i="30"/>
  <c r="AW149" i="30"/>
  <c r="AV149" i="30"/>
  <c r="AU149" i="30"/>
  <c r="AT149" i="30"/>
  <c r="AS149" i="30"/>
  <c r="AR149" i="30"/>
  <c r="AQ149" i="30"/>
  <c r="AP149" i="30"/>
  <c r="AO149" i="30"/>
  <c r="AN149" i="30"/>
  <c r="AM149" i="30"/>
  <c r="AL149" i="30"/>
  <c r="AK149" i="30"/>
  <c r="AJ149" i="30"/>
  <c r="AI149" i="30"/>
  <c r="AH149" i="30"/>
  <c r="AG149" i="30"/>
  <c r="AF149" i="30"/>
  <c r="AE149" i="30"/>
  <c r="AD149" i="30"/>
  <c r="AC149" i="30"/>
  <c r="AB149" i="30"/>
  <c r="AA149" i="30"/>
  <c r="Z149" i="30"/>
  <c r="Y149" i="30"/>
  <c r="X149" i="30"/>
  <c r="W149" i="30"/>
  <c r="V149" i="30"/>
  <c r="U149" i="30"/>
  <c r="T149" i="30"/>
  <c r="S149" i="30"/>
  <c r="R149" i="30"/>
  <c r="Q149" i="30"/>
  <c r="P149" i="30"/>
  <c r="O149" i="30"/>
  <c r="N149" i="30"/>
  <c r="M149" i="30"/>
  <c r="L149" i="30"/>
  <c r="K149" i="30"/>
  <c r="J149" i="30"/>
  <c r="I149" i="30"/>
  <c r="H149" i="30"/>
  <c r="G149" i="30"/>
  <c r="F149" i="30"/>
  <c r="E149" i="30"/>
  <c r="D149" i="30"/>
  <c r="C149" i="30"/>
  <c r="B149" i="30"/>
  <c r="CG148" i="30"/>
  <c r="CF148" i="30"/>
  <c r="CE148" i="30"/>
  <c r="CD148" i="30"/>
  <c r="CC148" i="30"/>
  <c r="CB148" i="30"/>
  <c r="CA148" i="30"/>
  <c r="BZ148" i="30"/>
  <c r="BY148" i="30"/>
  <c r="BX148" i="30"/>
  <c r="BW148" i="30"/>
  <c r="BV148" i="30"/>
  <c r="BU148" i="30"/>
  <c r="BT148" i="30"/>
  <c r="BS148" i="30"/>
  <c r="BR148" i="30"/>
  <c r="BQ148" i="30"/>
  <c r="BP148" i="30"/>
  <c r="BO148" i="30"/>
  <c r="BN148" i="30"/>
  <c r="BM148" i="30"/>
  <c r="BL148" i="30"/>
  <c r="BK148" i="30"/>
  <c r="BJ148" i="30"/>
  <c r="BI148" i="30"/>
  <c r="BH148" i="30"/>
  <c r="BG148" i="30"/>
  <c r="BF148" i="30"/>
  <c r="BE148" i="30"/>
  <c r="BD148" i="30"/>
  <c r="BC148" i="30"/>
  <c r="BB148" i="30"/>
  <c r="BA148" i="30"/>
  <c r="AZ148" i="30"/>
  <c r="AY148" i="30"/>
  <c r="AX148" i="30"/>
  <c r="AW148" i="30"/>
  <c r="AV148" i="30"/>
  <c r="AU148" i="30"/>
  <c r="AT148" i="30"/>
  <c r="AS148" i="30"/>
  <c r="AR148" i="30"/>
  <c r="AQ148" i="30"/>
  <c r="AP148" i="30"/>
  <c r="AO148" i="30"/>
  <c r="AN148" i="30"/>
  <c r="AM148" i="30"/>
  <c r="AL148" i="30"/>
  <c r="AK148" i="30"/>
  <c r="AJ148" i="30"/>
  <c r="AI148" i="30"/>
  <c r="AH148" i="30"/>
  <c r="AG148" i="30"/>
  <c r="AF148" i="30"/>
  <c r="AE148" i="30"/>
  <c r="AD148" i="30"/>
  <c r="AC148" i="30"/>
  <c r="AB148" i="30"/>
  <c r="AA148" i="30"/>
  <c r="Z148" i="30"/>
  <c r="Y148" i="30"/>
  <c r="X148" i="30"/>
  <c r="W148" i="30"/>
  <c r="V148" i="30"/>
  <c r="U148" i="30"/>
  <c r="T148" i="30"/>
  <c r="S148" i="30"/>
  <c r="R148" i="30"/>
  <c r="Q148" i="30"/>
  <c r="P148" i="30"/>
  <c r="O148" i="30"/>
  <c r="N148" i="30"/>
  <c r="M148" i="30"/>
  <c r="L148" i="30"/>
  <c r="K148" i="30"/>
  <c r="J148" i="30"/>
  <c r="I148" i="30"/>
  <c r="H148" i="30"/>
  <c r="G148" i="30"/>
  <c r="F148" i="30"/>
  <c r="E148" i="30"/>
  <c r="D148" i="30"/>
  <c r="C148" i="30"/>
  <c r="B148" i="30"/>
  <c r="CG147" i="30"/>
  <c r="CF147" i="30"/>
  <c r="CE147" i="30"/>
  <c r="CD147" i="30"/>
  <c r="CC147" i="30"/>
  <c r="CB147" i="30"/>
  <c r="CA147" i="30"/>
  <c r="BZ147" i="30"/>
  <c r="BY147" i="30"/>
  <c r="BX147" i="30"/>
  <c r="BW147" i="30"/>
  <c r="BV147" i="30"/>
  <c r="BU147" i="30"/>
  <c r="BT147" i="30"/>
  <c r="BS147" i="30"/>
  <c r="BR147" i="30"/>
  <c r="BQ147" i="30"/>
  <c r="BP147" i="30"/>
  <c r="BO147" i="30"/>
  <c r="BN147" i="30"/>
  <c r="BM147" i="30"/>
  <c r="BL147" i="30"/>
  <c r="BK147" i="30"/>
  <c r="BJ147" i="30"/>
  <c r="BI147" i="30"/>
  <c r="BH147" i="30"/>
  <c r="BG147" i="30"/>
  <c r="BF147" i="30"/>
  <c r="BE147" i="30"/>
  <c r="BD147" i="30"/>
  <c r="BC147" i="30"/>
  <c r="BB147" i="30"/>
  <c r="BA147" i="30"/>
  <c r="AZ147" i="30"/>
  <c r="AY147" i="30"/>
  <c r="AX147" i="30"/>
  <c r="AW147" i="30"/>
  <c r="AV147" i="30"/>
  <c r="AU147" i="30"/>
  <c r="AT147" i="30"/>
  <c r="AS147" i="30"/>
  <c r="AR147" i="30"/>
  <c r="AQ147" i="30"/>
  <c r="AP147" i="30"/>
  <c r="AO147" i="30"/>
  <c r="AN147" i="30"/>
  <c r="AM147" i="30"/>
  <c r="AL147" i="30"/>
  <c r="AK147" i="30"/>
  <c r="AJ147" i="30"/>
  <c r="AI147" i="30"/>
  <c r="AH147" i="30"/>
  <c r="AG147" i="30"/>
  <c r="AF147" i="30"/>
  <c r="AE147" i="30"/>
  <c r="AD147" i="30"/>
  <c r="AC147" i="30"/>
  <c r="AB147" i="30"/>
  <c r="AA147" i="30"/>
  <c r="Z147" i="30"/>
  <c r="Y147" i="30"/>
  <c r="X147" i="30"/>
  <c r="W147" i="30"/>
  <c r="V147" i="30"/>
  <c r="U147" i="30"/>
  <c r="T147" i="30"/>
  <c r="S147" i="30"/>
  <c r="R147" i="30"/>
  <c r="Q147" i="30"/>
  <c r="P147" i="30"/>
  <c r="O147" i="30"/>
  <c r="N147" i="30"/>
  <c r="M147" i="30"/>
  <c r="L147" i="30"/>
  <c r="K147" i="30"/>
  <c r="J147" i="30"/>
  <c r="I147" i="30"/>
  <c r="H147" i="30"/>
  <c r="G147" i="30"/>
  <c r="F147" i="30"/>
  <c r="E147" i="30"/>
  <c r="D147" i="30"/>
  <c r="C147" i="30"/>
  <c r="B147" i="30"/>
  <c r="CG146" i="30"/>
  <c r="CF146" i="30"/>
  <c r="CE146" i="30"/>
  <c r="CD146" i="30"/>
  <c r="CC146" i="30"/>
  <c r="CB146" i="30"/>
  <c r="CA146" i="30"/>
  <c r="BZ146" i="30"/>
  <c r="BY146" i="30"/>
  <c r="BX146" i="30"/>
  <c r="BW146" i="30"/>
  <c r="BV146" i="30"/>
  <c r="BU146" i="30"/>
  <c r="BT146" i="30"/>
  <c r="BS146" i="30"/>
  <c r="BR146" i="30"/>
  <c r="BQ146" i="30"/>
  <c r="BP146" i="30"/>
  <c r="BO146" i="30"/>
  <c r="BN146" i="30"/>
  <c r="BM146" i="30"/>
  <c r="BL146" i="30"/>
  <c r="BK146" i="30"/>
  <c r="BJ146" i="30"/>
  <c r="BI146" i="30"/>
  <c r="BH146" i="30"/>
  <c r="BG146" i="30"/>
  <c r="BF146" i="30"/>
  <c r="BE146" i="30"/>
  <c r="BD146" i="30"/>
  <c r="BC146" i="30"/>
  <c r="BB146" i="30"/>
  <c r="BA146" i="30"/>
  <c r="AZ146" i="30"/>
  <c r="AY146" i="30"/>
  <c r="AX146" i="30"/>
  <c r="AW146" i="30"/>
  <c r="AV146" i="30"/>
  <c r="AU146" i="30"/>
  <c r="AT146" i="30"/>
  <c r="AS146" i="30"/>
  <c r="AR146" i="30"/>
  <c r="AQ146" i="30"/>
  <c r="AP146" i="30"/>
  <c r="AO146" i="30"/>
  <c r="AN146" i="30"/>
  <c r="AM146" i="30"/>
  <c r="AL146" i="30"/>
  <c r="AK146" i="30"/>
  <c r="AJ146" i="30"/>
  <c r="AI146" i="30"/>
  <c r="AH146" i="30"/>
  <c r="AG146" i="30"/>
  <c r="AF146" i="30"/>
  <c r="AE146" i="30"/>
  <c r="AD146" i="30"/>
  <c r="AC146" i="30"/>
  <c r="AB146" i="30"/>
  <c r="AA146" i="30"/>
  <c r="Z146" i="30"/>
  <c r="Y146" i="30"/>
  <c r="X146" i="30"/>
  <c r="W146" i="30"/>
  <c r="V146" i="30"/>
  <c r="U146" i="30"/>
  <c r="T146" i="30"/>
  <c r="S146" i="30"/>
  <c r="R146" i="30"/>
  <c r="Q146" i="30"/>
  <c r="P146" i="30"/>
  <c r="O146" i="30"/>
  <c r="N146" i="30"/>
  <c r="M146" i="30"/>
  <c r="L146" i="30"/>
  <c r="K146" i="30"/>
  <c r="J146" i="30"/>
  <c r="I146" i="30"/>
  <c r="H146" i="30"/>
  <c r="G146" i="30"/>
  <c r="F146" i="30"/>
  <c r="E146" i="30"/>
  <c r="D146" i="30"/>
  <c r="C146" i="30"/>
  <c r="B146" i="30"/>
  <c r="CG145" i="30"/>
  <c r="CF145" i="30"/>
  <c r="CE145" i="30"/>
  <c r="CD145" i="30"/>
  <c r="CC145" i="30"/>
  <c r="CB145" i="30"/>
  <c r="CA145" i="30"/>
  <c r="BZ145" i="30"/>
  <c r="BY145" i="30"/>
  <c r="BX145" i="30"/>
  <c r="BW145" i="30"/>
  <c r="BV145" i="30"/>
  <c r="BU145" i="30"/>
  <c r="BT145" i="30"/>
  <c r="BS145" i="30"/>
  <c r="BR145" i="30"/>
  <c r="BQ145" i="30"/>
  <c r="BP145" i="30"/>
  <c r="BO145" i="30"/>
  <c r="BN145" i="30"/>
  <c r="BM145" i="30"/>
  <c r="BL145" i="30"/>
  <c r="BK145" i="30"/>
  <c r="BJ145" i="30"/>
  <c r="BI145" i="30"/>
  <c r="BH145" i="30"/>
  <c r="BG145" i="30"/>
  <c r="BF145" i="30"/>
  <c r="BE145" i="30"/>
  <c r="BD145" i="30"/>
  <c r="BC145" i="30"/>
  <c r="BB145" i="30"/>
  <c r="BA145" i="30"/>
  <c r="AZ145" i="30"/>
  <c r="AY145" i="30"/>
  <c r="AX145" i="30"/>
  <c r="AW145" i="30"/>
  <c r="AV145" i="30"/>
  <c r="AU145" i="30"/>
  <c r="AT145" i="30"/>
  <c r="AS145" i="30"/>
  <c r="AR145" i="30"/>
  <c r="AQ145" i="30"/>
  <c r="AP145" i="30"/>
  <c r="AO145" i="30"/>
  <c r="AN145" i="30"/>
  <c r="AM145" i="30"/>
  <c r="AL145" i="30"/>
  <c r="AK145" i="30"/>
  <c r="AJ145" i="30"/>
  <c r="AI145" i="30"/>
  <c r="AH145" i="30"/>
  <c r="AG145" i="30"/>
  <c r="AF145" i="30"/>
  <c r="AE145" i="30"/>
  <c r="AD145" i="30"/>
  <c r="AC145" i="30"/>
  <c r="AB145" i="30"/>
  <c r="AA145" i="30"/>
  <c r="Z145" i="30"/>
  <c r="Y145" i="30"/>
  <c r="X145" i="30"/>
  <c r="W145" i="30"/>
  <c r="V145" i="30"/>
  <c r="U145" i="30"/>
  <c r="T145" i="30"/>
  <c r="S145" i="30"/>
  <c r="R145" i="30"/>
  <c r="Q145" i="30"/>
  <c r="P145" i="30"/>
  <c r="O145" i="30"/>
  <c r="N145" i="30"/>
  <c r="M145" i="30"/>
  <c r="L145" i="30"/>
  <c r="K145" i="30"/>
  <c r="J145" i="30"/>
  <c r="I145" i="30"/>
  <c r="H145" i="30"/>
  <c r="G145" i="30"/>
  <c r="F145" i="30"/>
  <c r="E145" i="30"/>
  <c r="D145" i="30"/>
  <c r="C145" i="30"/>
  <c r="B145" i="30"/>
  <c r="CG144" i="30"/>
  <c r="CF144" i="30"/>
  <c r="CE144" i="30"/>
  <c r="CD144" i="30"/>
  <c r="CC144" i="30"/>
  <c r="CB144" i="30"/>
  <c r="CA144" i="30"/>
  <c r="BZ144" i="30"/>
  <c r="BY144" i="30"/>
  <c r="BX144" i="30"/>
  <c r="BW144" i="30"/>
  <c r="BV144" i="30"/>
  <c r="BU144" i="30"/>
  <c r="BT144" i="30"/>
  <c r="BS144" i="30"/>
  <c r="BR144" i="30"/>
  <c r="BQ144" i="30"/>
  <c r="BP144" i="30"/>
  <c r="BO144" i="30"/>
  <c r="BN144" i="30"/>
  <c r="BM144" i="30"/>
  <c r="BL144" i="30"/>
  <c r="BK144" i="30"/>
  <c r="BJ144" i="30"/>
  <c r="BI144" i="30"/>
  <c r="BH144" i="30"/>
  <c r="BG144" i="30"/>
  <c r="BF144" i="30"/>
  <c r="BE144" i="30"/>
  <c r="BD144" i="30"/>
  <c r="BC144" i="30"/>
  <c r="BB144" i="30"/>
  <c r="BA144" i="30"/>
  <c r="AZ144" i="30"/>
  <c r="AY144" i="30"/>
  <c r="AX144" i="30"/>
  <c r="AW144" i="30"/>
  <c r="AV144" i="30"/>
  <c r="AU144" i="30"/>
  <c r="AT144" i="30"/>
  <c r="AS144" i="30"/>
  <c r="AR144" i="30"/>
  <c r="AQ144" i="30"/>
  <c r="AP144" i="30"/>
  <c r="AO144" i="30"/>
  <c r="AN144" i="30"/>
  <c r="AM144" i="30"/>
  <c r="AL144" i="30"/>
  <c r="AK144" i="30"/>
  <c r="AJ144" i="30"/>
  <c r="AI144" i="30"/>
  <c r="AH144" i="30"/>
  <c r="AG144" i="30"/>
  <c r="AF144" i="30"/>
  <c r="AE144" i="30"/>
  <c r="AD144" i="30"/>
  <c r="AC144" i="30"/>
  <c r="AB144" i="30"/>
  <c r="AA144" i="30"/>
  <c r="Z144" i="30"/>
  <c r="Y144" i="30"/>
  <c r="X144" i="30"/>
  <c r="W144" i="30"/>
  <c r="V144" i="30"/>
  <c r="U144" i="30"/>
  <c r="T144" i="30"/>
  <c r="S144" i="30"/>
  <c r="R144" i="30"/>
  <c r="Q144" i="30"/>
  <c r="P144" i="30"/>
  <c r="O144" i="30"/>
  <c r="N144" i="30"/>
  <c r="M144" i="30"/>
  <c r="L144" i="30"/>
  <c r="K144" i="30"/>
  <c r="J144" i="30"/>
  <c r="I144" i="30"/>
  <c r="H144" i="30"/>
  <c r="G144" i="30"/>
  <c r="F144" i="30"/>
  <c r="E144" i="30"/>
  <c r="D144" i="30"/>
  <c r="C144" i="30"/>
  <c r="B144" i="30"/>
  <c r="CG143" i="30"/>
  <c r="CF143" i="30"/>
  <c r="CE143" i="30"/>
  <c r="CD143" i="30"/>
  <c r="CC143" i="30"/>
  <c r="CB143" i="30"/>
  <c r="CA143" i="30"/>
  <c r="BZ143" i="30"/>
  <c r="BY143" i="30"/>
  <c r="BX143" i="30"/>
  <c r="BW143" i="30"/>
  <c r="BV143" i="30"/>
  <c r="BU143" i="30"/>
  <c r="BT143" i="30"/>
  <c r="BS143" i="30"/>
  <c r="BR143" i="30"/>
  <c r="BQ143" i="30"/>
  <c r="BP143" i="30"/>
  <c r="BO143" i="30"/>
  <c r="BN143" i="30"/>
  <c r="BM143" i="30"/>
  <c r="BL143" i="30"/>
  <c r="BK143" i="30"/>
  <c r="BJ143" i="30"/>
  <c r="BI143" i="30"/>
  <c r="BH143" i="30"/>
  <c r="BG143" i="30"/>
  <c r="BF143" i="30"/>
  <c r="BE143" i="30"/>
  <c r="BD143" i="30"/>
  <c r="BC143" i="30"/>
  <c r="BB143" i="30"/>
  <c r="BA143" i="30"/>
  <c r="AZ143" i="30"/>
  <c r="AY143" i="30"/>
  <c r="AX143" i="30"/>
  <c r="AW143" i="30"/>
  <c r="AV143" i="30"/>
  <c r="AU143" i="30"/>
  <c r="AT143" i="30"/>
  <c r="AS143" i="30"/>
  <c r="AR143" i="30"/>
  <c r="AQ143" i="30"/>
  <c r="AP143" i="30"/>
  <c r="AO143" i="30"/>
  <c r="AN143" i="30"/>
  <c r="AM143" i="30"/>
  <c r="AL143" i="30"/>
  <c r="AK143" i="30"/>
  <c r="AJ143" i="30"/>
  <c r="AI143" i="30"/>
  <c r="AH143" i="30"/>
  <c r="AG143" i="30"/>
  <c r="AF143" i="30"/>
  <c r="AE143" i="30"/>
  <c r="AD143" i="30"/>
  <c r="AC143" i="30"/>
  <c r="AB143" i="30"/>
  <c r="AA143" i="30"/>
  <c r="Z143" i="30"/>
  <c r="Y143" i="30"/>
  <c r="X143" i="30"/>
  <c r="W143" i="30"/>
  <c r="V143" i="30"/>
  <c r="U143" i="30"/>
  <c r="T143" i="30"/>
  <c r="S143" i="30"/>
  <c r="R143" i="30"/>
  <c r="Q143" i="30"/>
  <c r="P143" i="30"/>
  <c r="O143" i="30"/>
  <c r="N143" i="30"/>
  <c r="M143" i="30"/>
  <c r="L143" i="30"/>
  <c r="K143" i="30"/>
  <c r="J143" i="30"/>
  <c r="I143" i="30"/>
  <c r="H143" i="30"/>
  <c r="G143" i="30"/>
  <c r="F143" i="30"/>
  <c r="E143" i="30"/>
  <c r="D143" i="30"/>
  <c r="C143" i="30"/>
  <c r="B143" i="30"/>
  <c r="CG142" i="30"/>
  <c r="CF142" i="30"/>
  <c r="CE142" i="30"/>
  <c r="CD142" i="30"/>
  <c r="CC142" i="30"/>
  <c r="CB142" i="30"/>
  <c r="CA142" i="30"/>
  <c r="BZ142" i="30"/>
  <c r="BY142" i="30"/>
  <c r="BX142" i="30"/>
  <c r="BW142" i="30"/>
  <c r="BV142" i="30"/>
  <c r="BU142" i="30"/>
  <c r="BT142" i="30"/>
  <c r="BS142" i="30"/>
  <c r="BR142" i="30"/>
  <c r="BQ142" i="30"/>
  <c r="BP142" i="30"/>
  <c r="BO142" i="30"/>
  <c r="BN142" i="30"/>
  <c r="BM142" i="30"/>
  <c r="BL142" i="30"/>
  <c r="BK142" i="30"/>
  <c r="BJ142" i="30"/>
  <c r="BI142" i="30"/>
  <c r="BH142" i="30"/>
  <c r="BG142" i="30"/>
  <c r="BF142" i="30"/>
  <c r="BE142" i="30"/>
  <c r="BD142" i="30"/>
  <c r="BC142" i="30"/>
  <c r="BB142" i="30"/>
  <c r="BA142" i="30"/>
  <c r="AZ142" i="30"/>
  <c r="AY142" i="30"/>
  <c r="AX142" i="30"/>
  <c r="AW142" i="30"/>
  <c r="AV142" i="30"/>
  <c r="AU142" i="30"/>
  <c r="AT142" i="30"/>
  <c r="AS142" i="30"/>
  <c r="AR142" i="30"/>
  <c r="AQ142" i="30"/>
  <c r="AP142" i="30"/>
  <c r="AO142" i="30"/>
  <c r="AN142" i="30"/>
  <c r="AM142" i="30"/>
  <c r="AL142" i="30"/>
  <c r="AK142" i="30"/>
  <c r="AJ142" i="30"/>
  <c r="AI142" i="30"/>
  <c r="AH142" i="30"/>
  <c r="AG142" i="30"/>
  <c r="AF142" i="30"/>
  <c r="AE142" i="30"/>
  <c r="AD142" i="30"/>
  <c r="AC142" i="30"/>
  <c r="AB142" i="30"/>
  <c r="AA142" i="30"/>
  <c r="Z142" i="30"/>
  <c r="Y142" i="30"/>
  <c r="X142" i="30"/>
  <c r="W142" i="30"/>
  <c r="V142" i="30"/>
  <c r="U142" i="30"/>
  <c r="T142" i="30"/>
  <c r="S142" i="30"/>
  <c r="R142" i="30"/>
  <c r="Q142" i="30"/>
  <c r="P142" i="30"/>
  <c r="O142" i="30"/>
  <c r="N142" i="30"/>
  <c r="M142" i="30"/>
  <c r="L142" i="30"/>
  <c r="K142" i="30"/>
  <c r="J142" i="30"/>
  <c r="I142" i="30"/>
  <c r="H142" i="30"/>
  <c r="G142" i="30"/>
  <c r="F142" i="30"/>
  <c r="E142" i="30"/>
  <c r="D142" i="30"/>
  <c r="C142" i="30"/>
  <c r="B142" i="30"/>
  <c r="CG141" i="30"/>
  <c r="CF141" i="30"/>
  <c r="CE141" i="30"/>
  <c r="CD141" i="30"/>
  <c r="CC141" i="30"/>
  <c r="CB141" i="30"/>
  <c r="CA141" i="30"/>
  <c r="BZ141" i="30"/>
  <c r="BY141" i="30"/>
  <c r="BX141" i="30"/>
  <c r="BW141" i="30"/>
  <c r="BV141" i="30"/>
  <c r="BU141" i="30"/>
  <c r="BT141" i="30"/>
  <c r="BS141" i="30"/>
  <c r="BR141" i="30"/>
  <c r="BQ141" i="30"/>
  <c r="BP141" i="30"/>
  <c r="BO141" i="30"/>
  <c r="BN141" i="30"/>
  <c r="BM141" i="30"/>
  <c r="BL141" i="30"/>
  <c r="BK141" i="30"/>
  <c r="BJ141" i="30"/>
  <c r="BI141" i="30"/>
  <c r="BH141" i="30"/>
  <c r="BG141" i="30"/>
  <c r="BF141" i="30"/>
  <c r="BE141" i="30"/>
  <c r="BD141" i="30"/>
  <c r="BC141" i="30"/>
  <c r="BB141" i="30"/>
  <c r="BA141" i="30"/>
  <c r="AZ141" i="30"/>
  <c r="AY141" i="30"/>
  <c r="AX141" i="30"/>
  <c r="AW141" i="30"/>
  <c r="AV141" i="30"/>
  <c r="AU141" i="30"/>
  <c r="AT141" i="30"/>
  <c r="AS141" i="30"/>
  <c r="AR141" i="30"/>
  <c r="AQ141" i="30"/>
  <c r="AP141" i="30"/>
  <c r="AO141" i="30"/>
  <c r="AN141" i="30"/>
  <c r="AM141" i="30"/>
  <c r="AL141" i="30"/>
  <c r="AK141" i="30"/>
  <c r="AJ141" i="30"/>
  <c r="AI141" i="30"/>
  <c r="AH141" i="30"/>
  <c r="AG141" i="30"/>
  <c r="AF141" i="30"/>
  <c r="AE141" i="30"/>
  <c r="AD141" i="30"/>
  <c r="AC141" i="30"/>
  <c r="AB141" i="30"/>
  <c r="AA141" i="30"/>
  <c r="Z141" i="30"/>
  <c r="Y141" i="30"/>
  <c r="X141" i="30"/>
  <c r="W141" i="30"/>
  <c r="V141" i="30"/>
  <c r="U141" i="30"/>
  <c r="T141" i="30"/>
  <c r="S141" i="30"/>
  <c r="R141" i="30"/>
  <c r="Q141" i="30"/>
  <c r="P141" i="30"/>
  <c r="O141" i="30"/>
  <c r="N141" i="30"/>
  <c r="M141" i="30"/>
  <c r="L141" i="30"/>
  <c r="K141" i="30"/>
  <c r="J141" i="30"/>
  <c r="I141" i="30"/>
  <c r="H141" i="30"/>
  <c r="G141" i="30"/>
  <c r="F141" i="30"/>
  <c r="E141" i="30"/>
  <c r="D141" i="30"/>
  <c r="C141" i="30"/>
  <c r="B141" i="30"/>
  <c r="CG140" i="30"/>
  <c r="CF140" i="30"/>
  <c r="CE140" i="30"/>
  <c r="CD140" i="30"/>
  <c r="CC140" i="30"/>
  <c r="CB140" i="30"/>
  <c r="CA140" i="30"/>
  <c r="BZ140" i="30"/>
  <c r="BY140" i="30"/>
  <c r="BX140" i="30"/>
  <c r="BW140" i="30"/>
  <c r="BV140" i="30"/>
  <c r="BU140" i="30"/>
  <c r="BT140" i="30"/>
  <c r="BS140" i="30"/>
  <c r="BR140" i="30"/>
  <c r="BQ140" i="30"/>
  <c r="BP140" i="30"/>
  <c r="BO140" i="30"/>
  <c r="BN140" i="30"/>
  <c r="BM140" i="30"/>
  <c r="BL140" i="30"/>
  <c r="BK140" i="30"/>
  <c r="BJ140" i="30"/>
  <c r="BI140" i="30"/>
  <c r="BH140" i="30"/>
  <c r="BG140" i="30"/>
  <c r="BF140" i="30"/>
  <c r="BE140" i="30"/>
  <c r="BD140" i="30"/>
  <c r="BC140" i="30"/>
  <c r="BB140" i="30"/>
  <c r="BA140" i="30"/>
  <c r="AZ140" i="30"/>
  <c r="AY140" i="30"/>
  <c r="AX140" i="30"/>
  <c r="AW140" i="30"/>
  <c r="AV140" i="30"/>
  <c r="AU140" i="30"/>
  <c r="AT140" i="30"/>
  <c r="AS140" i="30"/>
  <c r="AR140" i="30"/>
  <c r="AQ140" i="30"/>
  <c r="AP140" i="30"/>
  <c r="AO140" i="30"/>
  <c r="AN140" i="30"/>
  <c r="AM140" i="30"/>
  <c r="AL140" i="30"/>
  <c r="AK140" i="30"/>
  <c r="AJ140" i="30"/>
  <c r="AI140" i="30"/>
  <c r="AH140" i="30"/>
  <c r="AG140" i="30"/>
  <c r="AF140" i="30"/>
  <c r="AE140" i="30"/>
  <c r="AD140" i="30"/>
  <c r="AC140" i="30"/>
  <c r="AB140" i="30"/>
  <c r="AA140" i="30"/>
  <c r="Z140" i="30"/>
  <c r="Y140" i="30"/>
  <c r="X140" i="30"/>
  <c r="W140" i="30"/>
  <c r="V140" i="30"/>
  <c r="U140" i="30"/>
  <c r="T140" i="30"/>
  <c r="S140" i="30"/>
  <c r="R140" i="30"/>
  <c r="Q140" i="30"/>
  <c r="P140" i="30"/>
  <c r="O140" i="30"/>
  <c r="N140" i="30"/>
  <c r="M140" i="30"/>
  <c r="L140" i="30"/>
  <c r="K140" i="30"/>
  <c r="J140" i="30"/>
  <c r="I140" i="30"/>
  <c r="H140" i="30"/>
  <c r="G140" i="30"/>
  <c r="F140" i="30"/>
  <c r="E140" i="30"/>
  <c r="D140" i="30"/>
  <c r="C140" i="30"/>
  <c r="B140" i="30"/>
  <c r="CG139" i="30"/>
  <c r="CF139" i="30"/>
  <c r="CE139" i="30"/>
  <c r="CD139" i="30"/>
  <c r="CC139" i="30"/>
  <c r="CB139" i="30"/>
  <c r="CA139" i="30"/>
  <c r="BZ139" i="30"/>
  <c r="BY139" i="30"/>
  <c r="BX139" i="30"/>
  <c r="BW139" i="30"/>
  <c r="BV139" i="30"/>
  <c r="BU139" i="30"/>
  <c r="BT139" i="30"/>
  <c r="BS139" i="30"/>
  <c r="BR139" i="30"/>
  <c r="BQ139" i="30"/>
  <c r="BP139" i="30"/>
  <c r="BO139" i="30"/>
  <c r="BN139" i="30"/>
  <c r="BM139" i="30"/>
  <c r="BL139" i="30"/>
  <c r="BK139" i="30"/>
  <c r="BJ139" i="30"/>
  <c r="BI139" i="30"/>
  <c r="BH139" i="30"/>
  <c r="BG139" i="30"/>
  <c r="BF139" i="30"/>
  <c r="BE139" i="30"/>
  <c r="BD139" i="30"/>
  <c r="BC139" i="30"/>
  <c r="BB139" i="30"/>
  <c r="BA139" i="30"/>
  <c r="AZ139" i="30"/>
  <c r="AY139" i="30"/>
  <c r="AX139" i="30"/>
  <c r="AW139" i="30"/>
  <c r="AV139" i="30"/>
  <c r="AU139" i="30"/>
  <c r="AT139" i="30"/>
  <c r="AS139" i="30"/>
  <c r="AR139" i="30"/>
  <c r="AQ139" i="30"/>
  <c r="AP139" i="30"/>
  <c r="AO139" i="30"/>
  <c r="AN139" i="30"/>
  <c r="AM139" i="30"/>
  <c r="AL139" i="30"/>
  <c r="AK139" i="30"/>
  <c r="AJ139" i="30"/>
  <c r="AI139" i="30"/>
  <c r="AH139" i="30"/>
  <c r="AG139" i="30"/>
  <c r="AF139" i="30"/>
  <c r="AE139" i="30"/>
  <c r="AD139" i="30"/>
  <c r="AC139" i="30"/>
  <c r="AB139" i="30"/>
  <c r="AA139" i="30"/>
  <c r="Z139" i="30"/>
  <c r="Y139" i="30"/>
  <c r="X139" i="30"/>
  <c r="W139" i="30"/>
  <c r="V139" i="30"/>
  <c r="U139" i="30"/>
  <c r="T139" i="30"/>
  <c r="S139" i="30"/>
  <c r="R139" i="30"/>
  <c r="Q139" i="30"/>
  <c r="P139" i="30"/>
  <c r="O139" i="30"/>
  <c r="N139" i="30"/>
  <c r="M139" i="30"/>
  <c r="L139" i="30"/>
  <c r="K139" i="30"/>
  <c r="J139" i="30"/>
  <c r="I139" i="30"/>
  <c r="H139" i="30"/>
  <c r="G139" i="30"/>
  <c r="F139" i="30"/>
  <c r="E139" i="30"/>
  <c r="D139" i="30"/>
  <c r="C139" i="30"/>
  <c r="B139" i="30"/>
  <c r="CG138" i="30"/>
  <c r="CF138" i="30"/>
  <c r="CE138" i="30"/>
  <c r="CD138" i="30"/>
  <c r="CC138" i="30"/>
  <c r="CB138" i="30"/>
  <c r="CA138" i="30"/>
  <c r="BZ138" i="30"/>
  <c r="BY138" i="30"/>
  <c r="BX138" i="30"/>
  <c r="BW138" i="30"/>
  <c r="BV138" i="30"/>
  <c r="BU138" i="30"/>
  <c r="BT138" i="30"/>
  <c r="BS138" i="30"/>
  <c r="BR138" i="30"/>
  <c r="BQ138" i="30"/>
  <c r="BP138" i="30"/>
  <c r="BO138" i="30"/>
  <c r="BN138" i="30"/>
  <c r="BM138" i="30"/>
  <c r="BL138" i="30"/>
  <c r="BK138" i="30"/>
  <c r="BJ138" i="30"/>
  <c r="BI138" i="30"/>
  <c r="BH138" i="30"/>
  <c r="BG138" i="30"/>
  <c r="BF138" i="30"/>
  <c r="BE138" i="30"/>
  <c r="BD138" i="30"/>
  <c r="BC138" i="30"/>
  <c r="BB138" i="30"/>
  <c r="BA138" i="30"/>
  <c r="AZ138" i="30"/>
  <c r="AY138" i="30"/>
  <c r="AX138" i="30"/>
  <c r="AW138" i="30"/>
  <c r="AV138" i="30"/>
  <c r="AU138" i="30"/>
  <c r="AT138" i="30"/>
  <c r="AS138" i="30"/>
  <c r="AR138" i="30"/>
  <c r="AQ138" i="30"/>
  <c r="AP138" i="30"/>
  <c r="AO138" i="30"/>
  <c r="AN138" i="30"/>
  <c r="AM138" i="30"/>
  <c r="AL138" i="30"/>
  <c r="AK138" i="30"/>
  <c r="AJ138" i="30"/>
  <c r="AI138" i="30"/>
  <c r="AH138" i="30"/>
  <c r="AG138" i="30"/>
  <c r="AF138" i="30"/>
  <c r="AE138" i="30"/>
  <c r="AD138" i="30"/>
  <c r="AC138" i="30"/>
  <c r="AB138" i="30"/>
  <c r="AA138" i="30"/>
  <c r="Z138" i="30"/>
  <c r="Y138" i="30"/>
  <c r="X138" i="30"/>
  <c r="W138" i="30"/>
  <c r="V138" i="30"/>
  <c r="U138" i="30"/>
  <c r="T138" i="30"/>
  <c r="S138" i="30"/>
  <c r="R138" i="30"/>
  <c r="Q138" i="30"/>
  <c r="P138" i="30"/>
  <c r="O138" i="30"/>
  <c r="N138" i="30"/>
  <c r="M138" i="30"/>
  <c r="L138" i="30"/>
  <c r="K138" i="30"/>
  <c r="J138" i="30"/>
  <c r="I138" i="30"/>
  <c r="H138" i="30"/>
  <c r="G138" i="30"/>
  <c r="F138" i="30"/>
  <c r="E138" i="30"/>
  <c r="D138" i="30"/>
  <c r="C138" i="30"/>
  <c r="B138" i="30"/>
  <c r="CG137" i="30"/>
  <c r="CF137" i="30"/>
  <c r="CE137" i="30"/>
  <c r="CD137" i="30"/>
  <c r="CC137" i="30"/>
  <c r="CB137" i="30"/>
  <c r="CA137" i="30"/>
  <c r="BZ137" i="30"/>
  <c r="BY137" i="30"/>
  <c r="BX137" i="30"/>
  <c r="BW137" i="30"/>
  <c r="BV137" i="30"/>
  <c r="BU137" i="30"/>
  <c r="BT137" i="30"/>
  <c r="BS137" i="30"/>
  <c r="BR137" i="30"/>
  <c r="BQ137" i="30"/>
  <c r="BP137" i="30"/>
  <c r="BO137" i="30"/>
  <c r="BN137" i="30"/>
  <c r="BM137" i="30"/>
  <c r="BL137" i="30"/>
  <c r="BK137" i="30"/>
  <c r="BJ137" i="30"/>
  <c r="BI137" i="30"/>
  <c r="BH137" i="30"/>
  <c r="BG137" i="30"/>
  <c r="BF137" i="30"/>
  <c r="BE137" i="30"/>
  <c r="BD137" i="30"/>
  <c r="BC137" i="30"/>
  <c r="BB137" i="30"/>
  <c r="BA137" i="30"/>
  <c r="AZ137" i="30"/>
  <c r="AY137" i="30"/>
  <c r="AX137" i="30"/>
  <c r="AW137" i="30"/>
  <c r="AV137" i="30"/>
  <c r="AU137" i="30"/>
  <c r="AT137" i="30"/>
  <c r="AS137" i="30"/>
  <c r="AR137" i="30"/>
  <c r="AQ137" i="30"/>
  <c r="AP137" i="30"/>
  <c r="AO137" i="30"/>
  <c r="AN137" i="30"/>
  <c r="AM137" i="30"/>
  <c r="AL137" i="30"/>
  <c r="AK137" i="30"/>
  <c r="AJ137" i="30"/>
  <c r="AI137" i="30"/>
  <c r="AH137" i="30"/>
  <c r="AG137" i="30"/>
  <c r="AF137" i="30"/>
  <c r="AE137" i="30"/>
  <c r="AD137" i="30"/>
  <c r="AC137" i="30"/>
  <c r="AB137" i="30"/>
  <c r="AA137" i="30"/>
  <c r="Z137" i="30"/>
  <c r="Y137" i="30"/>
  <c r="X137" i="30"/>
  <c r="W137" i="30"/>
  <c r="V137" i="30"/>
  <c r="U137" i="30"/>
  <c r="T137" i="30"/>
  <c r="S137" i="30"/>
  <c r="R137" i="30"/>
  <c r="Q137" i="30"/>
  <c r="P137" i="30"/>
  <c r="O137" i="30"/>
  <c r="N137" i="30"/>
  <c r="M137" i="30"/>
  <c r="L137" i="30"/>
  <c r="K137" i="30"/>
  <c r="J137" i="30"/>
  <c r="I137" i="30"/>
  <c r="H137" i="30"/>
  <c r="G137" i="30"/>
  <c r="F137" i="30"/>
  <c r="E137" i="30"/>
  <c r="D137" i="30"/>
  <c r="C137" i="30"/>
  <c r="B137" i="30"/>
  <c r="CG136" i="30"/>
  <c r="CF136" i="30"/>
  <c r="CE136" i="30"/>
  <c r="CD136" i="30"/>
  <c r="CC136" i="30"/>
  <c r="CB136" i="30"/>
  <c r="CA136" i="30"/>
  <c r="BZ136" i="30"/>
  <c r="BY136" i="30"/>
  <c r="BX136" i="30"/>
  <c r="BW136" i="30"/>
  <c r="BV136" i="30"/>
  <c r="BU136" i="30"/>
  <c r="BT136" i="30"/>
  <c r="BS136" i="30"/>
  <c r="BR136" i="30"/>
  <c r="BQ136" i="30"/>
  <c r="BP136" i="30"/>
  <c r="BO136" i="30"/>
  <c r="BN136" i="30"/>
  <c r="BM136" i="30"/>
  <c r="BL136" i="30"/>
  <c r="BK136" i="30"/>
  <c r="BJ136" i="30"/>
  <c r="BI136" i="30"/>
  <c r="BH136" i="30"/>
  <c r="BG136" i="30"/>
  <c r="BF136" i="30"/>
  <c r="BE136" i="30"/>
  <c r="BD136" i="30"/>
  <c r="BC136" i="30"/>
  <c r="BB136" i="30"/>
  <c r="BA136" i="30"/>
  <c r="AZ136" i="30"/>
  <c r="AY136" i="30"/>
  <c r="AX136" i="30"/>
  <c r="AW136" i="30"/>
  <c r="AV136" i="30"/>
  <c r="AU136" i="30"/>
  <c r="AT136" i="30"/>
  <c r="AS136" i="30"/>
  <c r="AR136" i="30"/>
  <c r="AQ136" i="30"/>
  <c r="AP136" i="30"/>
  <c r="AO136" i="30"/>
  <c r="AN136" i="30"/>
  <c r="AM136" i="30"/>
  <c r="AL136" i="30"/>
  <c r="AK136" i="30"/>
  <c r="AJ136" i="30"/>
  <c r="AI136" i="30"/>
  <c r="AH136" i="30"/>
  <c r="AG136" i="30"/>
  <c r="AF136" i="30"/>
  <c r="AE136" i="30"/>
  <c r="AD136" i="30"/>
  <c r="AC136" i="30"/>
  <c r="AB136" i="30"/>
  <c r="AA136" i="30"/>
  <c r="Z136" i="30"/>
  <c r="Y136" i="30"/>
  <c r="X136" i="30"/>
  <c r="W136" i="30"/>
  <c r="V136" i="30"/>
  <c r="U136" i="30"/>
  <c r="T136" i="30"/>
  <c r="S136" i="30"/>
  <c r="R136" i="30"/>
  <c r="Q136" i="30"/>
  <c r="P136" i="30"/>
  <c r="O136" i="30"/>
  <c r="N136" i="30"/>
  <c r="M136" i="30"/>
  <c r="L136" i="30"/>
  <c r="K136" i="30"/>
  <c r="J136" i="30"/>
  <c r="I136" i="30"/>
  <c r="H136" i="30"/>
  <c r="G136" i="30"/>
  <c r="F136" i="30"/>
  <c r="E136" i="30"/>
  <c r="D136" i="30"/>
  <c r="C136" i="30"/>
  <c r="B136" i="30"/>
  <c r="CG135" i="30"/>
  <c r="CF135" i="30"/>
  <c r="CE135" i="30"/>
  <c r="CD135" i="30"/>
  <c r="CC135" i="30"/>
  <c r="CB135" i="30"/>
  <c r="CA135" i="30"/>
  <c r="BZ135" i="30"/>
  <c r="BY135" i="30"/>
  <c r="BX135" i="30"/>
  <c r="BW135" i="30"/>
  <c r="BV135" i="30"/>
  <c r="BU135" i="30"/>
  <c r="BT135" i="30"/>
  <c r="BS135" i="30"/>
  <c r="BR135" i="30"/>
  <c r="BQ135" i="30"/>
  <c r="BP135" i="30"/>
  <c r="BO135" i="30"/>
  <c r="BN135" i="30"/>
  <c r="BM135" i="30"/>
  <c r="BL135" i="30"/>
  <c r="BK135" i="30"/>
  <c r="BJ135" i="30"/>
  <c r="BI135" i="30"/>
  <c r="BH135" i="30"/>
  <c r="BG135" i="30"/>
  <c r="BF135" i="30"/>
  <c r="BE135" i="30"/>
  <c r="BD135" i="30"/>
  <c r="BC135" i="30"/>
  <c r="BB135" i="30"/>
  <c r="BA135" i="30"/>
  <c r="AZ135" i="30"/>
  <c r="AY135" i="30"/>
  <c r="AX135" i="30"/>
  <c r="AW135" i="30"/>
  <c r="AV135" i="30"/>
  <c r="AU135" i="30"/>
  <c r="AT135" i="30"/>
  <c r="AS135" i="30"/>
  <c r="AR135" i="30"/>
  <c r="AQ135" i="30"/>
  <c r="AP135" i="30"/>
  <c r="AO135" i="30"/>
  <c r="AN135" i="30"/>
  <c r="AM135" i="30"/>
  <c r="AL135" i="30"/>
  <c r="AK135" i="30"/>
  <c r="AJ135" i="30"/>
  <c r="AI135" i="30"/>
  <c r="AH135" i="30"/>
  <c r="AG135" i="30"/>
  <c r="AF135" i="30"/>
  <c r="AE135" i="30"/>
  <c r="AD135" i="30"/>
  <c r="AC135" i="30"/>
  <c r="AB135" i="30"/>
  <c r="AA135" i="30"/>
  <c r="Z135" i="30"/>
  <c r="Y135" i="30"/>
  <c r="X135" i="30"/>
  <c r="W135" i="30"/>
  <c r="V135" i="30"/>
  <c r="U135" i="30"/>
  <c r="T135" i="30"/>
  <c r="S135" i="30"/>
  <c r="R135" i="30"/>
  <c r="Q135" i="30"/>
  <c r="P135" i="30"/>
  <c r="O135" i="30"/>
  <c r="N135" i="30"/>
  <c r="M135" i="30"/>
  <c r="L135" i="30"/>
  <c r="K135" i="30"/>
  <c r="J135" i="30"/>
  <c r="I135" i="30"/>
  <c r="H135" i="30"/>
  <c r="G135" i="30"/>
  <c r="F135" i="30"/>
  <c r="E135" i="30"/>
  <c r="D135" i="30"/>
  <c r="C135" i="30"/>
  <c r="B135" i="30"/>
  <c r="CG134" i="30"/>
  <c r="CF134" i="30"/>
  <c r="CE134" i="30"/>
  <c r="CD134" i="30"/>
  <c r="CC134" i="30"/>
  <c r="CB134" i="30"/>
  <c r="CA134" i="30"/>
  <c r="BZ134" i="30"/>
  <c r="BY134" i="30"/>
  <c r="BX134" i="30"/>
  <c r="BW134" i="30"/>
  <c r="BV134" i="30"/>
  <c r="BU134" i="30"/>
  <c r="BT134" i="30"/>
  <c r="BS134" i="30"/>
  <c r="BR134" i="30"/>
  <c r="BQ134" i="30"/>
  <c r="BP134" i="30"/>
  <c r="BO134" i="30"/>
  <c r="BN134" i="30"/>
  <c r="BM134" i="30"/>
  <c r="BL134" i="30"/>
  <c r="BK134" i="30"/>
  <c r="BJ134" i="30"/>
  <c r="BI134" i="30"/>
  <c r="BH134" i="30"/>
  <c r="BG134" i="30"/>
  <c r="BF134" i="30"/>
  <c r="BE134" i="30"/>
  <c r="BD134" i="30"/>
  <c r="BC134" i="30"/>
  <c r="BB134" i="30"/>
  <c r="BA134" i="30"/>
  <c r="AZ134" i="30"/>
  <c r="AY134" i="30"/>
  <c r="AX134" i="30"/>
  <c r="AW134" i="30"/>
  <c r="AV134" i="30"/>
  <c r="AU134" i="30"/>
  <c r="AT134" i="30"/>
  <c r="AS134" i="30"/>
  <c r="AR134" i="30"/>
  <c r="CG133" i="30"/>
  <c r="CF133" i="30"/>
  <c r="CE133" i="30"/>
  <c r="CD133" i="30"/>
  <c r="CC133" i="30"/>
  <c r="CB133" i="30"/>
  <c r="CA133" i="30"/>
  <c r="BZ133" i="30"/>
  <c r="BY133" i="30"/>
  <c r="BX133" i="30"/>
  <c r="BW133" i="30"/>
  <c r="BV133" i="30"/>
  <c r="BU133" i="30"/>
  <c r="BT133" i="30"/>
  <c r="BS133" i="30"/>
  <c r="BR133" i="30"/>
  <c r="BQ133" i="30"/>
  <c r="BP133" i="30"/>
  <c r="BO133" i="30"/>
  <c r="BN133" i="30"/>
  <c r="BM133" i="30"/>
  <c r="BL133" i="30"/>
  <c r="BK133" i="30"/>
  <c r="BJ133" i="30"/>
  <c r="BI133" i="30"/>
  <c r="BH133" i="30"/>
  <c r="BG133" i="30"/>
  <c r="BF133" i="30"/>
  <c r="BE133" i="30"/>
  <c r="BD133" i="30"/>
  <c r="BC133" i="30"/>
  <c r="BB133" i="30"/>
  <c r="BA133" i="30"/>
  <c r="AZ133" i="30"/>
  <c r="AY133" i="30"/>
  <c r="AX133" i="30"/>
  <c r="AW133" i="30"/>
  <c r="AV133" i="30"/>
  <c r="AU133" i="30"/>
  <c r="AT133" i="30"/>
  <c r="AS133" i="30"/>
  <c r="AR133" i="30"/>
  <c r="CG132" i="30"/>
  <c r="CF132" i="30"/>
  <c r="CE132" i="30"/>
  <c r="CD132" i="30"/>
  <c r="CC132" i="30"/>
  <c r="CB132" i="30"/>
  <c r="CA132" i="30"/>
  <c r="BZ132" i="30"/>
  <c r="BY132" i="30"/>
  <c r="BX132" i="30"/>
  <c r="BW132" i="30"/>
  <c r="BV132" i="30"/>
  <c r="BU132" i="30"/>
  <c r="BT132" i="30"/>
  <c r="BS132" i="30"/>
  <c r="BR132" i="30"/>
  <c r="BQ132" i="30"/>
  <c r="BP132" i="30"/>
  <c r="BO132" i="30"/>
  <c r="BN132" i="30"/>
  <c r="BM132" i="30"/>
  <c r="BL132" i="30"/>
  <c r="BK132" i="30"/>
  <c r="BJ132" i="30"/>
  <c r="BI132" i="30"/>
  <c r="BH132" i="30"/>
  <c r="BG132" i="30"/>
  <c r="BF132" i="30"/>
  <c r="BE132" i="30"/>
  <c r="BD132" i="30"/>
  <c r="BC132" i="30"/>
  <c r="BB132" i="30"/>
  <c r="BA132" i="30"/>
  <c r="AZ132" i="30"/>
  <c r="AY132" i="30"/>
  <c r="AX132" i="30"/>
  <c r="AW132" i="30"/>
  <c r="AV132" i="30"/>
  <c r="AU132" i="30"/>
  <c r="AT132" i="30"/>
  <c r="AS132" i="30"/>
  <c r="AR132" i="30"/>
  <c r="CG131" i="30"/>
  <c r="CF131" i="30"/>
  <c r="CE131" i="30"/>
  <c r="CD131" i="30"/>
  <c r="CC131" i="30"/>
  <c r="CB131" i="30"/>
  <c r="CA131" i="30"/>
  <c r="BZ131" i="30"/>
  <c r="BY131" i="30"/>
  <c r="BX131" i="30"/>
  <c r="BW131" i="30"/>
  <c r="BV131" i="30"/>
  <c r="BU131" i="30"/>
  <c r="BT131" i="30"/>
  <c r="BS131" i="30"/>
  <c r="BR131" i="30"/>
  <c r="BQ131" i="30"/>
  <c r="BP131" i="30"/>
  <c r="BO131" i="30"/>
  <c r="BN131" i="30"/>
  <c r="BM131" i="30"/>
  <c r="BL131" i="30"/>
  <c r="BK131" i="30"/>
  <c r="BJ131" i="30"/>
  <c r="BI131" i="30"/>
  <c r="BH131" i="30"/>
  <c r="BG131" i="30"/>
  <c r="BF131" i="30"/>
  <c r="BE131" i="30"/>
  <c r="BD131" i="30"/>
  <c r="BC131" i="30"/>
  <c r="BB131" i="30"/>
  <c r="BA131" i="30"/>
  <c r="AZ131" i="30"/>
  <c r="AY131" i="30"/>
  <c r="AX131" i="30"/>
  <c r="AW131" i="30"/>
  <c r="AV131" i="30"/>
  <c r="AU131" i="30"/>
  <c r="AT131" i="30"/>
  <c r="AS131" i="30"/>
  <c r="AR131" i="30"/>
  <c r="CG130" i="30"/>
  <c r="CF130" i="30"/>
  <c r="CE130" i="30"/>
  <c r="CD130" i="30"/>
  <c r="CC130" i="30"/>
  <c r="CB130" i="30"/>
  <c r="CA130" i="30"/>
  <c r="BZ130" i="30"/>
  <c r="BY130" i="30"/>
  <c r="BX130" i="30"/>
  <c r="BW130" i="30"/>
  <c r="BV130" i="30"/>
  <c r="BU130" i="30"/>
  <c r="BT130" i="30"/>
  <c r="BS130" i="30"/>
  <c r="BR130" i="30"/>
  <c r="BQ130" i="30"/>
  <c r="BP130" i="30"/>
  <c r="BO130" i="30"/>
  <c r="BN130" i="30"/>
  <c r="BM130" i="30"/>
  <c r="BL130" i="30"/>
  <c r="BK130" i="30"/>
  <c r="BJ130" i="30"/>
  <c r="BI130" i="30"/>
  <c r="BH130" i="30"/>
  <c r="BG130" i="30"/>
  <c r="BF130" i="30"/>
  <c r="BE130" i="30"/>
  <c r="BD130" i="30"/>
  <c r="BC130" i="30"/>
  <c r="BB130" i="30"/>
  <c r="BA130" i="30"/>
  <c r="AZ130" i="30"/>
  <c r="AY130" i="30"/>
  <c r="AX130" i="30"/>
  <c r="AW130" i="30"/>
  <c r="AV130" i="30"/>
  <c r="AU130" i="30"/>
  <c r="AT130" i="30"/>
  <c r="AS130" i="30"/>
  <c r="AR130" i="30"/>
  <c r="CG129" i="30"/>
  <c r="CF129" i="30"/>
  <c r="CE129" i="30"/>
  <c r="CD129" i="30"/>
  <c r="CC129" i="30"/>
  <c r="CB129" i="30"/>
  <c r="CA129" i="30"/>
  <c r="BZ129" i="30"/>
  <c r="BY129" i="30"/>
  <c r="BX129" i="30"/>
  <c r="BW129" i="30"/>
  <c r="BV129" i="30"/>
  <c r="BU129" i="30"/>
  <c r="BT129" i="30"/>
  <c r="BS129" i="30"/>
  <c r="BR129" i="30"/>
  <c r="BQ129" i="30"/>
  <c r="BP129" i="30"/>
  <c r="BO129" i="30"/>
  <c r="BN129" i="30"/>
  <c r="BM129" i="30"/>
  <c r="BL129" i="30"/>
  <c r="BK129" i="30"/>
  <c r="BJ129" i="30"/>
  <c r="BI129" i="30"/>
  <c r="BH129" i="30"/>
  <c r="BG129" i="30"/>
  <c r="BF129" i="30"/>
  <c r="BE129" i="30"/>
  <c r="BD129" i="30"/>
  <c r="BC129" i="30"/>
  <c r="BB129" i="30"/>
  <c r="BA129" i="30"/>
  <c r="AZ129" i="30"/>
  <c r="AY129" i="30"/>
  <c r="AX129" i="30"/>
  <c r="AW129" i="30"/>
  <c r="AV129" i="30"/>
  <c r="AU129" i="30"/>
  <c r="AT129" i="30"/>
  <c r="AS129" i="30"/>
  <c r="AR129" i="30"/>
  <c r="CG128" i="30"/>
  <c r="CF128" i="30"/>
  <c r="CE128" i="30"/>
  <c r="CD128" i="30"/>
  <c r="CC128" i="30"/>
  <c r="CB128" i="30"/>
  <c r="CA128" i="30"/>
  <c r="BZ128" i="30"/>
  <c r="BY128" i="30"/>
  <c r="BX128" i="30"/>
  <c r="BW128" i="30"/>
  <c r="BV128" i="30"/>
  <c r="BU128" i="30"/>
  <c r="BT128" i="30"/>
  <c r="BS128" i="30"/>
  <c r="BR128" i="30"/>
  <c r="BQ128" i="30"/>
  <c r="BP128" i="30"/>
  <c r="BO128" i="30"/>
  <c r="BN128" i="30"/>
  <c r="BM128" i="30"/>
  <c r="BL128" i="30"/>
  <c r="BK128" i="30"/>
  <c r="BJ128" i="30"/>
  <c r="BI128" i="30"/>
  <c r="BH128" i="30"/>
  <c r="BG128" i="30"/>
  <c r="BF128" i="30"/>
  <c r="BE128" i="30"/>
  <c r="BD128" i="30"/>
  <c r="BC128" i="30"/>
  <c r="BB128" i="30"/>
  <c r="BA128" i="30"/>
  <c r="AZ128" i="30"/>
  <c r="AY128" i="30"/>
  <c r="AX128" i="30"/>
  <c r="AW128" i="30"/>
  <c r="AV128" i="30"/>
  <c r="AU128" i="30"/>
  <c r="AT128" i="30"/>
  <c r="AS128" i="30"/>
  <c r="AR128" i="30"/>
  <c r="CG127" i="30"/>
  <c r="CF127" i="30"/>
  <c r="CE127" i="30"/>
  <c r="CD127" i="30"/>
  <c r="CC127" i="30"/>
  <c r="CB127" i="30"/>
  <c r="CA127" i="30"/>
  <c r="BZ127" i="30"/>
  <c r="BY127" i="30"/>
  <c r="BX127" i="30"/>
  <c r="BW127" i="30"/>
  <c r="BV127" i="30"/>
  <c r="BU127" i="30"/>
  <c r="BT127" i="30"/>
  <c r="BS127" i="30"/>
  <c r="BR127" i="30"/>
  <c r="BQ127" i="30"/>
  <c r="BP127" i="30"/>
  <c r="BO127" i="30"/>
  <c r="BN127" i="30"/>
  <c r="BM127" i="30"/>
  <c r="BL127" i="30"/>
  <c r="BK127" i="30"/>
  <c r="BJ127" i="30"/>
  <c r="BI127" i="30"/>
  <c r="BH127" i="30"/>
  <c r="BG127" i="30"/>
  <c r="BF127" i="30"/>
  <c r="BE127" i="30"/>
  <c r="BD127" i="30"/>
  <c r="BC127" i="30"/>
  <c r="BB127" i="30"/>
  <c r="BA127" i="30"/>
  <c r="AZ127" i="30"/>
  <c r="AY127" i="30"/>
  <c r="AX127" i="30"/>
  <c r="AW127" i="30"/>
  <c r="AV127" i="30"/>
  <c r="AU127" i="30"/>
  <c r="AT127" i="30"/>
  <c r="AS127" i="30"/>
  <c r="AR127" i="30"/>
  <c r="CG126" i="30"/>
  <c r="CF126" i="30"/>
  <c r="CE126" i="30"/>
  <c r="CD126" i="30"/>
  <c r="CC126" i="30"/>
  <c r="CB126" i="30"/>
  <c r="CA126" i="30"/>
  <c r="BZ126" i="30"/>
  <c r="BY126" i="30"/>
  <c r="BX126" i="30"/>
  <c r="BW126" i="30"/>
  <c r="BV126" i="30"/>
  <c r="BU126" i="30"/>
  <c r="BT126" i="30"/>
  <c r="BS126" i="30"/>
  <c r="BR126" i="30"/>
  <c r="BQ126" i="30"/>
  <c r="BP126" i="30"/>
  <c r="BO126" i="30"/>
  <c r="BN126" i="30"/>
  <c r="BM126" i="30"/>
  <c r="BL126" i="30"/>
  <c r="BK126" i="30"/>
  <c r="BJ126" i="30"/>
  <c r="BI126" i="30"/>
  <c r="BH126" i="30"/>
  <c r="BG126" i="30"/>
  <c r="BF126" i="30"/>
  <c r="BE126" i="30"/>
  <c r="BD126" i="30"/>
  <c r="BC126" i="30"/>
  <c r="BB126" i="30"/>
  <c r="BA126" i="30"/>
  <c r="AZ126" i="30"/>
  <c r="AY126" i="30"/>
  <c r="AX126" i="30"/>
  <c r="AW126" i="30"/>
  <c r="AV126" i="30"/>
  <c r="AU126" i="30"/>
  <c r="AT126" i="30"/>
  <c r="AS126" i="30"/>
  <c r="AR126" i="30"/>
  <c r="CG125" i="30"/>
  <c r="CF125" i="30"/>
  <c r="CE125" i="30"/>
  <c r="CD125" i="30"/>
  <c r="CC125" i="30"/>
  <c r="CB125" i="30"/>
  <c r="CA125" i="30"/>
  <c r="BZ125" i="30"/>
  <c r="BY125" i="30"/>
  <c r="BX125" i="30"/>
  <c r="BW125" i="30"/>
  <c r="BV125" i="30"/>
  <c r="BU125" i="30"/>
  <c r="BT125" i="30"/>
  <c r="BS125" i="30"/>
  <c r="BR125" i="30"/>
  <c r="BQ125" i="30"/>
  <c r="BP125" i="30"/>
  <c r="BO125" i="30"/>
  <c r="BN125" i="30"/>
  <c r="BM125" i="30"/>
  <c r="BL125" i="30"/>
  <c r="BK125" i="30"/>
  <c r="BJ125" i="30"/>
  <c r="BI125" i="30"/>
  <c r="BH125" i="30"/>
  <c r="BG125" i="30"/>
  <c r="BF125" i="30"/>
  <c r="BE125" i="30"/>
  <c r="BD125" i="30"/>
  <c r="BC125" i="30"/>
  <c r="BB125" i="30"/>
  <c r="BA125" i="30"/>
  <c r="AZ125" i="30"/>
  <c r="AY125" i="30"/>
  <c r="AX125" i="30"/>
  <c r="AW125" i="30"/>
  <c r="AV125" i="30"/>
  <c r="AU125" i="30"/>
  <c r="AT125" i="30"/>
  <c r="AS125" i="30"/>
  <c r="AR125" i="30"/>
  <c r="CG124" i="30"/>
  <c r="CF124" i="30"/>
  <c r="CE124" i="30"/>
  <c r="CD124" i="30"/>
  <c r="CC124" i="30"/>
  <c r="CB124" i="30"/>
  <c r="CA124" i="30"/>
  <c r="BZ124" i="30"/>
  <c r="BY124" i="30"/>
  <c r="BX124" i="30"/>
  <c r="BW124" i="30"/>
  <c r="BV124" i="30"/>
  <c r="BU124" i="30"/>
  <c r="BT124" i="30"/>
  <c r="BS124" i="30"/>
  <c r="BR124" i="30"/>
  <c r="BQ124" i="30"/>
  <c r="BP124" i="30"/>
  <c r="BO124" i="30"/>
  <c r="BN124" i="30"/>
  <c r="BM124" i="30"/>
  <c r="BL124" i="30"/>
  <c r="BK124" i="30"/>
  <c r="BJ124" i="30"/>
  <c r="BI124" i="30"/>
  <c r="BH124" i="30"/>
  <c r="BG124" i="30"/>
  <c r="BF124" i="30"/>
  <c r="BE124" i="30"/>
  <c r="BD124" i="30"/>
  <c r="BC124" i="30"/>
  <c r="BB124" i="30"/>
  <c r="BA124" i="30"/>
  <c r="AZ124" i="30"/>
  <c r="AY124" i="30"/>
  <c r="AX124" i="30"/>
  <c r="AW124" i="30"/>
  <c r="AV124" i="30"/>
  <c r="AU124" i="30"/>
  <c r="AT124" i="30"/>
  <c r="AS124" i="30"/>
  <c r="AR124" i="30"/>
  <c r="CG123" i="30"/>
  <c r="CF123" i="30"/>
  <c r="CE123" i="30"/>
  <c r="CD123" i="30"/>
  <c r="CC123" i="30"/>
  <c r="CB123" i="30"/>
  <c r="CA123" i="30"/>
  <c r="BZ123" i="30"/>
  <c r="BY123" i="30"/>
  <c r="BX123" i="30"/>
  <c r="BW123" i="30"/>
  <c r="BV123" i="30"/>
  <c r="BU123" i="30"/>
  <c r="BT123" i="30"/>
  <c r="BS123" i="30"/>
  <c r="BR123" i="30"/>
  <c r="BQ123" i="30"/>
  <c r="BP123" i="30"/>
  <c r="BO123" i="30"/>
  <c r="BN123" i="30"/>
  <c r="BM123" i="30"/>
  <c r="BL123" i="30"/>
  <c r="BK123" i="30"/>
  <c r="BJ123" i="30"/>
  <c r="BI123" i="30"/>
  <c r="BH123" i="30"/>
  <c r="BG123" i="30"/>
  <c r="BF123" i="30"/>
  <c r="BE123" i="30"/>
  <c r="BD123" i="30"/>
  <c r="BC123" i="30"/>
  <c r="BB123" i="30"/>
  <c r="BA123" i="30"/>
  <c r="AZ123" i="30"/>
  <c r="AY123" i="30"/>
  <c r="AX123" i="30"/>
  <c r="AW123" i="30"/>
  <c r="AV123" i="30"/>
  <c r="AU123" i="30"/>
  <c r="AT123" i="30"/>
  <c r="AS123" i="30"/>
  <c r="AR123" i="30"/>
  <c r="CG122" i="30"/>
  <c r="CF122" i="30"/>
  <c r="CE122" i="30"/>
  <c r="CD122" i="30"/>
  <c r="CC122" i="30"/>
  <c r="CB122" i="30"/>
  <c r="CA122" i="30"/>
  <c r="BZ122" i="30"/>
  <c r="BY122" i="30"/>
  <c r="BX122" i="30"/>
  <c r="BW122" i="30"/>
  <c r="BV122" i="30"/>
  <c r="BU122" i="30"/>
  <c r="BT122" i="30"/>
  <c r="BS122" i="30"/>
  <c r="BR122" i="30"/>
  <c r="BQ122" i="30"/>
  <c r="BP122" i="30"/>
  <c r="BO122" i="30"/>
  <c r="BN122" i="30"/>
  <c r="BM122" i="30"/>
  <c r="BL122" i="30"/>
  <c r="BK122" i="30"/>
  <c r="BJ122" i="30"/>
  <c r="BI122" i="30"/>
  <c r="BH122" i="30"/>
  <c r="BG122" i="30"/>
  <c r="BF122" i="30"/>
  <c r="BE122" i="30"/>
  <c r="BD122" i="30"/>
  <c r="BC122" i="30"/>
  <c r="BB122" i="30"/>
  <c r="BA122" i="30"/>
  <c r="AZ122" i="30"/>
  <c r="AY122" i="30"/>
  <c r="AX122" i="30"/>
  <c r="AW122" i="30"/>
  <c r="AV122" i="30"/>
  <c r="AU122" i="30"/>
  <c r="AT122" i="30"/>
  <c r="AS122" i="30"/>
  <c r="AR122" i="30"/>
  <c r="CG121" i="30"/>
  <c r="CF121" i="30"/>
  <c r="CE121" i="30"/>
  <c r="CD121" i="30"/>
  <c r="CC121" i="30"/>
  <c r="CB121" i="30"/>
  <c r="CA121" i="30"/>
  <c r="BZ121" i="30"/>
  <c r="BY121" i="30"/>
  <c r="BX121" i="30"/>
  <c r="BW121" i="30"/>
  <c r="BV121" i="30"/>
  <c r="BU121" i="30"/>
  <c r="BT121" i="30"/>
  <c r="BS121" i="30"/>
  <c r="BR121" i="30"/>
  <c r="BQ121" i="30"/>
  <c r="BP121" i="30"/>
  <c r="BO121" i="30"/>
  <c r="BN121" i="30"/>
  <c r="BM121" i="30"/>
  <c r="BL121" i="30"/>
  <c r="BK121" i="30"/>
  <c r="BJ121" i="30"/>
  <c r="BI121" i="30"/>
  <c r="BH121" i="30"/>
  <c r="BG121" i="30"/>
  <c r="BF121" i="30"/>
  <c r="BE121" i="30"/>
  <c r="BD121" i="30"/>
  <c r="BC121" i="30"/>
  <c r="BB121" i="30"/>
  <c r="BA121" i="30"/>
  <c r="AZ121" i="30"/>
  <c r="AY121" i="30"/>
  <c r="AX121" i="30"/>
  <c r="AW121" i="30"/>
  <c r="AV121" i="30"/>
  <c r="AU121" i="30"/>
  <c r="AT121" i="30"/>
  <c r="AS121" i="30"/>
  <c r="AR121" i="30"/>
  <c r="CG120" i="30"/>
  <c r="CF120" i="30"/>
  <c r="CE120" i="30"/>
  <c r="CD120" i="30"/>
  <c r="CC120" i="30"/>
  <c r="CB120" i="30"/>
  <c r="CA120" i="30"/>
  <c r="BZ120" i="30"/>
  <c r="BY120" i="30"/>
  <c r="BX120" i="30"/>
  <c r="BW120" i="30"/>
  <c r="BV120" i="30"/>
  <c r="BU120" i="30"/>
  <c r="BT120" i="30"/>
  <c r="BS120" i="30"/>
  <c r="BR120" i="30"/>
  <c r="BQ120" i="30"/>
  <c r="BP120" i="30"/>
  <c r="BO120" i="30"/>
  <c r="BN120" i="30"/>
  <c r="BM120" i="30"/>
  <c r="BL120" i="30"/>
  <c r="BK120" i="30"/>
  <c r="BJ120" i="30"/>
  <c r="BI120" i="30"/>
  <c r="BH120" i="30"/>
  <c r="BG120" i="30"/>
  <c r="BF120" i="30"/>
  <c r="BE120" i="30"/>
  <c r="BD120" i="30"/>
  <c r="BC120" i="30"/>
  <c r="BB120" i="30"/>
  <c r="BA120" i="30"/>
  <c r="AZ120" i="30"/>
  <c r="AY120" i="30"/>
  <c r="AX120" i="30"/>
  <c r="AW120" i="30"/>
  <c r="AV120" i="30"/>
  <c r="AU120" i="30"/>
  <c r="AT120" i="30"/>
  <c r="AS120" i="30"/>
  <c r="AR120" i="30"/>
  <c r="CG119" i="30"/>
  <c r="CF119" i="30"/>
  <c r="CE119" i="30"/>
  <c r="CD119" i="30"/>
  <c r="CC119" i="30"/>
  <c r="CB119" i="30"/>
  <c r="CA119" i="30"/>
  <c r="BZ119" i="30"/>
  <c r="BY119" i="30"/>
  <c r="BX119" i="30"/>
  <c r="BW119" i="30"/>
  <c r="BV119" i="30"/>
  <c r="BU119" i="30"/>
  <c r="BT119" i="30"/>
  <c r="BS119" i="30"/>
  <c r="BR119" i="30"/>
  <c r="BQ119" i="30"/>
  <c r="BP119" i="30"/>
  <c r="BO119" i="30"/>
  <c r="BN119" i="30"/>
  <c r="BM119" i="30"/>
  <c r="BL119" i="30"/>
  <c r="BK119" i="30"/>
  <c r="BJ119" i="30"/>
  <c r="BI119" i="30"/>
  <c r="BH119" i="30"/>
  <c r="BG119" i="30"/>
  <c r="BF119" i="30"/>
  <c r="BE119" i="30"/>
  <c r="BD119" i="30"/>
  <c r="BC119" i="30"/>
  <c r="BB119" i="30"/>
  <c r="BA119" i="30"/>
  <c r="AZ119" i="30"/>
  <c r="AY119" i="30"/>
  <c r="AX119" i="30"/>
  <c r="AW119" i="30"/>
  <c r="AV119" i="30"/>
  <c r="AU119" i="30"/>
  <c r="AT119" i="30"/>
  <c r="AS119" i="30"/>
  <c r="AR119" i="30"/>
  <c r="CG118" i="30"/>
  <c r="CF118" i="30"/>
  <c r="CE118" i="30"/>
  <c r="CD118" i="30"/>
  <c r="CC118" i="30"/>
  <c r="CB118" i="30"/>
  <c r="CA118" i="30"/>
  <c r="BZ118" i="30"/>
  <c r="BY118" i="30"/>
  <c r="BX118" i="30"/>
  <c r="BW118" i="30"/>
  <c r="BV118" i="30"/>
  <c r="BU118" i="30"/>
  <c r="BT118" i="30"/>
  <c r="BS118" i="30"/>
  <c r="BR118" i="30"/>
  <c r="BQ118" i="30"/>
  <c r="BP118" i="30"/>
  <c r="BO118" i="30"/>
  <c r="BN118" i="30"/>
  <c r="BM118" i="30"/>
  <c r="BL118" i="30"/>
  <c r="BK118" i="30"/>
  <c r="BJ118" i="30"/>
  <c r="BI118" i="30"/>
  <c r="BH118" i="30"/>
  <c r="BG118" i="30"/>
  <c r="BF118" i="30"/>
  <c r="BE118" i="30"/>
  <c r="BD118" i="30"/>
  <c r="BC118" i="30"/>
  <c r="BB118" i="30"/>
  <c r="BA118" i="30"/>
  <c r="AZ118" i="30"/>
  <c r="AY118" i="30"/>
  <c r="AX118" i="30"/>
  <c r="AW118" i="30"/>
  <c r="AV118" i="30"/>
  <c r="AU118" i="30"/>
  <c r="AT118" i="30"/>
  <c r="AS118" i="30"/>
  <c r="AR118" i="30"/>
  <c r="CG117" i="30"/>
  <c r="CF117" i="30"/>
  <c r="CE117" i="30"/>
  <c r="CD117" i="30"/>
  <c r="CC117" i="30"/>
  <c r="CB117" i="30"/>
  <c r="CA117" i="30"/>
  <c r="BZ117" i="30"/>
  <c r="BY117" i="30"/>
  <c r="BX117" i="30"/>
  <c r="BW117" i="30"/>
  <c r="BV117" i="30"/>
  <c r="BU117" i="30"/>
  <c r="BT117" i="30"/>
  <c r="BS117" i="30"/>
  <c r="BR117" i="30"/>
  <c r="BQ117" i="30"/>
  <c r="BP117" i="30"/>
  <c r="BO117" i="30"/>
  <c r="BN117" i="30"/>
  <c r="BM117" i="30"/>
  <c r="BL117" i="30"/>
  <c r="BK117" i="30"/>
  <c r="BJ117" i="30"/>
  <c r="BI117" i="30"/>
  <c r="BH117" i="30"/>
  <c r="BG117" i="30"/>
  <c r="BF117" i="30"/>
  <c r="BE117" i="30"/>
  <c r="BD117" i="30"/>
  <c r="BC117" i="30"/>
  <c r="BB117" i="30"/>
  <c r="BA117" i="30"/>
  <c r="AZ117" i="30"/>
  <c r="AY117" i="30"/>
  <c r="AX117" i="30"/>
  <c r="AW117" i="30"/>
  <c r="AV117" i="30"/>
  <c r="AU117" i="30"/>
  <c r="AT117" i="30"/>
  <c r="AS117" i="30"/>
  <c r="AR117" i="30"/>
  <c r="CG116" i="30"/>
  <c r="CF116" i="30"/>
  <c r="CE116" i="30"/>
  <c r="CD116" i="30"/>
  <c r="CC116" i="30"/>
  <c r="CB116" i="30"/>
  <c r="CA116" i="30"/>
  <c r="BZ116" i="30"/>
  <c r="BY116" i="30"/>
  <c r="BX116" i="30"/>
  <c r="BW116" i="30"/>
  <c r="BV116" i="30"/>
  <c r="BU116" i="30"/>
  <c r="BT116" i="30"/>
  <c r="BS116" i="30"/>
  <c r="BR116" i="30"/>
  <c r="BQ116" i="30"/>
  <c r="BP116" i="30"/>
  <c r="BO116" i="30"/>
  <c r="BN116" i="30"/>
  <c r="BM116" i="30"/>
  <c r="BL116" i="30"/>
  <c r="BK116" i="30"/>
  <c r="BJ116" i="30"/>
  <c r="BI116" i="30"/>
  <c r="BH116" i="30"/>
  <c r="BG116" i="30"/>
  <c r="BF116" i="30"/>
  <c r="BE116" i="30"/>
  <c r="BD116" i="30"/>
  <c r="BC116" i="30"/>
  <c r="BB116" i="30"/>
  <c r="BA116" i="30"/>
  <c r="AZ116" i="30"/>
  <c r="AY116" i="30"/>
  <c r="AX116" i="30"/>
  <c r="AW116" i="30"/>
  <c r="AV116" i="30"/>
  <c r="AU116" i="30"/>
  <c r="AT116" i="30"/>
  <c r="AS116" i="30"/>
  <c r="AR116" i="30"/>
  <c r="CG115" i="30"/>
  <c r="CF115" i="30"/>
  <c r="CE115" i="30"/>
  <c r="CD115" i="30"/>
  <c r="CC115" i="30"/>
  <c r="CB115" i="30"/>
  <c r="CA115" i="30"/>
  <c r="BZ115" i="30"/>
  <c r="BY115" i="30"/>
  <c r="BX115" i="30"/>
  <c r="BW115" i="30"/>
  <c r="BV115" i="30"/>
  <c r="BU115" i="30"/>
  <c r="BT115" i="30"/>
  <c r="BS115" i="30"/>
  <c r="BR115" i="30"/>
  <c r="BQ115" i="30"/>
  <c r="BP115" i="30"/>
  <c r="BO115" i="30"/>
  <c r="BN115" i="30"/>
  <c r="BM115" i="30"/>
  <c r="BL115" i="30"/>
  <c r="BK115" i="30"/>
  <c r="BJ115" i="30"/>
  <c r="BI115" i="30"/>
  <c r="BH115" i="30"/>
  <c r="BG115" i="30"/>
  <c r="BF115" i="30"/>
  <c r="BE115" i="30"/>
  <c r="BD115" i="30"/>
  <c r="BC115" i="30"/>
  <c r="BB115" i="30"/>
  <c r="BA115" i="30"/>
  <c r="AZ115" i="30"/>
  <c r="AY115" i="30"/>
  <c r="AX115" i="30"/>
  <c r="AW115" i="30"/>
  <c r="AV115" i="30"/>
  <c r="AU115" i="30"/>
  <c r="AT115" i="30"/>
  <c r="AS115" i="30"/>
  <c r="AR115" i="30"/>
  <c r="CG114" i="30"/>
  <c r="CF114" i="30"/>
  <c r="CE114" i="30"/>
  <c r="CD114" i="30"/>
  <c r="CC114" i="30"/>
  <c r="CB114" i="30"/>
  <c r="CA114" i="30"/>
  <c r="BZ114" i="30"/>
  <c r="BY114" i="30"/>
  <c r="BX114" i="30"/>
  <c r="BW114" i="30"/>
  <c r="BV114" i="30"/>
  <c r="BU114" i="30"/>
  <c r="BT114" i="30"/>
  <c r="BS114" i="30"/>
  <c r="BR114" i="30"/>
  <c r="BQ114" i="30"/>
  <c r="BP114" i="30"/>
  <c r="BO114" i="30"/>
  <c r="BN114" i="30"/>
  <c r="BM114" i="30"/>
  <c r="BL114" i="30"/>
  <c r="BK114" i="30"/>
  <c r="BJ114" i="30"/>
  <c r="BI114" i="30"/>
  <c r="BH114" i="30"/>
  <c r="BG114" i="30"/>
  <c r="BF114" i="30"/>
  <c r="BE114" i="30"/>
  <c r="BD114" i="30"/>
  <c r="BC114" i="30"/>
  <c r="BB114" i="30"/>
  <c r="BA114" i="30"/>
  <c r="AZ114" i="30"/>
  <c r="AY114" i="30"/>
  <c r="AX114" i="30"/>
  <c r="AW114" i="30"/>
  <c r="AV114" i="30"/>
  <c r="AU114" i="30"/>
  <c r="AT114" i="30"/>
  <c r="AS114" i="30"/>
  <c r="AR114" i="30"/>
  <c r="CG113" i="30"/>
  <c r="CF113" i="30"/>
  <c r="CE113" i="30"/>
  <c r="CD113" i="30"/>
  <c r="CC113" i="30"/>
  <c r="CB113" i="30"/>
  <c r="CA113" i="30"/>
  <c r="BZ113" i="30"/>
  <c r="BY113" i="30"/>
  <c r="BX113" i="30"/>
  <c r="BW113" i="30"/>
  <c r="BV113" i="30"/>
  <c r="BU113" i="30"/>
  <c r="BT113" i="30"/>
  <c r="BS113" i="30"/>
  <c r="BR113" i="30"/>
  <c r="BQ113" i="30"/>
  <c r="BP113" i="30"/>
  <c r="BO113" i="30"/>
  <c r="BN113" i="30"/>
  <c r="BM113" i="30"/>
  <c r="BL113" i="30"/>
  <c r="BK113" i="30"/>
  <c r="BJ113" i="30"/>
  <c r="BI113" i="30"/>
  <c r="BH113" i="30"/>
  <c r="BG113" i="30"/>
  <c r="BF113" i="30"/>
  <c r="BE113" i="30"/>
  <c r="BD113" i="30"/>
  <c r="BC113" i="30"/>
  <c r="BB113" i="30"/>
  <c r="BA113" i="30"/>
  <c r="AZ113" i="30"/>
  <c r="AY113" i="30"/>
  <c r="AX113" i="30"/>
  <c r="AW113" i="30"/>
  <c r="AV113" i="30"/>
  <c r="AU113" i="30"/>
  <c r="AT113" i="30"/>
  <c r="AS113" i="30"/>
  <c r="AR113" i="30"/>
  <c r="CG112" i="30"/>
  <c r="CF112" i="30"/>
  <c r="CE112" i="30"/>
  <c r="CD112" i="30"/>
  <c r="CC112" i="30"/>
  <c r="CB112" i="30"/>
  <c r="CA112" i="30"/>
  <c r="BZ112" i="30"/>
  <c r="BY112" i="30"/>
  <c r="BX112" i="30"/>
  <c r="BW112" i="30"/>
  <c r="BV112" i="30"/>
  <c r="BU112" i="30"/>
  <c r="BT112" i="30"/>
  <c r="BS112" i="30"/>
  <c r="BR112" i="30"/>
  <c r="BQ112" i="30"/>
  <c r="BP112" i="30"/>
  <c r="BO112" i="30"/>
  <c r="BN112" i="30"/>
  <c r="BM112" i="30"/>
  <c r="BL112" i="30"/>
  <c r="BK112" i="30"/>
  <c r="BJ112" i="30"/>
  <c r="BI112" i="30"/>
  <c r="BH112" i="30"/>
  <c r="BG112" i="30"/>
  <c r="BF112" i="30"/>
  <c r="BE112" i="30"/>
  <c r="BD112" i="30"/>
  <c r="BC112" i="30"/>
  <c r="BB112" i="30"/>
  <c r="BA112" i="30"/>
  <c r="AZ112" i="30"/>
  <c r="AY112" i="30"/>
  <c r="AX112" i="30"/>
  <c r="AW112" i="30"/>
  <c r="AV112" i="30"/>
  <c r="AU112" i="30"/>
  <c r="AT112" i="30"/>
  <c r="AS112" i="30"/>
  <c r="AR112" i="30"/>
  <c r="CG111" i="30"/>
  <c r="CF111" i="30"/>
  <c r="CE111" i="30"/>
  <c r="CD111" i="30"/>
  <c r="CC111" i="30"/>
  <c r="CB111" i="30"/>
  <c r="CA111" i="30"/>
  <c r="BZ111" i="30"/>
  <c r="BY111" i="30"/>
  <c r="BX111" i="30"/>
  <c r="BW111" i="30"/>
  <c r="BV111" i="30"/>
  <c r="BU111" i="30"/>
  <c r="BT111" i="30"/>
  <c r="BS111" i="30"/>
  <c r="BR111" i="30"/>
  <c r="BQ111" i="30"/>
  <c r="BP111" i="30"/>
  <c r="BO111" i="30"/>
  <c r="BN111" i="30"/>
  <c r="BM111" i="30"/>
  <c r="BL111" i="30"/>
  <c r="BK111" i="30"/>
  <c r="BJ111" i="30"/>
  <c r="BI111" i="30"/>
  <c r="BH111" i="30"/>
  <c r="BG111" i="30"/>
  <c r="BF111" i="30"/>
  <c r="BE111" i="30"/>
  <c r="BD111" i="30"/>
  <c r="BC111" i="30"/>
  <c r="BB111" i="30"/>
  <c r="BA111" i="30"/>
  <c r="AZ111" i="30"/>
  <c r="AY111" i="30"/>
  <c r="AX111" i="30"/>
  <c r="AW111" i="30"/>
  <c r="AV111" i="30"/>
  <c r="AU111" i="30"/>
  <c r="AT111" i="30"/>
  <c r="AS111" i="30"/>
  <c r="AR111" i="30"/>
  <c r="CG110" i="30"/>
  <c r="CF110" i="30"/>
  <c r="CE110" i="30"/>
  <c r="CD110" i="30"/>
  <c r="CC110" i="30"/>
  <c r="CB110" i="30"/>
  <c r="CA110" i="30"/>
  <c r="BZ110" i="30"/>
  <c r="BY110" i="30"/>
  <c r="BX110" i="30"/>
  <c r="BW110" i="30"/>
  <c r="BV110" i="30"/>
  <c r="BU110" i="30"/>
  <c r="BT110" i="30"/>
  <c r="BS110" i="30"/>
  <c r="BR110" i="30"/>
  <c r="BQ110" i="30"/>
  <c r="BP110" i="30"/>
  <c r="BO110" i="30"/>
  <c r="BN110" i="30"/>
  <c r="BM110" i="30"/>
  <c r="BL110" i="30"/>
  <c r="BK110" i="30"/>
  <c r="BJ110" i="30"/>
  <c r="BI110" i="30"/>
  <c r="BH110" i="30"/>
  <c r="BG110" i="30"/>
  <c r="BF110" i="30"/>
  <c r="BE110" i="30"/>
  <c r="BD110" i="30"/>
  <c r="BC110" i="30"/>
  <c r="BB110" i="30"/>
  <c r="BA110" i="30"/>
  <c r="AZ110" i="30"/>
  <c r="AY110" i="30"/>
  <c r="AX110" i="30"/>
  <c r="AW110" i="30"/>
  <c r="AV110" i="30"/>
  <c r="AU110" i="30"/>
  <c r="AT110" i="30"/>
  <c r="AS110" i="30"/>
  <c r="AR110" i="30"/>
  <c r="CG109" i="30"/>
  <c r="CF109" i="30"/>
  <c r="CE109" i="30"/>
  <c r="CD109" i="30"/>
  <c r="CC109" i="30"/>
  <c r="CB109" i="30"/>
  <c r="CA109" i="30"/>
  <c r="BZ109" i="30"/>
  <c r="BY109" i="30"/>
  <c r="BX109" i="30"/>
  <c r="BW109" i="30"/>
  <c r="BV109" i="30"/>
  <c r="BU109" i="30"/>
  <c r="BT109" i="30"/>
  <c r="BS109" i="30"/>
  <c r="BR109" i="30"/>
  <c r="BQ109" i="30"/>
  <c r="BP109" i="30"/>
  <c r="BO109" i="30"/>
  <c r="BN109" i="30"/>
  <c r="BM109" i="30"/>
  <c r="BL109" i="30"/>
  <c r="BK109" i="30"/>
  <c r="BJ109" i="30"/>
  <c r="BI109" i="30"/>
  <c r="BH109" i="30"/>
  <c r="BG109" i="30"/>
  <c r="BF109" i="30"/>
  <c r="BE109" i="30"/>
  <c r="BD109" i="30"/>
  <c r="BC109" i="30"/>
  <c r="BB109" i="30"/>
  <c r="BA109" i="30"/>
  <c r="AZ109" i="30"/>
  <c r="AY109" i="30"/>
  <c r="AX109" i="30"/>
  <c r="AW109" i="30"/>
  <c r="AV109" i="30"/>
  <c r="AU109" i="30"/>
  <c r="AT109" i="30"/>
  <c r="AS109" i="30"/>
  <c r="AR109" i="30"/>
  <c r="CG108" i="30"/>
  <c r="CF108" i="30"/>
  <c r="CE108" i="30"/>
  <c r="CD108" i="30"/>
  <c r="CC108" i="30"/>
  <c r="CB108" i="30"/>
  <c r="CA108" i="30"/>
  <c r="BZ108" i="30"/>
  <c r="BY108" i="30"/>
  <c r="BX108" i="30"/>
  <c r="BW108" i="30"/>
  <c r="BV108" i="30"/>
  <c r="BU108" i="30"/>
  <c r="BT108" i="30"/>
  <c r="BS108" i="30"/>
  <c r="BR108" i="30"/>
  <c r="BQ108" i="30"/>
  <c r="BP108" i="30"/>
  <c r="BO108" i="30"/>
  <c r="BN108" i="30"/>
  <c r="BM108" i="30"/>
  <c r="BL108" i="30"/>
  <c r="BK108" i="30"/>
  <c r="BJ108" i="30"/>
  <c r="BI108" i="30"/>
  <c r="BH108" i="30"/>
  <c r="BG108" i="30"/>
  <c r="BF108" i="30"/>
  <c r="BE108" i="30"/>
  <c r="BD108" i="30"/>
  <c r="BC108" i="30"/>
  <c r="BB108" i="30"/>
  <c r="BA108" i="30"/>
  <c r="AZ108" i="30"/>
  <c r="AY108" i="30"/>
  <c r="AX108" i="30"/>
  <c r="AW108" i="30"/>
  <c r="AV108" i="30"/>
  <c r="AU108" i="30"/>
  <c r="AT108" i="30"/>
  <c r="AS108" i="30"/>
  <c r="AR108" i="30"/>
  <c r="CG107" i="30"/>
  <c r="CF107" i="30"/>
  <c r="CE107" i="30"/>
  <c r="CD107" i="30"/>
  <c r="CC107" i="30"/>
  <c r="CB107" i="30"/>
  <c r="CA107" i="30"/>
  <c r="BZ107" i="30"/>
  <c r="BY107" i="30"/>
  <c r="BX107" i="30"/>
  <c r="BW107" i="30"/>
  <c r="BV107" i="30"/>
  <c r="BU107" i="30"/>
  <c r="BT107" i="30"/>
  <c r="BS107" i="30"/>
  <c r="BR107" i="30"/>
  <c r="BQ107" i="30"/>
  <c r="BP107" i="30"/>
  <c r="BO107" i="30"/>
  <c r="BN107" i="30"/>
  <c r="BM107" i="30"/>
  <c r="BL107" i="30"/>
  <c r="BK107" i="30"/>
  <c r="BJ107" i="30"/>
  <c r="BI107" i="30"/>
  <c r="BH107" i="30"/>
  <c r="BG107" i="30"/>
  <c r="BF107" i="30"/>
  <c r="BE107" i="30"/>
  <c r="BD107" i="30"/>
  <c r="BC107" i="30"/>
  <c r="BB107" i="30"/>
  <c r="BA107" i="30"/>
  <c r="AZ107" i="30"/>
  <c r="AY107" i="30"/>
  <c r="AX107" i="30"/>
  <c r="AW107" i="30"/>
  <c r="AV107" i="30"/>
  <c r="AU107" i="30"/>
  <c r="AT107" i="30"/>
  <c r="AS107" i="30"/>
  <c r="AR107" i="30"/>
  <c r="CG106" i="30"/>
  <c r="CF106" i="30"/>
  <c r="CE106" i="30"/>
  <c r="CD106" i="30"/>
  <c r="CC106" i="30"/>
  <c r="CB106" i="30"/>
  <c r="CA106" i="30"/>
  <c r="BZ106" i="30"/>
  <c r="BY106" i="30"/>
  <c r="BX106" i="30"/>
  <c r="BW106" i="30"/>
  <c r="BV106" i="30"/>
  <c r="BU106" i="30"/>
  <c r="BT106" i="30"/>
  <c r="BS106" i="30"/>
  <c r="BR106" i="30"/>
  <c r="BQ106" i="30"/>
  <c r="BP106" i="30"/>
  <c r="BO106" i="30"/>
  <c r="BN106" i="30"/>
  <c r="BM106" i="30"/>
  <c r="BL106" i="30"/>
  <c r="BK106" i="30"/>
  <c r="BJ106" i="30"/>
  <c r="BI106" i="30"/>
  <c r="BH106" i="30"/>
  <c r="BG106" i="30"/>
  <c r="BF106" i="30"/>
  <c r="BE106" i="30"/>
  <c r="BD106" i="30"/>
  <c r="BC106" i="30"/>
  <c r="BB106" i="30"/>
  <c r="BA106" i="30"/>
  <c r="AZ106" i="30"/>
  <c r="AY106" i="30"/>
  <c r="AX106" i="30"/>
  <c r="AW106" i="30"/>
  <c r="AV106" i="30"/>
  <c r="AU106" i="30"/>
  <c r="AT106" i="30"/>
  <c r="AS106" i="30"/>
  <c r="AR106" i="30"/>
  <c r="CG105" i="30"/>
  <c r="CF105" i="30"/>
  <c r="CE105" i="30"/>
  <c r="CD105" i="30"/>
  <c r="CC105" i="30"/>
  <c r="CB105" i="30"/>
  <c r="CA105" i="30"/>
  <c r="BZ105" i="30"/>
  <c r="BY105" i="30"/>
  <c r="BX105" i="30"/>
  <c r="BW105" i="30"/>
  <c r="BV105" i="30"/>
  <c r="BU105" i="30"/>
  <c r="BT105" i="30"/>
  <c r="BS105" i="30"/>
  <c r="BR105" i="30"/>
  <c r="BQ105" i="30"/>
  <c r="BP105" i="30"/>
  <c r="BO105" i="30"/>
  <c r="BN105" i="30"/>
  <c r="BM105" i="30"/>
  <c r="BL105" i="30"/>
  <c r="BK105" i="30"/>
  <c r="BJ105" i="30"/>
  <c r="BI105" i="30"/>
  <c r="BH105" i="30"/>
  <c r="BG105" i="30"/>
  <c r="BF105" i="30"/>
  <c r="BE105" i="30"/>
  <c r="BD105" i="30"/>
  <c r="BC105" i="30"/>
  <c r="BB105" i="30"/>
  <c r="BA105" i="30"/>
  <c r="AZ105" i="30"/>
  <c r="AY105" i="30"/>
  <c r="AX105" i="30"/>
  <c r="AW105" i="30"/>
  <c r="AV105" i="30"/>
  <c r="AU105" i="30"/>
  <c r="AT105" i="30"/>
  <c r="AS105" i="30"/>
  <c r="AR105" i="30"/>
  <c r="CG104" i="30"/>
  <c r="CF104" i="30"/>
  <c r="CE104" i="30"/>
  <c r="CD104" i="30"/>
  <c r="CC104" i="30"/>
  <c r="CB104" i="30"/>
  <c r="CA104" i="30"/>
  <c r="BZ104" i="30"/>
  <c r="BY104" i="30"/>
  <c r="BX104" i="30"/>
  <c r="BW104" i="30"/>
  <c r="BV104" i="30"/>
  <c r="BU104" i="30"/>
  <c r="BT104" i="30"/>
  <c r="BS104" i="30"/>
  <c r="BR104" i="30"/>
  <c r="BQ104" i="30"/>
  <c r="BP104" i="30"/>
  <c r="BO104" i="30"/>
  <c r="BN104" i="30"/>
  <c r="BM104" i="30"/>
  <c r="BL104" i="30"/>
  <c r="BK104" i="30"/>
  <c r="BJ104" i="30"/>
  <c r="BI104" i="30"/>
  <c r="BH104" i="30"/>
  <c r="BG104" i="30"/>
  <c r="BF104" i="30"/>
  <c r="BE104" i="30"/>
  <c r="BD104" i="30"/>
  <c r="BC104" i="30"/>
  <c r="BB104" i="30"/>
  <c r="BA104" i="30"/>
  <c r="AZ104" i="30"/>
  <c r="AY104" i="30"/>
  <c r="AX104" i="30"/>
  <c r="AW104" i="30"/>
  <c r="AV104" i="30"/>
  <c r="AU104" i="30"/>
  <c r="AT104" i="30"/>
  <c r="AS104" i="30"/>
  <c r="AR104" i="30"/>
  <c r="CG103" i="30"/>
  <c r="CF103" i="30"/>
  <c r="CE103" i="30"/>
  <c r="CD103" i="30"/>
  <c r="CC103" i="30"/>
  <c r="CB103" i="30"/>
  <c r="CA103" i="30"/>
  <c r="BZ103" i="30"/>
  <c r="BY103" i="30"/>
  <c r="BX103" i="30"/>
  <c r="BW103" i="30"/>
  <c r="BV103" i="30"/>
  <c r="BU103" i="30"/>
  <c r="BT103" i="30"/>
  <c r="BS103" i="30"/>
  <c r="BR103" i="30"/>
  <c r="BQ103" i="30"/>
  <c r="BP103" i="30"/>
  <c r="BO103" i="30"/>
  <c r="BN103" i="30"/>
  <c r="BM103" i="30"/>
  <c r="BL103" i="30"/>
  <c r="BK103" i="30"/>
  <c r="BJ103" i="30"/>
  <c r="BI103" i="30"/>
  <c r="BH103" i="30"/>
  <c r="BG103" i="30"/>
  <c r="BF103" i="30"/>
  <c r="BE103" i="30"/>
  <c r="BD103" i="30"/>
  <c r="BC103" i="30"/>
  <c r="BB103" i="30"/>
  <c r="BA103" i="30"/>
  <c r="AZ103" i="30"/>
  <c r="AY103" i="30"/>
  <c r="AX103" i="30"/>
  <c r="AW103" i="30"/>
  <c r="AV103" i="30"/>
  <c r="AU103" i="30"/>
  <c r="AT103" i="30"/>
  <c r="AS103" i="30"/>
  <c r="AR103" i="30"/>
  <c r="CG102" i="30"/>
  <c r="CF102" i="30"/>
  <c r="CE102" i="30"/>
  <c r="CD102" i="30"/>
  <c r="CC102" i="30"/>
  <c r="CB102" i="30"/>
  <c r="CA102" i="30"/>
  <c r="BZ102" i="30"/>
  <c r="BY102" i="30"/>
  <c r="BX102" i="30"/>
  <c r="BW102" i="30"/>
  <c r="BV102" i="30"/>
  <c r="BU102" i="30"/>
  <c r="BT102" i="30"/>
  <c r="BS102" i="30"/>
  <c r="BR102" i="30"/>
  <c r="BQ102" i="30"/>
  <c r="BP102" i="30"/>
  <c r="BO102" i="30"/>
  <c r="BN102" i="30"/>
  <c r="BM102" i="30"/>
  <c r="BL102" i="30"/>
  <c r="BK102" i="30"/>
  <c r="BJ102" i="30"/>
  <c r="BI102" i="30"/>
  <c r="BH102" i="30"/>
  <c r="BG102" i="30"/>
  <c r="BF102" i="30"/>
  <c r="BE102" i="30"/>
  <c r="BD102" i="30"/>
  <c r="BC102" i="30"/>
  <c r="BB102" i="30"/>
  <c r="BA102" i="30"/>
  <c r="AZ102" i="30"/>
  <c r="AY102" i="30"/>
  <c r="AX102" i="30"/>
  <c r="AW102" i="30"/>
  <c r="AV102" i="30"/>
  <c r="AU102" i="30"/>
  <c r="AT102" i="30"/>
  <c r="AS102" i="30"/>
  <c r="AR102" i="30"/>
  <c r="CG101" i="30"/>
  <c r="CF101" i="30"/>
  <c r="CE101" i="30"/>
  <c r="CD101" i="30"/>
  <c r="CC101" i="30"/>
  <c r="CB101" i="30"/>
  <c r="CA101" i="30"/>
  <c r="BZ101" i="30"/>
  <c r="BY101" i="30"/>
  <c r="BX101" i="30"/>
  <c r="BW101" i="30"/>
  <c r="BV101" i="30"/>
  <c r="BU101" i="30"/>
  <c r="BT101" i="30"/>
  <c r="BS101" i="30"/>
  <c r="BR101" i="30"/>
  <c r="BQ101" i="30"/>
  <c r="BP101" i="30"/>
  <c r="BO101" i="30"/>
  <c r="BN101" i="30"/>
  <c r="BM101" i="30"/>
  <c r="BL101" i="30"/>
  <c r="BK101" i="30"/>
  <c r="BJ101" i="30"/>
  <c r="BI101" i="30"/>
  <c r="BH101" i="30"/>
  <c r="BG101" i="30"/>
  <c r="BF101" i="30"/>
  <c r="BE101" i="30"/>
  <c r="BD101" i="30"/>
  <c r="BC101" i="30"/>
  <c r="BB101" i="30"/>
  <c r="BA101" i="30"/>
  <c r="AZ101" i="30"/>
  <c r="AY101" i="30"/>
  <c r="AX101" i="30"/>
  <c r="AW101" i="30"/>
  <c r="AV101" i="30"/>
  <c r="AU101" i="30"/>
  <c r="AT101" i="30"/>
  <c r="AS101" i="30"/>
  <c r="AR101" i="30"/>
  <c r="CG100" i="30"/>
  <c r="CF100" i="30"/>
  <c r="CE100" i="30"/>
  <c r="CD100" i="30"/>
  <c r="CC100" i="30"/>
  <c r="CB100" i="30"/>
  <c r="CA100" i="30"/>
  <c r="BZ100" i="30"/>
  <c r="BY100" i="30"/>
  <c r="BX100" i="30"/>
  <c r="BW100" i="30"/>
  <c r="BV100" i="30"/>
  <c r="BU100" i="30"/>
  <c r="BT100" i="30"/>
  <c r="BS100" i="30"/>
  <c r="BR100" i="30"/>
  <c r="BQ100" i="30"/>
  <c r="BP100" i="30"/>
  <c r="BO100" i="30"/>
  <c r="BN100" i="30"/>
  <c r="BM100" i="30"/>
  <c r="BL100" i="30"/>
  <c r="BK100" i="30"/>
  <c r="BJ100" i="30"/>
  <c r="BI100" i="30"/>
  <c r="BH100" i="30"/>
  <c r="BG100" i="30"/>
  <c r="BF100" i="30"/>
  <c r="BE100" i="30"/>
  <c r="BD100" i="30"/>
  <c r="BC100" i="30"/>
  <c r="BB100" i="30"/>
  <c r="BA100" i="30"/>
  <c r="AZ100" i="30"/>
  <c r="AY100" i="30"/>
  <c r="AX100" i="30"/>
  <c r="AW100" i="30"/>
  <c r="AV100" i="30"/>
  <c r="AU100" i="30"/>
  <c r="AT100" i="30"/>
  <c r="AS100" i="30"/>
  <c r="AR100" i="30"/>
  <c r="CG99" i="30"/>
  <c r="CF99" i="30"/>
  <c r="CE99" i="30"/>
  <c r="CD99" i="30"/>
  <c r="CC99" i="30"/>
  <c r="CB99" i="30"/>
  <c r="CA99" i="30"/>
  <c r="BZ99" i="30"/>
  <c r="BY99" i="30"/>
  <c r="BX99" i="30"/>
  <c r="BW99" i="30"/>
  <c r="BV99" i="30"/>
  <c r="BU99" i="30"/>
  <c r="BT99" i="30"/>
  <c r="BS99" i="30"/>
  <c r="BR99" i="30"/>
  <c r="BQ99" i="30"/>
  <c r="BP99" i="30"/>
  <c r="BO99" i="30"/>
  <c r="BN99" i="30"/>
  <c r="BM99" i="30"/>
  <c r="BL99" i="30"/>
  <c r="BK99" i="30"/>
  <c r="BJ99" i="30"/>
  <c r="BI99" i="30"/>
  <c r="BH99" i="30"/>
  <c r="BG99" i="30"/>
  <c r="BF99" i="30"/>
  <c r="BE99" i="30"/>
  <c r="BD99" i="30"/>
  <c r="BC99" i="30"/>
  <c r="BB99" i="30"/>
  <c r="BA99" i="30"/>
  <c r="AZ99" i="30"/>
  <c r="AY99" i="30"/>
  <c r="AX99" i="30"/>
  <c r="AW99" i="30"/>
  <c r="AV99" i="30"/>
  <c r="AU99" i="30"/>
  <c r="AT99" i="30"/>
  <c r="AS99" i="30"/>
  <c r="AR99" i="30"/>
  <c r="CG98" i="30"/>
  <c r="CF98" i="30"/>
  <c r="CE98" i="30"/>
  <c r="CD98" i="30"/>
  <c r="CC98" i="30"/>
  <c r="CB98" i="30"/>
  <c r="CA98" i="30"/>
  <c r="BZ98" i="30"/>
  <c r="BY98" i="30"/>
  <c r="BX98" i="30"/>
  <c r="BW98" i="30"/>
  <c r="BV98" i="30"/>
  <c r="BU98" i="30"/>
  <c r="BT98" i="30"/>
  <c r="BS98" i="30"/>
  <c r="BR98" i="30"/>
  <c r="BQ98" i="30"/>
  <c r="BP98" i="30"/>
  <c r="BO98" i="30"/>
  <c r="BN98" i="30"/>
  <c r="BM98" i="30"/>
  <c r="BL98" i="30"/>
  <c r="BK98" i="30"/>
  <c r="BJ98" i="30"/>
  <c r="BI98" i="30"/>
  <c r="BH98" i="30"/>
  <c r="BG98" i="30"/>
  <c r="BF98" i="30"/>
  <c r="BE98" i="30"/>
  <c r="BD98" i="30"/>
  <c r="BC98" i="30"/>
  <c r="BB98" i="30"/>
  <c r="BA98" i="30"/>
  <c r="AZ98" i="30"/>
  <c r="AY98" i="30"/>
  <c r="AX98" i="30"/>
  <c r="AW98" i="30"/>
  <c r="AV98" i="30"/>
  <c r="AU98" i="30"/>
  <c r="AT98" i="30"/>
  <c r="AS98" i="30"/>
  <c r="AR98" i="30"/>
  <c r="CG97" i="30"/>
  <c r="CF97" i="30"/>
  <c r="CE97" i="30"/>
  <c r="CD97" i="30"/>
  <c r="CC97" i="30"/>
  <c r="CB97" i="30"/>
  <c r="CA97" i="30"/>
  <c r="BZ97" i="30"/>
  <c r="BY97" i="30"/>
  <c r="BX97" i="30"/>
  <c r="BW97" i="30"/>
  <c r="BV97" i="30"/>
  <c r="BU97" i="30"/>
  <c r="BT97" i="30"/>
  <c r="BS97" i="30"/>
  <c r="BR97" i="30"/>
  <c r="BQ97" i="30"/>
  <c r="BP97" i="30"/>
  <c r="BO97" i="30"/>
  <c r="BN97" i="30"/>
  <c r="BM97" i="30"/>
  <c r="BL97" i="30"/>
  <c r="BK97" i="30"/>
  <c r="BJ97" i="30"/>
  <c r="BI97" i="30"/>
  <c r="BH97" i="30"/>
  <c r="BG97" i="30"/>
  <c r="BF97" i="30"/>
  <c r="BE97" i="30"/>
  <c r="BD97" i="30"/>
  <c r="BC97" i="30"/>
  <c r="BB97" i="30"/>
  <c r="BA97" i="30"/>
  <c r="AZ97" i="30"/>
  <c r="AY97" i="30"/>
  <c r="AX97" i="30"/>
  <c r="AW97" i="30"/>
  <c r="AV97" i="30"/>
  <c r="AU97" i="30"/>
  <c r="AT97" i="30"/>
  <c r="AS97" i="30"/>
  <c r="AR97" i="30"/>
  <c r="CG96" i="30"/>
  <c r="CF96" i="30"/>
  <c r="CE96" i="30"/>
  <c r="CD96" i="30"/>
  <c r="CC96" i="30"/>
  <c r="CB96" i="30"/>
  <c r="CA96" i="30"/>
  <c r="BZ96" i="30"/>
  <c r="BY96" i="30"/>
  <c r="BX96" i="30"/>
  <c r="BW96" i="30"/>
  <c r="BV96" i="30"/>
  <c r="BU96" i="30"/>
  <c r="BT96" i="30"/>
  <c r="BS96" i="30"/>
  <c r="BR96" i="30"/>
  <c r="BQ96" i="30"/>
  <c r="BP96" i="30"/>
  <c r="BO96" i="30"/>
  <c r="BN96" i="30"/>
  <c r="BM96" i="30"/>
  <c r="BL96" i="30"/>
  <c r="BK96" i="30"/>
  <c r="BJ96" i="30"/>
  <c r="BI96" i="30"/>
  <c r="BH96" i="30"/>
  <c r="BG96" i="30"/>
  <c r="BF96" i="30"/>
  <c r="BE96" i="30"/>
  <c r="BD96" i="30"/>
  <c r="BC96" i="30"/>
  <c r="BB96" i="30"/>
  <c r="BA96" i="30"/>
  <c r="AZ96" i="30"/>
  <c r="AY96" i="30"/>
  <c r="AX96" i="30"/>
  <c r="AW96" i="30"/>
  <c r="AV96" i="30"/>
  <c r="AU96" i="30"/>
  <c r="AT96" i="30"/>
  <c r="AS96" i="30"/>
  <c r="AR96" i="30"/>
  <c r="CG95" i="30"/>
  <c r="CF95" i="30"/>
  <c r="CE95" i="30"/>
  <c r="CD95" i="30"/>
  <c r="CC95" i="30"/>
  <c r="CB95" i="30"/>
  <c r="CA95" i="30"/>
  <c r="BZ95" i="30"/>
  <c r="BY95" i="30"/>
  <c r="BX95" i="30"/>
  <c r="BW95" i="30"/>
  <c r="BV95" i="30"/>
  <c r="BU95" i="30"/>
  <c r="BT95" i="30"/>
  <c r="BS95" i="30"/>
  <c r="BR95" i="30"/>
  <c r="BQ95" i="30"/>
  <c r="BP95" i="30"/>
  <c r="BO95" i="30"/>
  <c r="BN95" i="30"/>
  <c r="BM95" i="30"/>
  <c r="BL95" i="30"/>
  <c r="BK95" i="30"/>
  <c r="BJ95" i="30"/>
  <c r="BI95" i="30"/>
  <c r="BH95" i="30"/>
  <c r="BG95" i="30"/>
  <c r="BF95" i="30"/>
  <c r="BE95" i="30"/>
  <c r="BD95" i="30"/>
  <c r="BC95" i="30"/>
  <c r="BB95" i="30"/>
  <c r="BA95" i="30"/>
  <c r="AZ95" i="30"/>
  <c r="AY95" i="30"/>
  <c r="AX95" i="30"/>
  <c r="AW95" i="30"/>
  <c r="AV95" i="30"/>
  <c r="AU95" i="30"/>
  <c r="AT95" i="30"/>
  <c r="AS95" i="30"/>
  <c r="AR95" i="30"/>
  <c r="CG94" i="30"/>
  <c r="CF94" i="30"/>
  <c r="CE94" i="30"/>
  <c r="CD94" i="30"/>
  <c r="CC94" i="30"/>
  <c r="CB94" i="30"/>
  <c r="CA94" i="30"/>
  <c r="BZ94" i="30"/>
  <c r="BY94" i="30"/>
  <c r="BX94" i="30"/>
  <c r="BW94" i="30"/>
  <c r="BV94" i="30"/>
  <c r="BU94" i="30"/>
  <c r="BT94" i="30"/>
  <c r="BS94" i="30"/>
  <c r="BR94" i="30"/>
  <c r="BQ94" i="30"/>
  <c r="BP94" i="30"/>
  <c r="BO94" i="30"/>
  <c r="BN94" i="30"/>
  <c r="BM94" i="30"/>
  <c r="BL94" i="30"/>
  <c r="BK94" i="30"/>
  <c r="BJ94" i="30"/>
  <c r="BI94" i="30"/>
  <c r="BH94" i="30"/>
  <c r="BG94" i="30"/>
  <c r="BF94" i="30"/>
  <c r="BE94" i="30"/>
  <c r="BD94" i="30"/>
  <c r="BC94" i="30"/>
  <c r="BB94" i="30"/>
  <c r="BA94" i="30"/>
  <c r="AZ94" i="30"/>
  <c r="AY94" i="30"/>
  <c r="AX94" i="30"/>
  <c r="AW94" i="30"/>
  <c r="AV94" i="30"/>
  <c r="AU94" i="30"/>
  <c r="AT94" i="30"/>
  <c r="AS94" i="30"/>
  <c r="AR94" i="30"/>
  <c r="CG93" i="30"/>
  <c r="CF93" i="30"/>
  <c r="CE93" i="30"/>
  <c r="CD93" i="30"/>
  <c r="CC93" i="30"/>
  <c r="CB93" i="30"/>
  <c r="CA93" i="30"/>
  <c r="BZ93" i="30"/>
  <c r="BY93" i="30"/>
  <c r="BX93" i="30"/>
  <c r="BW93" i="30"/>
  <c r="BV93" i="30"/>
  <c r="BU93" i="30"/>
  <c r="BT93" i="30"/>
  <c r="BS93" i="30"/>
  <c r="BR93" i="30"/>
  <c r="BQ93" i="30"/>
  <c r="BP93" i="30"/>
  <c r="BO93" i="30"/>
  <c r="BN93" i="30"/>
  <c r="BM93" i="30"/>
  <c r="BL93" i="30"/>
  <c r="BK93" i="30"/>
  <c r="BJ93" i="30"/>
  <c r="BI93" i="30"/>
  <c r="BH93" i="30"/>
  <c r="BG93" i="30"/>
  <c r="BF93" i="30"/>
  <c r="BE93" i="30"/>
  <c r="BD93" i="30"/>
  <c r="BC93" i="30"/>
  <c r="BB93" i="30"/>
  <c r="BA93" i="30"/>
  <c r="AZ93" i="30"/>
  <c r="AY93" i="30"/>
  <c r="AX93" i="30"/>
  <c r="AW93" i="30"/>
  <c r="AV93" i="30"/>
  <c r="AU93" i="30"/>
  <c r="AT93" i="30"/>
  <c r="AS93" i="30"/>
  <c r="AR93" i="30"/>
  <c r="AQ134" i="30"/>
  <c r="AP134" i="30"/>
  <c r="AO134" i="30"/>
  <c r="AN134" i="30"/>
  <c r="AM134" i="30"/>
  <c r="AL134" i="30"/>
  <c r="AK134" i="30"/>
  <c r="AJ134" i="30"/>
  <c r="AI134" i="30"/>
  <c r="AH134" i="30"/>
  <c r="AG134" i="30"/>
  <c r="AF134" i="30"/>
  <c r="AE134" i="30"/>
  <c r="AD134" i="30"/>
  <c r="AC134" i="30"/>
  <c r="AB134" i="30"/>
  <c r="AA134" i="30"/>
  <c r="Z134" i="30"/>
  <c r="Y134" i="30"/>
  <c r="X134" i="30"/>
  <c r="W134" i="30"/>
  <c r="V134" i="30"/>
  <c r="U134" i="30"/>
  <c r="T134" i="30"/>
  <c r="S134" i="30"/>
  <c r="R134" i="30"/>
  <c r="Q134" i="30"/>
  <c r="P134" i="30"/>
  <c r="O134" i="30"/>
  <c r="N134" i="30"/>
  <c r="M134" i="30"/>
  <c r="L134" i="30"/>
  <c r="K134" i="30"/>
  <c r="J134" i="30"/>
  <c r="I134" i="30"/>
  <c r="H134" i="30"/>
  <c r="G134" i="30"/>
  <c r="F134" i="30"/>
  <c r="E134" i="30"/>
  <c r="D134" i="30"/>
  <c r="C134" i="30"/>
  <c r="B134" i="30"/>
  <c r="AQ133" i="30"/>
  <c r="AP133" i="30"/>
  <c r="AO133" i="30"/>
  <c r="AN133" i="30"/>
  <c r="AM133" i="30"/>
  <c r="AL133" i="30"/>
  <c r="AK133" i="30"/>
  <c r="AJ133" i="30"/>
  <c r="AI133" i="30"/>
  <c r="AH133" i="30"/>
  <c r="AG133" i="30"/>
  <c r="AF133" i="30"/>
  <c r="AE133" i="30"/>
  <c r="AD133" i="30"/>
  <c r="AC133" i="30"/>
  <c r="AB133" i="30"/>
  <c r="AA133" i="30"/>
  <c r="Z133" i="30"/>
  <c r="Y133" i="30"/>
  <c r="X133" i="30"/>
  <c r="W133" i="30"/>
  <c r="V133" i="30"/>
  <c r="U133" i="30"/>
  <c r="T133" i="30"/>
  <c r="S133" i="30"/>
  <c r="R133" i="30"/>
  <c r="Q133" i="30"/>
  <c r="P133" i="30"/>
  <c r="O133" i="30"/>
  <c r="N133" i="30"/>
  <c r="M133" i="30"/>
  <c r="L133" i="30"/>
  <c r="K133" i="30"/>
  <c r="J133" i="30"/>
  <c r="I133" i="30"/>
  <c r="H133" i="30"/>
  <c r="G133" i="30"/>
  <c r="F133" i="30"/>
  <c r="E133" i="30"/>
  <c r="D133" i="30"/>
  <c r="C133" i="30"/>
  <c r="B133" i="30"/>
  <c r="AQ132" i="30"/>
  <c r="AP132" i="30"/>
  <c r="AO132" i="30"/>
  <c r="AN132" i="30"/>
  <c r="AM132" i="30"/>
  <c r="AL132" i="30"/>
  <c r="AK132" i="30"/>
  <c r="AJ132" i="30"/>
  <c r="AI132" i="30"/>
  <c r="AH132" i="30"/>
  <c r="AG132" i="30"/>
  <c r="AF132" i="30"/>
  <c r="AE132" i="30"/>
  <c r="AD132" i="30"/>
  <c r="AC132" i="30"/>
  <c r="AB132" i="30"/>
  <c r="AA132" i="30"/>
  <c r="Z132" i="30"/>
  <c r="Y132" i="30"/>
  <c r="X132" i="30"/>
  <c r="W132" i="30"/>
  <c r="V132" i="30"/>
  <c r="U132" i="30"/>
  <c r="T132" i="30"/>
  <c r="S132" i="30"/>
  <c r="R132" i="30"/>
  <c r="Q132" i="30"/>
  <c r="P132" i="30"/>
  <c r="O132" i="30"/>
  <c r="N132" i="30"/>
  <c r="M132" i="30"/>
  <c r="L132" i="30"/>
  <c r="K132" i="30"/>
  <c r="J132" i="30"/>
  <c r="I132" i="30"/>
  <c r="H132" i="30"/>
  <c r="G132" i="30"/>
  <c r="F132" i="30"/>
  <c r="E132" i="30"/>
  <c r="D132" i="30"/>
  <c r="C132" i="30"/>
  <c r="B132" i="30"/>
  <c r="AQ131" i="30"/>
  <c r="AP131" i="30"/>
  <c r="AO131" i="30"/>
  <c r="AN131" i="30"/>
  <c r="AM131" i="30"/>
  <c r="AL131" i="30"/>
  <c r="AK131" i="30"/>
  <c r="AJ131" i="30"/>
  <c r="AI131" i="30"/>
  <c r="AH131" i="30"/>
  <c r="AG131" i="30"/>
  <c r="AF131" i="30"/>
  <c r="AE131" i="30"/>
  <c r="AD131" i="30"/>
  <c r="AC131" i="30"/>
  <c r="AB131" i="30"/>
  <c r="AA131" i="30"/>
  <c r="Z131" i="30"/>
  <c r="Y131" i="30"/>
  <c r="X131" i="30"/>
  <c r="W131" i="30"/>
  <c r="V131" i="30"/>
  <c r="U131" i="30"/>
  <c r="T131" i="30"/>
  <c r="S131" i="30"/>
  <c r="R131" i="30"/>
  <c r="Q131" i="30"/>
  <c r="P131" i="30"/>
  <c r="O131" i="30"/>
  <c r="N131" i="30"/>
  <c r="M131" i="30"/>
  <c r="L131" i="30"/>
  <c r="K131" i="30"/>
  <c r="J131" i="30"/>
  <c r="I131" i="30"/>
  <c r="H131" i="30"/>
  <c r="G131" i="30"/>
  <c r="F131" i="30"/>
  <c r="E131" i="30"/>
  <c r="D131" i="30"/>
  <c r="C131" i="30"/>
  <c r="B131" i="30"/>
  <c r="AQ130" i="30"/>
  <c r="AP130" i="30"/>
  <c r="AO130" i="30"/>
  <c r="AN130" i="30"/>
  <c r="AM130" i="30"/>
  <c r="AL130" i="30"/>
  <c r="AK130" i="30"/>
  <c r="AJ130" i="30"/>
  <c r="AI130" i="30"/>
  <c r="AH130" i="30"/>
  <c r="AG130" i="30"/>
  <c r="AF130" i="30"/>
  <c r="AE130" i="30"/>
  <c r="AD130" i="30"/>
  <c r="AC130" i="30"/>
  <c r="AB130" i="30"/>
  <c r="AA130" i="30"/>
  <c r="Z130" i="30"/>
  <c r="Y130" i="30"/>
  <c r="X130" i="30"/>
  <c r="W130" i="30"/>
  <c r="V130" i="30"/>
  <c r="U130" i="30"/>
  <c r="T130" i="30"/>
  <c r="S130" i="30"/>
  <c r="R130" i="30"/>
  <c r="Q130" i="30"/>
  <c r="P130" i="30"/>
  <c r="O130" i="30"/>
  <c r="N130" i="30"/>
  <c r="M130" i="30"/>
  <c r="L130" i="30"/>
  <c r="K130" i="30"/>
  <c r="J130" i="30"/>
  <c r="I130" i="30"/>
  <c r="H130" i="30"/>
  <c r="G130" i="30"/>
  <c r="F130" i="30"/>
  <c r="E130" i="30"/>
  <c r="D130" i="30"/>
  <c r="C130" i="30"/>
  <c r="B130" i="30"/>
  <c r="AQ129" i="30"/>
  <c r="AP129" i="30"/>
  <c r="AO129" i="30"/>
  <c r="AN129" i="30"/>
  <c r="AM129" i="30"/>
  <c r="AL129" i="30"/>
  <c r="AK129" i="30"/>
  <c r="AJ129" i="30"/>
  <c r="AI129" i="30"/>
  <c r="AH129" i="30"/>
  <c r="AG129" i="30"/>
  <c r="AF129" i="30"/>
  <c r="AE129" i="30"/>
  <c r="AD129" i="30"/>
  <c r="AC129" i="30"/>
  <c r="AB129" i="30"/>
  <c r="AA129" i="30"/>
  <c r="Z129" i="30"/>
  <c r="Y129" i="30"/>
  <c r="X129" i="30"/>
  <c r="W129" i="30"/>
  <c r="V129" i="30"/>
  <c r="U129" i="30"/>
  <c r="T129" i="30"/>
  <c r="S129" i="30"/>
  <c r="R129" i="30"/>
  <c r="Q129" i="30"/>
  <c r="P129" i="30"/>
  <c r="O129" i="30"/>
  <c r="N129" i="30"/>
  <c r="M129" i="30"/>
  <c r="L129" i="30"/>
  <c r="K129" i="30"/>
  <c r="J129" i="30"/>
  <c r="I129" i="30"/>
  <c r="H129" i="30"/>
  <c r="G129" i="30"/>
  <c r="F129" i="30"/>
  <c r="E129" i="30"/>
  <c r="D129" i="30"/>
  <c r="C129" i="30"/>
  <c r="B129" i="30"/>
  <c r="AQ128" i="30"/>
  <c r="AP128" i="30"/>
  <c r="AO128" i="30"/>
  <c r="AN128" i="30"/>
  <c r="AM128" i="30"/>
  <c r="AL128" i="30"/>
  <c r="AK128" i="30"/>
  <c r="AJ128" i="30"/>
  <c r="AI128" i="30"/>
  <c r="AH128" i="30"/>
  <c r="AG128" i="30"/>
  <c r="AF128" i="30"/>
  <c r="AE128" i="30"/>
  <c r="AD128" i="30"/>
  <c r="AC128" i="30"/>
  <c r="AB128" i="30"/>
  <c r="AA128" i="30"/>
  <c r="Z128" i="30"/>
  <c r="Y128" i="30"/>
  <c r="X128" i="30"/>
  <c r="W128" i="30"/>
  <c r="V128" i="30"/>
  <c r="U128" i="30"/>
  <c r="T128" i="30"/>
  <c r="S128" i="30"/>
  <c r="R128" i="30"/>
  <c r="Q128" i="30"/>
  <c r="P128" i="30"/>
  <c r="O128" i="30"/>
  <c r="N128" i="30"/>
  <c r="M128" i="30"/>
  <c r="L128" i="30"/>
  <c r="K128" i="30"/>
  <c r="J128" i="30"/>
  <c r="I128" i="30"/>
  <c r="H128" i="30"/>
  <c r="G128" i="30"/>
  <c r="F128" i="30"/>
  <c r="E128" i="30"/>
  <c r="D128" i="30"/>
  <c r="C128" i="30"/>
  <c r="B128" i="30"/>
  <c r="AQ127" i="30"/>
  <c r="AP127" i="30"/>
  <c r="AO127" i="30"/>
  <c r="AN127" i="30"/>
  <c r="AM127" i="30"/>
  <c r="AL127" i="30"/>
  <c r="AK127" i="30"/>
  <c r="AJ127" i="30"/>
  <c r="AI127" i="30"/>
  <c r="AH127" i="30"/>
  <c r="AG127" i="30"/>
  <c r="AF127" i="30"/>
  <c r="AE127" i="30"/>
  <c r="AD127" i="30"/>
  <c r="AC127" i="30"/>
  <c r="AB127" i="30"/>
  <c r="AA127" i="30"/>
  <c r="Z127" i="30"/>
  <c r="Y127" i="30"/>
  <c r="X127" i="30"/>
  <c r="W127" i="30"/>
  <c r="V127" i="30"/>
  <c r="U127" i="30"/>
  <c r="T127" i="30"/>
  <c r="S127" i="30"/>
  <c r="R127" i="30"/>
  <c r="Q127" i="30"/>
  <c r="P127" i="30"/>
  <c r="O127" i="30"/>
  <c r="N127" i="30"/>
  <c r="M127" i="30"/>
  <c r="L127" i="30"/>
  <c r="K127" i="30"/>
  <c r="J127" i="30"/>
  <c r="I127" i="30"/>
  <c r="H127" i="30"/>
  <c r="G127" i="30"/>
  <c r="F127" i="30"/>
  <c r="E127" i="30"/>
  <c r="D127" i="30"/>
  <c r="C127" i="30"/>
  <c r="B127" i="30"/>
  <c r="AQ126" i="30"/>
  <c r="AP126" i="30"/>
  <c r="AO126" i="30"/>
  <c r="AN126" i="30"/>
  <c r="AM126" i="30"/>
  <c r="AL126" i="30"/>
  <c r="AK126" i="30"/>
  <c r="AJ126" i="30"/>
  <c r="AI126" i="30"/>
  <c r="AH126" i="30"/>
  <c r="AG126" i="30"/>
  <c r="AF126" i="30"/>
  <c r="AE126" i="30"/>
  <c r="AD126" i="30"/>
  <c r="AC126" i="30"/>
  <c r="AB126" i="30"/>
  <c r="AA126" i="30"/>
  <c r="Z126" i="30"/>
  <c r="Y126" i="30"/>
  <c r="X126" i="30"/>
  <c r="W126" i="30"/>
  <c r="V126" i="30"/>
  <c r="U126" i="30"/>
  <c r="T126" i="30"/>
  <c r="S126" i="30"/>
  <c r="R126" i="30"/>
  <c r="Q126" i="30"/>
  <c r="P126" i="30"/>
  <c r="O126" i="30"/>
  <c r="N126" i="30"/>
  <c r="M126" i="30"/>
  <c r="L126" i="30"/>
  <c r="K126" i="30"/>
  <c r="J126" i="30"/>
  <c r="I126" i="30"/>
  <c r="H126" i="30"/>
  <c r="G126" i="30"/>
  <c r="F126" i="30"/>
  <c r="E126" i="30"/>
  <c r="D126" i="30"/>
  <c r="C126" i="30"/>
  <c r="B126" i="30"/>
  <c r="AQ125" i="30"/>
  <c r="AP125" i="30"/>
  <c r="AO125" i="30"/>
  <c r="AN125" i="30"/>
  <c r="AM125" i="30"/>
  <c r="AL125" i="30"/>
  <c r="AK125" i="30"/>
  <c r="AJ125" i="30"/>
  <c r="AI125" i="30"/>
  <c r="AH125" i="30"/>
  <c r="AG125" i="30"/>
  <c r="AF125" i="30"/>
  <c r="AE125" i="30"/>
  <c r="AD125" i="30"/>
  <c r="AC125" i="30"/>
  <c r="AB125" i="30"/>
  <c r="AA125" i="30"/>
  <c r="Z125" i="30"/>
  <c r="Y125" i="30"/>
  <c r="X125" i="30"/>
  <c r="W125" i="30"/>
  <c r="V125" i="30"/>
  <c r="U125" i="30"/>
  <c r="T125" i="30"/>
  <c r="S125" i="30"/>
  <c r="R125" i="30"/>
  <c r="Q125" i="30"/>
  <c r="P125" i="30"/>
  <c r="O125" i="30"/>
  <c r="N125" i="30"/>
  <c r="M125" i="30"/>
  <c r="L125" i="30"/>
  <c r="K125" i="30"/>
  <c r="J125" i="30"/>
  <c r="I125" i="30"/>
  <c r="H125" i="30"/>
  <c r="G125" i="30"/>
  <c r="F125" i="30"/>
  <c r="E125" i="30"/>
  <c r="D125" i="30"/>
  <c r="C125" i="30"/>
  <c r="B125" i="30"/>
  <c r="AQ124" i="30"/>
  <c r="AP124" i="30"/>
  <c r="AO124" i="30"/>
  <c r="AN124" i="30"/>
  <c r="AM124" i="30"/>
  <c r="AL124" i="30"/>
  <c r="AK124" i="30"/>
  <c r="AJ124" i="30"/>
  <c r="AI124" i="30"/>
  <c r="AH124" i="30"/>
  <c r="AG124" i="30"/>
  <c r="AF124" i="30"/>
  <c r="AE124" i="30"/>
  <c r="AD124" i="30"/>
  <c r="AC124" i="30"/>
  <c r="AB124" i="30"/>
  <c r="AA124" i="30"/>
  <c r="Z124" i="30"/>
  <c r="Y124" i="30"/>
  <c r="X124" i="30"/>
  <c r="W124" i="30"/>
  <c r="V124" i="30"/>
  <c r="U124" i="30"/>
  <c r="T124" i="30"/>
  <c r="S124" i="30"/>
  <c r="R124" i="30"/>
  <c r="Q124" i="30"/>
  <c r="P124" i="30"/>
  <c r="O124" i="30"/>
  <c r="N124" i="30"/>
  <c r="M124" i="30"/>
  <c r="L124" i="30"/>
  <c r="K124" i="30"/>
  <c r="J124" i="30"/>
  <c r="I124" i="30"/>
  <c r="H124" i="30"/>
  <c r="G124" i="30"/>
  <c r="F124" i="30"/>
  <c r="E124" i="30"/>
  <c r="D124" i="30"/>
  <c r="C124" i="30"/>
  <c r="B124" i="30"/>
  <c r="AQ123" i="30"/>
  <c r="AP123" i="30"/>
  <c r="AO123" i="30"/>
  <c r="AN123" i="30"/>
  <c r="AM123" i="30"/>
  <c r="AL123" i="30"/>
  <c r="AK123" i="30"/>
  <c r="AJ123" i="30"/>
  <c r="AI123" i="30"/>
  <c r="AH123" i="30"/>
  <c r="AG123" i="30"/>
  <c r="AF123" i="30"/>
  <c r="AE123" i="30"/>
  <c r="AD123" i="30"/>
  <c r="AC123" i="30"/>
  <c r="AB123" i="30"/>
  <c r="AA123" i="30"/>
  <c r="Z123" i="30"/>
  <c r="Y123" i="30"/>
  <c r="X123" i="30"/>
  <c r="W123" i="30"/>
  <c r="V123" i="30"/>
  <c r="U123" i="30"/>
  <c r="T123" i="30"/>
  <c r="S123" i="30"/>
  <c r="R123" i="30"/>
  <c r="Q123" i="30"/>
  <c r="P123" i="30"/>
  <c r="O123" i="30"/>
  <c r="N123" i="30"/>
  <c r="M123" i="30"/>
  <c r="L123" i="30"/>
  <c r="K123" i="30"/>
  <c r="J123" i="30"/>
  <c r="I123" i="30"/>
  <c r="H123" i="30"/>
  <c r="G123" i="30"/>
  <c r="F123" i="30"/>
  <c r="E123" i="30"/>
  <c r="D123" i="30"/>
  <c r="C123" i="30"/>
  <c r="B123" i="30"/>
  <c r="AQ122" i="30"/>
  <c r="AP122" i="30"/>
  <c r="AO122" i="30"/>
  <c r="AN122" i="30"/>
  <c r="AM122" i="30"/>
  <c r="AL122" i="30"/>
  <c r="AK122" i="30"/>
  <c r="AJ122" i="30"/>
  <c r="AI122" i="30"/>
  <c r="AH122" i="30"/>
  <c r="AG122" i="30"/>
  <c r="AF122" i="30"/>
  <c r="AE122" i="30"/>
  <c r="AD122" i="30"/>
  <c r="AC122" i="30"/>
  <c r="AB122" i="30"/>
  <c r="AA122" i="30"/>
  <c r="Z122" i="30"/>
  <c r="Y122" i="30"/>
  <c r="X122" i="30"/>
  <c r="W122" i="30"/>
  <c r="V122" i="30"/>
  <c r="U122" i="30"/>
  <c r="T122" i="30"/>
  <c r="S122" i="30"/>
  <c r="R122" i="30"/>
  <c r="Q122" i="30"/>
  <c r="P122" i="30"/>
  <c r="O122" i="30"/>
  <c r="N122" i="30"/>
  <c r="M122" i="30"/>
  <c r="L122" i="30"/>
  <c r="K122" i="30"/>
  <c r="J122" i="30"/>
  <c r="I122" i="30"/>
  <c r="H122" i="30"/>
  <c r="G122" i="30"/>
  <c r="F122" i="30"/>
  <c r="E122" i="30"/>
  <c r="D122" i="30"/>
  <c r="C122" i="30"/>
  <c r="B122" i="30"/>
  <c r="AQ121" i="30"/>
  <c r="AP121" i="30"/>
  <c r="AO121" i="30"/>
  <c r="AN121" i="30"/>
  <c r="AM121" i="30"/>
  <c r="AL121" i="30"/>
  <c r="AK121" i="30"/>
  <c r="AJ121" i="30"/>
  <c r="AI121" i="30"/>
  <c r="AH121" i="30"/>
  <c r="AG121" i="30"/>
  <c r="AF121" i="30"/>
  <c r="AE121" i="30"/>
  <c r="AD121" i="30"/>
  <c r="AC121" i="30"/>
  <c r="AB121" i="30"/>
  <c r="AA121" i="30"/>
  <c r="Z121" i="30"/>
  <c r="Y121" i="30"/>
  <c r="X121" i="30"/>
  <c r="W121" i="30"/>
  <c r="V121" i="30"/>
  <c r="U121" i="30"/>
  <c r="T121" i="30"/>
  <c r="S121" i="30"/>
  <c r="R121" i="30"/>
  <c r="Q121" i="30"/>
  <c r="P121" i="30"/>
  <c r="O121" i="30"/>
  <c r="N121" i="30"/>
  <c r="M121" i="30"/>
  <c r="L121" i="30"/>
  <c r="K121" i="30"/>
  <c r="J121" i="30"/>
  <c r="I121" i="30"/>
  <c r="H121" i="30"/>
  <c r="G121" i="30"/>
  <c r="F121" i="30"/>
  <c r="E121" i="30"/>
  <c r="D121" i="30"/>
  <c r="C121" i="30"/>
  <c r="B121" i="30"/>
  <c r="AQ120" i="30"/>
  <c r="AP120" i="30"/>
  <c r="AO120" i="30"/>
  <c r="AN120" i="30"/>
  <c r="AM120" i="30"/>
  <c r="AL120" i="30"/>
  <c r="AK120" i="30"/>
  <c r="AJ120" i="30"/>
  <c r="AI120" i="30"/>
  <c r="AH120" i="30"/>
  <c r="AG120" i="30"/>
  <c r="AF120" i="30"/>
  <c r="AE120" i="30"/>
  <c r="AD120" i="30"/>
  <c r="AC120" i="30"/>
  <c r="AB120" i="30"/>
  <c r="AA120" i="30"/>
  <c r="Z120" i="30"/>
  <c r="Y120" i="30"/>
  <c r="X120" i="30"/>
  <c r="W120" i="30"/>
  <c r="V120" i="30"/>
  <c r="U120" i="30"/>
  <c r="T120" i="30"/>
  <c r="S120" i="30"/>
  <c r="R120" i="30"/>
  <c r="Q120" i="30"/>
  <c r="P120" i="30"/>
  <c r="O120" i="30"/>
  <c r="N120" i="30"/>
  <c r="M120" i="30"/>
  <c r="L120" i="30"/>
  <c r="K120" i="30"/>
  <c r="J120" i="30"/>
  <c r="I120" i="30"/>
  <c r="H120" i="30"/>
  <c r="G120" i="30"/>
  <c r="F120" i="30"/>
  <c r="E120" i="30"/>
  <c r="D120" i="30"/>
  <c r="C120" i="30"/>
  <c r="B120" i="30"/>
  <c r="AQ119" i="30"/>
  <c r="AP119" i="30"/>
  <c r="AO119" i="30"/>
  <c r="AN119" i="30"/>
  <c r="AM119" i="30"/>
  <c r="AL119" i="30"/>
  <c r="AK119" i="30"/>
  <c r="AJ119" i="30"/>
  <c r="AI119" i="30"/>
  <c r="AH119" i="30"/>
  <c r="AG119" i="30"/>
  <c r="AF119" i="30"/>
  <c r="AE119" i="30"/>
  <c r="AD119" i="30"/>
  <c r="AC119" i="30"/>
  <c r="AB119" i="30"/>
  <c r="AA119" i="30"/>
  <c r="Z119" i="30"/>
  <c r="Y119" i="30"/>
  <c r="X119" i="30"/>
  <c r="W119" i="30"/>
  <c r="V119" i="30"/>
  <c r="U119" i="30"/>
  <c r="T119" i="30"/>
  <c r="S119" i="30"/>
  <c r="R119" i="30"/>
  <c r="Q119" i="30"/>
  <c r="P119" i="30"/>
  <c r="O119" i="30"/>
  <c r="N119" i="30"/>
  <c r="M119" i="30"/>
  <c r="L119" i="30"/>
  <c r="K119" i="30"/>
  <c r="J119" i="30"/>
  <c r="I119" i="30"/>
  <c r="H119" i="30"/>
  <c r="G119" i="30"/>
  <c r="F119" i="30"/>
  <c r="E119" i="30"/>
  <c r="D119" i="30"/>
  <c r="C119" i="30"/>
  <c r="B119" i="30"/>
  <c r="AQ118" i="30"/>
  <c r="AP118" i="30"/>
  <c r="AO118" i="30"/>
  <c r="AN118" i="30"/>
  <c r="AM118" i="30"/>
  <c r="AL118" i="30"/>
  <c r="AK118" i="30"/>
  <c r="AJ118" i="30"/>
  <c r="AI118" i="30"/>
  <c r="AH118" i="30"/>
  <c r="AG118" i="30"/>
  <c r="AF118" i="30"/>
  <c r="AE118" i="30"/>
  <c r="AD118" i="30"/>
  <c r="AC118" i="30"/>
  <c r="AB118" i="30"/>
  <c r="AA118" i="30"/>
  <c r="Z118" i="30"/>
  <c r="Y118" i="30"/>
  <c r="X118" i="30"/>
  <c r="W118" i="30"/>
  <c r="V118" i="30"/>
  <c r="U118" i="30"/>
  <c r="T118" i="30"/>
  <c r="S118" i="30"/>
  <c r="R118" i="30"/>
  <c r="Q118" i="30"/>
  <c r="P118" i="30"/>
  <c r="O118" i="30"/>
  <c r="N118" i="30"/>
  <c r="M118" i="30"/>
  <c r="L118" i="30"/>
  <c r="K118" i="30"/>
  <c r="J118" i="30"/>
  <c r="I118" i="30"/>
  <c r="H118" i="30"/>
  <c r="G118" i="30"/>
  <c r="F118" i="30"/>
  <c r="E118" i="30"/>
  <c r="D118" i="30"/>
  <c r="C118" i="30"/>
  <c r="B118" i="30"/>
  <c r="AQ117" i="30"/>
  <c r="AP117" i="30"/>
  <c r="AO117" i="30"/>
  <c r="AN117" i="30"/>
  <c r="AM117" i="30"/>
  <c r="AL117" i="30"/>
  <c r="AK117" i="30"/>
  <c r="AJ117" i="30"/>
  <c r="AI117" i="30"/>
  <c r="AH117" i="30"/>
  <c r="AG117" i="30"/>
  <c r="AF117" i="30"/>
  <c r="AE117" i="30"/>
  <c r="AD117" i="30"/>
  <c r="AC117" i="30"/>
  <c r="AB117" i="30"/>
  <c r="AA117" i="30"/>
  <c r="Z117" i="30"/>
  <c r="Y117" i="30"/>
  <c r="X117" i="30"/>
  <c r="W117" i="30"/>
  <c r="V117" i="30"/>
  <c r="U117" i="30"/>
  <c r="T117" i="30"/>
  <c r="S117" i="30"/>
  <c r="R117" i="30"/>
  <c r="Q117" i="30"/>
  <c r="P117" i="30"/>
  <c r="O117" i="30"/>
  <c r="N117" i="30"/>
  <c r="M117" i="30"/>
  <c r="L117" i="30"/>
  <c r="K117" i="30"/>
  <c r="J117" i="30"/>
  <c r="I117" i="30"/>
  <c r="H117" i="30"/>
  <c r="G117" i="30"/>
  <c r="F117" i="30"/>
  <c r="E117" i="30"/>
  <c r="D117" i="30"/>
  <c r="C117" i="30"/>
  <c r="B117" i="30"/>
  <c r="AQ116" i="30"/>
  <c r="AP116" i="30"/>
  <c r="AO116" i="30"/>
  <c r="AN116" i="30"/>
  <c r="AM116" i="30"/>
  <c r="AL116" i="30"/>
  <c r="AK116" i="30"/>
  <c r="AJ116" i="30"/>
  <c r="AI116" i="30"/>
  <c r="AH116" i="30"/>
  <c r="AG116" i="30"/>
  <c r="AF116" i="30"/>
  <c r="AE116" i="30"/>
  <c r="AD116" i="30"/>
  <c r="AC116" i="30"/>
  <c r="AB116" i="30"/>
  <c r="AA116" i="30"/>
  <c r="Z116" i="30"/>
  <c r="Y116" i="30"/>
  <c r="X116" i="30"/>
  <c r="W116" i="30"/>
  <c r="V116" i="30"/>
  <c r="U116" i="30"/>
  <c r="T116" i="30"/>
  <c r="S116" i="30"/>
  <c r="R116" i="30"/>
  <c r="Q116" i="30"/>
  <c r="P116" i="30"/>
  <c r="O116" i="30"/>
  <c r="N116" i="30"/>
  <c r="M116" i="30"/>
  <c r="L116" i="30"/>
  <c r="K116" i="30"/>
  <c r="J116" i="30"/>
  <c r="I116" i="30"/>
  <c r="H116" i="30"/>
  <c r="G116" i="30"/>
  <c r="F116" i="30"/>
  <c r="E116" i="30"/>
  <c r="D116" i="30"/>
  <c r="C116" i="30"/>
  <c r="B116" i="30"/>
  <c r="AQ115" i="30"/>
  <c r="AP115" i="30"/>
  <c r="AO115" i="30"/>
  <c r="AN115" i="30"/>
  <c r="AM115" i="30"/>
  <c r="AL115" i="30"/>
  <c r="AK115" i="30"/>
  <c r="AJ115" i="30"/>
  <c r="AI115" i="30"/>
  <c r="AH115" i="30"/>
  <c r="AG115" i="30"/>
  <c r="AF115" i="30"/>
  <c r="AE115" i="30"/>
  <c r="AD115" i="30"/>
  <c r="AC115" i="30"/>
  <c r="AB115" i="30"/>
  <c r="AA115" i="30"/>
  <c r="Z115" i="30"/>
  <c r="Y115" i="30"/>
  <c r="X115" i="30"/>
  <c r="W115" i="30"/>
  <c r="V115" i="30"/>
  <c r="U115" i="30"/>
  <c r="T115" i="30"/>
  <c r="S115" i="30"/>
  <c r="R115" i="30"/>
  <c r="Q115" i="30"/>
  <c r="P115" i="30"/>
  <c r="O115" i="30"/>
  <c r="N115" i="30"/>
  <c r="M115" i="30"/>
  <c r="L115" i="30"/>
  <c r="K115" i="30"/>
  <c r="J115" i="30"/>
  <c r="I115" i="30"/>
  <c r="H115" i="30"/>
  <c r="G115" i="30"/>
  <c r="F115" i="30"/>
  <c r="E115" i="30"/>
  <c r="D115" i="30"/>
  <c r="C115" i="30"/>
  <c r="B115" i="30"/>
  <c r="AQ114" i="30"/>
  <c r="AP114" i="30"/>
  <c r="AO114" i="30"/>
  <c r="AN114" i="30"/>
  <c r="AM114" i="30"/>
  <c r="AL114" i="30"/>
  <c r="AK114" i="30"/>
  <c r="AJ114" i="30"/>
  <c r="AI114" i="30"/>
  <c r="AH114" i="30"/>
  <c r="AG114" i="30"/>
  <c r="AF114" i="30"/>
  <c r="AE114" i="30"/>
  <c r="AD114" i="30"/>
  <c r="AC114" i="30"/>
  <c r="AB114" i="30"/>
  <c r="AA114" i="30"/>
  <c r="Z114" i="30"/>
  <c r="Y114" i="30"/>
  <c r="X114" i="30"/>
  <c r="W114" i="30"/>
  <c r="V114" i="30"/>
  <c r="U114" i="30"/>
  <c r="T114" i="30"/>
  <c r="S114" i="30"/>
  <c r="R114" i="30"/>
  <c r="Q114" i="30"/>
  <c r="P114" i="30"/>
  <c r="O114" i="30"/>
  <c r="N114" i="30"/>
  <c r="M114" i="30"/>
  <c r="L114" i="30"/>
  <c r="K114" i="30"/>
  <c r="J114" i="30"/>
  <c r="I114" i="30"/>
  <c r="H114" i="30"/>
  <c r="G114" i="30"/>
  <c r="F114" i="30"/>
  <c r="E114" i="30"/>
  <c r="D114" i="30"/>
  <c r="C114" i="30"/>
  <c r="B114" i="30"/>
  <c r="AQ113" i="30"/>
  <c r="AP113" i="30"/>
  <c r="AO113" i="30"/>
  <c r="AN113" i="30"/>
  <c r="AM113" i="30"/>
  <c r="AL113" i="30"/>
  <c r="AK113" i="30"/>
  <c r="AJ113" i="30"/>
  <c r="AI113" i="30"/>
  <c r="AH113" i="30"/>
  <c r="AG113" i="30"/>
  <c r="AF113" i="30"/>
  <c r="AE113" i="30"/>
  <c r="AD113" i="30"/>
  <c r="AC113" i="30"/>
  <c r="AB113" i="30"/>
  <c r="AA113" i="30"/>
  <c r="Z113" i="30"/>
  <c r="Y113" i="30"/>
  <c r="X113" i="30"/>
  <c r="W113" i="30"/>
  <c r="V113" i="30"/>
  <c r="U113" i="30"/>
  <c r="T113" i="30"/>
  <c r="S113" i="30"/>
  <c r="R113" i="30"/>
  <c r="Q113" i="30"/>
  <c r="P113" i="30"/>
  <c r="O113" i="30"/>
  <c r="N113" i="30"/>
  <c r="M113" i="30"/>
  <c r="L113" i="30"/>
  <c r="K113" i="30"/>
  <c r="J113" i="30"/>
  <c r="I113" i="30"/>
  <c r="H113" i="30"/>
  <c r="G113" i="30"/>
  <c r="F113" i="30"/>
  <c r="E113" i="30"/>
  <c r="D113" i="30"/>
  <c r="C113" i="30"/>
  <c r="B113" i="30"/>
  <c r="AQ112" i="30"/>
  <c r="AP112" i="30"/>
  <c r="AO112" i="30"/>
  <c r="AN112" i="30"/>
  <c r="AM112" i="30"/>
  <c r="AL112" i="30"/>
  <c r="AK112" i="30"/>
  <c r="AJ112" i="30"/>
  <c r="AI112" i="30"/>
  <c r="AH112" i="30"/>
  <c r="AG112" i="30"/>
  <c r="AF112" i="30"/>
  <c r="AE112" i="30"/>
  <c r="AD112" i="30"/>
  <c r="AC112" i="30"/>
  <c r="AB112" i="30"/>
  <c r="AA112" i="30"/>
  <c r="Z112" i="30"/>
  <c r="Y112" i="30"/>
  <c r="X112" i="30"/>
  <c r="W112" i="30"/>
  <c r="V112" i="30"/>
  <c r="U112" i="30"/>
  <c r="T112" i="30"/>
  <c r="S112" i="30"/>
  <c r="R112" i="30"/>
  <c r="Q112" i="30"/>
  <c r="P112" i="30"/>
  <c r="O112" i="30"/>
  <c r="N112" i="30"/>
  <c r="M112" i="30"/>
  <c r="L112" i="30"/>
  <c r="K112" i="30"/>
  <c r="J112" i="30"/>
  <c r="I112" i="30"/>
  <c r="H112" i="30"/>
  <c r="G112" i="30"/>
  <c r="F112" i="30"/>
  <c r="E112" i="30"/>
  <c r="D112" i="30"/>
  <c r="C112" i="30"/>
  <c r="B112" i="30"/>
  <c r="AQ111" i="30"/>
  <c r="AP111" i="30"/>
  <c r="AO111" i="30"/>
  <c r="AN111" i="30"/>
  <c r="AM111" i="30"/>
  <c r="AL111" i="30"/>
  <c r="AK111" i="30"/>
  <c r="AJ111" i="30"/>
  <c r="AI111" i="30"/>
  <c r="AH111" i="30"/>
  <c r="AG111" i="30"/>
  <c r="AF111" i="30"/>
  <c r="AE111" i="30"/>
  <c r="AD111" i="30"/>
  <c r="AC111" i="30"/>
  <c r="AB111" i="30"/>
  <c r="AA111" i="30"/>
  <c r="Z111" i="30"/>
  <c r="Y111" i="30"/>
  <c r="X111" i="30"/>
  <c r="W111" i="30"/>
  <c r="V111" i="30"/>
  <c r="U111" i="30"/>
  <c r="T111" i="30"/>
  <c r="S111" i="30"/>
  <c r="R111" i="30"/>
  <c r="Q111" i="30"/>
  <c r="P111" i="30"/>
  <c r="O111" i="30"/>
  <c r="N111" i="30"/>
  <c r="M111" i="30"/>
  <c r="L111" i="30"/>
  <c r="K111" i="30"/>
  <c r="J111" i="30"/>
  <c r="I111" i="30"/>
  <c r="H111" i="30"/>
  <c r="G111" i="30"/>
  <c r="F111" i="30"/>
  <c r="E111" i="30"/>
  <c r="D111" i="30"/>
  <c r="C111" i="30"/>
  <c r="B111" i="30"/>
  <c r="AQ110" i="30"/>
  <c r="AP110" i="30"/>
  <c r="AO110" i="30"/>
  <c r="AN110" i="30"/>
  <c r="AM110" i="30"/>
  <c r="AL110" i="30"/>
  <c r="AK110" i="30"/>
  <c r="AJ110" i="30"/>
  <c r="AI110" i="30"/>
  <c r="AH110" i="30"/>
  <c r="AG110" i="30"/>
  <c r="AF110" i="30"/>
  <c r="AE110" i="30"/>
  <c r="AD110" i="30"/>
  <c r="AC110" i="30"/>
  <c r="AB110" i="30"/>
  <c r="AA110" i="30"/>
  <c r="Z110" i="30"/>
  <c r="Y110" i="30"/>
  <c r="X110" i="30"/>
  <c r="W110" i="30"/>
  <c r="V110" i="30"/>
  <c r="U110" i="30"/>
  <c r="T110" i="30"/>
  <c r="S110" i="30"/>
  <c r="R110" i="30"/>
  <c r="Q110" i="30"/>
  <c r="P110" i="30"/>
  <c r="O110" i="30"/>
  <c r="N110" i="30"/>
  <c r="M110" i="30"/>
  <c r="L110" i="30"/>
  <c r="K110" i="30"/>
  <c r="J110" i="30"/>
  <c r="I110" i="30"/>
  <c r="H110" i="30"/>
  <c r="G110" i="30"/>
  <c r="F110" i="30"/>
  <c r="E110" i="30"/>
  <c r="D110" i="30"/>
  <c r="C110" i="30"/>
  <c r="B110" i="30"/>
  <c r="AQ109" i="30"/>
  <c r="AP109" i="30"/>
  <c r="AO109" i="30"/>
  <c r="AN109" i="30"/>
  <c r="AM109" i="30"/>
  <c r="AL109" i="30"/>
  <c r="AK109" i="30"/>
  <c r="AJ109" i="30"/>
  <c r="AI109" i="30"/>
  <c r="AH109" i="30"/>
  <c r="AG109" i="30"/>
  <c r="AF109" i="30"/>
  <c r="AE109" i="30"/>
  <c r="AD109" i="30"/>
  <c r="AC109" i="30"/>
  <c r="AB109" i="30"/>
  <c r="AA109" i="30"/>
  <c r="Z109" i="30"/>
  <c r="Y109" i="30"/>
  <c r="X109" i="30"/>
  <c r="W109" i="30"/>
  <c r="V109" i="30"/>
  <c r="U109" i="30"/>
  <c r="T109" i="30"/>
  <c r="S109" i="30"/>
  <c r="R109" i="30"/>
  <c r="Q109" i="30"/>
  <c r="P109" i="30"/>
  <c r="O109" i="30"/>
  <c r="N109" i="30"/>
  <c r="M109" i="30"/>
  <c r="L109" i="30"/>
  <c r="K109" i="30"/>
  <c r="J109" i="30"/>
  <c r="I109" i="30"/>
  <c r="H109" i="30"/>
  <c r="G109" i="30"/>
  <c r="F109" i="30"/>
  <c r="E109" i="30"/>
  <c r="D109" i="30"/>
  <c r="C109" i="30"/>
  <c r="B109" i="30"/>
  <c r="AQ108" i="30"/>
  <c r="AP108" i="30"/>
  <c r="AO108" i="30"/>
  <c r="AN108" i="30"/>
  <c r="AM108" i="30"/>
  <c r="AL108" i="30"/>
  <c r="AK108" i="30"/>
  <c r="AJ108" i="30"/>
  <c r="AI108" i="30"/>
  <c r="AH108" i="30"/>
  <c r="AG108" i="30"/>
  <c r="AF108" i="30"/>
  <c r="AE108" i="30"/>
  <c r="AD108" i="30"/>
  <c r="AC108" i="30"/>
  <c r="AB108" i="30"/>
  <c r="AA108" i="30"/>
  <c r="Z108" i="30"/>
  <c r="Y108" i="30"/>
  <c r="X108" i="30"/>
  <c r="W108" i="30"/>
  <c r="V108" i="30"/>
  <c r="U108" i="30"/>
  <c r="T108" i="30"/>
  <c r="S108" i="30"/>
  <c r="R108" i="30"/>
  <c r="Q108" i="30"/>
  <c r="P108" i="30"/>
  <c r="O108" i="30"/>
  <c r="N108" i="30"/>
  <c r="M108" i="30"/>
  <c r="L108" i="30"/>
  <c r="K108" i="30"/>
  <c r="J108" i="30"/>
  <c r="I108" i="30"/>
  <c r="H108" i="30"/>
  <c r="G108" i="30"/>
  <c r="F108" i="30"/>
  <c r="E108" i="30"/>
  <c r="D108" i="30"/>
  <c r="C108" i="30"/>
  <c r="B108" i="30"/>
  <c r="AQ107" i="30"/>
  <c r="AP107" i="30"/>
  <c r="AO107" i="30"/>
  <c r="AN107" i="30"/>
  <c r="AM107" i="30"/>
  <c r="AL107" i="30"/>
  <c r="AK107" i="30"/>
  <c r="AJ107" i="30"/>
  <c r="AI107" i="30"/>
  <c r="AH107" i="30"/>
  <c r="AG107" i="30"/>
  <c r="AF107" i="30"/>
  <c r="AE107" i="30"/>
  <c r="AD107" i="30"/>
  <c r="AC107" i="30"/>
  <c r="AB107" i="30"/>
  <c r="AA107" i="30"/>
  <c r="Z107" i="30"/>
  <c r="Y107" i="30"/>
  <c r="X107" i="30"/>
  <c r="W107" i="30"/>
  <c r="V107" i="30"/>
  <c r="U107" i="30"/>
  <c r="T107" i="30"/>
  <c r="S107" i="30"/>
  <c r="R107" i="30"/>
  <c r="Q107" i="30"/>
  <c r="P107" i="30"/>
  <c r="O107" i="30"/>
  <c r="N107" i="30"/>
  <c r="M107" i="30"/>
  <c r="L107" i="30"/>
  <c r="K107" i="30"/>
  <c r="J107" i="30"/>
  <c r="I107" i="30"/>
  <c r="H107" i="30"/>
  <c r="G107" i="30"/>
  <c r="F107" i="30"/>
  <c r="E107" i="30"/>
  <c r="D107" i="30"/>
  <c r="C107" i="30"/>
  <c r="B107" i="30"/>
  <c r="AQ106" i="30"/>
  <c r="AP106" i="30"/>
  <c r="AO106" i="30"/>
  <c r="AN106" i="30"/>
  <c r="AM106" i="30"/>
  <c r="AL106" i="30"/>
  <c r="AK106" i="30"/>
  <c r="AJ106" i="30"/>
  <c r="AI106" i="30"/>
  <c r="AH106" i="30"/>
  <c r="AG106" i="30"/>
  <c r="AF106" i="30"/>
  <c r="AE106" i="30"/>
  <c r="AD106" i="30"/>
  <c r="AC106" i="30"/>
  <c r="AB106" i="30"/>
  <c r="AA106" i="30"/>
  <c r="Z106" i="30"/>
  <c r="Y106" i="30"/>
  <c r="X106" i="30"/>
  <c r="W106" i="30"/>
  <c r="V106" i="30"/>
  <c r="U106" i="30"/>
  <c r="T106" i="30"/>
  <c r="S106" i="30"/>
  <c r="R106" i="30"/>
  <c r="Q106" i="30"/>
  <c r="P106" i="30"/>
  <c r="O106" i="30"/>
  <c r="N106" i="30"/>
  <c r="M106" i="30"/>
  <c r="L106" i="30"/>
  <c r="K106" i="30"/>
  <c r="J106" i="30"/>
  <c r="I106" i="30"/>
  <c r="H106" i="30"/>
  <c r="G106" i="30"/>
  <c r="F106" i="30"/>
  <c r="E106" i="30"/>
  <c r="D106" i="30"/>
  <c r="C106" i="30"/>
  <c r="B106" i="30"/>
  <c r="AQ105" i="30"/>
  <c r="AP105" i="30"/>
  <c r="AO105" i="30"/>
  <c r="AN105" i="30"/>
  <c r="AM105" i="30"/>
  <c r="AL105" i="30"/>
  <c r="AK105" i="30"/>
  <c r="AJ105" i="30"/>
  <c r="AI105" i="30"/>
  <c r="AH105" i="30"/>
  <c r="AG105" i="30"/>
  <c r="AF105" i="30"/>
  <c r="AE105" i="30"/>
  <c r="AD105" i="30"/>
  <c r="AC105" i="30"/>
  <c r="AB105" i="30"/>
  <c r="AA105" i="30"/>
  <c r="Z105" i="30"/>
  <c r="Y105" i="30"/>
  <c r="X105" i="30"/>
  <c r="W105" i="30"/>
  <c r="V105" i="30"/>
  <c r="U105" i="30"/>
  <c r="T105" i="30"/>
  <c r="S105" i="30"/>
  <c r="R105" i="30"/>
  <c r="Q105" i="30"/>
  <c r="P105" i="30"/>
  <c r="O105" i="30"/>
  <c r="N105" i="30"/>
  <c r="M105" i="30"/>
  <c r="L105" i="30"/>
  <c r="K105" i="30"/>
  <c r="J105" i="30"/>
  <c r="I105" i="30"/>
  <c r="H105" i="30"/>
  <c r="G105" i="30"/>
  <c r="F105" i="30"/>
  <c r="E105" i="30"/>
  <c r="D105" i="30"/>
  <c r="C105" i="30"/>
  <c r="B105" i="30"/>
  <c r="AQ104" i="30"/>
  <c r="AP104" i="30"/>
  <c r="AO104" i="30"/>
  <c r="AN104" i="30"/>
  <c r="AM104" i="30"/>
  <c r="AL104" i="30"/>
  <c r="AK104" i="30"/>
  <c r="AJ104" i="30"/>
  <c r="AI104" i="30"/>
  <c r="AH104" i="30"/>
  <c r="AG104" i="30"/>
  <c r="AF104" i="30"/>
  <c r="AE104" i="30"/>
  <c r="AD104" i="30"/>
  <c r="AC104" i="30"/>
  <c r="AB104" i="30"/>
  <c r="AA104" i="30"/>
  <c r="Z104" i="30"/>
  <c r="Y104" i="30"/>
  <c r="X104" i="30"/>
  <c r="W104" i="30"/>
  <c r="V104" i="30"/>
  <c r="U104" i="30"/>
  <c r="T104" i="30"/>
  <c r="S104" i="30"/>
  <c r="R104" i="30"/>
  <c r="Q104" i="30"/>
  <c r="P104" i="30"/>
  <c r="O104" i="30"/>
  <c r="N104" i="30"/>
  <c r="M104" i="30"/>
  <c r="L104" i="30"/>
  <c r="K104" i="30"/>
  <c r="J104" i="30"/>
  <c r="I104" i="30"/>
  <c r="H104" i="30"/>
  <c r="G104" i="30"/>
  <c r="F104" i="30"/>
  <c r="E104" i="30"/>
  <c r="D104" i="30"/>
  <c r="C104" i="30"/>
  <c r="B104" i="30"/>
  <c r="AQ103" i="30"/>
  <c r="AP103" i="30"/>
  <c r="AO103" i="30"/>
  <c r="AN103" i="30"/>
  <c r="AM103" i="30"/>
  <c r="AL103" i="30"/>
  <c r="AK103" i="30"/>
  <c r="AJ103" i="30"/>
  <c r="AI103" i="30"/>
  <c r="AH103" i="30"/>
  <c r="AG103" i="30"/>
  <c r="AF103" i="30"/>
  <c r="AE103" i="30"/>
  <c r="AD103" i="30"/>
  <c r="AC103" i="30"/>
  <c r="AB103" i="30"/>
  <c r="AA103" i="30"/>
  <c r="Z103" i="30"/>
  <c r="Y103" i="30"/>
  <c r="X103" i="30"/>
  <c r="W103" i="30"/>
  <c r="V103" i="30"/>
  <c r="U103" i="30"/>
  <c r="T103" i="30"/>
  <c r="S103" i="30"/>
  <c r="R103" i="30"/>
  <c r="Q103" i="30"/>
  <c r="P103" i="30"/>
  <c r="O103" i="30"/>
  <c r="N103" i="30"/>
  <c r="M103" i="30"/>
  <c r="L103" i="30"/>
  <c r="K103" i="30"/>
  <c r="J103" i="30"/>
  <c r="I103" i="30"/>
  <c r="H103" i="30"/>
  <c r="G103" i="30"/>
  <c r="F103" i="30"/>
  <c r="E103" i="30"/>
  <c r="D103" i="30"/>
  <c r="C103" i="30"/>
  <c r="B103" i="30"/>
  <c r="AQ102" i="30"/>
  <c r="AP102" i="30"/>
  <c r="AO102" i="30"/>
  <c r="AN102" i="30"/>
  <c r="AM102" i="30"/>
  <c r="AL102" i="30"/>
  <c r="AK102" i="30"/>
  <c r="AJ102" i="30"/>
  <c r="AI102" i="30"/>
  <c r="AH102" i="30"/>
  <c r="AG102" i="30"/>
  <c r="AF102" i="30"/>
  <c r="AE102" i="30"/>
  <c r="AD102" i="30"/>
  <c r="AC102" i="30"/>
  <c r="AB102" i="30"/>
  <c r="AA102" i="30"/>
  <c r="Z102" i="30"/>
  <c r="Y102" i="30"/>
  <c r="X102" i="30"/>
  <c r="W102" i="30"/>
  <c r="V102" i="30"/>
  <c r="U102" i="30"/>
  <c r="T102" i="30"/>
  <c r="S102" i="30"/>
  <c r="R102" i="30"/>
  <c r="Q102" i="30"/>
  <c r="P102" i="30"/>
  <c r="O102" i="30"/>
  <c r="N102" i="30"/>
  <c r="M102" i="30"/>
  <c r="L102" i="30"/>
  <c r="K102" i="30"/>
  <c r="J102" i="30"/>
  <c r="I102" i="30"/>
  <c r="H102" i="30"/>
  <c r="G102" i="30"/>
  <c r="F102" i="30"/>
  <c r="E102" i="30"/>
  <c r="D102" i="30"/>
  <c r="C102" i="30"/>
  <c r="B102" i="30"/>
  <c r="AQ101" i="30"/>
  <c r="AP101" i="30"/>
  <c r="AO101" i="30"/>
  <c r="AN101" i="30"/>
  <c r="AM101" i="30"/>
  <c r="AL101" i="30"/>
  <c r="AK101" i="30"/>
  <c r="AJ101" i="30"/>
  <c r="AI101" i="30"/>
  <c r="AH101" i="30"/>
  <c r="AG101" i="30"/>
  <c r="AF101" i="30"/>
  <c r="AE101" i="30"/>
  <c r="AD101" i="30"/>
  <c r="AC101" i="30"/>
  <c r="AB101" i="30"/>
  <c r="AA101" i="30"/>
  <c r="Z101" i="30"/>
  <c r="Y101" i="30"/>
  <c r="X101" i="30"/>
  <c r="W101" i="30"/>
  <c r="V101" i="30"/>
  <c r="U101" i="30"/>
  <c r="T101" i="30"/>
  <c r="S101" i="30"/>
  <c r="R101" i="30"/>
  <c r="Q101" i="30"/>
  <c r="P101" i="30"/>
  <c r="O101" i="30"/>
  <c r="N101" i="30"/>
  <c r="M101" i="30"/>
  <c r="L101" i="30"/>
  <c r="K101" i="30"/>
  <c r="J101" i="30"/>
  <c r="I101" i="30"/>
  <c r="H101" i="30"/>
  <c r="G101" i="30"/>
  <c r="F101" i="30"/>
  <c r="E101" i="30"/>
  <c r="D101" i="30"/>
  <c r="C101" i="30"/>
  <c r="B101" i="30"/>
  <c r="AQ100" i="30"/>
  <c r="AP100" i="30"/>
  <c r="AO100" i="30"/>
  <c r="AN100" i="30"/>
  <c r="AM100" i="30"/>
  <c r="AL100" i="30"/>
  <c r="AK100" i="30"/>
  <c r="AJ100" i="30"/>
  <c r="AI100" i="30"/>
  <c r="AH100" i="30"/>
  <c r="AG100" i="30"/>
  <c r="AF100" i="30"/>
  <c r="AE100" i="30"/>
  <c r="AD100" i="30"/>
  <c r="AC100" i="30"/>
  <c r="AB100" i="30"/>
  <c r="AA100" i="30"/>
  <c r="Z100" i="30"/>
  <c r="Y100" i="30"/>
  <c r="X100" i="30"/>
  <c r="W100" i="30"/>
  <c r="V100" i="30"/>
  <c r="U100" i="30"/>
  <c r="T100" i="30"/>
  <c r="S100" i="30"/>
  <c r="R100" i="30"/>
  <c r="Q100" i="30"/>
  <c r="P100" i="30"/>
  <c r="O100" i="30"/>
  <c r="N100" i="30"/>
  <c r="M100" i="30"/>
  <c r="L100" i="30"/>
  <c r="K100" i="30"/>
  <c r="J100" i="30"/>
  <c r="I100" i="30"/>
  <c r="H100" i="30"/>
  <c r="G100" i="30"/>
  <c r="F100" i="30"/>
  <c r="E100" i="30"/>
  <c r="D100" i="30"/>
  <c r="C100" i="30"/>
  <c r="B100" i="30"/>
  <c r="AQ99" i="30"/>
  <c r="AP99" i="30"/>
  <c r="AO99" i="30"/>
  <c r="AN99" i="30"/>
  <c r="AM99" i="30"/>
  <c r="AL99" i="30"/>
  <c r="AK99" i="30"/>
  <c r="AJ99" i="30"/>
  <c r="AI99" i="30"/>
  <c r="AH99" i="30"/>
  <c r="AG99" i="30"/>
  <c r="AF99" i="30"/>
  <c r="AE99" i="30"/>
  <c r="AD99" i="30"/>
  <c r="AC99" i="30"/>
  <c r="AB99" i="30"/>
  <c r="AA99" i="30"/>
  <c r="Z99" i="30"/>
  <c r="Y99" i="30"/>
  <c r="X99" i="30"/>
  <c r="W99" i="30"/>
  <c r="V99" i="30"/>
  <c r="U99" i="30"/>
  <c r="T99" i="30"/>
  <c r="S99" i="30"/>
  <c r="R99" i="30"/>
  <c r="Q99" i="30"/>
  <c r="P99" i="30"/>
  <c r="O99" i="30"/>
  <c r="N99" i="30"/>
  <c r="M99" i="30"/>
  <c r="L99" i="30"/>
  <c r="K99" i="30"/>
  <c r="J99" i="30"/>
  <c r="I99" i="30"/>
  <c r="H99" i="30"/>
  <c r="G99" i="30"/>
  <c r="F99" i="30"/>
  <c r="E99" i="30"/>
  <c r="D99" i="30"/>
  <c r="C99" i="30"/>
  <c r="B99" i="30"/>
  <c r="AQ98" i="30"/>
  <c r="AP98" i="30"/>
  <c r="AO98" i="30"/>
  <c r="AN98" i="30"/>
  <c r="AM98" i="30"/>
  <c r="AL98" i="30"/>
  <c r="AK98" i="30"/>
  <c r="AJ98" i="30"/>
  <c r="AI98" i="30"/>
  <c r="AH98" i="30"/>
  <c r="AG98" i="30"/>
  <c r="AF98" i="30"/>
  <c r="AE98" i="30"/>
  <c r="AD98" i="30"/>
  <c r="AC98" i="30"/>
  <c r="AB98" i="30"/>
  <c r="AA98" i="30"/>
  <c r="Z98" i="30"/>
  <c r="Y98" i="30"/>
  <c r="X98" i="30"/>
  <c r="W98" i="30"/>
  <c r="V98" i="30"/>
  <c r="U98" i="30"/>
  <c r="T98" i="30"/>
  <c r="S98" i="30"/>
  <c r="R98" i="30"/>
  <c r="Q98" i="30"/>
  <c r="P98" i="30"/>
  <c r="O98" i="30"/>
  <c r="N98" i="30"/>
  <c r="M98" i="30"/>
  <c r="L98" i="30"/>
  <c r="K98" i="30"/>
  <c r="J98" i="30"/>
  <c r="I98" i="30"/>
  <c r="H98" i="30"/>
  <c r="G98" i="30"/>
  <c r="F98" i="30"/>
  <c r="E98" i="30"/>
  <c r="D98" i="30"/>
  <c r="C98" i="30"/>
  <c r="B98" i="30"/>
  <c r="AQ97" i="30"/>
  <c r="AP97" i="30"/>
  <c r="AO97" i="30"/>
  <c r="AN97" i="30"/>
  <c r="AM97" i="30"/>
  <c r="AL97" i="30"/>
  <c r="AK97" i="30"/>
  <c r="AJ97" i="30"/>
  <c r="AI97" i="30"/>
  <c r="AH97" i="30"/>
  <c r="AG97" i="30"/>
  <c r="AF97" i="30"/>
  <c r="AE97" i="30"/>
  <c r="AD97" i="30"/>
  <c r="AC97" i="30"/>
  <c r="AB97" i="30"/>
  <c r="AA97" i="30"/>
  <c r="Z97" i="30"/>
  <c r="Y97" i="30"/>
  <c r="X97" i="30"/>
  <c r="W97" i="30"/>
  <c r="V97" i="30"/>
  <c r="U97" i="30"/>
  <c r="T97" i="30"/>
  <c r="S97" i="30"/>
  <c r="R97" i="30"/>
  <c r="Q97" i="30"/>
  <c r="P97" i="30"/>
  <c r="O97" i="30"/>
  <c r="N97" i="30"/>
  <c r="M97" i="30"/>
  <c r="L97" i="30"/>
  <c r="K97" i="30"/>
  <c r="J97" i="30"/>
  <c r="I97" i="30"/>
  <c r="H97" i="30"/>
  <c r="G97" i="30"/>
  <c r="F97" i="30"/>
  <c r="E97" i="30"/>
  <c r="D97" i="30"/>
  <c r="C97" i="30"/>
  <c r="B97" i="30"/>
  <c r="AQ96" i="30"/>
  <c r="AP96" i="30"/>
  <c r="AO96" i="30"/>
  <c r="AN96" i="30"/>
  <c r="AM96" i="30"/>
  <c r="AL96" i="30"/>
  <c r="AK96" i="30"/>
  <c r="AJ96" i="30"/>
  <c r="AI96" i="30"/>
  <c r="AH96" i="30"/>
  <c r="AG96" i="30"/>
  <c r="AF96" i="30"/>
  <c r="AE96" i="30"/>
  <c r="AD96" i="30"/>
  <c r="AC96" i="30"/>
  <c r="AB96" i="30"/>
  <c r="AA96" i="30"/>
  <c r="Z96" i="30"/>
  <c r="Y96" i="30"/>
  <c r="X96" i="30"/>
  <c r="W96" i="30"/>
  <c r="V96" i="30"/>
  <c r="U96" i="30"/>
  <c r="T96" i="30"/>
  <c r="S96" i="30"/>
  <c r="R96" i="30"/>
  <c r="Q96" i="30"/>
  <c r="P96" i="30"/>
  <c r="O96" i="30"/>
  <c r="N96" i="30"/>
  <c r="M96" i="30"/>
  <c r="L96" i="30"/>
  <c r="K96" i="30"/>
  <c r="J96" i="30"/>
  <c r="I96" i="30"/>
  <c r="H96" i="30"/>
  <c r="G96" i="30"/>
  <c r="F96" i="30"/>
  <c r="E96" i="30"/>
  <c r="D96" i="30"/>
  <c r="C96" i="30"/>
  <c r="B96" i="30"/>
  <c r="AQ95" i="30"/>
  <c r="AP95" i="30"/>
  <c r="AO95" i="30"/>
  <c r="AN95" i="30"/>
  <c r="AM95" i="30"/>
  <c r="AL95" i="30"/>
  <c r="AK95" i="30"/>
  <c r="AJ95" i="30"/>
  <c r="AI95" i="30"/>
  <c r="AH95" i="30"/>
  <c r="AG95" i="30"/>
  <c r="AF95" i="30"/>
  <c r="AE95" i="30"/>
  <c r="AD95" i="30"/>
  <c r="AC95" i="30"/>
  <c r="AB95" i="30"/>
  <c r="AA95" i="30"/>
  <c r="Z95" i="30"/>
  <c r="Y95" i="30"/>
  <c r="X95" i="30"/>
  <c r="W95" i="30"/>
  <c r="V95" i="30"/>
  <c r="U95" i="30"/>
  <c r="T95" i="30"/>
  <c r="S95" i="30"/>
  <c r="R95" i="30"/>
  <c r="Q95" i="30"/>
  <c r="P95" i="30"/>
  <c r="O95" i="30"/>
  <c r="N95" i="30"/>
  <c r="M95" i="30"/>
  <c r="L95" i="30"/>
  <c r="K95" i="30"/>
  <c r="J95" i="30"/>
  <c r="I95" i="30"/>
  <c r="H95" i="30"/>
  <c r="G95" i="30"/>
  <c r="F95" i="30"/>
  <c r="E95" i="30"/>
  <c r="D95" i="30"/>
  <c r="C95" i="30"/>
  <c r="B95" i="30"/>
  <c r="AQ94" i="30"/>
  <c r="AP94" i="30"/>
  <c r="AO94" i="30"/>
  <c r="AN94" i="30"/>
  <c r="AM94" i="30"/>
  <c r="AL94" i="30"/>
  <c r="AK94" i="30"/>
  <c r="AJ94" i="30"/>
  <c r="AI94" i="30"/>
  <c r="AH94" i="30"/>
  <c r="AG94" i="30"/>
  <c r="AF94" i="30"/>
  <c r="AE94" i="30"/>
  <c r="AD94" i="30"/>
  <c r="AC94" i="30"/>
  <c r="AB94" i="30"/>
  <c r="AA94" i="30"/>
  <c r="Z94" i="30"/>
  <c r="Y94" i="30"/>
  <c r="X94" i="30"/>
  <c r="W94" i="30"/>
  <c r="V94" i="30"/>
  <c r="U94" i="30"/>
  <c r="T94" i="30"/>
  <c r="S94" i="30"/>
  <c r="R94" i="30"/>
  <c r="Q94" i="30"/>
  <c r="P94" i="30"/>
  <c r="O94" i="30"/>
  <c r="N94" i="30"/>
  <c r="M94" i="30"/>
  <c r="L94" i="30"/>
  <c r="K94" i="30"/>
  <c r="J94" i="30"/>
  <c r="I94" i="30"/>
  <c r="H94" i="30"/>
  <c r="G94" i="30"/>
  <c r="F94" i="30"/>
  <c r="E94" i="30"/>
  <c r="D94" i="30"/>
  <c r="C94" i="30"/>
  <c r="B94" i="30"/>
  <c r="AQ93" i="30"/>
  <c r="AP93" i="30"/>
  <c r="AO93" i="30"/>
  <c r="AN93" i="30"/>
  <c r="AM93" i="30"/>
  <c r="AL93" i="30"/>
  <c r="AK93" i="30"/>
  <c r="AJ93" i="30"/>
  <c r="AI93" i="30"/>
  <c r="AH93" i="30"/>
  <c r="AG93" i="30"/>
  <c r="AF93" i="30"/>
  <c r="AE93" i="30"/>
  <c r="AD93" i="30"/>
  <c r="AC93" i="30"/>
  <c r="AB93" i="30"/>
  <c r="AA93" i="30"/>
  <c r="Z93" i="30"/>
  <c r="Y93" i="30"/>
  <c r="X93" i="30"/>
  <c r="W93" i="30"/>
  <c r="V93" i="30"/>
  <c r="U93" i="30"/>
  <c r="T93" i="30"/>
  <c r="S93" i="30"/>
  <c r="R93" i="30"/>
  <c r="Q93" i="30"/>
  <c r="P93" i="30"/>
  <c r="O93" i="30"/>
  <c r="N93" i="30"/>
  <c r="M93" i="30"/>
  <c r="L93" i="30"/>
  <c r="K93" i="30"/>
  <c r="J93" i="30"/>
  <c r="I93" i="30"/>
  <c r="H93" i="30"/>
  <c r="G93" i="30"/>
  <c r="F93" i="30"/>
  <c r="E93" i="30"/>
  <c r="D93" i="30"/>
  <c r="C93" i="30"/>
  <c r="B93" i="30"/>
  <c r="T23" i="21"/>
  <c r="Q23" i="21"/>
  <c r="K23" i="21"/>
  <c r="P23" i="21"/>
  <c r="I23" i="21"/>
  <c r="G23" i="21"/>
  <c r="E23" i="21"/>
  <c r="D23" i="21"/>
  <c r="F23" i="21"/>
  <c r="R23" i="21"/>
  <c r="B23" i="21"/>
  <c r="N23" i="21"/>
  <c r="U23" i="21"/>
  <c r="L23" i="21"/>
  <c r="V23" i="21"/>
  <c r="S23" i="21"/>
  <c r="C23" i="21"/>
  <c r="M23" i="21"/>
  <c r="H23" i="21"/>
  <c r="J23" i="21"/>
  <c r="O23" i="21"/>
  <c r="CI308" i="30"/>
  <c r="CI340" i="30"/>
  <c r="CI297" i="30"/>
  <c r="CI329" i="30"/>
  <c r="CI287" i="30"/>
  <c r="CI319" i="30"/>
  <c r="CI276" i="30"/>
  <c r="CI349" i="30"/>
  <c r="CI339" i="30"/>
  <c r="CI328" i="30"/>
  <c r="CI317" i="30"/>
  <c r="CI307" i="30"/>
  <c r="CI296" i="30"/>
  <c r="CI285" i="30"/>
  <c r="CI275" i="30"/>
  <c r="CI345" i="30"/>
  <c r="CI335" i="30"/>
  <c r="CI324" i="30"/>
  <c r="CI313" i="30"/>
  <c r="CI303" i="30"/>
  <c r="CI292" i="30"/>
  <c r="CI281" i="30"/>
  <c r="CI271" i="30"/>
  <c r="CI344" i="30"/>
  <c r="CI333" i="30"/>
  <c r="CI323" i="30"/>
  <c r="CI312" i="30"/>
  <c r="CI301" i="30"/>
  <c r="CI291" i="30"/>
  <c r="CI280" i="30"/>
  <c r="CI269" i="30"/>
  <c r="CI348" i="30"/>
  <c r="CI343" i="30"/>
  <c r="CI337" i="30"/>
  <c r="CI332" i="30"/>
  <c r="CI327" i="30"/>
  <c r="CI321" i="30"/>
  <c r="CI316" i="30"/>
  <c r="CI311" i="30"/>
  <c r="CI305" i="30"/>
  <c r="CI300" i="30"/>
  <c r="CI295" i="30"/>
  <c r="CI289" i="30"/>
  <c r="CI284" i="30"/>
  <c r="CI279" i="30"/>
  <c r="CI273" i="30"/>
  <c r="CI268" i="30"/>
  <c r="CI347" i="30"/>
  <c r="CI341" i="30"/>
  <c r="CI336" i="30"/>
  <c r="CI331" i="30"/>
  <c r="CI325" i="30"/>
  <c r="CI320" i="30"/>
  <c r="CI315" i="30"/>
  <c r="CI309" i="30"/>
  <c r="CI304" i="30"/>
  <c r="CI299" i="30"/>
  <c r="CI293" i="30"/>
  <c r="CI288" i="30"/>
  <c r="CI283" i="30"/>
  <c r="CI277" i="30"/>
  <c r="CI272" i="30"/>
  <c r="CI267" i="30"/>
  <c r="CI346" i="30"/>
  <c r="CI342" i="30"/>
  <c r="CI338" i="30"/>
  <c r="CI334" i="30"/>
  <c r="CI330" i="30"/>
  <c r="CI326" i="30"/>
  <c r="CI322" i="30"/>
  <c r="CI318" i="30"/>
  <c r="CI314" i="30"/>
  <c r="CI310" i="30"/>
  <c r="CI306" i="30"/>
  <c r="CI302" i="30"/>
  <c r="CI298" i="30"/>
  <c r="CI294" i="30"/>
  <c r="CI290" i="30"/>
  <c r="CI286" i="30"/>
  <c r="CI282" i="30"/>
  <c r="CI278" i="30"/>
  <c r="CI274" i="30"/>
  <c r="CI270" i="30"/>
  <c r="L6" i="3"/>
  <c r="I6" i="3"/>
  <c r="L8" i="3"/>
  <c r="I8" i="3"/>
  <c r="C53" i="26"/>
  <c r="D53" i="26"/>
  <c r="E53" i="26"/>
  <c r="F53" i="26"/>
  <c r="G53" i="26"/>
  <c r="H53" i="26"/>
  <c r="I53" i="26"/>
  <c r="J53" i="26"/>
  <c r="K53" i="26"/>
  <c r="L53" i="26"/>
  <c r="M53" i="26"/>
  <c r="N53" i="26"/>
  <c r="O53" i="26"/>
  <c r="P53" i="26"/>
  <c r="Q53" i="26"/>
  <c r="R53" i="26"/>
  <c r="S53" i="26"/>
  <c r="T53" i="26"/>
  <c r="U53" i="26"/>
  <c r="V53" i="26"/>
  <c r="C54" i="26"/>
  <c r="D54" i="26"/>
  <c r="E54" i="26"/>
  <c r="F54" i="26"/>
  <c r="G54" i="26"/>
  <c r="H54" i="26"/>
  <c r="I54" i="26"/>
  <c r="J54" i="26"/>
  <c r="K54" i="26"/>
  <c r="L54" i="26"/>
  <c r="M54" i="26"/>
  <c r="N54" i="26"/>
  <c r="O54" i="26"/>
  <c r="P54" i="26"/>
  <c r="Q54" i="26"/>
  <c r="R54" i="26"/>
  <c r="S54" i="26"/>
  <c r="T54" i="26"/>
  <c r="U54" i="26"/>
  <c r="V54" i="26"/>
  <c r="C55" i="26"/>
  <c r="D55" i="26"/>
  <c r="E55" i="26"/>
  <c r="F55" i="26"/>
  <c r="G55" i="26"/>
  <c r="H55" i="26"/>
  <c r="I55" i="26"/>
  <c r="J55" i="26"/>
  <c r="K55" i="26"/>
  <c r="L55" i="26"/>
  <c r="M55" i="26"/>
  <c r="N55" i="26"/>
  <c r="O55" i="26"/>
  <c r="P55" i="26"/>
  <c r="Q55" i="26"/>
  <c r="R55" i="26"/>
  <c r="S55" i="26"/>
  <c r="T55" i="26"/>
  <c r="U55" i="26"/>
  <c r="V55" i="26"/>
  <c r="C56" i="26"/>
  <c r="D56" i="26"/>
  <c r="E56" i="26"/>
  <c r="F56" i="26"/>
  <c r="G56" i="26"/>
  <c r="H56" i="26"/>
  <c r="I56" i="26"/>
  <c r="J56" i="26"/>
  <c r="K56" i="26"/>
  <c r="L56" i="26"/>
  <c r="M56" i="26"/>
  <c r="N56" i="26"/>
  <c r="O56" i="26"/>
  <c r="P56" i="26"/>
  <c r="Q56" i="26"/>
  <c r="R56" i="26"/>
  <c r="S56" i="26"/>
  <c r="T56" i="26"/>
  <c r="U56" i="26"/>
  <c r="V56" i="26"/>
  <c r="C57" i="26"/>
  <c r="D57" i="26"/>
  <c r="E57" i="26"/>
  <c r="F57" i="26"/>
  <c r="G57" i="26"/>
  <c r="H57" i="26"/>
  <c r="I57" i="26"/>
  <c r="J57" i="26"/>
  <c r="K57" i="26"/>
  <c r="L57" i="26"/>
  <c r="M57" i="26"/>
  <c r="N57" i="26"/>
  <c r="O57" i="26"/>
  <c r="P57" i="26"/>
  <c r="Q57" i="26"/>
  <c r="R57" i="26"/>
  <c r="S57" i="26"/>
  <c r="T57" i="26"/>
  <c r="U57" i="26"/>
  <c r="V57" i="26"/>
  <c r="C58" i="26"/>
  <c r="D58" i="26"/>
  <c r="E58" i="26"/>
  <c r="F58" i="26"/>
  <c r="G58" i="26"/>
  <c r="H58" i="26"/>
  <c r="I58" i="26"/>
  <c r="J58" i="26"/>
  <c r="K58" i="26"/>
  <c r="L58" i="26"/>
  <c r="M58" i="26"/>
  <c r="N58" i="26"/>
  <c r="O58" i="26"/>
  <c r="P58" i="26"/>
  <c r="Q58" i="26"/>
  <c r="R58" i="26"/>
  <c r="S58" i="26"/>
  <c r="T58" i="26"/>
  <c r="U58" i="26"/>
  <c r="V58" i="26"/>
  <c r="C59" i="26"/>
  <c r="D59" i="26"/>
  <c r="E59" i="26"/>
  <c r="F59" i="26"/>
  <c r="G59" i="26"/>
  <c r="H59" i="26"/>
  <c r="I59" i="26"/>
  <c r="J59" i="26"/>
  <c r="K59" i="26"/>
  <c r="L59" i="26"/>
  <c r="M59" i="26"/>
  <c r="N59" i="26"/>
  <c r="O59" i="26"/>
  <c r="P59" i="26"/>
  <c r="Q59" i="26"/>
  <c r="R59" i="26"/>
  <c r="S59" i="26"/>
  <c r="T59" i="26"/>
  <c r="U59" i="26"/>
  <c r="V59" i="26"/>
  <c r="C60" i="26"/>
  <c r="D60" i="26"/>
  <c r="E60" i="26"/>
  <c r="F60" i="26"/>
  <c r="G60" i="26"/>
  <c r="H60" i="26"/>
  <c r="I60" i="26"/>
  <c r="J60" i="26"/>
  <c r="K60" i="26"/>
  <c r="L60" i="26"/>
  <c r="M60" i="26"/>
  <c r="N60" i="26"/>
  <c r="O60" i="26"/>
  <c r="P60" i="26"/>
  <c r="Q60" i="26"/>
  <c r="R60" i="26"/>
  <c r="S60" i="26"/>
  <c r="T60" i="26"/>
  <c r="U60" i="26"/>
  <c r="V60" i="26"/>
  <c r="C61" i="26"/>
  <c r="D61" i="26"/>
  <c r="E61" i="26"/>
  <c r="F61" i="26"/>
  <c r="G61" i="26"/>
  <c r="H61" i="26"/>
  <c r="I61" i="26"/>
  <c r="J61" i="26"/>
  <c r="K61" i="26"/>
  <c r="L61" i="26"/>
  <c r="M61" i="26"/>
  <c r="N61" i="26"/>
  <c r="O61" i="26"/>
  <c r="P61" i="26"/>
  <c r="Q61" i="26"/>
  <c r="R61" i="26"/>
  <c r="S61" i="26"/>
  <c r="T61" i="26"/>
  <c r="U61" i="26"/>
  <c r="V61" i="26"/>
  <c r="C62" i="26"/>
  <c r="D62" i="26"/>
  <c r="E62" i="26"/>
  <c r="F62" i="26"/>
  <c r="G62" i="26"/>
  <c r="H62" i="26"/>
  <c r="I62" i="26"/>
  <c r="J62" i="26"/>
  <c r="K62" i="26"/>
  <c r="L62" i="26"/>
  <c r="M62" i="26"/>
  <c r="N62" i="26"/>
  <c r="O62" i="26"/>
  <c r="P62" i="26"/>
  <c r="Q62" i="26"/>
  <c r="R62" i="26"/>
  <c r="S62" i="26"/>
  <c r="T62" i="26"/>
  <c r="U62" i="26"/>
  <c r="V62" i="26"/>
  <c r="C63" i="26"/>
  <c r="D63" i="26"/>
  <c r="E63" i="26"/>
  <c r="F63" i="26"/>
  <c r="G63" i="26"/>
  <c r="H63" i="26"/>
  <c r="I63" i="26"/>
  <c r="J63" i="26"/>
  <c r="K63" i="26"/>
  <c r="L63" i="26"/>
  <c r="M63" i="26"/>
  <c r="N63" i="26"/>
  <c r="O63" i="26"/>
  <c r="P63" i="26"/>
  <c r="Q63" i="26"/>
  <c r="R63" i="26"/>
  <c r="S63" i="26"/>
  <c r="T63" i="26"/>
  <c r="U63" i="26"/>
  <c r="V63" i="26"/>
  <c r="C64" i="26"/>
  <c r="D64" i="26"/>
  <c r="E64" i="26"/>
  <c r="F64" i="26"/>
  <c r="G64" i="26"/>
  <c r="H64" i="26"/>
  <c r="I64" i="26"/>
  <c r="J64" i="26"/>
  <c r="K64" i="26"/>
  <c r="L64" i="26"/>
  <c r="M64" i="26"/>
  <c r="N64" i="26"/>
  <c r="O64" i="26"/>
  <c r="P64" i="26"/>
  <c r="Q64" i="26"/>
  <c r="R64" i="26"/>
  <c r="S64" i="26"/>
  <c r="T64" i="26"/>
  <c r="U64" i="26"/>
  <c r="V64" i="26"/>
  <c r="C65" i="26"/>
  <c r="D65" i="26"/>
  <c r="E65" i="26"/>
  <c r="F65" i="26"/>
  <c r="G65" i="26"/>
  <c r="H65" i="26"/>
  <c r="I65" i="26"/>
  <c r="J65" i="26"/>
  <c r="K65" i="26"/>
  <c r="L65" i="26"/>
  <c r="M65" i="26"/>
  <c r="N65" i="26"/>
  <c r="O65" i="26"/>
  <c r="P65" i="26"/>
  <c r="Q65" i="26"/>
  <c r="R65" i="26"/>
  <c r="S65" i="26"/>
  <c r="T65" i="26"/>
  <c r="U65" i="26"/>
  <c r="V65" i="26"/>
  <c r="C66" i="26"/>
  <c r="D66" i="26"/>
  <c r="E66" i="26"/>
  <c r="F66" i="26"/>
  <c r="G66" i="26"/>
  <c r="H66" i="26"/>
  <c r="I66" i="26"/>
  <c r="J66" i="26"/>
  <c r="K66" i="26"/>
  <c r="L66" i="26"/>
  <c r="M66" i="26"/>
  <c r="N66" i="26"/>
  <c r="O66" i="26"/>
  <c r="P66" i="26"/>
  <c r="Q66" i="26"/>
  <c r="R66" i="26"/>
  <c r="S66" i="26"/>
  <c r="T66" i="26"/>
  <c r="U66" i="26"/>
  <c r="V66" i="26"/>
  <c r="C67" i="26"/>
  <c r="D67" i="26"/>
  <c r="E67" i="26"/>
  <c r="F67" i="26"/>
  <c r="G67" i="26"/>
  <c r="H67" i="26"/>
  <c r="I67" i="26"/>
  <c r="J67" i="26"/>
  <c r="K67" i="26"/>
  <c r="L67" i="26"/>
  <c r="M67" i="26"/>
  <c r="N67" i="26"/>
  <c r="O67" i="26"/>
  <c r="P67" i="26"/>
  <c r="Q67" i="26"/>
  <c r="R67" i="26"/>
  <c r="S67" i="26"/>
  <c r="T67" i="26"/>
  <c r="U67" i="26"/>
  <c r="V67" i="26"/>
  <c r="C68" i="26"/>
  <c r="D68" i="26"/>
  <c r="E68" i="26"/>
  <c r="F68" i="26"/>
  <c r="G68" i="26"/>
  <c r="H68" i="26"/>
  <c r="I68" i="26"/>
  <c r="J68" i="26"/>
  <c r="K68" i="26"/>
  <c r="L68" i="26"/>
  <c r="M68" i="26"/>
  <c r="N68" i="26"/>
  <c r="O68" i="26"/>
  <c r="P68" i="26"/>
  <c r="Q68" i="26"/>
  <c r="R68" i="26"/>
  <c r="S68" i="26"/>
  <c r="T68" i="26"/>
  <c r="U68" i="26"/>
  <c r="V68" i="26"/>
  <c r="C69" i="26"/>
  <c r="D69" i="26"/>
  <c r="E69" i="26"/>
  <c r="F69" i="26"/>
  <c r="G69" i="26"/>
  <c r="H69" i="26"/>
  <c r="I69" i="26"/>
  <c r="J69" i="26"/>
  <c r="K69" i="26"/>
  <c r="L69" i="26"/>
  <c r="M69" i="26"/>
  <c r="N69" i="26"/>
  <c r="O69" i="26"/>
  <c r="P69" i="26"/>
  <c r="Q69" i="26"/>
  <c r="R69" i="26"/>
  <c r="S69" i="26"/>
  <c r="T69" i="26"/>
  <c r="U69" i="26"/>
  <c r="V69" i="26"/>
  <c r="C70" i="26"/>
  <c r="D70" i="26"/>
  <c r="E70" i="26"/>
  <c r="F70" i="26"/>
  <c r="G70" i="26"/>
  <c r="H70" i="26"/>
  <c r="I70" i="26"/>
  <c r="J70" i="26"/>
  <c r="K70" i="26"/>
  <c r="L70" i="26"/>
  <c r="M70" i="26"/>
  <c r="N70" i="26"/>
  <c r="O70" i="26"/>
  <c r="P70" i="26"/>
  <c r="Q70" i="26"/>
  <c r="R70" i="26"/>
  <c r="S70" i="26"/>
  <c r="T70" i="26"/>
  <c r="U70" i="26"/>
  <c r="V70" i="26"/>
  <c r="C71" i="26"/>
  <c r="D71" i="26"/>
  <c r="E71" i="26"/>
  <c r="F71" i="26"/>
  <c r="G71" i="26"/>
  <c r="H71" i="26"/>
  <c r="I71" i="26"/>
  <c r="J71" i="26"/>
  <c r="K71" i="26"/>
  <c r="L71" i="26"/>
  <c r="M71" i="26"/>
  <c r="N71" i="26"/>
  <c r="O71" i="26"/>
  <c r="P71" i="26"/>
  <c r="Q71" i="26"/>
  <c r="R71" i="26"/>
  <c r="S71" i="26"/>
  <c r="T71" i="26"/>
  <c r="U71" i="26"/>
  <c r="V71" i="26"/>
  <c r="C72" i="26"/>
  <c r="D72" i="26"/>
  <c r="E72" i="26"/>
  <c r="F72" i="26"/>
  <c r="G72" i="26"/>
  <c r="H72" i="26"/>
  <c r="I72" i="26"/>
  <c r="J72" i="26"/>
  <c r="K72" i="26"/>
  <c r="L72" i="26"/>
  <c r="M72" i="26"/>
  <c r="N72" i="26"/>
  <c r="O72" i="26"/>
  <c r="P72" i="26"/>
  <c r="Q72" i="26"/>
  <c r="R72" i="26"/>
  <c r="S72" i="26"/>
  <c r="T72" i="26"/>
  <c r="U72" i="26"/>
  <c r="V72" i="26"/>
  <c r="C73" i="26"/>
  <c r="D73" i="26"/>
  <c r="E73" i="26"/>
  <c r="F73" i="26"/>
  <c r="G73" i="26"/>
  <c r="H73" i="26"/>
  <c r="I73" i="26"/>
  <c r="J73" i="26"/>
  <c r="K73" i="26"/>
  <c r="L73" i="26"/>
  <c r="M73" i="26"/>
  <c r="N73" i="26"/>
  <c r="O73" i="26"/>
  <c r="P73" i="26"/>
  <c r="Q73" i="26"/>
  <c r="R73" i="26"/>
  <c r="S73" i="26"/>
  <c r="T73" i="26"/>
  <c r="U73" i="26"/>
  <c r="V73" i="26"/>
  <c r="B54" i="26"/>
  <c r="B55" i="26"/>
  <c r="B56" i="26"/>
  <c r="B57" i="26"/>
  <c r="B58" i="26"/>
  <c r="B59" i="26"/>
  <c r="B60" i="26"/>
  <c r="B61" i="26"/>
  <c r="B62" i="26"/>
  <c r="B63" i="26"/>
  <c r="B64" i="26"/>
  <c r="B65" i="26"/>
  <c r="B66" i="26"/>
  <c r="B67" i="26"/>
  <c r="B68" i="26"/>
  <c r="B69" i="26"/>
  <c r="B70" i="26"/>
  <c r="B71" i="26"/>
  <c r="B72" i="26"/>
  <c r="B73" i="26"/>
  <c r="B53" i="26"/>
  <c r="M119" i="21"/>
  <c r="B25" i="24"/>
  <c r="C25" i="24"/>
  <c r="B26" i="24"/>
  <c r="C26" i="24"/>
  <c r="B27" i="24"/>
  <c r="C27" i="24"/>
  <c r="T142" i="27"/>
  <c r="P142" i="27"/>
  <c r="M1" i="14"/>
  <c r="P1" i="14"/>
  <c r="AB210" i="27"/>
  <c r="G258" i="27"/>
  <c r="AB206" i="27"/>
  <c r="G254" i="27"/>
  <c r="AB202" i="27"/>
  <c r="G250" i="27"/>
  <c r="AB198" i="27"/>
  <c r="G246" i="27"/>
  <c r="AB194" i="27"/>
  <c r="G242" i="27"/>
  <c r="AB212" i="27"/>
  <c r="G260" i="27"/>
  <c r="AB200" i="27"/>
  <c r="G248" i="27"/>
  <c r="AB196" i="27"/>
  <c r="G244" i="27"/>
  <c r="AB211" i="27"/>
  <c r="G259" i="27"/>
  <c r="AB203" i="27"/>
  <c r="G251" i="27"/>
  <c r="AB195" i="27"/>
  <c r="G243" i="27"/>
  <c r="AB209" i="27"/>
  <c r="G257" i="27"/>
  <c r="AB205" i="27"/>
  <c r="G253" i="27"/>
  <c r="AB201" i="27"/>
  <c r="G249" i="27"/>
  <c r="AB197" i="27"/>
  <c r="G245" i="27"/>
  <c r="AB193" i="27"/>
  <c r="G241" i="27"/>
  <c r="L142" i="27"/>
  <c r="AB208" i="27"/>
  <c r="G256" i="27"/>
  <c r="AB204" i="27"/>
  <c r="G252" i="27"/>
  <c r="AB192" i="27"/>
  <c r="G240" i="27"/>
  <c r="AB207" i="27"/>
  <c r="G255" i="27"/>
  <c r="AB199" i="27"/>
  <c r="G247" i="27"/>
  <c r="V26" i="26"/>
  <c r="U26" i="26"/>
  <c r="T26" i="26"/>
  <c r="S26" i="26"/>
  <c r="R26" i="26"/>
  <c r="Q26" i="26"/>
  <c r="P26" i="26"/>
  <c r="O26" i="26"/>
  <c r="N26" i="26"/>
  <c r="M26" i="26"/>
  <c r="L26" i="26"/>
  <c r="K26" i="26"/>
  <c r="J26" i="26"/>
  <c r="I26" i="26"/>
  <c r="H26" i="26"/>
  <c r="G26" i="26"/>
  <c r="F26" i="26"/>
  <c r="E26" i="26"/>
  <c r="D26" i="26"/>
  <c r="C26" i="26"/>
  <c r="B26" i="26"/>
  <c r="V25" i="26"/>
  <c r="U25" i="26"/>
  <c r="T25" i="26"/>
  <c r="S25" i="26"/>
  <c r="R25" i="26"/>
  <c r="Q25" i="26"/>
  <c r="P25" i="26"/>
  <c r="O25" i="26"/>
  <c r="N25" i="26"/>
  <c r="M25" i="26"/>
  <c r="L25" i="26"/>
  <c r="K25" i="26"/>
  <c r="J25" i="26"/>
  <c r="I25" i="26"/>
  <c r="H25" i="26"/>
  <c r="G25" i="26"/>
  <c r="F25" i="26"/>
  <c r="E25" i="26"/>
  <c r="D25" i="26"/>
  <c r="C25" i="26"/>
  <c r="B25" i="26"/>
  <c r="V24" i="26"/>
  <c r="U24" i="26"/>
  <c r="T24" i="26"/>
  <c r="S24" i="26"/>
  <c r="R24" i="26"/>
  <c r="Q24" i="26"/>
  <c r="P24" i="26"/>
  <c r="O24" i="26"/>
  <c r="N24" i="26"/>
  <c r="M24" i="26"/>
  <c r="L24" i="26"/>
  <c r="K24" i="26"/>
  <c r="J24" i="26"/>
  <c r="I24" i="26"/>
  <c r="H24" i="26"/>
  <c r="G24" i="26"/>
  <c r="F24" i="26"/>
  <c r="E24" i="26"/>
  <c r="D24" i="26"/>
  <c r="C24" i="26"/>
  <c r="B24" i="26"/>
  <c r="V23" i="26"/>
  <c r="U23" i="26"/>
  <c r="T23" i="26"/>
  <c r="S23" i="26"/>
  <c r="R23" i="26"/>
  <c r="Q23" i="26"/>
  <c r="P23" i="26"/>
  <c r="O23" i="26"/>
  <c r="N23" i="26"/>
  <c r="M23" i="26"/>
  <c r="L23" i="26"/>
  <c r="K23" i="26"/>
  <c r="J23" i="26"/>
  <c r="I23" i="26"/>
  <c r="H23" i="26"/>
  <c r="G23" i="26"/>
  <c r="F23" i="26"/>
  <c r="E23" i="26"/>
  <c r="D23" i="26"/>
  <c r="C23" i="26"/>
  <c r="B23" i="26"/>
  <c r="V22" i="26"/>
  <c r="U22" i="26"/>
  <c r="T22" i="26"/>
  <c r="S22" i="26"/>
  <c r="R22" i="26"/>
  <c r="Q22" i="26"/>
  <c r="P22" i="26"/>
  <c r="O22" i="26"/>
  <c r="N22" i="26"/>
  <c r="M22" i="26"/>
  <c r="L22" i="26"/>
  <c r="K22" i="26"/>
  <c r="J22" i="26"/>
  <c r="I22" i="26"/>
  <c r="H22" i="26"/>
  <c r="G22" i="26"/>
  <c r="F22" i="26"/>
  <c r="E22" i="26"/>
  <c r="D22" i="26"/>
  <c r="C22" i="26"/>
  <c r="B22" i="26"/>
  <c r="V21" i="26"/>
  <c r="U21" i="26"/>
  <c r="T21" i="26"/>
  <c r="S21" i="26"/>
  <c r="R21" i="26"/>
  <c r="Q21" i="26"/>
  <c r="P21" i="26"/>
  <c r="O21" i="26"/>
  <c r="N21" i="26"/>
  <c r="M21" i="26"/>
  <c r="L21" i="26"/>
  <c r="K21" i="26"/>
  <c r="J21" i="26"/>
  <c r="I21" i="26"/>
  <c r="H21" i="26"/>
  <c r="G21" i="26"/>
  <c r="F21" i="26"/>
  <c r="E21" i="26"/>
  <c r="D21" i="26"/>
  <c r="C21" i="26"/>
  <c r="B21" i="26"/>
  <c r="V20" i="26"/>
  <c r="U20" i="26"/>
  <c r="T20" i="26"/>
  <c r="S20" i="26"/>
  <c r="R20" i="26"/>
  <c r="Q20" i="26"/>
  <c r="P20" i="26"/>
  <c r="O20" i="26"/>
  <c r="N20" i="26"/>
  <c r="M20" i="26"/>
  <c r="L20" i="26"/>
  <c r="K20" i="26"/>
  <c r="J20" i="26"/>
  <c r="I20" i="26"/>
  <c r="H20" i="26"/>
  <c r="G20" i="26"/>
  <c r="F20" i="26"/>
  <c r="E20" i="26"/>
  <c r="D20" i="26"/>
  <c r="C20" i="26"/>
  <c r="B20" i="26"/>
  <c r="V19" i="26"/>
  <c r="U19" i="26"/>
  <c r="T19" i="26"/>
  <c r="S19" i="26"/>
  <c r="R19" i="26"/>
  <c r="Q19" i="26"/>
  <c r="P19" i="26"/>
  <c r="O19" i="26"/>
  <c r="N19" i="26"/>
  <c r="M19" i="26"/>
  <c r="L19" i="26"/>
  <c r="K19" i="26"/>
  <c r="J19" i="26"/>
  <c r="I19" i="26"/>
  <c r="H19" i="26"/>
  <c r="G19" i="26"/>
  <c r="F19" i="26"/>
  <c r="E19" i="26"/>
  <c r="D19" i="26"/>
  <c r="C19" i="26"/>
  <c r="B19" i="26"/>
  <c r="V18" i="26"/>
  <c r="U18" i="26"/>
  <c r="T18" i="26"/>
  <c r="S18" i="26"/>
  <c r="R18" i="26"/>
  <c r="Q18" i="26"/>
  <c r="P18" i="26"/>
  <c r="O18" i="26"/>
  <c r="N18" i="26"/>
  <c r="M18" i="26"/>
  <c r="L18" i="26"/>
  <c r="K18" i="26"/>
  <c r="J18" i="26"/>
  <c r="I18" i="26"/>
  <c r="H18" i="26"/>
  <c r="G18" i="26"/>
  <c r="F18" i="26"/>
  <c r="E18" i="26"/>
  <c r="D18" i="26"/>
  <c r="C18" i="26"/>
  <c r="B18" i="26"/>
  <c r="V17" i="26"/>
  <c r="U17" i="26"/>
  <c r="T17" i="26"/>
  <c r="S17" i="26"/>
  <c r="R17" i="26"/>
  <c r="Q17" i="26"/>
  <c r="P17" i="26"/>
  <c r="O17" i="26"/>
  <c r="N17" i="26"/>
  <c r="M17" i="26"/>
  <c r="L17" i="26"/>
  <c r="K17" i="26"/>
  <c r="J17" i="26"/>
  <c r="I17" i="26"/>
  <c r="H17" i="26"/>
  <c r="G17" i="26"/>
  <c r="F17" i="26"/>
  <c r="E17" i="26"/>
  <c r="D17" i="26"/>
  <c r="C17" i="26"/>
  <c r="B17" i="26"/>
  <c r="V16" i="26"/>
  <c r="U16" i="26"/>
  <c r="T16" i="26"/>
  <c r="S16" i="26"/>
  <c r="R16" i="26"/>
  <c r="Q16" i="26"/>
  <c r="P16" i="26"/>
  <c r="O16" i="26"/>
  <c r="N16" i="26"/>
  <c r="M16" i="26"/>
  <c r="L16" i="26"/>
  <c r="K16" i="26"/>
  <c r="J16" i="26"/>
  <c r="I16" i="26"/>
  <c r="H16" i="26"/>
  <c r="G16" i="26"/>
  <c r="F16" i="26"/>
  <c r="E16" i="26"/>
  <c r="D16" i="26"/>
  <c r="C16" i="26"/>
  <c r="B16" i="26"/>
  <c r="V15" i="26"/>
  <c r="U15" i="26"/>
  <c r="T15" i="26"/>
  <c r="S15" i="26"/>
  <c r="R15" i="26"/>
  <c r="Q15" i="26"/>
  <c r="P15" i="26"/>
  <c r="O15" i="26"/>
  <c r="N15" i="26"/>
  <c r="M15" i="26"/>
  <c r="L15" i="26"/>
  <c r="K15" i="26"/>
  <c r="J15" i="26"/>
  <c r="I15" i="26"/>
  <c r="H15" i="26"/>
  <c r="G15" i="26"/>
  <c r="F15" i="26"/>
  <c r="E15" i="26"/>
  <c r="D15" i="26"/>
  <c r="C15" i="26"/>
  <c r="B15" i="26"/>
  <c r="V14" i="26"/>
  <c r="U14" i="26"/>
  <c r="T14" i="26"/>
  <c r="S14" i="26"/>
  <c r="R14" i="26"/>
  <c r="Q14" i="26"/>
  <c r="P14" i="26"/>
  <c r="O14" i="26"/>
  <c r="N14" i="26"/>
  <c r="M14" i="26"/>
  <c r="L14" i="26"/>
  <c r="K14" i="26"/>
  <c r="J14" i="26"/>
  <c r="I14" i="26"/>
  <c r="H14" i="26"/>
  <c r="G14" i="26"/>
  <c r="F14" i="26"/>
  <c r="E14" i="26"/>
  <c r="D14" i="26"/>
  <c r="C14" i="26"/>
  <c r="B14" i="26"/>
  <c r="V13" i="26"/>
  <c r="U13" i="26"/>
  <c r="T13" i="26"/>
  <c r="S13" i="26"/>
  <c r="R13" i="26"/>
  <c r="Q13" i="26"/>
  <c r="P13" i="26"/>
  <c r="O13" i="26"/>
  <c r="N13" i="26"/>
  <c r="M13" i="26"/>
  <c r="L13" i="26"/>
  <c r="K13" i="26"/>
  <c r="J13" i="26"/>
  <c r="I13" i="26"/>
  <c r="H13" i="26"/>
  <c r="G13" i="26"/>
  <c r="F13" i="26"/>
  <c r="E13" i="26"/>
  <c r="D13" i="26"/>
  <c r="C13" i="26"/>
  <c r="B13" i="26"/>
  <c r="V12" i="26"/>
  <c r="U12" i="26"/>
  <c r="T12" i="26"/>
  <c r="S12" i="26"/>
  <c r="R12" i="26"/>
  <c r="Q12" i="26"/>
  <c r="P12" i="26"/>
  <c r="O12" i="26"/>
  <c r="N12" i="26"/>
  <c r="M12" i="26"/>
  <c r="L12" i="26"/>
  <c r="K12" i="26"/>
  <c r="J12" i="26"/>
  <c r="I12" i="26"/>
  <c r="H12" i="26"/>
  <c r="G12" i="26"/>
  <c r="F12" i="26"/>
  <c r="E12" i="26"/>
  <c r="D12" i="26"/>
  <c r="C12" i="26"/>
  <c r="B12" i="26"/>
  <c r="V11" i="26"/>
  <c r="U11" i="26"/>
  <c r="T11" i="26"/>
  <c r="S11" i="26"/>
  <c r="R11" i="26"/>
  <c r="Q11" i="26"/>
  <c r="P11" i="26"/>
  <c r="O11" i="26"/>
  <c r="N11" i="26"/>
  <c r="M11" i="26"/>
  <c r="L11" i="26"/>
  <c r="K11" i="26"/>
  <c r="J11" i="26"/>
  <c r="I11" i="26"/>
  <c r="H11" i="26"/>
  <c r="G11" i="26"/>
  <c r="F11" i="26"/>
  <c r="E11" i="26"/>
  <c r="D11" i="26"/>
  <c r="C11" i="26"/>
  <c r="B11" i="26"/>
  <c r="V10" i="26"/>
  <c r="U10" i="26"/>
  <c r="T10" i="26"/>
  <c r="S10" i="26"/>
  <c r="R10" i="26"/>
  <c r="Q10" i="26"/>
  <c r="P10" i="26"/>
  <c r="O10" i="26"/>
  <c r="N10" i="26"/>
  <c r="M10" i="26"/>
  <c r="L10" i="26"/>
  <c r="K10" i="26"/>
  <c r="J10" i="26"/>
  <c r="I10" i="26"/>
  <c r="H10" i="26"/>
  <c r="G10" i="26"/>
  <c r="F10" i="26"/>
  <c r="E10" i="26"/>
  <c r="D10" i="26"/>
  <c r="C10" i="26"/>
  <c r="B10" i="26"/>
  <c r="V9" i="26"/>
  <c r="U9" i="26"/>
  <c r="T9" i="26"/>
  <c r="S9" i="26"/>
  <c r="R9" i="26"/>
  <c r="Q9" i="26"/>
  <c r="P9" i="26"/>
  <c r="O9" i="26"/>
  <c r="N9" i="26"/>
  <c r="M9" i="26"/>
  <c r="L9" i="26"/>
  <c r="K9" i="26"/>
  <c r="J9" i="26"/>
  <c r="I9" i="26"/>
  <c r="H9" i="26"/>
  <c r="G9" i="26"/>
  <c r="F9" i="26"/>
  <c r="E9" i="26"/>
  <c r="D9" i="26"/>
  <c r="C9" i="26"/>
  <c r="B9" i="26"/>
  <c r="V8" i="26"/>
  <c r="U8" i="26"/>
  <c r="T8" i="26"/>
  <c r="S8" i="26"/>
  <c r="R8" i="26"/>
  <c r="Q8" i="26"/>
  <c r="P8" i="26"/>
  <c r="O8" i="26"/>
  <c r="N8" i="26"/>
  <c r="M8" i="26"/>
  <c r="L8" i="26"/>
  <c r="K8" i="26"/>
  <c r="J8" i="26"/>
  <c r="I8" i="26"/>
  <c r="H8" i="26"/>
  <c r="G8" i="26"/>
  <c r="F8" i="26"/>
  <c r="E8" i="26"/>
  <c r="D8" i="26"/>
  <c r="C8" i="26"/>
  <c r="B8" i="26"/>
  <c r="V7" i="26"/>
  <c r="U7" i="26"/>
  <c r="T7" i="26"/>
  <c r="S7" i="26"/>
  <c r="R7" i="26"/>
  <c r="Q7" i="26"/>
  <c r="P7" i="26"/>
  <c r="O7" i="26"/>
  <c r="N7" i="26"/>
  <c r="M7" i="26"/>
  <c r="L7" i="26"/>
  <c r="K7" i="26"/>
  <c r="J7" i="26"/>
  <c r="I7" i="26"/>
  <c r="H7" i="26"/>
  <c r="G7" i="26"/>
  <c r="F7" i="26"/>
  <c r="E7" i="26"/>
  <c r="D7" i="26"/>
  <c r="C7" i="26"/>
  <c r="B7" i="26"/>
  <c r="V6" i="26"/>
  <c r="U6" i="26"/>
  <c r="T6" i="26"/>
  <c r="S6" i="26"/>
  <c r="R6" i="26"/>
  <c r="Q6" i="26"/>
  <c r="P6" i="26"/>
  <c r="O6" i="26"/>
  <c r="N6" i="26"/>
  <c r="M6" i="26"/>
  <c r="L6" i="26"/>
  <c r="K6" i="26"/>
  <c r="J6" i="26"/>
  <c r="I6" i="26"/>
  <c r="H6" i="26"/>
  <c r="G6" i="26"/>
  <c r="F6" i="26"/>
  <c r="E6" i="26"/>
  <c r="D6" i="26"/>
  <c r="C6" i="26"/>
  <c r="B6" i="26"/>
  <c r="C465" i="24"/>
  <c r="B465" i="24"/>
  <c r="D465" i="24"/>
  <c r="C464" i="24"/>
  <c r="B464" i="24"/>
  <c r="D464" i="24"/>
  <c r="C463" i="24"/>
  <c r="B463" i="24"/>
  <c r="D463" i="24"/>
  <c r="C462" i="24"/>
  <c r="B462" i="24"/>
  <c r="D462" i="24"/>
  <c r="C461" i="24"/>
  <c r="B461" i="24"/>
  <c r="D461" i="24"/>
  <c r="C460" i="24"/>
  <c r="B460" i="24"/>
  <c r="D460" i="24"/>
  <c r="C459" i="24"/>
  <c r="B459" i="24"/>
  <c r="D459" i="24"/>
  <c r="C458" i="24"/>
  <c r="B458" i="24"/>
  <c r="D458" i="24"/>
  <c r="C457" i="24"/>
  <c r="B457" i="24"/>
  <c r="D457" i="24"/>
  <c r="C456" i="24"/>
  <c r="B456" i="24"/>
  <c r="D456" i="24"/>
  <c r="C455" i="24"/>
  <c r="B455" i="24"/>
  <c r="D455" i="24"/>
  <c r="C454" i="24"/>
  <c r="B454" i="24"/>
  <c r="D454" i="24"/>
  <c r="C453" i="24"/>
  <c r="B453" i="24"/>
  <c r="D453" i="24"/>
  <c r="C452" i="24"/>
  <c r="B452" i="24"/>
  <c r="D452" i="24"/>
  <c r="C451" i="24"/>
  <c r="B451" i="24"/>
  <c r="D451" i="24"/>
  <c r="C450" i="24"/>
  <c r="B450" i="24"/>
  <c r="D450" i="24"/>
  <c r="C449" i="24"/>
  <c r="B449" i="24"/>
  <c r="D449" i="24"/>
  <c r="C448" i="24"/>
  <c r="B448" i="24"/>
  <c r="D448" i="24"/>
  <c r="C447" i="24"/>
  <c r="B447" i="24"/>
  <c r="D447" i="24"/>
  <c r="C446" i="24"/>
  <c r="B446" i="24"/>
  <c r="D446" i="24"/>
  <c r="C445" i="24"/>
  <c r="B445" i="24"/>
  <c r="D445" i="24"/>
  <c r="C444" i="24"/>
  <c r="B444" i="24"/>
  <c r="D444" i="24"/>
  <c r="C443" i="24"/>
  <c r="B443" i="24"/>
  <c r="D443" i="24"/>
  <c r="C442" i="24"/>
  <c r="B442" i="24"/>
  <c r="D442" i="24"/>
  <c r="C441" i="24"/>
  <c r="B441" i="24"/>
  <c r="D441" i="24"/>
  <c r="C440" i="24"/>
  <c r="B440" i="24"/>
  <c r="D440" i="24"/>
  <c r="C439" i="24"/>
  <c r="B439" i="24"/>
  <c r="D439" i="24"/>
  <c r="C438" i="24"/>
  <c r="B438" i="24"/>
  <c r="D438" i="24"/>
  <c r="C437" i="24"/>
  <c r="B437" i="24"/>
  <c r="D437" i="24"/>
  <c r="C436" i="24"/>
  <c r="B436" i="24"/>
  <c r="D436" i="24"/>
  <c r="C435" i="24"/>
  <c r="B435" i="24"/>
  <c r="D435" i="24"/>
  <c r="C434" i="24"/>
  <c r="B434" i="24"/>
  <c r="D434" i="24"/>
  <c r="C433" i="24"/>
  <c r="B433" i="24"/>
  <c r="D433" i="24"/>
  <c r="C432" i="24"/>
  <c r="B432" i="24"/>
  <c r="D432" i="24"/>
  <c r="C431" i="24"/>
  <c r="B431" i="24"/>
  <c r="D431" i="24"/>
  <c r="C430" i="24"/>
  <c r="B430" i="24"/>
  <c r="D430" i="24"/>
  <c r="C429" i="24"/>
  <c r="B429" i="24"/>
  <c r="D429" i="24"/>
  <c r="C428" i="24"/>
  <c r="B428" i="24"/>
  <c r="D428" i="24"/>
  <c r="C427" i="24"/>
  <c r="B427" i="24"/>
  <c r="D427" i="24"/>
  <c r="C426" i="24"/>
  <c r="B426" i="24"/>
  <c r="D426" i="24"/>
  <c r="C425" i="24"/>
  <c r="B425" i="24"/>
  <c r="D425" i="24"/>
  <c r="C424" i="24"/>
  <c r="B424" i="24"/>
  <c r="D424" i="24"/>
  <c r="B423" i="24"/>
  <c r="D423" i="24"/>
  <c r="C423" i="24"/>
  <c r="E423" i="24"/>
  <c r="C422" i="24"/>
  <c r="E422" i="24"/>
  <c r="B422" i="24"/>
  <c r="D422" i="24"/>
  <c r="C421" i="24"/>
  <c r="E421" i="24"/>
  <c r="B421" i="24"/>
  <c r="D421" i="24"/>
  <c r="B420" i="24"/>
  <c r="D420" i="24"/>
  <c r="C420" i="24"/>
  <c r="B419" i="24"/>
  <c r="D419" i="24"/>
  <c r="C419" i="24"/>
  <c r="E419" i="24"/>
  <c r="C418" i="24"/>
  <c r="E418" i="24"/>
  <c r="B418" i="24"/>
  <c r="D418" i="24"/>
  <c r="B417" i="24"/>
  <c r="D417" i="24"/>
  <c r="C417" i="24"/>
  <c r="E417" i="24"/>
  <c r="B416" i="24"/>
  <c r="D416" i="24"/>
  <c r="C416" i="24"/>
  <c r="B415" i="24"/>
  <c r="D415" i="24"/>
  <c r="C415" i="24"/>
  <c r="E415" i="24"/>
  <c r="C414" i="24"/>
  <c r="E414" i="24"/>
  <c r="B414" i="24"/>
  <c r="D414" i="24"/>
  <c r="B413" i="24"/>
  <c r="D413" i="24"/>
  <c r="C413" i="24"/>
  <c r="E413" i="24"/>
  <c r="B412" i="24"/>
  <c r="D412" i="24"/>
  <c r="C412" i="24"/>
  <c r="C411" i="24"/>
  <c r="E411" i="24"/>
  <c r="B411" i="24"/>
  <c r="D411" i="24"/>
  <c r="C410" i="24"/>
  <c r="E410" i="24"/>
  <c r="B410" i="24"/>
  <c r="D410" i="24"/>
  <c r="C409" i="24"/>
  <c r="E409" i="24"/>
  <c r="B409" i="24"/>
  <c r="D409" i="24"/>
  <c r="B408" i="24"/>
  <c r="D408" i="24"/>
  <c r="C408" i="24"/>
  <c r="C407" i="24"/>
  <c r="E407" i="24"/>
  <c r="B407" i="24"/>
  <c r="D407" i="24"/>
  <c r="C406" i="24"/>
  <c r="E406" i="24"/>
  <c r="B406" i="24"/>
  <c r="D406" i="24"/>
  <c r="C405" i="24"/>
  <c r="E405" i="24"/>
  <c r="B405" i="24"/>
  <c r="D405" i="24"/>
  <c r="B404" i="24"/>
  <c r="D404" i="24"/>
  <c r="C404" i="24"/>
  <c r="B403" i="24"/>
  <c r="D403" i="24"/>
  <c r="C403" i="24"/>
  <c r="E403" i="24"/>
  <c r="C402" i="24"/>
  <c r="E402" i="24"/>
  <c r="B402" i="24"/>
  <c r="D402" i="24"/>
  <c r="B401" i="24"/>
  <c r="D401" i="24"/>
  <c r="C401" i="24"/>
  <c r="E401" i="24"/>
  <c r="B400" i="24"/>
  <c r="D400" i="24"/>
  <c r="C400" i="24"/>
  <c r="B399" i="24"/>
  <c r="D399" i="24"/>
  <c r="C399" i="24"/>
  <c r="E399" i="24"/>
  <c r="C398" i="24"/>
  <c r="E398" i="24"/>
  <c r="B398" i="24"/>
  <c r="D398" i="24"/>
  <c r="B397" i="24"/>
  <c r="D397" i="24"/>
  <c r="C397" i="24"/>
  <c r="E397" i="24"/>
  <c r="B396" i="24"/>
  <c r="D396" i="24"/>
  <c r="C396" i="24"/>
  <c r="C395" i="24"/>
  <c r="E395" i="24"/>
  <c r="B395" i="24"/>
  <c r="D395" i="24"/>
  <c r="C394" i="24"/>
  <c r="E394" i="24"/>
  <c r="B394" i="24"/>
  <c r="D394" i="24"/>
  <c r="B393" i="24"/>
  <c r="D393" i="24"/>
  <c r="C393" i="24"/>
  <c r="E393" i="24"/>
  <c r="B392" i="24"/>
  <c r="D392" i="24"/>
  <c r="C392" i="24"/>
  <c r="B391" i="24"/>
  <c r="D391" i="24"/>
  <c r="C391" i="24"/>
  <c r="E391" i="24"/>
  <c r="C390" i="24"/>
  <c r="E390" i="24"/>
  <c r="B390" i="24"/>
  <c r="D390" i="24"/>
  <c r="C389" i="24"/>
  <c r="E389" i="24"/>
  <c r="B389" i="24"/>
  <c r="D389" i="24"/>
  <c r="B388" i="24"/>
  <c r="D388" i="24"/>
  <c r="C388" i="24"/>
  <c r="B387" i="24"/>
  <c r="D387" i="24"/>
  <c r="C387" i="24"/>
  <c r="E387" i="24"/>
  <c r="C386" i="24"/>
  <c r="E386" i="24"/>
  <c r="B386" i="24"/>
  <c r="D386" i="24"/>
  <c r="C385" i="24"/>
  <c r="E385" i="24"/>
  <c r="B385" i="24"/>
  <c r="D385" i="24"/>
  <c r="B384" i="24"/>
  <c r="D384" i="24"/>
  <c r="C384" i="24"/>
  <c r="C383" i="24"/>
  <c r="E383" i="24"/>
  <c r="B383" i="24"/>
  <c r="D383" i="24"/>
  <c r="C382" i="24"/>
  <c r="E382" i="24"/>
  <c r="B382" i="24"/>
  <c r="D382" i="24"/>
  <c r="B381" i="24"/>
  <c r="D381" i="24"/>
  <c r="C381" i="24"/>
  <c r="E381" i="24"/>
  <c r="B380" i="24"/>
  <c r="D380" i="24"/>
  <c r="C380" i="24"/>
  <c r="C379" i="24"/>
  <c r="E379" i="24"/>
  <c r="B379" i="24"/>
  <c r="D379" i="24"/>
  <c r="C378" i="24"/>
  <c r="E378" i="24"/>
  <c r="B378" i="24"/>
  <c r="D378" i="24"/>
  <c r="C377" i="24"/>
  <c r="E377" i="24"/>
  <c r="B377" i="24"/>
  <c r="D377" i="24"/>
  <c r="B376" i="24"/>
  <c r="D376" i="24"/>
  <c r="C376" i="24"/>
  <c r="C375" i="24"/>
  <c r="E375" i="24"/>
  <c r="B375" i="24"/>
  <c r="D375" i="24"/>
  <c r="C374" i="24"/>
  <c r="E374" i="24"/>
  <c r="B374" i="24"/>
  <c r="D374" i="24"/>
  <c r="C373" i="24"/>
  <c r="E373" i="24"/>
  <c r="B373" i="24"/>
  <c r="D373" i="24"/>
  <c r="B372" i="24"/>
  <c r="D372" i="24"/>
  <c r="C372" i="24"/>
  <c r="B371" i="24"/>
  <c r="D371" i="24"/>
  <c r="C371" i="24"/>
  <c r="E371" i="24"/>
  <c r="C370" i="24"/>
  <c r="E370" i="24"/>
  <c r="B370" i="24"/>
  <c r="D370" i="24"/>
  <c r="C369" i="24"/>
  <c r="E369" i="24"/>
  <c r="B369" i="24"/>
  <c r="D369" i="24"/>
  <c r="B368" i="24"/>
  <c r="D368" i="24"/>
  <c r="C368" i="24"/>
  <c r="C367" i="24"/>
  <c r="E367" i="24"/>
  <c r="B367" i="24"/>
  <c r="D367" i="24"/>
  <c r="C366" i="24"/>
  <c r="E366" i="24"/>
  <c r="B366" i="24"/>
  <c r="D366" i="24"/>
  <c r="B365" i="24"/>
  <c r="D365" i="24"/>
  <c r="C365" i="24"/>
  <c r="E365" i="24"/>
  <c r="B364" i="24"/>
  <c r="D364" i="24"/>
  <c r="C364" i="24"/>
  <c r="C363" i="24"/>
  <c r="E363" i="24"/>
  <c r="B363" i="24"/>
  <c r="D363" i="24"/>
  <c r="C362" i="24"/>
  <c r="E362" i="24"/>
  <c r="B362" i="24"/>
  <c r="D362" i="24"/>
  <c r="B361" i="24"/>
  <c r="D361" i="24"/>
  <c r="C361" i="24"/>
  <c r="E361" i="24"/>
  <c r="B360" i="24"/>
  <c r="D360" i="24"/>
  <c r="C360" i="24"/>
  <c r="B359" i="24"/>
  <c r="D359" i="24"/>
  <c r="C359" i="24"/>
  <c r="E359" i="24"/>
  <c r="C358" i="24"/>
  <c r="E358" i="24"/>
  <c r="B358" i="24"/>
  <c r="D358" i="24"/>
  <c r="C357" i="24"/>
  <c r="E357" i="24"/>
  <c r="B357" i="24"/>
  <c r="D357" i="24"/>
  <c r="B356" i="24"/>
  <c r="D356" i="24"/>
  <c r="C356" i="24"/>
  <c r="B355" i="24"/>
  <c r="D355" i="24"/>
  <c r="C355" i="24"/>
  <c r="E355" i="24"/>
  <c r="C354" i="24"/>
  <c r="E354" i="24"/>
  <c r="B354" i="24"/>
  <c r="D354" i="24"/>
  <c r="B353" i="24"/>
  <c r="D353" i="24"/>
  <c r="C353" i="24"/>
  <c r="E353" i="24"/>
  <c r="B352" i="24"/>
  <c r="D352" i="24"/>
  <c r="C352" i="24"/>
  <c r="C351" i="24"/>
  <c r="E351" i="24"/>
  <c r="B351" i="24"/>
  <c r="D351" i="24"/>
  <c r="C350" i="24"/>
  <c r="E350" i="24"/>
  <c r="B350" i="24"/>
  <c r="D350" i="24"/>
  <c r="C349" i="24"/>
  <c r="E349" i="24"/>
  <c r="B349" i="24"/>
  <c r="D349" i="24"/>
  <c r="B348" i="24"/>
  <c r="D348" i="24"/>
  <c r="C348" i="24"/>
  <c r="C347" i="24"/>
  <c r="E347" i="24"/>
  <c r="B347" i="24"/>
  <c r="D347" i="24"/>
  <c r="C346" i="24"/>
  <c r="E346" i="24"/>
  <c r="B346" i="24"/>
  <c r="D346" i="24"/>
  <c r="C345" i="24"/>
  <c r="E345" i="24"/>
  <c r="B345" i="24"/>
  <c r="D345" i="24"/>
  <c r="B344" i="24"/>
  <c r="D344" i="24"/>
  <c r="C344" i="24"/>
  <c r="C343" i="24"/>
  <c r="E343" i="24"/>
  <c r="B343" i="24"/>
  <c r="D343" i="24"/>
  <c r="C342" i="24"/>
  <c r="E342" i="24"/>
  <c r="B342" i="24"/>
  <c r="D342" i="24"/>
  <c r="C341" i="24"/>
  <c r="E341" i="24"/>
  <c r="B341" i="24"/>
  <c r="D341" i="24"/>
  <c r="B340" i="24"/>
  <c r="D340" i="24"/>
  <c r="C340" i="24"/>
  <c r="C339" i="24"/>
  <c r="E339" i="24"/>
  <c r="B339" i="24"/>
  <c r="D339" i="24"/>
  <c r="C338" i="24"/>
  <c r="E338" i="24"/>
  <c r="B338" i="24"/>
  <c r="D338" i="24"/>
  <c r="C337" i="24"/>
  <c r="E337" i="24"/>
  <c r="B337" i="24"/>
  <c r="D337" i="24"/>
  <c r="B336" i="24"/>
  <c r="D336" i="24"/>
  <c r="C336" i="24"/>
  <c r="C335" i="24"/>
  <c r="E335" i="24"/>
  <c r="B335" i="24"/>
  <c r="D335" i="24"/>
  <c r="C334" i="24"/>
  <c r="E334" i="24"/>
  <c r="B334" i="24"/>
  <c r="D334" i="24"/>
  <c r="C333" i="24"/>
  <c r="E333" i="24"/>
  <c r="B333" i="24"/>
  <c r="D333" i="24"/>
  <c r="B332" i="24"/>
  <c r="D332" i="24"/>
  <c r="C332" i="24"/>
  <c r="C331" i="24"/>
  <c r="E331" i="24"/>
  <c r="B331" i="24"/>
  <c r="D331" i="24"/>
  <c r="C330" i="24"/>
  <c r="E330" i="24"/>
  <c r="B330" i="24"/>
  <c r="D330" i="24"/>
  <c r="C329" i="24"/>
  <c r="E329" i="24"/>
  <c r="B329" i="24"/>
  <c r="D329" i="24"/>
  <c r="B328" i="24"/>
  <c r="D328" i="24"/>
  <c r="C328" i="24"/>
  <c r="C327" i="24"/>
  <c r="E327" i="24"/>
  <c r="B327" i="24"/>
  <c r="D327" i="24"/>
  <c r="C326" i="24"/>
  <c r="E326" i="24"/>
  <c r="B326" i="24"/>
  <c r="D326" i="24"/>
  <c r="C325" i="24"/>
  <c r="E325" i="24"/>
  <c r="B325" i="24"/>
  <c r="D325" i="24"/>
  <c r="B324" i="24"/>
  <c r="D324" i="24"/>
  <c r="C324" i="24"/>
  <c r="E324" i="24"/>
  <c r="C323" i="24"/>
  <c r="E323" i="24"/>
  <c r="B323" i="24"/>
  <c r="D323" i="24"/>
  <c r="C322" i="24"/>
  <c r="E322" i="24"/>
  <c r="B322" i="24"/>
  <c r="D322" i="24"/>
  <c r="C321" i="24"/>
  <c r="E321" i="24"/>
  <c r="B321" i="24"/>
  <c r="D321" i="24"/>
  <c r="B320" i="24"/>
  <c r="D320" i="24"/>
  <c r="C320" i="24"/>
  <c r="E320" i="24"/>
  <c r="B319" i="24"/>
  <c r="D319" i="24"/>
  <c r="C319" i="24"/>
  <c r="E319" i="24"/>
  <c r="C318" i="24"/>
  <c r="E318" i="24"/>
  <c r="B318" i="24"/>
  <c r="D318" i="24"/>
  <c r="B317" i="24"/>
  <c r="D317" i="24"/>
  <c r="C317" i="24"/>
  <c r="E317" i="24"/>
  <c r="B316" i="24"/>
  <c r="D316" i="24"/>
  <c r="C316" i="24"/>
  <c r="E316" i="24"/>
  <c r="B315" i="24"/>
  <c r="D315" i="24"/>
  <c r="C315" i="24"/>
  <c r="E315" i="24"/>
  <c r="C314" i="24"/>
  <c r="E314" i="24"/>
  <c r="B314" i="24"/>
  <c r="D314" i="24"/>
  <c r="B313" i="24"/>
  <c r="D313" i="24"/>
  <c r="C313" i="24"/>
  <c r="E313" i="24"/>
  <c r="B312" i="24"/>
  <c r="D312" i="24"/>
  <c r="C312" i="24"/>
  <c r="E312" i="24"/>
  <c r="C311" i="24"/>
  <c r="E311" i="24"/>
  <c r="B311" i="24"/>
  <c r="D311" i="24"/>
  <c r="C310" i="24"/>
  <c r="E310" i="24"/>
  <c r="B310" i="24"/>
  <c r="D310" i="24"/>
  <c r="C309" i="24"/>
  <c r="E309" i="24"/>
  <c r="B309" i="24"/>
  <c r="D309" i="24"/>
  <c r="B308" i="24"/>
  <c r="D308" i="24"/>
  <c r="C308" i="24"/>
  <c r="E308" i="24"/>
  <c r="C307" i="24"/>
  <c r="E307" i="24"/>
  <c r="B307" i="24"/>
  <c r="D307" i="24"/>
  <c r="C306" i="24"/>
  <c r="E306" i="24"/>
  <c r="B306" i="24"/>
  <c r="D306" i="24"/>
  <c r="C305" i="24"/>
  <c r="E305" i="24"/>
  <c r="B305" i="24"/>
  <c r="D305" i="24"/>
  <c r="B304" i="24"/>
  <c r="D304" i="24"/>
  <c r="C304" i="24"/>
  <c r="E304" i="24"/>
  <c r="B303" i="24"/>
  <c r="D303" i="24"/>
  <c r="C303" i="24"/>
  <c r="E303" i="24"/>
  <c r="C302" i="24"/>
  <c r="E302" i="24"/>
  <c r="B302" i="24"/>
  <c r="D302" i="24"/>
  <c r="C301" i="24"/>
  <c r="E301" i="24"/>
  <c r="B301" i="24"/>
  <c r="D301" i="24"/>
  <c r="B300" i="24"/>
  <c r="D300" i="24"/>
  <c r="C300" i="24"/>
  <c r="E300" i="24"/>
  <c r="C299" i="24"/>
  <c r="E299" i="24"/>
  <c r="B299" i="24"/>
  <c r="D299" i="24"/>
  <c r="C298" i="24"/>
  <c r="E298" i="24"/>
  <c r="B298" i="24"/>
  <c r="D298" i="24"/>
  <c r="B297" i="24"/>
  <c r="D297" i="24"/>
  <c r="C297" i="24"/>
  <c r="E297" i="24"/>
  <c r="B296" i="24"/>
  <c r="D296" i="24"/>
  <c r="C296" i="24"/>
  <c r="E296" i="24"/>
  <c r="C295" i="24"/>
  <c r="B295" i="24"/>
  <c r="D295" i="24"/>
  <c r="C294" i="24"/>
  <c r="B294" i="24"/>
  <c r="C293" i="24"/>
  <c r="B293" i="24"/>
  <c r="D293" i="24"/>
  <c r="B292" i="24"/>
  <c r="D292" i="24"/>
  <c r="C292" i="24"/>
  <c r="B291" i="24"/>
  <c r="D291" i="24"/>
  <c r="C291" i="24"/>
  <c r="C290" i="24"/>
  <c r="B290" i="24"/>
  <c r="B289" i="24"/>
  <c r="D289" i="24"/>
  <c r="C289" i="24"/>
  <c r="B288" i="24"/>
  <c r="D288" i="24"/>
  <c r="C288" i="24"/>
  <c r="B287" i="24"/>
  <c r="D287" i="24"/>
  <c r="C287" i="24"/>
  <c r="C286" i="24"/>
  <c r="B286" i="24"/>
  <c r="B285" i="24"/>
  <c r="D285" i="24"/>
  <c r="C285" i="24"/>
  <c r="B284" i="24"/>
  <c r="D284" i="24"/>
  <c r="C284" i="24"/>
  <c r="C283" i="24"/>
  <c r="B283" i="24"/>
  <c r="D283" i="24"/>
  <c r="C282" i="24"/>
  <c r="B282" i="24"/>
  <c r="D282" i="24"/>
  <c r="B281" i="24"/>
  <c r="D281" i="24"/>
  <c r="C281" i="24"/>
  <c r="B280" i="24"/>
  <c r="D280" i="24"/>
  <c r="C280" i="24"/>
  <c r="C279" i="24"/>
  <c r="B279" i="24"/>
  <c r="D279" i="24"/>
  <c r="C278" i="24"/>
  <c r="B278" i="24"/>
  <c r="D278" i="24"/>
  <c r="B277" i="24"/>
  <c r="D277" i="24"/>
  <c r="C277" i="24"/>
  <c r="B276" i="24"/>
  <c r="D276" i="24"/>
  <c r="C276" i="24"/>
  <c r="C275" i="24"/>
  <c r="B275" i="24"/>
  <c r="D275" i="24"/>
  <c r="C274" i="24"/>
  <c r="B274" i="24"/>
  <c r="D274" i="24"/>
  <c r="B273" i="24"/>
  <c r="D273" i="24"/>
  <c r="C273" i="24"/>
  <c r="B272" i="24"/>
  <c r="D272" i="24"/>
  <c r="C272" i="24"/>
  <c r="C271" i="24"/>
  <c r="B271" i="24"/>
  <c r="D271" i="24"/>
  <c r="C270" i="24"/>
  <c r="B270" i="24"/>
  <c r="D270" i="24"/>
  <c r="B269" i="24"/>
  <c r="D269" i="24"/>
  <c r="C269" i="24"/>
  <c r="B268" i="24"/>
  <c r="D268" i="24"/>
  <c r="C268" i="24"/>
  <c r="C267" i="24"/>
  <c r="B267" i="24"/>
  <c r="D267" i="24"/>
  <c r="C266" i="24"/>
  <c r="B266" i="24"/>
  <c r="D266" i="24"/>
  <c r="B265" i="24"/>
  <c r="D265" i="24"/>
  <c r="C265" i="24"/>
  <c r="B264" i="24"/>
  <c r="D264" i="24"/>
  <c r="C264" i="24"/>
  <c r="B263" i="24"/>
  <c r="D263" i="24"/>
  <c r="C263" i="24"/>
  <c r="C262" i="24"/>
  <c r="B262" i="24"/>
  <c r="B261" i="24"/>
  <c r="D261" i="24"/>
  <c r="C261" i="24"/>
  <c r="B260" i="24"/>
  <c r="D260" i="24"/>
  <c r="C260" i="24"/>
  <c r="B259" i="24"/>
  <c r="D259" i="24"/>
  <c r="C259" i="24"/>
  <c r="C258" i="24"/>
  <c r="B258" i="24"/>
  <c r="C257" i="24"/>
  <c r="B257" i="24"/>
  <c r="B256" i="24"/>
  <c r="D256" i="24"/>
  <c r="C256" i="24"/>
  <c r="C255" i="24"/>
  <c r="B255" i="24"/>
  <c r="C254" i="24"/>
  <c r="B254" i="24"/>
  <c r="C253" i="24"/>
  <c r="B253" i="24"/>
  <c r="D253" i="24"/>
  <c r="B252" i="24"/>
  <c r="D252" i="24"/>
  <c r="C252" i="24"/>
  <c r="C251" i="24"/>
  <c r="B251" i="24"/>
  <c r="D251" i="24"/>
  <c r="C250" i="24"/>
  <c r="B250" i="24"/>
  <c r="B249" i="24"/>
  <c r="D249" i="24"/>
  <c r="C249" i="24"/>
  <c r="B248" i="24"/>
  <c r="D248" i="24"/>
  <c r="C248" i="24"/>
  <c r="B247" i="24"/>
  <c r="D247" i="24"/>
  <c r="C247" i="24"/>
  <c r="C246" i="24"/>
  <c r="B246" i="24"/>
  <c r="B245" i="24"/>
  <c r="D245" i="24"/>
  <c r="C245" i="24"/>
  <c r="B244" i="24"/>
  <c r="D244" i="24"/>
  <c r="C244" i="24"/>
  <c r="B243" i="24"/>
  <c r="D243" i="24"/>
  <c r="C243" i="24"/>
  <c r="C242" i="24"/>
  <c r="B242" i="24"/>
  <c r="C241" i="24"/>
  <c r="B241" i="24"/>
  <c r="B240" i="24"/>
  <c r="D240" i="24"/>
  <c r="C240" i="24"/>
  <c r="C239" i="24"/>
  <c r="B239" i="24"/>
  <c r="C238" i="24"/>
  <c r="B238" i="24"/>
  <c r="C237" i="24"/>
  <c r="B237" i="24"/>
  <c r="D237" i="24"/>
  <c r="B236" i="24"/>
  <c r="D236" i="24"/>
  <c r="C236" i="24"/>
  <c r="C235" i="24"/>
  <c r="B235" i="24"/>
  <c r="D235" i="24"/>
  <c r="C234" i="24"/>
  <c r="B234" i="24"/>
  <c r="B233" i="24"/>
  <c r="D233" i="24"/>
  <c r="C233" i="24"/>
  <c r="B232" i="24"/>
  <c r="D232" i="24"/>
  <c r="C232" i="24"/>
  <c r="B231" i="24"/>
  <c r="D231" i="24"/>
  <c r="C231" i="24"/>
  <c r="C230" i="24"/>
  <c r="B230" i="24"/>
  <c r="B229" i="24"/>
  <c r="D229" i="24"/>
  <c r="C229" i="24"/>
  <c r="B228" i="24"/>
  <c r="D228" i="24"/>
  <c r="C228" i="24"/>
  <c r="B227" i="24"/>
  <c r="D227" i="24"/>
  <c r="C227" i="24"/>
  <c r="C226" i="24"/>
  <c r="B226" i="24"/>
  <c r="C225" i="24"/>
  <c r="B225" i="24"/>
  <c r="B224" i="24"/>
  <c r="D224" i="24"/>
  <c r="C224" i="24"/>
  <c r="C223" i="24"/>
  <c r="B223" i="24"/>
  <c r="C222" i="24"/>
  <c r="B222" i="24"/>
  <c r="C221" i="24"/>
  <c r="B221" i="24"/>
  <c r="D221" i="24"/>
  <c r="B220" i="24"/>
  <c r="D220" i="24"/>
  <c r="C220" i="24"/>
  <c r="C219" i="24"/>
  <c r="B219" i="24"/>
  <c r="D219" i="24"/>
  <c r="C218" i="24"/>
  <c r="B218" i="24"/>
  <c r="B217" i="24"/>
  <c r="D217" i="24"/>
  <c r="C217" i="24"/>
  <c r="B216" i="24"/>
  <c r="D216" i="24"/>
  <c r="C216" i="24"/>
  <c r="B215" i="24"/>
  <c r="D215" i="24"/>
  <c r="C215" i="24"/>
  <c r="C214" i="24"/>
  <c r="B214" i="24"/>
  <c r="B213" i="24"/>
  <c r="D213" i="24"/>
  <c r="C213" i="24"/>
  <c r="B212" i="24"/>
  <c r="D212" i="24"/>
  <c r="C212" i="24"/>
  <c r="B211" i="24"/>
  <c r="D211" i="24"/>
  <c r="C211" i="24"/>
  <c r="C210" i="24"/>
  <c r="B210" i="24"/>
  <c r="C209" i="24"/>
  <c r="B209" i="24"/>
  <c r="B208" i="24"/>
  <c r="D208" i="24"/>
  <c r="C208" i="24"/>
  <c r="C207" i="24"/>
  <c r="B207" i="24"/>
  <c r="C206" i="24"/>
  <c r="B206" i="24"/>
  <c r="C205" i="24"/>
  <c r="B205" i="24"/>
  <c r="D205" i="24"/>
  <c r="B204" i="24"/>
  <c r="D204" i="24"/>
  <c r="C204" i="24"/>
  <c r="C203" i="24"/>
  <c r="B203" i="24"/>
  <c r="D203" i="24"/>
  <c r="C202" i="24"/>
  <c r="B202" i="24"/>
  <c r="B201" i="24"/>
  <c r="D201" i="24"/>
  <c r="C201" i="24"/>
  <c r="B200" i="24"/>
  <c r="D200" i="24"/>
  <c r="C200" i="24"/>
  <c r="B199" i="24"/>
  <c r="D199" i="24"/>
  <c r="C199" i="24"/>
  <c r="C198" i="24"/>
  <c r="B198" i="24"/>
  <c r="B197" i="24"/>
  <c r="D197" i="24"/>
  <c r="C197" i="24"/>
  <c r="B196" i="24"/>
  <c r="D196" i="24"/>
  <c r="C196" i="24"/>
  <c r="B195" i="24"/>
  <c r="D195" i="24"/>
  <c r="C195" i="24"/>
  <c r="C194" i="24"/>
  <c r="B194" i="24"/>
  <c r="C193" i="24"/>
  <c r="B193" i="24"/>
  <c r="B192" i="24"/>
  <c r="D192" i="24"/>
  <c r="C192" i="24"/>
  <c r="C191" i="24"/>
  <c r="B191" i="24"/>
  <c r="C190" i="24"/>
  <c r="B190" i="24"/>
  <c r="C189" i="24"/>
  <c r="B189" i="24"/>
  <c r="D189" i="24"/>
  <c r="B188" i="24"/>
  <c r="D188" i="24"/>
  <c r="C188" i="24"/>
  <c r="C187" i="24"/>
  <c r="B187" i="24"/>
  <c r="D187" i="24"/>
  <c r="C186" i="24"/>
  <c r="B186" i="24"/>
  <c r="B185" i="24"/>
  <c r="D185" i="24"/>
  <c r="C185" i="24"/>
  <c r="B184" i="24"/>
  <c r="D184" i="24"/>
  <c r="C184" i="24"/>
  <c r="C183" i="24"/>
  <c r="B183" i="24"/>
  <c r="D183" i="24"/>
  <c r="B182" i="24"/>
  <c r="D182" i="24"/>
  <c r="C182" i="24"/>
  <c r="C181" i="24"/>
  <c r="B181" i="24"/>
  <c r="D181" i="24"/>
  <c r="B180" i="24"/>
  <c r="D180" i="24"/>
  <c r="C180" i="24"/>
  <c r="C179" i="24"/>
  <c r="B179" i="24"/>
  <c r="D179" i="24"/>
  <c r="B178" i="24"/>
  <c r="D178" i="24"/>
  <c r="C178" i="24"/>
  <c r="C177" i="24"/>
  <c r="B177" i="24"/>
  <c r="D177" i="24"/>
  <c r="B176" i="24"/>
  <c r="D176" i="24"/>
  <c r="C176" i="24"/>
  <c r="C175" i="24"/>
  <c r="B175" i="24"/>
  <c r="D175" i="24"/>
  <c r="B174" i="24"/>
  <c r="D174" i="24"/>
  <c r="C174" i="24"/>
  <c r="C173" i="24"/>
  <c r="B173" i="24"/>
  <c r="D173" i="24"/>
  <c r="B172" i="24"/>
  <c r="D172" i="24"/>
  <c r="C172" i="24"/>
  <c r="C171" i="24"/>
  <c r="B171" i="24"/>
  <c r="D171" i="24"/>
  <c r="B170" i="24"/>
  <c r="D170" i="24"/>
  <c r="C170" i="24"/>
  <c r="C169" i="24"/>
  <c r="B169" i="24"/>
  <c r="D169" i="24"/>
  <c r="B168" i="24"/>
  <c r="D168" i="24"/>
  <c r="C168" i="24"/>
  <c r="C167" i="24"/>
  <c r="B167" i="24"/>
  <c r="D167" i="24"/>
  <c r="B166" i="24"/>
  <c r="D166" i="24"/>
  <c r="C166" i="24"/>
  <c r="C165" i="24"/>
  <c r="B165" i="24"/>
  <c r="D165" i="24"/>
  <c r="B164" i="24"/>
  <c r="D164" i="24"/>
  <c r="C164" i="24"/>
  <c r="C163" i="24"/>
  <c r="B163" i="24"/>
  <c r="D163" i="24"/>
  <c r="B162" i="24"/>
  <c r="D162" i="24"/>
  <c r="C162" i="24"/>
  <c r="C161" i="24"/>
  <c r="B161" i="24"/>
  <c r="D161" i="24"/>
  <c r="B160" i="24"/>
  <c r="D160" i="24"/>
  <c r="C160" i="24"/>
  <c r="C159" i="24"/>
  <c r="B159" i="24"/>
  <c r="D159" i="24"/>
  <c r="B158" i="24"/>
  <c r="D158" i="24"/>
  <c r="C158" i="24"/>
  <c r="C157" i="24"/>
  <c r="B157" i="24"/>
  <c r="D157" i="24"/>
  <c r="B156" i="24"/>
  <c r="D156" i="24"/>
  <c r="C156" i="24"/>
  <c r="C155" i="24"/>
  <c r="B155" i="24"/>
  <c r="D155" i="24"/>
  <c r="B154" i="24"/>
  <c r="D154" i="24"/>
  <c r="C154" i="24"/>
  <c r="C153" i="24"/>
  <c r="B153" i="24"/>
  <c r="D153" i="24"/>
  <c r="B152" i="24"/>
  <c r="D152" i="24"/>
  <c r="C152" i="24"/>
  <c r="C151" i="24"/>
  <c r="B151" i="24"/>
  <c r="D151" i="24"/>
  <c r="B150" i="24"/>
  <c r="D150" i="24"/>
  <c r="C150" i="24"/>
  <c r="C149" i="24"/>
  <c r="B149" i="24"/>
  <c r="D149" i="24"/>
  <c r="B148" i="24"/>
  <c r="D148" i="24"/>
  <c r="C148" i="24"/>
  <c r="C147" i="24"/>
  <c r="B147" i="24"/>
  <c r="D147" i="24"/>
  <c r="B146" i="24"/>
  <c r="D146" i="24"/>
  <c r="C146" i="24"/>
  <c r="C145" i="24"/>
  <c r="B145" i="24"/>
  <c r="D145" i="24"/>
  <c r="B144" i="24"/>
  <c r="D144" i="24"/>
  <c r="C144" i="24"/>
  <c r="C143" i="24"/>
  <c r="B143" i="24"/>
  <c r="D143" i="24"/>
  <c r="B142" i="24"/>
  <c r="D142" i="24"/>
  <c r="C142" i="24"/>
  <c r="C141" i="24"/>
  <c r="B141" i="24"/>
  <c r="D141" i="24"/>
  <c r="B140" i="24"/>
  <c r="D140" i="24"/>
  <c r="C140" i="24"/>
  <c r="C139" i="24"/>
  <c r="B139" i="24"/>
  <c r="D139" i="24"/>
  <c r="B138" i="24"/>
  <c r="D138" i="24"/>
  <c r="C138" i="24"/>
  <c r="C137" i="24"/>
  <c r="E137" i="24"/>
  <c r="B137" i="24"/>
  <c r="D137" i="24"/>
  <c r="B136" i="24"/>
  <c r="D136" i="24"/>
  <c r="C136" i="24"/>
  <c r="C135" i="24"/>
  <c r="E135" i="24"/>
  <c r="B135" i="24"/>
  <c r="D135" i="24"/>
  <c r="B134" i="24"/>
  <c r="D134" i="24"/>
  <c r="C134" i="24"/>
  <c r="C133" i="24"/>
  <c r="E133" i="24"/>
  <c r="B133" i="24"/>
  <c r="D133" i="24"/>
  <c r="B132" i="24"/>
  <c r="D132" i="24"/>
  <c r="C132" i="24"/>
  <c r="C131" i="24"/>
  <c r="E131" i="24"/>
  <c r="B131" i="24"/>
  <c r="D131" i="24"/>
  <c r="B130" i="24"/>
  <c r="D130" i="24"/>
  <c r="C130" i="24"/>
  <c r="C129" i="24"/>
  <c r="E129" i="24"/>
  <c r="B129" i="24"/>
  <c r="D129" i="24"/>
  <c r="B128" i="24"/>
  <c r="D128" i="24"/>
  <c r="C128" i="24"/>
  <c r="C127" i="24"/>
  <c r="E127" i="24"/>
  <c r="B127" i="24"/>
  <c r="D127" i="24"/>
  <c r="B126" i="24"/>
  <c r="D126" i="24"/>
  <c r="C126" i="24"/>
  <c r="C125" i="24"/>
  <c r="E125" i="24"/>
  <c r="B125" i="24"/>
  <c r="D125" i="24"/>
  <c r="B124" i="24"/>
  <c r="D124" i="24"/>
  <c r="C124" i="24"/>
  <c r="C123" i="24"/>
  <c r="E123" i="24"/>
  <c r="B123" i="24"/>
  <c r="D123" i="24"/>
  <c r="B122" i="24"/>
  <c r="D122" i="24"/>
  <c r="C122" i="24"/>
  <c r="C121" i="24"/>
  <c r="E121" i="24"/>
  <c r="B121" i="24"/>
  <c r="D121" i="24"/>
  <c r="B120" i="24"/>
  <c r="D120" i="24"/>
  <c r="C120" i="24"/>
  <c r="C119" i="24"/>
  <c r="E119" i="24"/>
  <c r="B119" i="24"/>
  <c r="D119" i="24"/>
  <c r="B118" i="24"/>
  <c r="D118" i="24"/>
  <c r="C118" i="24"/>
  <c r="C117" i="24"/>
  <c r="E117" i="24"/>
  <c r="B117" i="24"/>
  <c r="D117" i="24"/>
  <c r="B116" i="24"/>
  <c r="D116" i="24"/>
  <c r="C116" i="24"/>
  <c r="C115" i="24"/>
  <c r="E115" i="24"/>
  <c r="B115" i="24"/>
  <c r="D115" i="24"/>
  <c r="B114" i="24"/>
  <c r="D114" i="24"/>
  <c r="C114" i="24"/>
  <c r="C113" i="24"/>
  <c r="E113" i="24"/>
  <c r="B113" i="24"/>
  <c r="D113" i="24"/>
  <c r="B112" i="24"/>
  <c r="D112" i="24"/>
  <c r="C112" i="24"/>
  <c r="C111" i="24"/>
  <c r="E111" i="24"/>
  <c r="B111" i="24"/>
  <c r="D111" i="24"/>
  <c r="B110" i="24"/>
  <c r="D110" i="24"/>
  <c r="C110" i="24"/>
  <c r="C109" i="24"/>
  <c r="E109" i="24"/>
  <c r="B109" i="24"/>
  <c r="D109" i="24"/>
  <c r="B108" i="24"/>
  <c r="D108" i="24"/>
  <c r="C108" i="24"/>
  <c r="C107" i="24"/>
  <c r="E107" i="24"/>
  <c r="B107" i="24"/>
  <c r="D107" i="24"/>
  <c r="B106" i="24"/>
  <c r="D106" i="24"/>
  <c r="C106" i="24"/>
  <c r="C105" i="24"/>
  <c r="E105" i="24"/>
  <c r="B105" i="24"/>
  <c r="D105" i="24"/>
  <c r="B104" i="24"/>
  <c r="D104" i="24"/>
  <c r="C104" i="24"/>
  <c r="C103" i="24"/>
  <c r="E103" i="24"/>
  <c r="B103" i="24"/>
  <c r="D103" i="24"/>
  <c r="B102" i="24"/>
  <c r="D102" i="24"/>
  <c r="C102" i="24"/>
  <c r="C101" i="24"/>
  <c r="E101" i="24"/>
  <c r="B101" i="24"/>
  <c r="D101" i="24"/>
  <c r="B100" i="24"/>
  <c r="D100" i="24"/>
  <c r="C100" i="24"/>
  <c r="C99" i="24"/>
  <c r="E99" i="24"/>
  <c r="B99" i="24"/>
  <c r="D99" i="24"/>
  <c r="B98" i="24"/>
  <c r="D98" i="24"/>
  <c r="C98" i="24"/>
  <c r="C97" i="24"/>
  <c r="E97" i="24"/>
  <c r="B97" i="24"/>
  <c r="D97" i="24"/>
  <c r="B96" i="24"/>
  <c r="D96" i="24"/>
  <c r="C96" i="24"/>
  <c r="C95" i="24"/>
  <c r="E95" i="24"/>
  <c r="B95" i="24"/>
  <c r="D95" i="24"/>
  <c r="B94" i="24"/>
  <c r="D94" i="24"/>
  <c r="C94" i="24"/>
  <c r="C93" i="24"/>
  <c r="E93" i="24"/>
  <c r="B93" i="24"/>
  <c r="D93" i="24"/>
  <c r="B92" i="24"/>
  <c r="D92" i="24"/>
  <c r="C92" i="24"/>
  <c r="C91" i="24"/>
  <c r="E91" i="24"/>
  <c r="B91" i="24"/>
  <c r="D91" i="24"/>
  <c r="B90" i="24"/>
  <c r="D90" i="24"/>
  <c r="C90" i="24"/>
  <c r="C89" i="24"/>
  <c r="E89" i="24"/>
  <c r="B89" i="24"/>
  <c r="D89" i="24"/>
  <c r="B88" i="24"/>
  <c r="D88" i="24"/>
  <c r="C88" i="24"/>
  <c r="C87" i="24"/>
  <c r="E87" i="24"/>
  <c r="B87" i="24"/>
  <c r="D87" i="24"/>
  <c r="B86" i="24"/>
  <c r="D86" i="24"/>
  <c r="C86" i="24"/>
  <c r="C85" i="24"/>
  <c r="E85" i="24"/>
  <c r="B85" i="24"/>
  <c r="D85" i="24"/>
  <c r="B84" i="24"/>
  <c r="D84" i="24"/>
  <c r="C84" i="24"/>
  <c r="C83" i="24"/>
  <c r="E83" i="24"/>
  <c r="B83" i="24"/>
  <c r="D83" i="24"/>
  <c r="C82" i="24"/>
  <c r="E82" i="24"/>
  <c r="B82" i="24"/>
  <c r="D82" i="24"/>
  <c r="B81" i="24"/>
  <c r="D81" i="24"/>
  <c r="C81" i="24"/>
  <c r="B80" i="24"/>
  <c r="D80" i="24"/>
  <c r="C80" i="24"/>
  <c r="E80" i="24"/>
  <c r="C79" i="24"/>
  <c r="E79" i="24"/>
  <c r="B79" i="24"/>
  <c r="D79" i="24"/>
  <c r="C78" i="24"/>
  <c r="E78" i="24"/>
  <c r="B78" i="24"/>
  <c r="D78" i="24"/>
  <c r="B77" i="24"/>
  <c r="D77" i="24"/>
  <c r="C77" i="24"/>
  <c r="B76" i="24"/>
  <c r="D76" i="24"/>
  <c r="C76" i="24"/>
  <c r="E76" i="24"/>
  <c r="C75" i="24"/>
  <c r="E75" i="24"/>
  <c r="B75" i="24"/>
  <c r="D75" i="24"/>
  <c r="C74" i="24"/>
  <c r="E74" i="24"/>
  <c r="B74" i="24"/>
  <c r="D74" i="24"/>
  <c r="B73" i="24"/>
  <c r="D73" i="24"/>
  <c r="C73" i="24"/>
  <c r="B72" i="24"/>
  <c r="D72" i="24"/>
  <c r="C72" i="24"/>
  <c r="E72" i="24"/>
  <c r="C71" i="24"/>
  <c r="E71" i="24"/>
  <c r="B71" i="24"/>
  <c r="D71" i="24"/>
  <c r="C70" i="24"/>
  <c r="E70" i="24"/>
  <c r="B70" i="24"/>
  <c r="D70" i="24"/>
  <c r="B69" i="24"/>
  <c r="D69" i="24"/>
  <c r="C69" i="24"/>
  <c r="B68" i="24"/>
  <c r="D68" i="24"/>
  <c r="C68" i="24"/>
  <c r="E68" i="24"/>
  <c r="C67" i="24"/>
  <c r="E67" i="24"/>
  <c r="B67" i="24"/>
  <c r="D67" i="24"/>
  <c r="C66" i="24"/>
  <c r="E66" i="24"/>
  <c r="B66" i="24"/>
  <c r="D66" i="24"/>
  <c r="B65" i="24"/>
  <c r="D65" i="24"/>
  <c r="C65" i="24"/>
  <c r="B64" i="24"/>
  <c r="D64" i="24"/>
  <c r="C64" i="24"/>
  <c r="E64" i="24"/>
  <c r="C63" i="24"/>
  <c r="E63" i="24"/>
  <c r="B63" i="24"/>
  <c r="D63" i="24"/>
  <c r="C62" i="24"/>
  <c r="E62" i="24"/>
  <c r="B62" i="24"/>
  <c r="D62" i="24"/>
  <c r="B61" i="24"/>
  <c r="D61" i="24"/>
  <c r="C61" i="24"/>
  <c r="B60" i="24"/>
  <c r="D60" i="24"/>
  <c r="C60" i="24"/>
  <c r="E60" i="24"/>
  <c r="C59" i="24"/>
  <c r="E59" i="24"/>
  <c r="B59" i="24"/>
  <c r="D59" i="24"/>
  <c r="C58" i="24"/>
  <c r="E58" i="24"/>
  <c r="B58" i="24"/>
  <c r="D58" i="24"/>
  <c r="B57" i="24"/>
  <c r="D57" i="24"/>
  <c r="C57" i="24"/>
  <c r="B56" i="24"/>
  <c r="D56" i="24"/>
  <c r="C56" i="24"/>
  <c r="E56" i="24"/>
  <c r="C55" i="24"/>
  <c r="E55" i="24"/>
  <c r="B55" i="24"/>
  <c r="D55" i="24"/>
  <c r="C54" i="24"/>
  <c r="E54" i="24"/>
  <c r="B54" i="24"/>
  <c r="D54" i="24"/>
  <c r="B53" i="24"/>
  <c r="D53" i="24"/>
  <c r="C53" i="24"/>
  <c r="C52" i="24"/>
  <c r="E52" i="24"/>
  <c r="B52" i="24"/>
  <c r="C51" i="24"/>
  <c r="B51" i="24"/>
  <c r="C50" i="24"/>
  <c r="B50" i="24"/>
  <c r="C49" i="24"/>
  <c r="B49" i="24"/>
  <c r="C48" i="24"/>
  <c r="B48" i="24"/>
  <c r="C47" i="24"/>
  <c r="B47" i="24"/>
  <c r="C46" i="24"/>
  <c r="B46" i="24"/>
  <c r="C45" i="24"/>
  <c r="B45" i="24"/>
  <c r="C44" i="24"/>
  <c r="B44" i="24"/>
  <c r="C43" i="24"/>
  <c r="B43" i="24"/>
  <c r="C42" i="24"/>
  <c r="B42" i="24"/>
  <c r="C41" i="24"/>
  <c r="B41" i="24"/>
  <c r="C40" i="24"/>
  <c r="B40" i="24"/>
  <c r="C39" i="24"/>
  <c r="B39" i="24"/>
  <c r="C38" i="24"/>
  <c r="B38" i="24"/>
  <c r="C37" i="24"/>
  <c r="B37" i="24"/>
  <c r="C36" i="24"/>
  <c r="B36" i="24"/>
  <c r="C35" i="24"/>
  <c r="B35" i="24"/>
  <c r="C34" i="24"/>
  <c r="B34" i="24"/>
  <c r="C33" i="24"/>
  <c r="B33" i="24"/>
  <c r="C32" i="24"/>
  <c r="B32" i="24"/>
  <c r="C31" i="24"/>
  <c r="B31" i="24"/>
  <c r="C30" i="24"/>
  <c r="B30" i="24"/>
  <c r="C29" i="24"/>
  <c r="B29" i="24"/>
  <c r="C28" i="24"/>
  <c r="B28" i="24"/>
  <c r="D28" i="24"/>
  <c r="D32" i="24"/>
  <c r="D36" i="24"/>
  <c r="D40" i="24"/>
  <c r="D44" i="24"/>
  <c r="D48" i="24"/>
  <c r="D52" i="24"/>
  <c r="E53" i="24"/>
  <c r="D31" i="24"/>
  <c r="D35" i="24"/>
  <c r="D39" i="24"/>
  <c r="D43" i="24"/>
  <c r="D47" i="24"/>
  <c r="D51" i="24"/>
  <c r="D30" i="24"/>
  <c r="D34" i="24"/>
  <c r="D38" i="24"/>
  <c r="D42" i="24"/>
  <c r="D46" i="24"/>
  <c r="D50" i="24"/>
  <c r="D29" i="24"/>
  <c r="D33" i="24"/>
  <c r="D37" i="24"/>
  <c r="D41" i="24"/>
  <c r="D45" i="24"/>
  <c r="D49" i="24"/>
  <c r="E57" i="24"/>
  <c r="E61" i="24"/>
  <c r="E65" i="24"/>
  <c r="E69" i="24"/>
  <c r="E73" i="24"/>
  <c r="E77" i="24"/>
  <c r="E81" i="24"/>
  <c r="E84" i="24"/>
  <c r="E86" i="24"/>
  <c r="E88" i="24"/>
  <c r="E90" i="24"/>
  <c r="E92" i="24"/>
  <c r="E94" i="24"/>
  <c r="E96" i="24"/>
  <c r="E98" i="24"/>
  <c r="E100" i="24"/>
  <c r="E102" i="24"/>
  <c r="E104" i="24"/>
  <c r="E106" i="24"/>
  <c r="E108" i="24"/>
  <c r="E110" i="24"/>
  <c r="E112" i="24"/>
  <c r="E114" i="24"/>
  <c r="E116" i="24"/>
  <c r="E118" i="24"/>
  <c r="E120" i="24"/>
  <c r="E122" i="24"/>
  <c r="E124" i="24"/>
  <c r="E126" i="24"/>
  <c r="E128" i="24"/>
  <c r="E130" i="24"/>
  <c r="E132" i="24"/>
  <c r="E134" i="24"/>
  <c r="E136" i="24"/>
  <c r="E141" i="24"/>
  <c r="E142" i="24"/>
  <c r="E149" i="24"/>
  <c r="E150" i="24"/>
  <c r="E157" i="24"/>
  <c r="E158" i="24"/>
  <c r="E165" i="24"/>
  <c r="E166" i="24"/>
  <c r="E173" i="24"/>
  <c r="E174" i="24"/>
  <c r="E181" i="24"/>
  <c r="E182" i="24"/>
  <c r="D191" i="24"/>
  <c r="D193" i="24"/>
  <c r="D207" i="24"/>
  <c r="D209" i="24"/>
  <c r="D223" i="24"/>
  <c r="D225" i="24"/>
  <c r="D239" i="24"/>
  <c r="D241" i="24"/>
  <c r="D255" i="24"/>
  <c r="D257" i="24"/>
  <c r="E28" i="24"/>
  <c r="E29" i="24"/>
  <c r="E30" i="24"/>
  <c r="E31" i="24"/>
  <c r="E32" i="24"/>
  <c r="E33" i="24"/>
  <c r="E34" i="24"/>
  <c r="E35" i="24"/>
  <c r="E36" i="24"/>
  <c r="E37" i="24"/>
  <c r="E38" i="24"/>
  <c r="E39" i="24"/>
  <c r="E40" i="24"/>
  <c r="E41" i="24"/>
  <c r="E42" i="24"/>
  <c r="E43" i="24"/>
  <c r="E44" i="24"/>
  <c r="E45" i="24"/>
  <c r="E46" i="24"/>
  <c r="E47" i="24"/>
  <c r="E48" i="24"/>
  <c r="E49" i="24"/>
  <c r="E50" i="24"/>
  <c r="E51" i="24"/>
  <c r="E143" i="24"/>
  <c r="E144" i="24"/>
  <c r="E151" i="24"/>
  <c r="E152" i="24"/>
  <c r="E159" i="24"/>
  <c r="E160" i="24"/>
  <c r="E167" i="24"/>
  <c r="E168" i="24"/>
  <c r="E175" i="24"/>
  <c r="E176" i="24"/>
  <c r="E183" i="24"/>
  <c r="E138" i="24"/>
  <c r="E145" i="24"/>
  <c r="E146" i="24"/>
  <c r="E153" i="24"/>
  <c r="E154" i="24"/>
  <c r="E161" i="24"/>
  <c r="E162" i="24"/>
  <c r="E169" i="24"/>
  <c r="E170" i="24"/>
  <c r="E177" i="24"/>
  <c r="E178" i="24"/>
  <c r="E435" i="24"/>
  <c r="E139" i="24"/>
  <c r="E140" i="24"/>
  <c r="E147" i="24"/>
  <c r="E148" i="24"/>
  <c r="E155" i="24"/>
  <c r="E156" i="24"/>
  <c r="E163" i="24"/>
  <c r="E164" i="24"/>
  <c r="E171" i="24"/>
  <c r="E172" i="24"/>
  <c r="E179" i="24"/>
  <c r="E180" i="24"/>
  <c r="E451" i="24"/>
  <c r="D186" i="24"/>
  <c r="D190" i="24"/>
  <c r="D194" i="24"/>
  <c r="D198" i="24"/>
  <c r="D202" i="24"/>
  <c r="D206" i="24"/>
  <c r="D210" i="24"/>
  <c r="D214" i="24"/>
  <c r="D218" i="24"/>
  <c r="D222" i="24"/>
  <c r="D226" i="24"/>
  <c r="D230" i="24"/>
  <c r="D234" i="24"/>
  <c r="D238" i="24"/>
  <c r="D242" i="24"/>
  <c r="D246" i="24"/>
  <c r="D250" i="24"/>
  <c r="D254" i="24"/>
  <c r="D258" i="24"/>
  <c r="D262" i="24"/>
  <c r="E443" i="24"/>
  <c r="E427" i="24"/>
  <c r="E459" i="24"/>
  <c r="E184" i="24"/>
  <c r="E185" i="24"/>
  <c r="E186" i="24"/>
  <c r="E187" i="24"/>
  <c r="E188" i="24"/>
  <c r="E189" i="24"/>
  <c r="E190" i="24"/>
  <c r="E191" i="24"/>
  <c r="E192" i="24"/>
  <c r="E193" i="24"/>
  <c r="E194" i="24"/>
  <c r="E195" i="24"/>
  <c r="E196" i="24"/>
  <c r="E197" i="24"/>
  <c r="E198" i="24"/>
  <c r="E199" i="24"/>
  <c r="E200" i="24"/>
  <c r="E201" i="24"/>
  <c r="E202" i="24"/>
  <c r="E203" i="24"/>
  <c r="E204" i="24"/>
  <c r="E205" i="24"/>
  <c r="E206" i="24"/>
  <c r="E207" i="24"/>
  <c r="E208" i="24"/>
  <c r="E209" i="24"/>
  <c r="E210" i="24"/>
  <c r="E211" i="24"/>
  <c r="E212" i="24"/>
  <c r="E213" i="24"/>
  <c r="E214" i="24"/>
  <c r="E215" i="24"/>
  <c r="E216" i="24"/>
  <c r="E217" i="24"/>
  <c r="E218" i="24"/>
  <c r="E219" i="24"/>
  <c r="E220" i="24"/>
  <c r="E221" i="24"/>
  <c r="E222" i="24"/>
  <c r="E223" i="24"/>
  <c r="E224" i="24"/>
  <c r="E225" i="24"/>
  <c r="E226" i="24"/>
  <c r="E227" i="24"/>
  <c r="E228" i="24"/>
  <c r="E229" i="24"/>
  <c r="E230" i="24"/>
  <c r="E231" i="24"/>
  <c r="E232" i="24"/>
  <c r="E233" i="24"/>
  <c r="E234" i="24"/>
  <c r="E235" i="24"/>
  <c r="E236" i="24"/>
  <c r="E237" i="24"/>
  <c r="E238" i="24"/>
  <c r="E239" i="24"/>
  <c r="E240" i="24"/>
  <c r="E241" i="24"/>
  <c r="E242" i="24"/>
  <c r="E243" i="24"/>
  <c r="E244" i="24"/>
  <c r="E245" i="24"/>
  <c r="E246" i="24"/>
  <c r="E247" i="24"/>
  <c r="E248" i="24"/>
  <c r="E249" i="24"/>
  <c r="E250" i="24"/>
  <c r="E251" i="24"/>
  <c r="E252" i="24"/>
  <c r="E253" i="24"/>
  <c r="E254" i="24"/>
  <c r="E255" i="24"/>
  <c r="E256" i="24"/>
  <c r="E257" i="24"/>
  <c r="E258" i="24"/>
  <c r="E259" i="24"/>
  <c r="E260" i="24"/>
  <c r="E261" i="24"/>
  <c r="E262" i="24"/>
  <c r="E263" i="24"/>
  <c r="E264" i="24"/>
  <c r="E266" i="24"/>
  <c r="E268" i="24"/>
  <c r="E270" i="24"/>
  <c r="E272" i="24"/>
  <c r="E274" i="24"/>
  <c r="E276" i="24"/>
  <c r="E278" i="24"/>
  <c r="E280" i="24"/>
  <c r="E282" i="24"/>
  <c r="E284" i="24"/>
  <c r="D286" i="24"/>
  <c r="D290" i="24"/>
  <c r="D294" i="24"/>
  <c r="E439" i="24"/>
  <c r="E455" i="24"/>
  <c r="E265" i="24"/>
  <c r="E267" i="24"/>
  <c r="E269" i="24"/>
  <c r="E271" i="24"/>
  <c r="E273" i="24"/>
  <c r="E275" i="24"/>
  <c r="E277" i="24"/>
  <c r="E279" i="24"/>
  <c r="E281" i="24"/>
  <c r="E283" i="24"/>
  <c r="E431" i="24"/>
  <c r="E447" i="24"/>
  <c r="E463" i="24"/>
  <c r="E285" i="24"/>
  <c r="E286" i="24"/>
  <c r="E287" i="24"/>
  <c r="E288" i="24"/>
  <c r="E289" i="24"/>
  <c r="E290" i="24"/>
  <c r="E291" i="24"/>
  <c r="E292" i="24"/>
  <c r="E293" i="24"/>
  <c r="E294" i="24"/>
  <c r="E295" i="24"/>
  <c r="E429" i="24"/>
  <c r="E437" i="24"/>
  <c r="E445" i="24"/>
  <c r="E453" i="24"/>
  <c r="E461" i="24"/>
  <c r="E328" i="24"/>
  <c r="E332" i="24"/>
  <c r="E336" i="24"/>
  <c r="E340" i="24"/>
  <c r="E344" i="24"/>
  <c r="E348" i="24"/>
  <c r="E425" i="24"/>
  <c r="E433" i="24"/>
  <c r="E441" i="24"/>
  <c r="E449" i="24"/>
  <c r="E457" i="24"/>
  <c r="E465" i="24"/>
  <c r="E426" i="24"/>
  <c r="E430" i="24"/>
  <c r="E434" i="24"/>
  <c r="E438" i="24"/>
  <c r="E442" i="24"/>
  <c r="E446" i="24"/>
  <c r="E450" i="24"/>
  <c r="E454" i="24"/>
  <c r="E458" i="24"/>
  <c r="E462" i="24"/>
  <c r="E352" i="24"/>
  <c r="E356" i="24"/>
  <c r="E360" i="24"/>
  <c r="E364" i="24"/>
  <c r="E368" i="24"/>
  <c r="E372" i="24"/>
  <c r="E376" i="24"/>
  <c r="E380" i="24"/>
  <c r="E384" i="24"/>
  <c r="E388" i="24"/>
  <c r="E392" i="24"/>
  <c r="E396" i="24"/>
  <c r="E400" i="24"/>
  <c r="E404" i="24"/>
  <c r="E408" i="24"/>
  <c r="E412" i="24"/>
  <c r="E416" i="24"/>
  <c r="E420" i="24"/>
  <c r="E424" i="24"/>
  <c r="E428" i="24"/>
  <c r="E432" i="24"/>
  <c r="E436" i="24"/>
  <c r="E440" i="24"/>
  <c r="E444" i="24"/>
  <c r="E448" i="24"/>
  <c r="E452" i="24"/>
  <c r="E456" i="24"/>
  <c r="E460" i="24"/>
  <c r="E464" i="24"/>
  <c r="C7" i="10"/>
  <c r="D7" i="10"/>
  <c r="E7" i="10"/>
  <c r="F7" i="10"/>
  <c r="G7" i="10"/>
  <c r="H7" i="10"/>
  <c r="I7" i="10"/>
  <c r="J7" i="10"/>
  <c r="K7" i="10"/>
  <c r="L7" i="10"/>
  <c r="M7" i="10"/>
  <c r="N7" i="10"/>
  <c r="O7" i="10"/>
  <c r="P7" i="10"/>
  <c r="Q7" i="10"/>
  <c r="R7" i="10"/>
  <c r="S7" i="10"/>
  <c r="T7" i="10"/>
  <c r="U7" i="10"/>
  <c r="C8" i="10"/>
  <c r="D8" i="10"/>
  <c r="E8" i="10"/>
  <c r="F8" i="10"/>
  <c r="G8" i="10"/>
  <c r="H8" i="10"/>
  <c r="I8" i="10"/>
  <c r="J8" i="10"/>
  <c r="K8" i="10"/>
  <c r="L8" i="10"/>
  <c r="M8" i="10"/>
  <c r="N8" i="10"/>
  <c r="O8" i="10"/>
  <c r="P8" i="10"/>
  <c r="Q8" i="10"/>
  <c r="R8" i="10"/>
  <c r="S8" i="10"/>
  <c r="T8" i="10"/>
  <c r="U8" i="10"/>
  <c r="C10" i="10"/>
  <c r="D10" i="10"/>
  <c r="E10" i="10"/>
  <c r="F10" i="10"/>
  <c r="G10" i="10"/>
  <c r="H10" i="10"/>
  <c r="I10" i="10"/>
  <c r="J10" i="10"/>
  <c r="K10" i="10"/>
  <c r="L10" i="10"/>
  <c r="M10" i="10"/>
  <c r="N10" i="10"/>
  <c r="O10" i="10"/>
  <c r="P10" i="10"/>
  <c r="Q10" i="10"/>
  <c r="R10" i="10"/>
  <c r="S10" i="10"/>
  <c r="T10" i="10"/>
  <c r="U10" i="10"/>
  <c r="C11" i="10"/>
  <c r="D11" i="10"/>
  <c r="E11" i="10"/>
  <c r="F11" i="10"/>
  <c r="G11" i="10"/>
  <c r="H11" i="10"/>
  <c r="I11" i="10"/>
  <c r="J11" i="10"/>
  <c r="K11" i="10"/>
  <c r="L11" i="10"/>
  <c r="M11" i="10"/>
  <c r="N11" i="10"/>
  <c r="O11" i="10"/>
  <c r="P11" i="10"/>
  <c r="Q11" i="10"/>
  <c r="R11" i="10"/>
  <c r="S11" i="10"/>
  <c r="T11" i="10"/>
  <c r="U11" i="10"/>
  <c r="B11" i="10"/>
  <c r="B8" i="10"/>
  <c r="B10" i="10"/>
  <c r="B7" i="10"/>
  <c r="C2" i="12"/>
  <c r="N5" i="12"/>
  <c r="D30" i="14"/>
  <c r="P30" i="14"/>
  <c r="T30" i="14"/>
  <c r="J33" i="14"/>
  <c r="N33" i="14"/>
  <c r="N33" i="13"/>
  <c r="N22" i="24"/>
  <c r="G30" i="14"/>
  <c r="K30" i="14"/>
  <c r="C33" i="14"/>
  <c r="G33" i="14"/>
  <c r="S33" i="14"/>
  <c r="C30" i="14"/>
  <c r="M32" i="13"/>
  <c r="M32" i="14"/>
  <c r="M21" i="24"/>
  <c r="I32" i="13"/>
  <c r="T29" i="13"/>
  <c r="P29" i="13"/>
  <c r="N32" i="13"/>
  <c r="N32" i="14"/>
  <c r="N21" i="24"/>
  <c r="J32" i="13"/>
  <c r="U29" i="13"/>
  <c r="L2" i="3"/>
  <c r="F29" i="13"/>
  <c r="Q29" i="13"/>
  <c r="F32" i="13"/>
  <c r="E32" i="13"/>
  <c r="U32" i="13"/>
  <c r="I29" i="13"/>
  <c r="K33" i="14"/>
  <c r="O30" i="14"/>
  <c r="R33" i="14"/>
  <c r="H30" i="14"/>
  <c r="J29" i="13"/>
  <c r="M29" i="13"/>
  <c r="R32" i="13"/>
  <c r="Q32" i="13"/>
  <c r="G29" i="13"/>
  <c r="O33" i="14"/>
  <c r="S30" i="14"/>
  <c r="F33" i="14"/>
  <c r="L30" i="14"/>
  <c r="U33" i="14"/>
  <c r="J30" i="14"/>
  <c r="R30" i="14"/>
  <c r="D33" i="14"/>
  <c r="L33" i="14"/>
  <c r="L33" i="13"/>
  <c r="L22" i="24"/>
  <c r="T33" i="14"/>
  <c r="I30" i="14"/>
  <c r="Q30" i="14"/>
  <c r="E33" i="14"/>
  <c r="M33" i="14"/>
  <c r="M33" i="13"/>
  <c r="M22" i="24"/>
  <c r="C29" i="13"/>
  <c r="E29" i="13"/>
  <c r="O32" i="13"/>
  <c r="G32" i="13"/>
  <c r="N29" i="13"/>
  <c r="P32" i="13"/>
  <c r="H32" i="13"/>
  <c r="O29" i="13"/>
  <c r="D29" i="13"/>
  <c r="L29" i="13"/>
  <c r="F30" i="14"/>
  <c r="N30" i="14"/>
  <c r="V30" i="14"/>
  <c r="H33" i="14"/>
  <c r="P33" i="14"/>
  <c r="E30" i="14"/>
  <c r="M30" i="14"/>
  <c r="U30" i="14"/>
  <c r="I33" i="14"/>
  <c r="Q33" i="14"/>
  <c r="K29" i="13"/>
  <c r="B33" i="14"/>
  <c r="S32" i="13"/>
  <c r="K32" i="13"/>
  <c r="C32" i="13"/>
  <c r="R29" i="13"/>
  <c r="T32" i="13"/>
  <c r="L32" i="13"/>
  <c r="L32" i="14"/>
  <c r="L21" i="24"/>
  <c r="D32" i="13"/>
  <c r="S29" i="13"/>
  <c r="H29" i="13"/>
  <c r="B29" i="26" a="1"/>
  <c r="B29" i="26"/>
  <c r="E29" i="26"/>
  <c r="I29" i="26"/>
  <c r="M29" i="26"/>
  <c r="Q29" i="26"/>
  <c r="U29" i="26"/>
  <c r="D30" i="26"/>
  <c r="H30" i="26"/>
  <c r="L30" i="26"/>
  <c r="P30" i="26"/>
  <c r="T30" i="26"/>
  <c r="C31" i="26"/>
  <c r="G31" i="26"/>
  <c r="K31" i="26"/>
  <c r="O31" i="26"/>
  <c r="S31" i="26"/>
  <c r="B32" i="26"/>
  <c r="F32" i="26"/>
  <c r="J32" i="26"/>
  <c r="N32" i="26"/>
  <c r="R32" i="26"/>
  <c r="V32" i="26"/>
  <c r="E33" i="26"/>
  <c r="I33" i="26"/>
  <c r="M33" i="26"/>
  <c r="Q33" i="26"/>
  <c r="U33" i="26"/>
  <c r="D34" i="26"/>
  <c r="H34" i="26"/>
  <c r="L34" i="26"/>
  <c r="P34" i="26"/>
  <c r="T34" i="26"/>
  <c r="C35" i="26"/>
  <c r="G35" i="26"/>
  <c r="K35" i="26"/>
  <c r="O35" i="26"/>
  <c r="S35" i="26"/>
  <c r="B36" i="26"/>
  <c r="F36" i="26"/>
  <c r="J36" i="26"/>
  <c r="N36" i="26"/>
  <c r="R36" i="26"/>
  <c r="V36" i="26"/>
  <c r="E37" i="26"/>
  <c r="I37" i="26"/>
  <c r="M37" i="26"/>
  <c r="Q37" i="26"/>
  <c r="U37" i="26"/>
  <c r="D38" i="26"/>
  <c r="H38" i="26"/>
  <c r="L38" i="26"/>
  <c r="P38" i="26"/>
  <c r="T38" i="26"/>
  <c r="C39" i="26"/>
  <c r="G39" i="26"/>
  <c r="K39" i="26"/>
  <c r="O39" i="26"/>
  <c r="S39" i="26"/>
  <c r="B40" i="26"/>
  <c r="F40" i="26"/>
  <c r="J40" i="26"/>
  <c r="N40" i="26"/>
  <c r="R40" i="26"/>
  <c r="V40" i="26"/>
  <c r="E41" i="26"/>
  <c r="I41" i="26"/>
  <c r="M41" i="26"/>
  <c r="Q41" i="26"/>
  <c r="U41" i="26"/>
  <c r="D42" i="26"/>
  <c r="H42" i="26"/>
  <c r="L42" i="26"/>
  <c r="P42" i="26"/>
  <c r="T42" i="26"/>
  <c r="C43" i="26"/>
  <c r="G43" i="26"/>
  <c r="K43" i="26"/>
  <c r="O43" i="26"/>
  <c r="P43" i="26"/>
  <c r="S43" i="26"/>
  <c r="T43" i="26"/>
  <c r="B44" i="26"/>
  <c r="C44" i="26"/>
  <c r="F44" i="26"/>
  <c r="G44" i="26"/>
  <c r="J44" i="26"/>
  <c r="K44" i="26"/>
  <c r="N44" i="26"/>
  <c r="O44" i="26"/>
  <c r="R44" i="26"/>
  <c r="S44" i="26"/>
  <c r="V44" i="26"/>
  <c r="B45" i="26"/>
  <c r="E45" i="26"/>
  <c r="F45" i="26"/>
  <c r="H45" i="26"/>
  <c r="I45" i="26"/>
  <c r="J45" i="26"/>
  <c r="K45" i="26"/>
  <c r="L45" i="26"/>
  <c r="M45" i="26"/>
  <c r="N45" i="26"/>
  <c r="O45" i="26"/>
  <c r="P45" i="26"/>
  <c r="Q45" i="26"/>
  <c r="R45" i="26"/>
  <c r="S45" i="26"/>
  <c r="T45" i="26"/>
  <c r="U45" i="26"/>
  <c r="V45" i="26"/>
  <c r="B46" i="26"/>
  <c r="C46" i="26"/>
  <c r="D46" i="26"/>
  <c r="E46" i="26"/>
  <c r="F46" i="26"/>
  <c r="G46" i="26"/>
  <c r="H46" i="26"/>
  <c r="I46" i="26"/>
  <c r="J46" i="26"/>
  <c r="K46" i="26"/>
  <c r="L46" i="26"/>
  <c r="M46" i="26"/>
  <c r="N46" i="26"/>
  <c r="O46" i="26"/>
  <c r="P46" i="26"/>
  <c r="Q46" i="26"/>
  <c r="R46" i="26"/>
  <c r="S46" i="26"/>
  <c r="T46" i="26"/>
  <c r="U46" i="26"/>
  <c r="V46" i="26"/>
  <c r="B47" i="26"/>
  <c r="C47" i="26"/>
  <c r="D47" i="26"/>
  <c r="E47" i="26"/>
  <c r="F47" i="26"/>
  <c r="G47" i="26"/>
  <c r="H47" i="26"/>
  <c r="I47" i="26"/>
  <c r="J47" i="26"/>
  <c r="K47" i="26"/>
  <c r="L47" i="26"/>
  <c r="M47" i="26"/>
  <c r="N47" i="26"/>
  <c r="O47" i="26"/>
  <c r="P47" i="26"/>
  <c r="Q47" i="26"/>
  <c r="R47" i="26"/>
  <c r="S47" i="26"/>
  <c r="T47" i="26"/>
  <c r="U47" i="26"/>
  <c r="V47" i="26"/>
  <c r="B48" i="26"/>
  <c r="C48" i="26"/>
  <c r="D48" i="26"/>
  <c r="E48" i="26"/>
  <c r="F48" i="26"/>
  <c r="G48" i="26"/>
  <c r="H48" i="26"/>
  <c r="I48" i="26"/>
  <c r="J48" i="26"/>
  <c r="K48" i="26"/>
  <c r="L48" i="26"/>
  <c r="M48" i="26"/>
  <c r="N48" i="26"/>
  <c r="O48" i="26"/>
  <c r="P48" i="26"/>
  <c r="Q48" i="26"/>
  <c r="R48" i="26"/>
  <c r="S48" i="26"/>
  <c r="T48" i="26"/>
  <c r="U48" i="26"/>
  <c r="V48" i="26"/>
  <c r="B49" i="26"/>
  <c r="C49" i="26"/>
  <c r="D49" i="26"/>
  <c r="E49" i="26"/>
  <c r="F49" i="26"/>
  <c r="G49" i="26"/>
  <c r="H49" i="26"/>
  <c r="I49" i="26"/>
  <c r="J49" i="26"/>
  <c r="K49" i="26"/>
  <c r="L49" i="26"/>
  <c r="M49" i="26"/>
  <c r="N49" i="26"/>
  <c r="O49" i="26"/>
  <c r="P49" i="26"/>
  <c r="Q49" i="26"/>
  <c r="R49" i="26"/>
  <c r="S49" i="26"/>
  <c r="T49" i="26"/>
  <c r="U49" i="26"/>
  <c r="V49" i="26"/>
  <c r="X233" i="10"/>
  <c r="X234" i="10"/>
  <c r="X170" i="10"/>
  <c r="X169" i="10"/>
  <c r="P233" i="10"/>
  <c r="P234" i="10"/>
  <c r="P170" i="10"/>
  <c r="P169" i="10"/>
  <c r="L233" i="10"/>
  <c r="L170" i="10"/>
  <c r="L234" i="10"/>
  <c r="L169" i="10"/>
  <c r="S234" i="10"/>
  <c r="S170" i="10"/>
  <c r="S169" i="10"/>
  <c r="S233" i="10"/>
  <c r="K234" i="10"/>
  <c r="K170" i="10"/>
  <c r="K233" i="10"/>
  <c r="K169" i="10"/>
  <c r="E233" i="10"/>
  <c r="E234" i="10"/>
  <c r="E170" i="10"/>
  <c r="E169" i="10"/>
  <c r="V234" i="10"/>
  <c r="V170" i="10"/>
  <c r="V169" i="10"/>
  <c r="V233" i="10"/>
  <c r="R234" i="10"/>
  <c r="R170" i="10"/>
  <c r="R233" i="10"/>
  <c r="R169" i="10"/>
  <c r="N234" i="10"/>
  <c r="N170" i="10"/>
  <c r="N169" i="10"/>
  <c r="N233" i="10"/>
  <c r="J234" i="10"/>
  <c r="J170" i="10"/>
  <c r="J233" i="10"/>
  <c r="J169" i="10"/>
  <c r="F234" i="10"/>
  <c r="F170" i="10"/>
  <c r="F169" i="10"/>
  <c r="F233" i="10"/>
  <c r="T233" i="10"/>
  <c r="T170" i="10"/>
  <c r="T234" i="10"/>
  <c r="T169" i="10"/>
  <c r="H233" i="10"/>
  <c r="H234" i="10"/>
  <c r="H170" i="10"/>
  <c r="H169" i="10"/>
  <c r="W234" i="10"/>
  <c r="W170" i="10"/>
  <c r="W169" i="10"/>
  <c r="W233" i="10"/>
  <c r="O234" i="10"/>
  <c r="O170" i="10"/>
  <c r="O169" i="10"/>
  <c r="O233" i="10"/>
  <c r="G234" i="10"/>
  <c r="G170" i="10"/>
  <c r="G169" i="10"/>
  <c r="G233" i="10"/>
  <c r="U233" i="10"/>
  <c r="U234" i="10"/>
  <c r="U169" i="10"/>
  <c r="U170" i="10"/>
  <c r="Q233" i="10"/>
  <c r="Q234" i="10"/>
  <c r="Q170" i="10"/>
  <c r="Q169" i="10"/>
  <c r="M233" i="10"/>
  <c r="M234" i="10"/>
  <c r="M170" i="10"/>
  <c r="M169" i="10"/>
  <c r="I233" i="10"/>
  <c r="I234" i="10"/>
  <c r="I170" i="10"/>
  <c r="I169" i="10"/>
  <c r="Q105" i="10"/>
  <c r="M105" i="10"/>
  <c r="E105" i="10"/>
  <c r="X105" i="10"/>
  <c r="P105" i="10"/>
  <c r="L105" i="10"/>
  <c r="W105" i="10"/>
  <c r="S105" i="10"/>
  <c r="O105" i="10"/>
  <c r="K105" i="10"/>
  <c r="G105" i="10"/>
  <c r="U105" i="10"/>
  <c r="I105" i="10"/>
  <c r="T105" i="10"/>
  <c r="H105" i="10"/>
  <c r="V105" i="10"/>
  <c r="R105" i="10"/>
  <c r="N105" i="10"/>
  <c r="J105" i="10"/>
  <c r="F105" i="10"/>
  <c r="I1" i="26"/>
  <c r="U41" i="10"/>
  <c r="Q41" i="10"/>
  <c r="M41" i="10"/>
  <c r="I41" i="10"/>
  <c r="E41" i="10"/>
  <c r="X41" i="10"/>
  <c r="T41" i="10"/>
  <c r="P41" i="10"/>
  <c r="L41" i="10"/>
  <c r="H41" i="10"/>
  <c r="W41" i="10"/>
  <c r="S41" i="10"/>
  <c r="O41" i="10"/>
  <c r="K41" i="10"/>
  <c r="G41" i="10"/>
  <c r="V41" i="10"/>
  <c r="R41" i="10"/>
  <c r="N41" i="10"/>
  <c r="J41" i="10"/>
  <c r="F41" i="10"/>
  <c r="B32" i="13"/>
  <c r="V29" i="13"/>
  <c r="V30" i="13"/>
  <c r="B33" i="13"/>
  <c r="C29" i="14"/>
  <c r="K29" i="14"/>
  <c r="G32" i="14"/>
  <c r="F29" i="14"/>
  <c r="B32" i="14"/>
  <c r="J32" i="14"/>
  <c r="J21" i="24"/>
  <c r="U29" i="14"/>
  <c r="U32" i="14"/>
  <c r="P29" i="14"/>
  <c r="R32" i="14"/>
  <c r="E33" i="13"/>
  <c r="H30" i="13"/>
  <c r="H33" i="13"/>
  <c r="H22" i="24"/>
  <c r="I30" i="13"/>
  <c r="O33" i="13"/>
  <c r="T30" i="13"/>
  <c r="P33" i="13"/>
  <c r="P22" i="24"/>
  <c r="O30" i="13"/>
  <c r="E29" i="14"/>
  <c r="M29" i="14"/>
  <c r="I32" i="14"/>
  <c r="I21" i="24"/>
  <c r="H29" i="14"/>
  <c r="D32" i="14"/>
  <c r="O29" i="14"/>
  <c r="O32" i="14"/>
  <c r="O21" i="24"/>
  <c r="R29" i="14"/>
  <c r="T32" i="14"/>
  <c r="K33" i="13"/>
  <c r="C33" i="13"/>
  <c r="C22" i="24"/>
  <c r="F30" i="13"/>
  <c r="F33" i="13"/>
  <c r="G30" i="13"/>
  <c r="U33" i="13"/>
  <c r="U22" i="24"/>
  <c r="R30" i="13"/>
  <c r="U30" i="13"/>
  <c r="M30" i="13"/>
  <c r="G29" i="14"/>
  <c r="C32" i="14"/>
  <c r="K32" i="14"/>
  <c r="K21" i="24"/>
  <c r="J29" i="14"/>
  <c r="F32" i="14"/>
  <c r="Q29" i="14"/>
  <c r="Q32" i="14"/>
  <c r="Q21" i="24"/>
  <c r="T29" i="14"/>
  <c r="I33" i="13"/>
  <c r="I22" i="24"/>
  <c r="L30" i="13"/>
  <c r="D30" i="13"/>
  <c r="D33" i="13"/>
  <c r="E30" i="13"/>
  <c r="S33" i="13"/>
  <c r="S22" i="24"/>
  <c r="P30" i="13"/>
  <c r="T33" i="13"/>
  <c r="S30" i="13"/>
  <c r="I29" i="14"/>
  <c r="E32" i="14"/>
  <c r="E21" i="24"/>
  <c r="D29" i="14"/>
  <c r="L29" i="14"/>
  <c r="H32" i="14"/>
  <c r="S29" i="14"/>
  <c r="S32" i="14"/>
  <c r="N29" i="14"/>
  <c r="V29" i="14"/>
  <c r="P32" i="14"/>
  <c r="P21" i="24"/>
  <c r="G33" i="13"/>
  <c r="J30" i="13"/>
  <c r="J33" i="13"/>
  <c r="K30" i="13"/>
  <c r="C30" i="13"/>
  <c r="Q33" i="13"/>
  <c r="N30" i="13"/>
  <c r="R33" i="13"/>
  <c r="R22" i="24"/>
  <c r="Q30" i="13"/>
  <c r="B22" i="24"/>
  <c r="D21" i="24"/>
  <c r="C21" i="24"/>
  <c r="F21" i="24"/>
  <c r="G21" i="24"/>
  <c r="T21" i="24"/>
  <c r="E22" i="24"/>
  <c r="O22" i="24"/>
  <c r="S1" i="13"/>
  <c r="S1" i="14"/>
  <c r="D27" i="24"/>
  <c r="D25" i="24"/>
  <c r="D26" i="24"/>
  <c r="Q22" i="24"/>
  <c r="J22" i="24"/>
  <c r="S21" i="24"/>
  <c r="H21" i="24"/>
  <c r="R21" i="24"/>
  <c r="U21" i="24"/>
  <c r="D22" i="24"/>
  <c r="F22" i="24"/>
  <c r="K22" i="24"/>
  <c r="T22" i="24"/>
  <c r="G22" i="24"/>
  <c r="V32" i="14"/>
  <c r="V32" i="13"/>
  <c r="B30" i="13"/>
  <c r="B30" i="14"/>
  <c r="B29" i="14"/>
  <c r="B29" i="13"/>
  <c r="V33" i="14"/>
  <c r="V33" i="13"/>
  <c r="E27" i="24"/>
  <c r="E26" i="24"/>
  <c r="E25" i="24"/>
  <c r="G26" i="24"/>
  <c r="G27" i="24"/>
  <c r="S43" i="2"/>
  <c r="S47" i="2"/>
  <c r="S15" i="2"/>
  <c r="O43" i="2"/>
  <c r="O47" i="2"/>
  <c r="O15" i="2"/>
  <c r="K43" i="2"/>
  <c r="K47" i="2"/>
  <c r="K15" i="2"/>
  <c r="G43" i="2"/>
  <c r="G47" i="2"/>
  <c r="G15" i="2"/>
  <c r="S42" i="2"/>
  <c r="S46" i="2"/>
  <c r="S14" i="2"/>
  <c r="O42" i="2"/>
  <c r="O46" i="2"/>
  <c r="O14" i="2"/>
  <c r="K42" i="2"/>
  <c r="K46" i="2"/>
  <c r="K14" i="2"/>
  <c r="G42" i="2"/>
  <c r="G46" i="2"/>
  <c r="G14" i="2"/>
  <c r="R43" i="2"/>
  <c r="R47" i="2"/>
  <c r="R15" i="2"/>
  <c r="N43" i="2"/>
  <c r="N47" i="2"/>
  <c r="N15" i="2"/>
  <c r="J43" i="2"/>
  <c r="J47" i="2"/>
  <c r="J15" i="2"/>
  <c r="F43" i="2"/>
  <c r="F47" i="2"/>
  <c r="F15" i="2"/>
  <c r="R42" i="2"/>
  <c r="R46" i="2"/>
  <c r="R14" i="2"/>
  <c r="N42" i="2"/>
  <c r="N46" i="2"/>
  <c r="N14" i="2"/>
  <c r="J42" i="2"/>
  <c r="J46" i="2"/>
  <c r="J14" i="2"/>
  <c r="F42" i="2"/>
  <c r="F46" i="2"/>
  <c r="F14" i="2"/>
  <c r="D43" i="2"/>
  <c r="D47" i="2"/>
  <c r="D15" i="2"/>
  <c r="U43" i="2"/>
  <c r="U47" i="2"/>
  <c r="U15" i="2"/>
  <c r="Q43" i="2"/>
  <c r="Q47" i="2"/>
  <c r="Q15" i="2"/>
  <c r="M43" i="2"/>
  <c r="M47" i="2"/>
  <c r="M15" i="2"/>
  <c r="I43" i="2"/>
  <c r="I47" i="2"/>
  <c r="I15" i="2"/>
  <c r="E43" i="2"/>
  <c r="E47" i="2"/>
  <c r="E15" i="2"/>
  <c r="U42" i="2"/>
  <c r="U46" i="2"/>
  <c r="U14" i="2"/>
  <c r="Q42" i="2"/>
  <c r="Q46" i="2"/>
  <c r="Q14" i="2"/>
  <c r="M42" i="2"/>
  <c r="M46" i="2"/>
  <c r="M14" i="2"/>
  <c r="I42" i="2"/>
  <c r="I46" i="2"/>
  <c r="I14" i="2"/>
  <c r="E42" i="2"/>
  <c r="E46" i="2"/>
  <c r="E14" i="2"/>
  <c r="D42" i="2"/>
  <c r="D46" i="2"/>
  <c r="D14" i="2"/>
  <c r="T43" i="2"/>
  <c r="T47" i="2"/>
  <c r="T15" i="2"/>
  <c r="P43" i="2"/>
  <c r="P47" i="2"/>
  <c r="P15" i="2"/>
  <c r="L43" i="2"/>
  <c r="L47" i="2"/>
  <c r="L15" i="2"/>
  <c r="H43" i="2"/>
  <c r="H47" i="2"/>
  <c r="H15" i="2"/>
  <c r="C43" i="2"/>
  <c r="C47" i="2"/>
  <c r="C15" i="2"/>
  <c r="T42" i="2"/>
  <c r="T46" i="2"/>
  <c r="T14" i="2"/>
  <c r="P42" i="2"/>
  <c r="P46" i="2"/>
  <c r="P14" i="2"/>
  <c r="L42" i="2"/>
  <c r="L46" i="2"/>
  <c r="L14" i="2"/>
  <c r="H42" i="2"/>
  <c r="H46" i="2"/>
  <c r="H14" i="2"/>
  <c r="F27" i="24"/>
  <c r="D45" i="26"/>
  <c r="U44" i="26"/>
  <c r="Q44" i="26"/>
  <c r="M44" i="26"/>
  <c r="I44" i="26"/>
  <c r="E44" i="26"/>
  <c r="V43" i="26"/>
  <c r="R43" i="26"/>
  <c r="N43" i="26"/>
  <c r="J43" i="26"/>
  <c r="F43" i="26"/>
  <c r="B43" i="26"/>
  <c r="S42" i="26"/>
  <c r="O42" i="26"/>
  <c r="K42" i="26"/>
  <c r="G42" i="26"/>
  <c r="C42" i="26"/>
  <c r="T41" i="26"/>
  <c r="P41" i="26"/>
  <c r="L41" i="26"/>
  <c r="H41" i="26"/>
  <c r="D41" i="26"/>
  <c r="U40" i="26"/>
  <c r="Q40" i="26"/>
  <c r="M40" i="26"/>
  <c r="I40" i="26"/>
  <c r="E40" i="26"/>
  <c r="V39" i="26"/>
  <c r="R39" i="26"/>
  <c r="N39" i="26"/>
  <c r="J39" i="26"/>
  <c r="F39" i="26"/>
  <c r="B39" i="26"/>
  <c r="S38" i="26"/>
  <c r="O38" i="26"/>
  <c r="K38" i="26"/>
  <c r="G38" i="26"/>
  <c r="C38" i="26"/>
  <c r="T37" i="26"/>
  <c r="P37" i="26"/>
  <c r="L37" i="26"/>
  <c r="H37" i="26"/>
  <c r="D37" i="26"/>
  <c r="U36" i="26"/>
  <c r="Q36" i="26"/>
  <c r="M36" i="26"/>
  <c r="I36" i="26"/>
  <c r="E36" i="26"/>
  <c r="V35" i="26"/>
  <c r="R35" i="26"/>
  <c r="N35" i="26"/>
  <c r="J35" i="26"/>
  <c r="F35" i="26"/>
  <c r="B35" i="26"/>
  <c r="S34" i="26"/>
  <c r="O34" i="26"/>
  <c r="K34" i="26"/>
  <c r="G34" i="26"/>
  <c r="C34" i="26"/>
  <c r="T33" i="26"/>
  <c r="P33" i="26"/>
  <c r="L33" i="26"/>
  <c r="H33" i="26"/>
  <c r="D33" i="26"/>
  <c r="U32" i="26"/>
  <c r="Q32" i="26"/>
  <c r="M32" i="26"/>
  <c r="I32" i="26"/>
  <c r="E32" i="26"/>
  <c r="V31" i="26"/>
  <c r="R31" i="26"/>
  <c r="N31" i="26"/>
  <c r="J31" i="26"/>
  <c r="F31" i="26"/>
  <c r="B31" i="26"/>
  <c r="S30" i="26"/>
  <c r="O30" i="26"/>
  <c r="K30" i="26"/>
  <c r="G30" i="26"/>
  <c r="C30" i="26"/>
  <c r="T29" i="26"/>
  <c r="P29" i="26"/>
  <c r="L29" i="26"/>
  <c r="H29" i="26"/>
  <c r="D29" i="26"/>
  <c r="G45" i="26"/>
  <c r="C45" i="26"/>
  <c r="T44" i="26"/>
  <c r="P44" i="26"/>
  <c r="L44" i="26"/>
  <c r="H44" i="26"/>
  <c r="D44" i="26"/>
  <c r="U43" i="26"/>
  <c r="Q43" i="26"/>
  <c r="M43" i="26"/>
  <c r="I43" i="26"/>
  <c r="E43" i="26"/>
  <c r="V42" i="26"/>
  <c r="R42" i="26"/>
  <c r="N42" i="26"/>
  <c r="J42" i="26"/>
  <c r="F42" i="26"/>
  <c r="B42" i="26"/>
  <c r="S41" i="26"/>
  <c r="O41" i="26"/>
  <c r="K41" i="26"/>
  <c r="G41" i="26"/>
  <c r="C41" i="26"/>
  <c r="T40" i="26"/>
  <c r="P40" i="26"/>
  <c r="L40" i="26"/>
  <c r="H40" i="26"/>
  <c r="D40" i="26"/>
  <c r="U39" i="26"/>
  <c r="Q39" i="26"/>
  <c r="M39" i="26"/>
  <c r="I39" i="26"/>
  <c r="E39" i="26"/>
  <c r="V38" i="26"/>
  <c r="R38" i="26"/>
  <c r="N38" i="26"/>
  <c r="J38" i="26"/>
  <c r="F38" i="26"/>
  <c r="B38" i="26"/>
  <c r="S37" i="26"/>
  <c r="O37" i="26"/>
  <c r="K37" i="26"/>
  <c r="G37" i="26"/>
  <c r="C37" i="26"/>
  <c r="T36" i="26"/>
  <c r="P36" i="26"/>
  <c r="L36" i="26"/>
  <c r="H36" i="26"/>
  <c r="D36" i="26"/>
  <c r="U35" i="26"/>
  <c r="Q35" i="26"/>
  <c r="M35" i="26"/>
  <c r="I35" i="26"/>
  <c r="E35" i="26"/>
  <c r="V34" i="26"/>
  <c r="R34" i="26"/>
  <c r="N34" i="26"/>
  <c r="J34" i="26"/>
  <c r="F34" i="26"/>
  <c r="B34" i="26"/>
  <c r="S33" i="26"/>
  <c r="O33" i="26"/>
  <c r="K33" i="26"/>
  <c r="G33" i="26"/>
  <c r="C33" i="26"/>
  <c r="T32" i="26"/>
  <c r="P32" i="26"/>
  <c r="L32" i="26"/>
  <c r="H32" i="26"/>
  <c r="D32" i="26"/>
  <c r="U31" i="26"/>
  <c r="Q31" i="26"/>
  <c r="M31" i="26"/>
  <c r="I31" i="26"/>
  <c r="E31" i="26"/>
  <c r="V30" i="26"/>
  <c r="R30" i="26"/>
  <c r="N30" i="26"/>
  <c r="J30" i="26"/>
  <c r="F30" i="26"/>
  <c r="B30" i="26"/>
  <c r="S29" i="26"/>
  <c r="O29" i="26"/>
  <c r="K29" i="26"/>
  <c r="G29" i="26"/>
  <c r="C29" i="26"/>
  <c r="L43" i="26"/>
  <c r="H43" i="26"/>
  <c r="D43" i="26"/>
  <c r="U42" i="26"/>
  <c r="Q42" i="26"/>
  <c r="M42" i="26"/>
  <c r="I42" i="26"/>
  <c r="E42" i="26"/>
  <c r="V41" i="26"/>
  <c r="R41" i="26"/>
  <c r="N41" i="26"/>
  <c r="J41" i="26"/>
  <c r="F41" i="26"/>
  <c r="B41" i="26"/>
  <c r="S40" i="26"/>
  <c r="O40" i="26"/>
  <c r="K40" i="26"/>
  <c r="G40" i="26"/>
  <c r="C40" i="26"/>
  <c r="T39" i="26"/>
  <c r="P39" i="26"/>
  <c r="L39" i="26"/>
  <c r="H39" i="26"/>
  <c r="D39" i="26"/>
  <c r="U38" i="26"/>
  <c r="Q38" i="26"/>
  <c r="M38" i="26"/>
  <c r="I38" i="26"/>
  <c r="E38" i="26"/>
  <c r="V37" i="26"/>
  <c r="R37" i="26"/>
  <c r="N37" i="26"/>
  <c r="J37" i="26"/>
  <c r="F37" i="26"/>
  <c r="B37" i="26"/>
  <c r="S36" i="26"/>
  <c r="O36" i="26"/>
  <c r="K36" i="26"/>
  <c r="G36" i="26"/>
  <c r="C36" i="26"/>
  <c r="T35" i="26"/>
  <c r="P35" i="26"/>
  <c r="L35" i="26"/>
  <c r="H35" i="26"/>
  <c r="D35" i="26"/>
  <c r="U34" i="26"/>
  <c r="Q34" i="26"/>
  <c r="M34" i="26"/>
  <c r="I34" i="26"/>
  <c r="E34" i="26"/>
  <c r="V33" i="26"/>
  <c r="R33" i="26"/>
  <c r="N33" i="26"/>
  <c r="J33" i="26"/>
  <c r="F33" i="26"/>
  <c r="B33" i="26"/>
  <c r="S32" i="26"/>
  <c r="O32" i="26"/>
  <c r="K32" i="26"/>
  <c r="G32" i="26"/>
  <c r="C32" i="26"/>
  <c r="T31" i="26"/>
  <c r="P31" i="26"/>
  <c r="L31" i="26"/>
  <c r="H31" i="26"/>
  <c r="D31" i="26"/>
  <c r="U30" i="26"/>
  <c r="Q30" i="26"/>
  <c r="M30" i="26"/>
  <c r="I30" i="26"/>
  <c r="E30" i="26"/>
  <c r="V29" i="26"/>
  <c r="R29" i="26"/>
  <c r="N29" i="26"/>
  <c r="J29" i="26"/>
  <c r="F29" i="26"/>
  <c r="C42" i="2"/>
  <c r="C46" i="2"/>
  <c r="C14" i="2"/>
  <c r="N2" i="12"/>
  <c r="B21" i="24"/>
  <c r="G25" i="24"/>
  <c r="B43" i="2"/>
  <c r="B47" i="2"/>
  <c r="B15" i="2"/>
  <c r="F26" i="24"/>
  <c r="V43" i="2"/>
  <c r="V42" i="2"/>
  <c r="V46" i="2"/>
  <c r="V14" i="2"/>
  <c r="C5" i="27" a="1"/>
  <c r="V47" i="2"/>
  <c r="V15" i="2"/>
  <c r="C6" i="27"/>
  <c r="C21" i="27"/>
  <c r="C13" i="27"/>
  <c r="C24" i="27"/>
  <c r="C16" i="27"/>
  <c r="C25" i="27"/>
  <c r="C17" i="27"/>
  <c r="C9" i="27"/>
  <c r="C20" i="27"/>
  <c r="C12" i="27"/>
  <c r="C5" i="27"/>
  <c r="C19" i="27"/>
  <c r="C11" i="27"/>
  <c r="C22" i="27"/>
  <c r="C14" i="27"/>
  <c r="C8" i="27"/>
  <c r="C23" i="27"/>
  <c r="C15" i="27"/>
  <c r="C7" i="27"/>
  <c r="C18" i="27"/>
  <c r="C10" i="27"/>
  <c r="M1" i="13"/>
  <c r="P1" i="13"/>
  <c r="F445" i="24"/>
  <c r="F446" i="24"/>
  <c r="G43" i="24"/>
  <c r="G32" i="24"/>
  <c r="G40" i="24"/>
  <c r="G36" i="24"/>
  <c r="G41" i="24"/>
  <c r="G29" i="24"/>
  <c r="G31" i="24"/>
  <c r="G33" i="24"/>
  <c r="G30" i="24"/>
  <c r="G39" i="24"/>
  <c r="G35" i="24"/>
  <c r="G34" i="24"/>
  <c r="G44" i="24"/>
  <c r="G37" i="24"/>
  <c r="G45" i="24"/>
  <c r="G28" i="24"/>
  <c r="G38" i="24"/>
  <c r="G42" i="24"/>
  <c r="F34" i="24"/>
  <c r="F35" i="24"/>
  <c r="F39" i="24"/>
  <c r="F37" i="24"/>
  <c r="F36" i="24"/>
  <c r="F42" i="24"/>
  <c r="F38" i="24"/>
  <c r="F28" i="24"/>
  <c r="F29" i="24"/>
  <c r="F32" i="24"/>
  <c r="F43" i="24"/>
  <c r="F33" i="24"/>
  <c r="F44" i="24"/>
  <c r="F31" i="24"/>
  <c r="F45" i="24"/>
  <c r="F41" i="24"/>
  <c r="F40" i="24"/>
  <c r="H26" i="24"/>
  <c r="F30" i="24"/>
  <c r="H27" i="24"/>
  <c r="J39" i="24"/>
  <c r="H40" i="24"/>
  <c r="H29" i="24"/>
  <c r="H35" i="24"/>
  <c r="H33" i="24"/>
  <c r="H32" i="24"/>
  <c r="H42" i="24"/>
  <c r="H30" i="24"/>
  <c r="H38" i="24"/>
  <c r="H31" i="24"/>
  <c r="H45" i="24"/>
  <c r="H36" i="24"/>
  <c r="H39" i="24"/>
  <c r="H28" i="24"/>
  <c r="H37" i="24"/>
  <c r="H41" i="24"/>
  <c r="H43" i="24"/>
  <c r="H44" i="24"/>
  <c r="H34" i="24"/>
  <c r="I39" i="24"/>
  <c r="I36" i="24"/>
  <c r="I38" i="24"/>
  <c r="I43" i="24"/>
  <c r="I37" i="24"/>
  <c r="I27" i="24"/>
  <c r="I28" i="24"/>
  <c r="I33" i="24"/>
  <c r="I44" i="24"/>
  <c r="I42" i="24"/>
  <c r="I41" i="24"/>
  <c r="I31" i="24"/>
  <c r="I30" i="24"/>
  <c r="I34" i="24"/>
  <c r="I26" i="24"/>
  <c r="I29" i="24"/>
  <c r="I45" i="24"/>
  <c r="I32" i="24"/>
  <c r="I40" i="24"/>
  <c r="I35" i="24"/>
  <c r="J41" i="24"/>
  <c r="J30" i="24"/>
  <c r="J26" i="24"/>
  <c r="J31" i="24"/>
  <c r="J34" i="24"/>
  <c r="J29" i="24"/>
  <c r="J45" i="24"/>
  <c r="J32" i="24"/>
  <c r="J40" i="24"/>
  <c r="J35" i="24"/>
  <c r="J36" i="24"/>
  <c r="J38" i="24"/>
  <c r="J43" i="24"/>
  <c r="J37" i="24"/>
  <c r="J27" i="24"/>
  <c r="J28" i="24"/>
  <c r="J33" i="24"/>
  <c r="J44" i="24"/>
  <c r="J42" i="24"/>
  <c r="P11" i="2"/>
  <c r="F461" i="24"/>
  <c r="F460" i="24"/>
  <c r="F450" i="24"/>
  <c r="F456" i="24"/>
  <c r="F465" i="24"/>
  <c r="F452" i="24"/>
  <c r="F448" i="24"/>
  <c r="F459" i="24"/>
  <c r="F451" i="24"/>
  <c r="F462" i="24"/>
  <c r="F463" i="24"/>
  <c r="F449" i="24"/>
  <c r="F454" i="24"/>
  <c r="F457" i="24"/>
  <c r="F453" i="24"/>
  <c r="F455" i="24"/>
  <c r="F458" i="24"/>
  <c r="F447" i="24"/>
  <c r="F464" i="24"/>
  <c r="G445" i="24"/>
  <c r="G460" i="24"/>
  <c r="G458" i="24"/>
  <c r="G459" i="24"/>
  <c r="G464" i="24"/>
  <c r="G463" i="24"/>
  <c r="G451" i="24"/>
  <c r="G465" i="24"/>
  <c r="G446" i="24"/>
  <c r="G448" i="24"/>
  <c r="G457" i="24"/>
  <c r="G454" i="24"/>
  <c r="G456" i="24"/>
  <c r="G461" i="24"/>
  <c r="G452" i="24"/>
  <c r="G453" i="24"/>
  <c r="G447" i="24"/>
  <c r="G450" i="24"/>
  <c r="G455" i="24"/>
  <c r="G449" i="24"/>
  <c r="G462" i="24"/>
  <c r="R63" i="14"/>
  <c r="U63" i="14"/>
  <c r="K63" i="14"/>
  <c r="H63" i="14"/>
  <c r="C63" i="13"/>
  <c r="C63" i="14"/>
  <c r="P63" i="13"/>
  <c r="P63" i="14"/>
  <c r="J63" i="13"/>
  <c r="J63" i="14"/>
  <c r="B63" i="13"/>
  <c r="B63" i="14"/>
  <c r="L63" i="13"/>
  <c r="L63" i="14"/>
  <c r="E63" i="13"/>
  <c r="E63" i="14"/>
  <c r="D63" i="13"/>
  <c r="D63" i="14"/>
  <c r="N63" i="13"/>
  <c r="N63" i="14"/>
  <c r="F63" i="13"/>
  <c r="F63" i="14"/>
  <c r="Q63" i="13"/>
  <c r="Q63" i="14"/>
  <c r="M63" i="13"/>
  <c r="M63" i="14"/>
  <c r="T63" i="13"/>
  <c r="T63" i="14"/>
  <c r="I63" i="13"/>
  <c r="I63" i="14"/>
  <c r="O63" i="13"/>
  <c r="O63" i="14"/>
  <c r="G63" i="13"/>
  <c r="G63" i="14"/>
  <c r="S63" i="13"/>
  <c r="S63" i="14"/>
  <c r="V63" i="13"/>
  <c r="V63" i="14"/>
  <c r="J464" i="24"/>
  <c r="U63" i="13"/>
  <c r="U39" i="2"/>
  <c r="J451" i="24"/>
  <c r="H63" i="13"/>
  <c r="H39" i="2"/>
  <c r="K63" i="13"/>
  <c r="K39" i="2"/>
  <c r="H461" i="24"/>
  <c r="R63" i="13"/>
  <c r="R39" i="2"/>
  <c r="H445" i="24"/>
  <c r="C28" i="21" a="1"/>
  <c r="J461" i="24"/>
  <c r="H456" i="24"/>
  <c r="H459" i="24"/>
  <c r="H458" i="24"/>
  <c r="H464" i="24"/>
  <c r="H446" i="24"/>
  <c r="H451" i="24"/>
  <c r="H455" i="24"/>
  <c r="H460" i="24"/>
  <c r="J454" i="24"/>
  <c r="H454" i="24"/>
  <c r="H463" i="24"/>
  <c r="H452" i="24"/>
  <c r="H448" i="24"/>
  <c r="H462" i="24"/>
  <c r="H457" i="24"/>
  <c r="H449" i="24"/>
  <c r="H450" i="24"/>
  <c r="H465" i="24"/>
  <c r="H453" i="24"/>
  <c r="H447" i="24"/>
  <c r="S39" i="2"/>
  <c r="O39" i="2"/>
  <c r="T39" i="2"/>
  <c r="Q39" i="2"/>
  <c r="N39" i="2"/>
  <c r="E39" i="2"/>
  <c r="F39" i="2"/>
  <c r="B39" i="2"/>
  <c r="D39" i="2"/>
  <c r="L39" i="2"/>
  <c r="J39" i="2"/>
  <c r="C39" i="2"/>
  <c r="V39" i="2"/>
  <c r="I39" i="2"/>
  <c r="G39" i="2"/>
  <c r="M39" i="2"/>
  <c r="P39" i="2"/>
  <c r="I464" i="24"/>
  <c r="I454" i="24"/>
  <c r="I462" i="24"/>
  <c r="I458" i="24"/>
  <c r="I463" i="24"/>
  <c r="I460" i="24"/>
  <c r="I457" i="24"/>
  <c r="I448" i="24"/>
  <c r="I445" i="24"/>
  <c r="I459" i="24"/>
  <c r="I451" i="24"/>
  <c r="I461" i="24"/>
  <c r="I465" i="24"/>
  <c r="I450" i="24"/>
  <c r="I452" i="24"/>
  <c r="I456" i="24"/>
  <c r="I449" i="24"/>
  <c r="I447" i="24"/>
  <c r="I455" i="24"/>
  <c r="I453" i="24"/>
  <c r="I446" i="24"/>
  <c r="J463" i="24"/>
  <c r="J457" i="24"/>
  <c r="J445" i="24"/>
  <c r="J459" i="24"/>
  <c r="J465" i="24"/>
  <c r="J450" i="24"/>
  <c r="J452" i="24"/>
  <c r="J456" i="24"/>
  <c r="J449" i="24"/>
  <c r="J447" i="24"/>
  <c r="J455" i="24"/>
  <c r="J453" i="24"/>
  <c r="J446" i="24"/>
  <c r="J462" i="24"/>
  <c r="J458" i="24"/>
  <c r="J460" i="24"/>
  <c r="J448" i="24"/>
  <c r="C28" i="21"/>
  <c r="C46" i="21"/>
  <c r="I23" i="27"/>
  <c r="C43" i="21"/>
  <c r="I20" i="27"/>
  <c r="C41" i="21"/>
  <c r="I18" i="27"/>
  <c r="C48" i="21"/>
  <c r="I25" i="27"/>
  <c r="C32" i="21"/>
  <c r="I9" i="27"/>
  <c r="C39" i="21"/>
  <c r="I16" i="27"/>
  <c r="C34" i="21"/>
  <c r="I11" i="27"/>
  <c r="C42" i="21"/>
  <c r="I19" i="27"/>
  <c r="C33" i="21"/>
  <c r="I10" i="27"/>
  <c r="C40" i="21"/>
  <c r="I17" i="27"/>
  <c r="C35" i="21"/>
  <c r="I12" i="27"/>
  <c r="C30" i="21"/>
  <c r="I7" i="27"/>
  <c r="C45" i="21"/>
  <c r="I22" i="27"/>
  <c r="C29" i="21"/>
  <c r="I6" i="27"/>
  <c r="C36" i="21"/>
  <c r="I13" i="27"/>
  <c r="C47" i="21"/>
  <c r="I24" i="27"/>
  <c r="C38" i="21"/>
  <c r="I15" i="27"/>
  <c r="C31" i="21"/>
  <c r="I8" i="27"/>
  <c r="C37" i="21"/>
  <c r="I14" i="27"/>
  <c r="C44" i="21"/>
  <c r="I21" i="27"/>
  <c r="I5" i="27"/>
  <c r="G6" i="12"/>
  <c r="G5" i="12"/>
  <c r="S1" i="30"/>
  <c r="AR180" i="30" a="1"/>
  <c r="BS183" i="30"/>
  <c r="B74" i="27" a="1"/>
  <c r="E74" i="27"/>
  <c r="B180" i="30" a="1"/>
  <c r="B180" i="30"/>
  <c r="CD200" i="30"/>
  <c r="BW198" i="30"/>
  <c r="BU197" i="30"/>
  <c r="BF198" i="30"/>
  <c r="BX197" i="30"/>
  <c r="BI205" i="30"/>
  <c r="BO205" i="30"/>
  <c r="CB211" i="30"/>
  <c r="BU211" i="30"/>
  <c r="BH212" i="30"/>
  <c r="BD223" i="30"/>
  <c r="BQ216" i="30"/>
  <c r="BA233" i="30"/>
  <c r="BH242" i="30"/>
  <c r="BS235" i="30"/>
  <c r="CC185" i="30"/>
  <c r="BK186" i="30"/>
  <c r="AU184" i="30"/>
  <c r="BI196" i="30"/>
  <c r="AU194" i="30"/>
  <c r="BD200" i="30"/>
  <c r="BL198" i="30"/>
  <c r="CB213" i="30"/>
  <c r="BD202" i="30"/>
  <c r="BQ223" i="30"/>
  <c r="BJ228" i="30"/>
  <c r="BZ215" i="30"/>
  <c r="BJ232" i="30"/>
  <c r="BA228" i="30"/>
  <c r="BL261" i="30"/>
  <c r="BU195" i="30"/>
  <c r="AR190" i="30"/>
  <c r="BV193" i="30"/>
  <c r="BG182" i="30"/>
  <c r="CG183" i="30"/>
  <c r="BH197" i="30"/>
  <c r="BN224" i="30"/>
  <c r="CE219" i="30"/>
  <c r="CA258" i="30"/>
  <c r="CE186" i="30"/>
  <c r="BW196" i="30"/>
  <c r="BC213" i="30"/>
  <c r="BA263" i="30"/>
  <c r="BU185" i="30"/>
  <c r="AW207" i="30"/>
  <c r="BD237" i="30"/>
  <c r="CF193" i="30"/>
  <c r="CE188" i="30"/>
  <c r="AV194" i="30"/>
  <c r="BQ224" i="30"/>
  <c r="BY195" i="30"/>
  <c r="BI206" i="30"/>
  <c r="BP223" i="30"/>
  <c r="BG207" i="30"/>
  <c r="BT188" i="30"/>
  <c r="AX195" i="30"/>
  <c r="BH201" i="30"/>
  <c r="CA207" i="30"/>
  <c r="CD207" i="30"/>
  <c r="BM233" i="30"/>
  <c r="BK242" i="30"/>
  <c r="BH189" i="30"/>
  <c r="BP195" i="30"/>
  <c r="BS202" i="30"/>
  <c r="AV209" i="30"/>
  <c r="AX218" i="30"/>
  <c r="BD220" i="30"/>
  <c r="AR243" i="30"/>
  <c r="BP251" i="30"/>
  <c r="BM189" i="30"/>
  <c r="BC206" i="30"/>
  <c r="BM219" i="30"/>
  <c r="BO244" i="30"/>
  <c r="BL202" i="30"/>
  <c r="BP233" i="30"/>
  <c r="BD207" i="30"/>
  <c r="BZ192" i="30"/>
  <c r="BV194" i="30"/>
  <c r="BI192" i="30"/>
  <c r="AS210" i="30"/>
  <c r="BB188" i="30"/>
  <c r="CA188" i="30"/>
  <c r="AS194" i="30"/>
  <c r="AW190" i="30"/>
  <c r="AW201" i="30"/>
  <c r="BC201" i="30"/>
  <c r="BP207" i="30"/>
  <c r="BI207" i="30"/>
  <c r="BR216" i="30"/>
  <c r="BK216" i="30"/>
  <c r="BB217" i="30"/>
  <c r="BD222" i="30"/>
  <c r="CD238" i="30"/>
  <c r="BL234" i="30"/>
  <c r="BJ245" i="30"/>
  <c r="AZ190" i="30"/>
  <c r="BU181" i="30"/>
  <c r="BT196" i="30"/>
  <c r="CF188" i="30"/>
  <c r="CD202" i="30"/>
  <c r="BB202" i="30"/>
  <c r="BG209" i="30"/>
  <c r="CA209" i="30"/>
  <c r="BJ209" i="30"/>
  <c r="CE206" i="30"/>
  <c r="BV205" i="30"/>
  <c r="BS214" i="30"/>
  <c r="CE213" i="30"/>
  <c r="CA244" i="30"/>
  <c r="BX189" i="30"/>
  <c r="BO186" i="30"/>
  <c r="BW193" i="30"/>
  <c r="BY194" i="30"/>
  <c r="BB206" i="30"/>
  <c r="BI198" i="30"/>
  <c r="BP213" i="30"/>
  <c r="BY225" i="30"/>
  <c r="BZ230" i="30"/>
  <c r="BL246" i="30"/>
  <c r="CE197" i="30"/>
  <c r="BX202" i="30"/>
  <c r="BE222" i="30"/>
  <c r="AY194" i="30"/>
  <c r="CA200" i="30"/>
  <c r="BF216" i="30"/>
  <c r="BB233" i="30"/>
  <c r="BA197" i="30"/>
  <c r="BZ196" i="30"/>
  <c r="CG205" i="30"/>
  <c r="AS257" i="30"/>
  <c r="AV205" i="30"/>
  <c r="BP208" i="30"/>
  <c r="BL250" i="30"/>
  <c r="BK238" i="30"/>
  <c r="BH191" i="30"/>
  <c r="CA190" i="30"/>
  <c r="CB195" i="30"/>
  <c r="BW205" i="30"/>
  <c r="AT211" i="30"/>
  <c r="AS228" i="30"/>
  <c r="BY238" i="30"/>
  <c r="BG190" i="30"/>
  <c r="BO184" i="30"/>
  <c r="BY202" i="30"/>
  <c r="CE208" i="30"/>
  <c r="CE214" i="30"/>
  <c r="BD226" i="30"/>
  <c r="BN237" i="30"/>
  <c r="BV191" i="30"/>
  <c r="CC191" i="30"/>
  <c r="BC182" i="30"/>
  <c r="CC196" i="30"/>
  <c r="AV214" i="30"/>
  <c r="BU183" i="30"/>
  <c r="BV222" i="30"/>
  <c r="CC192" i="30"/>
  <c r="BP220" i="30"/>
  <c r="BS194" i="30"/>
  <c r="BG222" i="30"/>
  <c r="BY198" i="30"/>
  <c r="BE181" i="30"/>
  <c r="AT193" i="30"/>
  <c r="CG191" i="30"/>
  <c r="AR205" i="30"/>
  <c r="AU198" i="30"/>
  <c r="BK211" i="30"/>
  <c r="AW205" i="30"/>
  <c r="BZ211" i="30"/>
  <c r="AX212" i="30"/>
  <c r="BS226" i="30"/>
  <c r="BK225" i="30"/>
  <c r="CE226" i="30"/>
  <c r="BO221" i="30"/>
  <c r="BQ230" i="30"/>
  <c r="CB255" i="30"/>
  <c r="BK180" i="30"/>
  <c r="BE185" i="30"/>
  <c r="BU187" i="30"/>
  <c r="BG197" i="30"/>
  <c r="BQ191" i="30"/>
  <c r="BF201" i="30"/>
  <c r="BL201" i="30"/>
  <c r="BR201" i="30"/>
  <c r="AW227" i="30"/>
  <c r="AV219" i="30"/>
  <c r="BU220" i="30"/>
  <c r="CE236" i="30"/>
  <c r="BC229" i="30"/>
  <c r="AV250" i="30"/>
  <c r="BI187" i="30"/>
  <c r="BX193" i="30"/>
  <c r="AU200" i="30"/>
  <c r="BW180" i="30"/>
  <c r="BE196" i="30"/>
  <c r="AZ200" i="30"/>
  <c r="BL200" i="30"/>
  <c r="BT243" i="30"/>
  <c r="BG236" i="30"/>
  <c r="BD191" i="30"/>
  <c r="BX191" i="30"/>
  <c r="CG196" i="30"/>
  <c r="AY238" i="30"/>
  <c r="BT190" i="30"/>
  <c r="CG200" i="30"/>
  <c r="BC216" i="30"/>
  <c r="CG236" i="30"/>
  <c r="BN191" i="30"/>
  <c r="BL203" i="30"/>
  <c r="BJ212" i="30"/>
  <c r="BO180" i="30"/>
  <c r="CA202" i="30"/>
  <c r="BA225" i="30"/>
  <c r="BT194" i="30"/>
  <c r="AV197" i="30"/>
  <c r="BW189" i="30"/>
  <c r="BH195" i="30"/>
  <c r="BO189" i="30"/>
  <c r="AY204" i="30"/>
  <c r="BJ204" i="30"/>
  <c r="BE204" i="30"/>
  <c r="AY200" i="30"/>
  <c r="BR210" i="30"/>
  <c r="CC210" i="30"/>
  <c r="BK210" i="30"/>
  <c r="BX207" i="30"/>
  <c r="BT219" i="30"/>
  <c r="CF210" i="30"/>
  <c r="BS212" i="30"/>
  <c r="BI225" i="30"/>
  <c r="BF223" i="30"/>
  <c r="AS215" i="30"/>
  <c r="BA214" i="30"/>
  <c r="BP224" i="30"/>
  <c r="BW230" i="30"/>
  <c r="BV242" i="30"/>
  <c r="BL242" i="30"/>
  <c r="CE250" i="30"/>
  <c r="BJ261" i="30"/>
  <c r="BO190" i="30"/>
  <c r="AS197" i="30"/>
  <c r="AT194" i="30"/>
  <c r="CE202" i="30"/>
  <c r="BB194" i="30"/>
  <c r="BH209" i="30"/>
  <c r="BW203" i="30"/>
  <c r="BJ218" i="30"/>
  <c r="CC209" i="30"/>
  <c r="BK214" i="30"/>
  <c r="BP237" i="30"/>
  <c r="AR228" i="30"/>
  <c r="BR244" i="30"/>
  <c r="BS246" i="30"/>
  <c r="BA181" i="30"/>
  <c r="BB192" i="30"/>
  <c r="CC190" i="30"/>
  <c r="BC194" i="30"/>
  <c r="BV204" i="30"/>
  <c r="BE201" i="30"/>
  <c r="AY211" i="30"/>
  <c r="CD208" i="30"/>
  <c r="BB211" i="30"/>
  <c r="AS221" i="30"/>
  <c r="CC213" i="30"/>
  <c r="CC221" i="30"/>
  <c r="CG214" i="30"/>
  <c r="AS233" i="30"/>
  <c r="BE250" i="30"/>
  <c r="BQ193" i="30"/>
  <c r="AS189" i="30"/>
  <c r="AZ189" i="30"/>
  <c r="BM195" i="30"/>
  <c r="BJ195" i="30"/>
  <c r="AX193" i="30"/>
  <c r="AY192" i="30"/>
  <c r="BI201" i="30"/>
  <c r="BT201" i="30"/>
  <c r="CG194" i="30"/>
  <c r="BJ190" i="30"/>
  <c r="BB197" i="30"/>
  <c r="BH226" i="30"/>
  <c r="CA234" i="30"/>
  <c r="BE246" i="30"/>
  <c r="BH190" i="30"/>
  <c r="BP191" i="30"/>
  <c r="BZ200" i="30"/>
  <c r="BI191" i="30"/>
  <c r="BC207" i="30"/>
  <c r="BO191" i="30"/>
  <c r="BG212" i="30"/>
  <c r="BU196" i="30"/>
  <c r="BN211" i="30"/>
  <c r="BT220" i="30"/>
  <c r="CC222" i="30"/>
  <c r="BC188" i="30"/>
  <c r="BR191" i="30"/>
  <c r="BS191" i="30"/>
  <c r="BK201" i="30"/>
  <c r="AZ256" i="30"/>
  <c r="CB193" i="30"/>
  <c r="BD195" i="30"/>
  <c r="CF201" i="30"/>
  <c r="BK195" i="30"/>
  <c r="CC187" i="30"/>
  <c r="BG202" i="30"/>
  <c r="BI208" i="30"/>
  <c r="BM202" i="30"/>
  <c r="AV201" i="30"/>
  <c r="BZ208" i="30"/>
  <c r="BL208" i="30"/>
  <c r="BS208" i="30"/>
  <c r="BU208" i="30"/>
  <c r="CB217" i="30"/>
  <c r="CC211" i="30"/>
  <c r="BA213" i="30"/>
  <c r="BG219" i="30"/>
  <c r="BT224" i="30"/>
  <c r="BJ230" i="30"/>
  <c r="BD241" i="30"/>
  <c r="BQ212" i="30"/>
  <c r="BD236" i="30"/>
  <c r="BP234" i="30"/>
  <c r="AU243" i="30"/>
  <c r="CF247" i="30"/>
  <c r="BI188" i="30"/>
  <c r="BG186" i="30"/>
  <c r="AS183" i="30"/>
  <c r="BP194" i="30"/>
  <c r="BX198" i="30"/>
  <c r="AT199" i="30"/>
  <c r="AV204" i="30"/>
  <c r="BJ203" i="30"/>
  <c r="BZ214" i="30"/>
  <c r="BE219" i="30"/>
  <c r="BP216" i="30"/>
  <c r="AZ233" i="30"/>
  <c r="AZ230" i="30"/>
  <c r="BR231" i="30"/>
  <c r="BJ192" i="30"/>
  <c r="BL188" i="30"/>
  <c r="BZ190" i="30"/>
  <c r="BJ200" i="30"/>
  <c r="CC189" i="30"/>
  <c r="CC206" i="30"/>
  <c r="AW192" i="30"/>
  <c r="CF206" i="30"/>
  <c r="BQ204" i="30"/>
  <c r="BZ216" i="30"/>
  <c r="BE216" i="30"/>
  <c r="BI226" i="30"/>
  <c r="BA241" i="30"/>
  <c r="BL228" i="30"/>
  <c r="BA262" i="30"/>
  <c r="BE187" i="30"/>
  <c r="BK184" i="30"/>
  <c r="AW185" i="30"/>
  <c r="BF188" i="30"/>
  <c r="BQ187" i="30"/>
  <c r="BE192" i="30"/>
  <c r="BB195" i="30"/>
  <c r="BV192" i="30"/>
  <c r="BF199" i="30"/>
  <c r="CF205" i="30"/>
  <c r="BI212" i="30"/>
  <c r="BD213" i="30"/>
  <c r="BR211" i="30"/>
  <c r="AS241" i="30"/>
  <c r="CG193" i="30"/>
  <c r="AU180" i="30"/>
  <c r="CC197" i="30"/>
  <c r="CA204" i="30"/>
  <c r="AT198" i="30"/>
  <c r="BD211" i="30"/>
  <c r="AW204" i="30"/>
  <c r="BD217" i="30"/>
  <c r="BA207" i="30"/>
  <c r="AY220" i="30"/>
  <c r="BZ228" i="30"/>
  <c r="BG240" i="30"/>
  <c r="BJ188" i="30"/>
  <c r="AW189" i="30"/>
  <c r="CA195" i="30"/>
  <c r="BT204" i="30"/>
  <c r="CC226" i="30"/>
  <c r="BK193" i="30"/>
  <c r="AV190" i="30"/>
  <c r="AY180" i="30"/>
  <c r="BZ199" i="30"/>
  <c r="AX200" i="30"/>
  <c r="AX197" i="30"/>
  <c r="CF194" i="30"/>
  <c r="BE206" i="30"/>
  <c r="BQ206" i="30"/>
  <c r="BU200" i="30"/>
  <c r="BY200" i="30"/>
  <c r="BH215" i="30"/>
  <c r="BT206" i="30"/>
  <c r="CA206" i="30"/>
  <c r="BQ225" i="30"/>
  <c r="BO220" i="30"/>
  <c r="BJ205" i="30"/>
  <c r="BL231" i="30"/>
  <c r="BY224" i="30"/>
  <c r="BZ219" i="30"/>
  <c r="CG239" i="30"/>
  <c r="BN236" i="30"/>
  <c r="BE232" i="30"/>
  <c r="CE229" i="30"/>
  <c r="AS246" i="30"/>
  <c r="BI263" i="30"/>
  <c r="BV190" i="30"/>
  <c r="CF196" i="30"/>
  <c r="BD190" i="30"/>
  <c r="AZ203" i="30"/>
  <c r="BH203" i="30"/>
  <c r="BS209" i="30"/>
  <c r="CG210" i="30"/>
  <c r="BV209" i="30"/>
  <c r="BO222" i="30"/>
  <c r="BX208" i="30"/>
  <c r="BT221" i="30"/>
  <c r="CB214" i="30"/>
  <c r="AV233" i="30"/>
  <c r="BH254" i="30"/>
  <c r="AU192" i="30"/>
  <c r="BO198" i="30"/>
  <c r="AW197" i="30"/>
  <c r="BK204" i="30"/>
  <c r="BD197" i="30"/>
  <c r="CD210" i="30"/>
  <c r="BC205" i="30"/>
  <c r="CF219" i="30"/>
  <c r="BI211" i="30"/>
  <c r="BP227" i="30"/>
  <c r="BR240" i="30"/>
  <c r="CA215" i="30"/>
  <c r="BK232" i="30"/>
  <c r="BW252" i="30"/>
  <c r="BW182" i="30"/>
  <c r="CD190" i="30"/>
  <c r="BB193" i="30"/>
  <c r="BI193" i="30"/>
  <c r="BO192" i="30"/>
  <c r="BR198" i="30"/>
  <c r="BM194" i="30"/>
  <c r="BJ198" i="30"/>
  <c r="AS199" i="30"/>
  <c r="BU205" i="30"/>
  <c r="CA205" i="30"/>
  <c r="CG211" i="30"/>
  <c r="BX225" i="30"/>
  <c r="BE218" i="30"/>
  <c r="BI232" i="30"/>
  <c r="AU196" i="30"/>
  <c r="BJ191" i="30"/>
  <c r="AX194" i="30"/>
  <c r="BM190" i="30"/>
  <c r="BA201" i="30"/>
  <c r="BW199" i="30"/>
  <c r="BR205" i="30"/>
  <c r="CA197" i="30"/>
  <c r="BF211" i="30"/>
  <c r="AS225" i="30"/>
  <c r="CD203" i="30"/>
  <c r="BS229" i="30"/>
  <c r="BW194" i="30"/>
  <c r="BS200" i="30"/>
  <c r="AV207" i="30"/>
  <c r="AR213" i="30"/>
  <c r="CC203" i="30"/>
  <c r="CE209" i="30"/>
  <c r="AS204" i="30"/>
  <c r="AZ198" i="30"/>
  <c r="BF210" i="30"/>
  <c r="AR210" i="30"/>
  <c r="AY210" i="30"/>
  <c r="BR206" i="30"/>
  <c r="BH219" i="30"/>
  <c r="BA198" i="30"/>
  <c r="BF226" i="30"/>
  <c r="BI222" i="30"/>
  <c r="BP212" i="30"/>
  <c r="AX228" i="30"/>
  <c r="AW229" i="30"/>
  <c r="BN221" i="30"/>
  <c r="BF239" i="30"/>
  <c r="BT240" i="30"/>
  <c r="BC250" i="30"/>
  <c r="AR262" i="30"/>
  <c r="AT189" i="30"/>
  <c r="AW199" i="30"/>
  <c r="BA189" i="30"/>
  <c r="BJ193" i="30"/>
  <c r="AX192" i="30"/>
  <c r="BI195" i="30"/>
  <c r="BK189" i="30"/>
  <c r="BU189" i="30"/>
  <c r="CA193" i="30"/>
  <c r="AZ197" i="30"/>
  <c r="AR196" i="30"/>
  <c r="CB203" i="30"/>
  <c r="CE180" i="30"/>
  <c r="BL195" i="30"/>
  <c r="CE199" i="30"/>
  <c r="CA191" i="30"/>
  <c r="BB200" i="30"/>
  <c r="BC204" i="30"/>
  <c r="AW200" i="30"/>
  <c r="BE210" i="30"/>
  <c r="BV195" i="30"/>
  <c r="CC202" i="30"/>
  <c r="BT200" i="30"/>
  <c r="BR202" i="30"/>
  <c r="BV201" i="30"/>
  <c r="AZ209" i="30"/>
  <c r="BJ210" i="30"/>
  <c r="BF207" i="30"/>
  <c r="BF220" i="30"/>
  <c r="BM207" i="30"/>
  <c r="AZ212" i="30"/>
  <c r="AR200" i="30"/>
  <c r="BC210" i="30"/>
  <c r="AZ215" i="30"/>
  <c r="AY222" i="30"/>
  <c r="BF222" i="30"/>
  <c r="AU214" i="30"/>
  <c r="CE218" i="30"/>
  <c r="BO207" i="30"/>
  <c r="BX226" i="30"/>
  <c r="CD234" i="30"/>
  <c r="CF212" i="30"/>
  <c r="BT214" i="30"/>
  <c r="AW212" i="30"/>
  <c r="BE231" i="30"/>
  <c r="CD237" i="30"/>
  <c r="CF251" i="30"/>
  <c r="BI181" i="30"/>
  <c r="AU182" i="30"/>
  <c r="AW183" i="30"/>
  <c r="BO195" i="30"/>
  <c r="BC189" i="30"/>
  <c r="BU192" i="30"/>
  <c r="BT189" i="30"/>
  <c r="BZ197" i="30"/>
  <c r="BE198" i="30"/>
  <c r="AV198" i="30"/>
  <c r="BB191" i="30"/>
  <c r="AZ202" i="30"/>
  <c r="BB203" i="30"/>
  <c r="BF205" i="30"/>
  <c r="CF229" i="30"/>
  <c r="BJ234" i="30"/>
  <c r="BL180" i="30"/>
  <c r="BF191" i="30"/>
  <c r="AX198" i="30"/>
  <c r="CB207" i="30"/>
  <c r="AW208" i="30"/>
  <c r="BA202" i="30"/>
  <c r="BP200" i="30"/>
  <c r="CD216" i="30"/>
  <c r="AZ208" i="30"/>
  <c r="BG208" i="30"/>
  <c r="AU224" i="30"/>
  <c r="BM217" i="30"/>
  <c r="CF202" i="30"/>
  <c r="BN234" i="30"/>
  <c r="BV228" i="30"/>
  <c r="CD223" i="30"/>
  <c r="AS243" i="30"/>
  <c r="BN240" i="30"/>
  <c r="BG235" i="30"/>
  <c r="BQ240" i="30"/>
  <c r="AS253" i="30"/>
  <c r="BI184" i="30"/>
  <c r="AV192" i="30"/>
  <c r="AS188" i="30"/>
  <c r="BC192" i="30"/>
  <c r="BG194" i="30"/>
  <c r="BW184" i="30"/>
  <c r="CC188" i="30"/>
  <c r="CF195" i="30"/>
  <c r="AW187" i="30"/>
  <c r="AT197" i="30"/>
  <c r="BL189" i="30"/>
  <c r="BA190" i="30"/>
  <c r="BR197" i="30"/>
  <c r="BL190" i="30"/>
  <c r="AW198" i="30"/>
  <c r="AS203" i="30"/>
  <c r="CB194" i="30"/>
  <c r="BD203" i="30"/>
  <c r="BV189" i="30"/>
  <c r="AY203" i="30"/>
  <c r="BZ201" i="30"/>
  <c r="BX203" i="30"/>
  <c r="CE205" i="30"/>
  <c r="CF207" i="30"/>
  <c r="AU206" i="30"/>
  <c r="BA208" i="30"/>
  <c r="CF191" i="30"/>
  <c r="AV206" i="30"/>
  <c r="BH210" i="30"/>
  <c r="AY201" i="30"/>
  <c r="BO210" i="30"/>
  <c r="BL215" i="30"/>
  <c r="BA210" i="30"/>
  <c r="AR202" i="30"/>
  <c r="BB218" i="30"/>
  <c r="AW219" i="30"/>
  <c r="BG210" i="30"/>
  <c r="AX224" i="30"/>
  <c r="CA212" i="30"/>
  <c r="BI215" i="30"/>
  <c r="BU216" i="30"/>
  <c r="AR241" i="30"/>
  <c r="AX221" i="30"/>
  <c r="BX222" i="30"/>
  <c r="BH220" i="30"/>
  <c r="CD232" i="30"/>
  <c r="AX238" i="30"/>
  <c r="BQ262" i="30"/>
  <c r="BL192" i="30"/>
  <c r="BS192" i="30"/>
  <c r="AS191" i="30"/>
  <c r="CB197" i="30"/>
  <c r="BY192" i="30"/>
  <c r="CD196" i="30"/>
  <c r="CG195" i="30"/>
  <c r="CE204" i="30"/>
  <c r="AZ205" i="30"/>
  <c r="AU205" i="30"/>
  <c r="BA203" i="30"/>
  <c r="BH211" i="30"/>
  <c r="BM205" i="30"/>
  <c r="BG226" i="30"/>
  <c r="BU222" i="30"/>
  <c r="BY230" i="30"/>
  <c r="BU198" i="30"/>
  <c r="CG208" i="30"/>
  <c r="BX199" i="30"/>
  <c r="BR199" i="30"/>
  <c r="BM188" i="30"/>
  <c r="BB205" i="30"/>
  <c r="BD206" i="30"/>
  <c r="BP204" i="30"/>
  <c r="BJ199" i="30"/>
  <c r="AV215" i="30"/>
  <c r="BH206" i="30"/>
  <c r="CG217" i="30"/>
  <c r="BL221" i="30"/>
  <c r="AZ214" i="30"/>
  <c r="BK230" i="30"/>
  <c r="AZ218" i="30"/>
  <c r="AS224" i="30"/>
  <c r="BZ234" i="30"/>
  <c r="BI239" i="30"/>
  <c r="BJ231" i="30"/>
  <c r="CB238" i="30"/>
  <c r="BT258" i="30"/>
  <c r="CE190" i="30"/>
  <c r="CE189" i="30"/>
  <c r="AV191" i="30"/>
  <c r="BA185" i="30"/>
  <c r="BI197" i="30"/>
  <c r="BE193" i="30"/>
  <c r="BZ195" i="30"/>
  <c r="AR199" i="30"/>
  <c r="CD193" i="30"/>
  <c r="CC194" i="30"/>
  <c r="BU193" i="30"/>
  <c r="AZ199" i="30"/>
  <c r="BY201" i="30"/>
  <c r="BY183" i="30"/>
  <c r="AT202" i="30"/>
  <c r="BS184" i="30"/>
  <c r="BW195" i="30"/>
  <c r="BF206" i="30"/>
  <c r="BW197" i="30"/>
  <c r="BA206" i="30"/>
  <c r="BB208" i="30"/>
  <c r="BA196" i="30"/>
  <c r="CG206" i="30"/>
  <c r="AR211" i="30"/>
  <c r="AU201" i="30"/>
  <c r="BC211" i="30"/>
  <c r="CF198" i="30"/>
  <c r="BE209" i="30"/>
  <c r="BB214" i="30"/>
  <c r="BG211" i="30"/>
  <c r="AX203" i="30"/>
  <c r="BN218" i="30"/>
  <c r="BN212" i="30"/>
  <c r="BD208" i="30"/>
  <c r="BC228" i="30"/>
  <c r="AU216" i="30"/>
  <c r="BC226" i="30"/>
  <c r="BN209" i="30"/>
  <c r="CD222" i="30"/>
  <c r="BP214" i="30"/>
  <c r="BY222" i="30"/>
  <c r="CA230" i="30"/>
  <c r="AY217" i="30"/>
  <c r="BU214" i="30"/>
  <c r="BP226" i="30"/>
  <c r="AW222" i="30"/>
  <c r="BA245" i="30"/>
  <c r="AX190" i="30"/>
  <c r="BK196" i="30"/>
  <c r="BX190" i="30"/>
  <c r="BE190" i="30"/>
  <c r="BM185" i="30"/>
  <c r="AT196" i="30"/>
  <c r="BV202" i="30"/>
  <c r="BQ190" i="30"/>
  <c r="AT191" i="30"/>
  <c r="AW203" i="30"/>
  <c r="AY209" i="30"/>
  <c r="BC203" i="30"/>
  <c r="AX204" i="30"/>
  <c r="BR214" i="30"/>
  <c r="AU222" i="30"/>
  <c r="BZ217" i="30"/>
  <c r="CD233" i="30"/>
  <c r="CB208" i="30"/>
  <c r="BV211" i="30"/>
  <c r="BT233" i="30"/>
  <c r="CF216" i="30"/>
  <c r="BO238" i="30"/>
  <c r="AV241" i="30"/>
  <c r="BO242" i="30"/>
  <c r="BW235" i="30"/>
  <c r="BY232" i="30"/>
  <c r="CG240" i="30"/>
  <c r="BI257" i="30"/>
  <c r="BO254" i="30"/>
  <c r="CA247" i="30"/>
  <c r="CC182" i="30"/>
  <c r="BT191" i="30"/>
  <c r="BY189" i="30"/>
  <c r="BM187" i="30"/>
  <c r="AR194" i="30"/>
  <c r="CG197" i="30"/>
  <c r="CF189" i="30"/>
  <c r="AU188" i="30"/>
  <c r="BS180" i="30"/>
  <c r="BD192" i="30"/>
  <c r="BC196" i="30"/>
  <c r="CB189" i="30"/>
  <c r="BC180" i="30"/>
  <c r="AY196" i="30"/>
  <c r="AZ196" i="30"/>
  <c r="CG190" i="30"/>
  <c r="CA180" i="30"/>
  <c r="BK190" i="30"/>
  <c r="CG187" i="30"/>
  <c r="BH194" i="30"/>
  <c r="BC195" i="30"/>
  <c r="BP197" i="30"/>
  <c r="CA184" i="30"/>
  <c r="BX196" i="30"/>
  <c r="BP199" i="30"/>
  <c r="BB204" i="30"/>
  <c r="AY202" i="30"/>
  <c r="AS187" i="30"/>
  <c r="AS190" i="30"/>
  <c r="BB196" i="30"/>
  <c r="BJ202" i="30"/>
  <c r="BG200" i="30"/>
  <c r="BV188" i="30"/>
  <c r="AS195" i="30"/>
  <c r="BU188" i="30"/>
  <c r="BR200" i="30"/>
  <c r="AY197" i="30"/>
  <c r="BS204" i="30"/>
  <c r="BF200" i="30"/>
  <c r="BM200" i="30"/>
  <c r="CG198" i="30"/>
  <c r="BU210" i="30"/>
  <c r="BR208" i="30"/>
  <c r="AS192" i="30"/>
  <c r="BN197" i="30"/>
  <c r="BY204" i="30"/>
  <c r="CC208" i="30"/>
  <c r="BZ206" i="30"/>
  <c r="BO182" i="30"/>
  <c r="AU202" i="30"/>
  <c r="CG202" i="30"/>
  <c r="AU207" i="30"/>
  <c r="CF211" i="30"/>
  <c r="AU190" i="30"/>
  <c r="BZ212" i="30"/>
  <c r="AY212" i="30"/>
  <c r="BC220" i="30"/>
  <c r="AT226" i="30"/>
  <c r="CG219" i="30"/>
  <c r="AX242" i="30"/>
  <c r="BU227" i="30"/>
  <c r="CE217" i="30"/>
  <c r="AU223" i="30"/>
  <c r="BK234" i="30"/>
  <c r="CC239" i="30"/>
  <c r="BY255" i="30"/>
  <c r="BY245" i="30"/>
  <c r="BK192" i="30"/>
  <c r="BD193" i="30"/>
  <c r="AX208" i="30"/>
  <c r="BR226" i="30"/>
  <c r="BM191" i="30"/>
  <c r="AT209" i="30"/>
  <c r="BI220" i="30"/>
  <c r="CB241" i="30"/>
  <c r="BD231" i="30"/>
  <c r="BQ241" i="30"/>
  <c r="CE232" i="30"/>
  <c r="BR233" i="30"/>
  <c r="AW235" i="30"/>
  <c r="CB228" i="30"/>
  <c r="AW253" i="30"/>
  <c r="BG237" i="30"/>
  <c r="BU250" i="30"/>
  <c r="BV262" i="30"/>
  <c r="BC184" i="30"/>
  <c r="AZ193" i="30"/>
  <c r="BE191" i="30"/>
  <c r="BJ189" i="30"/>
  <c r="BK191" i="30"/>
  <c r="BM199" i="30"/>
  <c r="BL191" i="30"/>
  <c r="BQ189" i="30"/>
  <c r="BW186" i="30"/>
  <c r="BZ193" i="30"/>
  <c r="BY197" i="30"/>
  <c r="CD192" i="30"/>
  <c r="AX189" i="30"/>
  <c r="BA199" i="30"/>
  <c r="BA187" i="30"/>
  <c r="BZ194" i="30"/>
  <c r="BD189" i="30"/>
  <c r="BM193" i="30"/>
  <c r="BQ195" i="30"/>
  <c r="CD195" i="30"/>
  <c r="CA189" i="30"/>
  <c r="AV199" i="30"/>
  <c r="BF193" i="30"/>
  <c r="BQ194" i="30"/>
  <c r="BK199" i="30"/>
  <c r="BX205" i="30"/>
  <c r="BU203" i="30"/>
  <c r="CC193" i="30"/>
  <c r="AV196" i="30"/>
  <c r="BD199" i="30"/>
  <c r="CF203" i="30"/>
  <c r="CC201" i="30"/>
  <c r="BA183" i="30"/>
  <c r="AW188" i="30"/>
  <c r="BX195" i="30"/>
  <c r="AX202" i="30"/>
  <c r="AT200" i="30"/>
  <c r="BI185" i="30"/>
  <c r="AS196" i="30"/>
  <c r="AS202" i="30"/>
  <c r="BN205" i="30"/>
  <c r="BA212" i="30"/>
  <c r="AX210" i="30"/>
  <c r="BM198" i="30"/>
  <c r="BA200" i="30"/>
  <c r="AW196" i="30"/>
  <c r="BI210" i="30"/>
  <c r="BF208" i="30"/>
  <c r="BL196" i="30"/>
  <c r="BQ196" i="30"/>
  <c r="BM204" i="30"/>
  <c r="AW210" i="30"/>
  <c r="BU209" i="30"/>
  <c r="CA199" i="30"/>
  <c r="CD218" i="30"/>
  <c r="AZ210" i="30"/>
  <c r="AY214" i="30"/>
  <c r="AU209" i="30"/>
  <c r="BZ221" i="30"/>
  <c r="AZ223" i="30"/>
  <c r="BH228" i="30"/>
  <c r="BH216" i="30"/>
  <c r="BW228" i="30"/>
  <c r="BR234" i="30"/>
  <c r="BJ239" i="30"/>
  <c r="CC247" i="30"/>
  <c r="BT257" i="30"/>
  <c r="BY193" i="30"/>
  <c r="AR204" i="30"/>
  <c r="BI200" i="30"/>
  <c r="CF234" i="30"/>
  <c r="BD196" i="30"/>
  <c r="AR225" i="30"/>
  <c r="CG227" i="30"/>
  <c r="BN228" i="30"/>
  <c r="BU233" i="30"/>
  <c r="BH239" i="30"/>
  <c r="BN223" i="30"/>
  <c r="BY239" i="30"/>
  <c r="BV239" i="30"/>
  <c r="BZ231" i="30"/>
  <c r="AT241" i="30"/>
  <c r="BH240" i="30"/>
  <c r="BS250" i="30"/>
  <c r="AT259" i="30"/>
  <c r="BH262" i="30"/>
  <c r="BR188" i="30"/>
  <c r="CA182" i="30"/>
  <c r="CA192" i="30"/>
  <c r="CF190" i="30"/>
  <c r="CE194" i="30"/>
  <c r="BM183" i="30"/>
  <c r="AR193" i="30"/>
  <c r="AW191" i="30"/>
  <c r="BB189" i="30"/>
  <c r="BU190" i="30"/>
  <c r="BE199" i="30"/>
  <c r="BY187" i="30"/>
  <c r="AZ192" i="30"/>
  <c r="BI190" i="30"/>
  <c r="CE193" i="30"/>
  <c r="BF196" i="30"/>
  <c r="BF192" i="30"/>
  <c r="BP188" i="30"/>
  <c r="BS198" i="30"/>
  <c r="BS182" i="30"/>
  <c r="BN194" i="30"/>
  <c r="AR191" i="30"/>
  <c r="BE197" i="30"/>
  <c r="BC193" i="30"/>
  <c r="AZ201" i="30"/>
  <c r="BH198" i="30"/>
  <c r="BA205" i="30"/>
  <c r="AR192" i="30"/>
  <c r="BO193" i="30"/>
  <c r="CC198" i="30"/>
  <c r="BL205" i="30"/>
  <c r="BI203" i="30"/>
  <c r="CE192" i="30"/>
  <c r="BR195" i="30"/>
  <c r="BZ198" i="30"/>
  <c r="BT203" i="30"/>
  <c r="BQ201" i="30"/>
  <c r="BQ192" i="30"/>
  <c r="BG204" i="30"/>
  <c r="BO203" i="30"/>
  <c r="BS207" i="30"/>
  <c r="BF203" i="30"/>
  <c r="BT211" i="30"/>
  <c r="BD205" i="30"/>
  <c r="BW201" i="30"/>
  <c r="BH204" i="30"/>
  <c r="CE211" i="30"/>
  <c r="CB209" i="30"/>
  <c r="BL199" i="30"/>
  <c r="CB199" i="30"/>
  <c r="AS206" i="30"/>
  <c r="AT208" i="30"/>
  <c r="BV207" i="30"/>
  <c r="CC207" i="30"/>
  <c r="BR203" i="30"/>
  <c r="AV217" i="30"/>
  <c r="CD209" i="30"/>
  <c r="BW214" i="30"/>
  <c r="CA217" i="30"/>
  <c r="BT222" i="30"/>
  <c r="BI228" i="30"/>
  <c r="BD239" i="30"/>
  <c r="BW242" i="30"/>
  <c r="BX234" i="30"/>
  <c r="BN231" i="30"/>
  <c r="AS240" i="30"/>
  <c r="BF255" i="30"/>
  <c r="BN188" i="30"/>
  <c r="BR196" i="30"/>
  <c r="CA225" i="30"/>
  <c r="BF248" i="30"/>
  <c r="BN202" i="30"/>
  <c r="BS211" i="30"/>
  <c r="BP209" i="30"/>
  <c r="CA203" i="30"/>
  <c r="BN201" i="30"/>
  <c r="BA211" i="30"/>
  <c r="BB209" i="30"/>
  <c r="AX216" i="30"/>
  <c r="CE200" i="30"/>
  <c r="BZ210" i="30"/>
  <c r="BI209" i="30"/>
  <c r="BJ207" i="30"/>
  <c r="BF214" i="30"/>
  <c r="BJ220" i="30"/>
  <c r="BW211" i="30"/>
  <c r="BQ207" i="30"/>
  <c r="BN203" i="30"/>
  <c r="BL212" i="30"/>
  <c r="BR218" i="30"/>
  <c r="CA224" i="30"/>
  <c r="BW218" i="30"/>
  <c r="BD227" i="30"/>
  <c r="AZ204" i="30"/>
  <c r="AS219" i="30"/>
  <c r="AR223" i="30"/>
  <c r="CC223" i="30"/>
  <c r="CB227" i="30"/>
  <c r="AU208" i="30"/>
  <c r="BT212" i="30"/>
  <c r="CB224" i="30"/>
  <c r="CC220" i="30"/>
  <c r="AR233" i="30"/>
  <c r="CE228" i="30"/>
  <c r="BI223" i="30"/>
  <c r="BT226" i="30"/>
  <c r="BY226" i="30"/>
  <c r="AZ216" i="30"/>
  <c r="BA216" i="30"/>
  <c r="BV218" i="30"/>
  <c r="CD221" i="30"/>
  <c r="CE221" i="30"/>
  <c r="BM216" i="30"/>
  <c r="BH243" i="30"/>
  <c r="BM241" i="30"/>
  <c r="BZ232" i="30"/>
  <c r="CA232" i="30"/>
  <c r="BF213" i="30"/>
  <c r="BN238" i="30"/>
  <c r="CC237" i="30"/>
  <c r="BO234" i="30"/>
  <c r="BZ237" i="30"/>
  <c r="CA233" i="30"/>
  <c r="CD229" i="30"/>
  <c r="BG229" i="30"/>
  <c r="BR237" i="30"/>
  <c r="BO237" i="30"/>
  <c r="AW239" i="30"/>
  <c r="CG253" i="30"/>
  <c r="AU246" i="30"/>
  <c r="AX236" i="30"/>
  <c r="BP252" i="30"/>
  <c r="AU237" i="30"/>
  <c r="AT254" i="30"/>
  <c r="CA187" i="30"/>
  <c r="CG185" i="30"/>
  <c r="CC195" i="30"/>
  <c r="CA194" i="30"/>
  <c r="BE203" i="30"/>
  <c r="AR195" i="30"/>
  <c r="BX209" i="30"/>
  <c r="BS205" i="30"/>
  <c r="AR203" i="30"/>
  <c r="BX206" i="30"/>
  <c r="AV221" i="30"/>
  <c r="CC233" i="30"/>
  <c r="BI216" i="30"/>
  <c r="BW236" i="30"/>
  <c r="BA259" i="30"/>
  <c r="AR189" i="30"/>
  <c r="BE195" i="30"/>
  <c r="BR189" i="30"/>
  <c r="BG195" i="30"/>
  <c r="BI202" i="30"/>
  <c r="BO208" i="30"/>
  <c r="BE215" i="30"/>
  <c r="AX227" i="30"/>
  <c r="AT201" i="30"/>
  <c r="AV211" i="30"/>
  <c r="CE207" i="30"/>
  <c r="BS206" i="30"/>
  <c r="BO199" i="30"/>
  <c r="BX210" i="30"/>
  <c r="BT217" i="30"/>
  <c r="BU202" i="30"/>
  <c r="BH200" i="30"/>
  <c r="CE210" i="30"/>
  <c r="CF208" i="30"/>
  <c r="CB215" i="30"/>
  <c r="BN204" i="30"/>
  <c r="BT209" i="30"/>
  <c r="AW209" i="30"/>
  <c r="AX207" i="30"/>
  <c r="AT214" i="30"/>
  <c r="AX220" i="30"/>
  <c r="BE223" i="30"/>
  <c r="BA217" i="30"/>
  <c r="BB224" i="30"/>
  <c r="AY228" i="30"/>
  <c r="CG215" i="30"/>
  <c r="CF217" i="30"/>
  <c r="CA220" i="30"/>
  <c r="BZ224" i="30"/>
  <c r="CC181" i="30"/>
  <c r="BV215" i="30"/>
  <c r="CD227" i="30"/>
  <c r="CE223" i="30"/>
  <c r="AT236" i="30"/>
  <c r="CG231" i="30"/>
  <c r="BL214" i="30"/>
  <c r="BQ214" i="30"/>
  <c r="AX205" i="30"/>
  <c r="AZ220" i="30"/>
  <c r="BE220" i="30"/>
  <c r="BG220" i="30"/>
  <c r="CD225" i="30"/>
  <c r="AS226" i="30"/>
  <c r="AZ231" i="30"/>
  <c r="AW231" i="30"/>
  <c r="BV224" i="30"/>
  <c r="CD236" i="30"/>
  <c r="BS236" i="30"/>
  <c r="BK213" i="30"/>
  <c r="BR242" i="30"/>
  <c r="CE240" i="30"/>
  <c r="BT228" i="30"/>
  <c r="CB240" i="30"/>
  <c r="AR224" i="30"/>
  <c r="CF232" i="30"/>
  <c r="BK235" i="30"/>
  <c r="BV243" i="30"/>
  <c r="BS243" i="30"/>
  <c r="CC234" i="30"/>
  <c r="AU260" i="30"/>
  <c r="BG256" i="30"/>
  <c r="BD248" i="30"/>
  <c r="BM248" i="30"/>
  <c r="BX249" i="30"/>
  <c r="BL262" i="30"/>
  <c r="BG185" i="30"/>
  <c r="BR193" i="30"/>
  <c r="BH188" i="30"/>
  <c r="BE188" i="30"/>
  <c r="BF195" i="30"/>
  <c r="BN199" i="30"/>
  <c r="BG201" i="30"/>
  <c r="BT207" i="30"/>
  <c r="AS209" i="30"/>
  <c r="BX219" i="30"/>
  <c r="CF225" i="30"/>
  <c r="AU213" i="30"/>
  <c r="BX237" i="30"/>
  <c r="BT236" i="30"/>
  <c r="BK243" i="30"/>
  <c r="BG184" i="30"/>
  <c r="AS185" i="30"/>
  <c r="BT193" i="30"/>
  <c r="BQ185" i="30"/>
  <c r="BV200" i="30"/>
  <c r="BE208" i="30"/>
  <c r="BG232" i="30"/>
  <c r="CC230" i="30"/>
  <c r="BQ208" i="30"/>
  <c r="BN206" i="30"/>
  <c r="BC198" i="30"/>
  <c r="BL204" i="30"/>
  <c r="AY208" i="30"/>
  <c r="BZ205" i="30"/>
  <c r="AV213" i="30"/>
  <c r="AZ219" i="30"/>
  <c r="BY206" i="30"/>
  <c r="BG206" i="30"/>
  <c r="BC197" i="30"/>
  <c r="BL210" i="30"/>
  <c r="BH217" i="30"/>
  <c r="BO201" i="30"/>
  <c r="BQ198" i="30"/>
  <c r="BS210" i="30"/>
  <c r="BT208" i="30"/>
  <c r="BP215" i="30"/>
  <c r="CC227" i="30"/>
  <c r="BY221" i="30"/>
  <c r="BU215" i="30"/>
  <c r="AZ221" i="30"/>
  <c r="AW225" i="30"/>
  <c r="CE212" i="30"/>
  <c r="CB200" i="30"/>
  <c r="BY217" i="30"/>
  <c r="BX221" i="30"/>
  <c r="CF223" i="30"/>
  <c r="BX218" i="30"/>
  <c r="BY214" i="30"/>
  <c r="CG226" i="30"/>
  <c r="AV239" i="30"/>
  <c r="AS235" i="30"/>
  <c r="BP218" i="30"/>
  <c r="BU218" i="30"/>
  <c r="BM213" i="30"/>
  <c r="BD224" i="30"/>
  <c r="BI224" i="30"/>
  <c r="BV213" i="30"/>
  <c r="CA213" i="30"/>
  <c r="AT230" i="30"/>
  <c r="AZ235" i="30"/>
  <c r="BA235" i="30"/>
  <c r="AT223" i="30"/>
  <c r="CD240" i="30"/>
  <c r="BU239" i="30"/>
  <c r="BT229" i="30"/>
  <c r="BG230" i="30"/>
  <c r="CG243" i="30"/>
  <c r="BV231" i="30"/>
  <c r="CD243" i="30"/>
  <c r="AZ241" i="30"/>
  <c r="AR236" i="30"/>
  <c r="BQ233" i="30"/>
  <c r="BS233" i="30"/>
  <c r="BU249" i="30"/>
  <c r="CA241" i="30"/>
  <c r="BZ243" i="30"/>
  <c r="BC260" i="30"/>
  <c r="BL260" i="30"/>
  <c r="BL245" i="30"/>
  <c r="CA255" i="30"/>
  <c r="BE180" i="30"/>
  <c r="BI189" i="30"/>
  <c r="BP189" i="30"/>
  <c r="AW181" i="30"/>
  <c r="BZ191" i="30"/>
  <c r="BP203" i="30"/>
  <c r="CD204" i="30"/>
  <c r="BO211" i="30"/>
  <c r="CF199" i="30"/>
  <c r="CF213" i="30"/>
  <c r="BQ217" i="30"/>
  <c r="BR217" i="30"/>
  <c r="BY223" i="30"/>
  <c r="CG216" i="30"/>
  <c r="BX228" i="30"/>
  <c r="CB246" i="30"/>
  <c r="BA193" i="30"/>
  <c r="BH193" i="30"/>
  <c r="AZ195" i="30"/>
  <c r="BC202" i="30"/>
  <c r="BV208" i="30"/>
  <c r="BX217" i="30"/>
  <c r="BE241" i="30"/>
  <c r="BO194" i="30"/>
  <c r="BR192" i="30"/>
  <c r="CB188" i="30"/>
  <c r="CE198" i="30"/>
  <c r="CE184" i="30"/>
  <c r="AY195" i="30"/>
  <c r="BK182" i="30"/>
  <c r="CA186" i="30"/>
  <c r="BT195" i="30"/>
  <c r="BS189" i="30"/>
  <c r="BF202" i="30"/>
  <c r="AX188" i="30"/>
  <c r="AU186" i="30"/>
  <c r="BY196" i="30"/>
  <c r="BN189" i="30"/>
  <c r="BO197" i="30"/>
  <c r="BW202" i="30"/>
  <c r="BF197" i="30"/>
  <c r="BY208" i="30"/>
  <c r="AW193" i="30"/>
  <c r="BI204" i="30"/>
  <c r="BJ206" i="30"/>
  <c r="BO200" i="30"/>
  <c r="BU206" i="30"/>
  <c r="BV210" i="30"/>
  <c r="BY207" i="30"/>
  <c r="BV212" i="30"/>
  <c r="AV202" i="30"/>
  <c r="AU212" i="30"/>
  <c r="AR217" i="30"/>
  <c r="BZ203" i="30"/>
  <c r="BZ209" i="30"/>
  <c r="BW226" i="30"/>
  <c r="BO214" i="30"/>
  <c r="BA223" i="30"/>
  <c r="BT202" i="30"/>
  <c r="BP217" i="30"/>
  <c r="BV223" i="30"/>
  <c r="CB231" i="30"/>
  <c r="BE217" i="30"/>
  <c r="AY221" i="30"/>
  <c r="BT218" i="30"/>
  <c r="BC214" i="30"/>
  <c r="BM224" i="30"/>
  <c r="BQ229" i="30"/>
  <c r="BH235" i="30"/>
  <c r="BS223" i="30"/>
  <c r="CA242" i="30"/>
  <c r="BX242" i="30"/>
  <c r="CB234" i="30"/>
  <c r="CG230" i="30"/>
  <c r="AY239" i="30"/>
  <c r="BK237" i="30"/>
  <c r="CF246" i="30"/>
  <c r="BQ263" i="30"/>
  <c r="BN190" i="30"/>
  <c r="BS188" i="30"/>
  <c r="CE182" i="30"/>
  <c r="CB192" i="30"/>
  <c r="CA196" i="30"/>
  <c r="BZ188" i="30"/>
  <c r="BQ183" i="30"/>
  <c r="AS193" i="30"/>
  <c r="AX191" i="30"/>
  <c r="CD189" i="30"/>
  <c r="AT190" i="30"/>
  <c r="BG191" i="30"/>
  <c r="AS200" i="30"/>
  <c r="CB196" i="30"/>
  <c r="BG188" i="30"/>
  <c r="BK200" i="30"/>
  <c r="BM206" i="30"/>
  <c r="BQ200" i="30"/>
  <c r="BE194" i="30"/>
  <c r="CD206" i="30"/>
  <c r="BP206" i="30"/>
  <c r="BW206" i="30"/>
  <c r="AU203" i="30"/>
  <c r="CF215" i="30"/>
  <c r="BZ220" i="30"/>
  <c r="BX220" i="30"/>
  <c r="BF233" i="30"/>
  <c r="BW216" i="30"/>
  <c r="BD235" i="30"/>
  <c r="BH250" i="30"/>
  <c r="BQ197" i="30"/>
  <c r="BS186" i="30"/>
  <c r="CD191" i="30"/>
  <c r="AV189" i="30"/>
  <c r="BK198" i="30"/>
  <c r="BJ194" i="30"/>
  <c r="BW192" i="30"/>
  <c r="BN195" i="30"/>
  <c r="BV198" i="30"/>
  <c r="AY193" i="30"/>
  <c r="BH205" i="30"/>
  <c r="BG192" i="30"/>
  <c r="BN198" i="30"/>
  <c r="BM201" i="30"/>
  <c r="BQ199" i="30"/>
  <c r="BX201" i="30"/>
  <c r="BY205" i="30"/>
  <c r="BS201" i="30"/>
  <c r="CA211" i="30"/>
  <c r="CD198" i="30"/>
  <c r="CB202" i="30"/>
  <c r="BL209" i="30"/>
  <c r="BB199" i="30"/>
  <c r="BW209" i="30"/>
  <c r="BE202" i="30"/>
  <c r="CA210" i="30"/>
  <c r="BX215" i="30"/>
  <c r="BD209" i="30"/>
  <c r="AT207" i="30"/>
  <c r="AT220" i="30"/>
  <c r="BW208" i="30"/>
  <c r="BT213" i="30"/>
  <c r="BU223" i="30"/>
  <c r="BH225" i="30"/>
  <c r="AW217" i="30"/>
  <c r="CG221" i="30"/>
  <c r="BT215" i="30"/>
  <c r="BS213" i="30"/>
  <c r="CF237" i="30"/>
  <c r="AT217" i="30"/>
  <c r="BC225" i="30"/>
  <c r="CB226" i="30"/>
  <c r="BD216" i="30"/>
  <c r="BS222" i="30"/>
  <c r="BE237" i="30"/>
  <c r="BL243" i="30"/>
  <c r="AR237" i="30"/>
  <c r="BK228" i="30"/>
  <c r="BU232" i="30"/>
  <c r="CB242" i="30"/>
  <c r="BK231" i="30"/>
  <c r="BE251" i="30"/>
  <c r="BI246" i="30"/>
  <c r="BZ261" i="30"/>
  <c r="BY263" i="30"/>
  <c r="AT192" i="30"/>
  <c r="AY190" i="30"/>
  <c r="BD188" i="30"/>
  <c r="BI183" i="30"/>
  <c r="BG198" i="30"/>
  <c r="BF190" i="30"/>
  <c r="BK188" i="30"/>
  <c r="AY182" i="30"/>
  <c r="BG180" i="30"/>
  <c r="CG199" i="30"/>
  <c r="AS181" i="30"/>
  <c r="BQ181" i="30"/>
  <c r="AX206" i="30"/>
  <c r="CE195" i="30"/>
  <c r="AY191" i="30"/>
  <c r="BL193" i="30"/>
  <c r="BS197" i="30"/>
  <c r="BV199" i="30"/>
  <c r="BV197" i="30"/>
  <c r="BF194" i="30"/>
  <c r="BL213" i="30"/>
  <c r="AV200" i="30"/>
  <c r="BX200" i="30"/>
  <c r="BM227" i="30"/>
  <c r="BJ216" i="30"/>
  <c r="BM226" i="30"/>
  <c r="AW236" i="30"/>
  <c r="BQ221" i="30"/>
  <c r="BC217" i="30"/>
  <c r="BS232" i="30"/>
  <c r="BP190" i="30"/>
  <c r="CG181" i="30"/>
  <c r="BW190" i="30"/>
  <c r="AY189" i="30"/>
  <c r="BC190" i="30"/>
  <c r="BD194" i="30"/>
  <c r="BL197" i="30"/>
  <c r="CB190" i="30"/>
  <c r="BC191" i="30"/>
  <c r="BC186" i="30"/>
  <c r="AX196" i="30"/>
  <c r="BC200" i="30"/>
  <c r="BK194" i="30"/>
  <c r="BN200" i="30"/>
  <c r="BO204" i="30"/>
  <c r="BQ188" i="30"/>
  <c r="BZ204" i="30"/>
  <c r="CG188" i="30"/>
  <c r="BU204" i="30"/>
  <c r="BV206" i="30"/>
  <c r="BU201" i="30"/>
  <c r="BM208" i="30"/>
  <c r="BO188" i="30"/>
  <c r="BQ202" i="30"/>
  <c r="AY199" i="30"/>
  <c r="BM196" i="30"/>
  <c r="BD204" i="30"/>
  <c r="BZ218" i="30"/>
  <c r="CF204" i="30"/>
  <c r="AV210" i="30"/>
  <c r="AW206" i="30"/>
  <c r="BY211" i="30"/>
  <c r="BV216" i="30"/>
  <c r="BS220" i="30"/>
  <c r="BD215" i="30"/>
  <c r="AZ227" i="30"/>
  <c r="CC215" i="30"/>
  <c r="BO226" i="30"/>
  <c r="BW219" i="30"/>
  <c r="AT244" i="30"/>
  <c r="AX225" i="30"/>
  <c r="BD229" i="30"/>
  <c r="BY218" i="30"/>
  <c r="BH224" i="30"/>
  <c r="BU226" i="30"/>
  <c r="BI243" i="30"/>
  <c r="BE235" i="30"/>
  <c r="CA228" i="30"/>
  <c r="BP230" i="30"/>
  <c r="AV235" i="30"/>
  <c r="BP235" i="30"/>
  <c r="AS247" i="30"/>
  <c r="AX233" i="30"/>
  <c r="BX254" i="30"/>
  <c r="BB256" i="30"/>
  <c r="BY185" i="30"/>
  <c r="BP193" i="30"/>
  <c r="BU191" i="30"/>
  <c r="BZ189" i="30"/>
  <c r="CG192" i="30"/>
  <c r="CC199" i="30"/>
  <c r="CB191" i="30"/>
  <c r="CG189" i="30"/>
  <c r="AV188" i="30"/>
  <c r="AY198" i="30"/>
  <c r="BG189" i="30"/>
  <c r="BG196" i="30"/>
  <c r="BY188" i="30"/>
  <c r="AU204" i="30"/>
  <c r="BF204" i="30"/>
  <c r="BN196" i="30"/>
  <c r="BT199" i="30"/>
  <c r="BN210" i="30"/>
  <c r="BY210" i="30"/>
  <c r="CC204" i="30"/>
  <c r="BH207" i="30"/>
  <c r="BP219" i="30"/>
  <c r="CB210" i="30"/>
  <c r="AS211" i="30"/>
  <c r="BI221" i="30"/>
  <c r="AV216" i="30"/>
  <c r="BH237" i="30"/>
  <c r="CC248" i="30"/>
  <c r="BK203" i="30"/>
  <c r="BY233" i="30"/>
  <c r="BA192" i="30"/>
  <c r="BU199" i="30"/>
  <c r="BW188" i="30"/>
  <c r="CF192" i="30"/>
  <c r="CE191" i="30"/>
  <c r="BI194" i="30"/>
  <c r="BV196" i="30"/>
  <c r="AV193" i="30"/>
  <c r="BF189" i="30"/>
  <c r="BI199" i="30"/>
  <c r="BA188" i="30"/>
  <c r="CD194" i="30"/>
  <c r="BN192" i="30"/>
  <c r="CA198" i="30"/>
  <c r="BR194" i="30"/>
  <c r="BP201" i="30"/>
  <c r="AX199" i="30"/>
  <c r="BQ205" i="30"/>
  <c r="BN193" i="30"/>
  <c r="BU194" i="30"/>
  <c r="BS199" i="30"/>
  <c r="CB205" i="30"/>
  <c r="BY203" i="30"/>
  <c r="BY181" i="30"/>
  <c r="BH196" i="30"/>
  <c r="BH199" i="30"/>
  <c r="AT204" i="30"/>
  <c r="CG201" i="30"/>
  <c r="BY199" i="30"/>
  <c r="CC205" i="30"/>
  <c r="CE203" i="30"/>
  <c r="AS208" i="30"/>
  <c r="CB204" i="30"/>
  <c r="CD188" i="30"/>
  <c r="BJ197" i="30"/>
  <c r="AW202" i="30"/>
  <c r="CD205" i="30"/>
  <c r="BE212" i="30"/>
  <c r="BB210" i="30"/>
  <c r="BC199" i="30"/>
  <c r="BE200" i="30"/>
  <c r="BK197" i="30"/>
  <c r="BM210" i="30"/>
  <c r="BJ208" i="30"/>
  <c r="BT198" i="30"/>
  <c r="BF212" i="30"/>
  <c r="AU210" i="30"/>
  <c r="AV208" i="30"/>
  <c r="AR215" i="30"/>
  <c r="AZ194" i="30"/>
  <c r="AR206" i="30"/>
  <c r="BC208" i="30"/>
  <c r="AZ206" i="30"/>
  <c r="AZ213" i="30"/>
  <c r="BD219" i="30"/>
  <c r="AY207" i="30"/>
  <c r="BK206" i="30"/>
  <c r="AS198" i="30"/>
  <c r="BP210" i="30"/>
  <c r="BL217" i="30"/>
  <c r="CG225" i="30"/>
  <c r="CC219" i="30"/>
  <c r="BY213" i="30"/>
  <c r="BH208" i="30"/>
  <c r="BK220" i="30"/>
  <c r="BD228" i="30"/>
  <c r="AT215" i="30"/>
  <c r="BY220" i="30"/>
  <c r="BT231" i="30"/>
  <c r="AS237" i="30"/>
  <c r="AT229" i="30"/>
  <c r="CA235" i="30"/>
  <c r="AV228" i="30"/>
  <c r="AX250" i="30"/>
  <c r="BX213" i="30"/>
  <c r="BZ226" i="30"/>
  <c r="BM215" i="30"/>
  <c r="CE216" i="30"/>
  <c r="AU217" i="30"/>
  <c r="BH241" i="30"/>
  <c r="CB222" i="30"/>
  <c r="BP239" i="30"/>
  <c r="AU239" i="30"/>
  <c r="BP180" i="30"/>
  <c r="AR242" i="30"/>
  <c r="AW195" i="30"/>
  <c r="AY186" i="30"/>
  <c r="BY191" i="30"/>
  <c r="BG193" i="30"/>
  <c r="AT195" i="30"/>
  <c r="BM181" i="30"/>
  <c r="BB198" i="30"/>
  <c r="AY188" i="30"/>
  <c r="BH192" i="30"/>
  <c r="BY190" i="30"/>
  <c r="AW194" i="30"/>
  <c r="BJ196" i="30"/>
  <c r="BS190" i="30"/>
  <c r="BL194" i="30"/>
  <c r="BT197" i="30"/>
  <c r="AV203" i="30"/>
  <c r="AS201" i="30"/>
  <c r="AZ191" i="30"/>
  <c r="BM197" i="30"/>
  <c r="BS193" i="30"/>
  <c r="BD201" i="30"/>
  <c r="BP198" i="30"/>
  <c r="BE205" i="30"/>
  <c r="BP192" i="30"/>
  <c r="BA194" i="30"/>
  <c r="AU199" i="30"/>
  <c r="BP205" i="30"/>
  <c r="BM203" i="30"/>
  <c r="AV195" i="30"/>
  <c r="CB198" i="30"/>
  <c r="BK205" i="30"/>
  <c r="BO209" i="30"/>
  <c r="BL207" i="30"/>
  <c r="BA195" i="30"/>
  <c r="BW204" i="30"/>
  <c r="BS203" i="30"/>
  <c r="BW207" i="30"/>
  <c r="BV203" i="30"/>
  <c r="BX211" i="30"/>
  <c r="BT205" i="30"/>
  <c r="CA201" i="30"/>
  <c r="BX204" i="30"/>
  <c r="AS212" i="30"/>
  <c r="CF209" i="30"/>
  <c r="BG205" i="30"/>
  <c r="AT203" i="30"/>
  <c r="BQ211" i="30"/>
  <c r="BR209" i="30"/>
  <c r="BN216" i="30"/>
  <c r="AY206" i="30"/>
  <c r="AT212" i="30"/>
  <c r="BY209" i="30"/>
  <c r="BZ207" i="30"/>
  <c r="BV214" i="30"/>
  <c r="AZ188" i="30"/>
  <c r="BJ201" i="30"/>
  <c r="CG207" i="30"/>
  <c r="AT205" i="30"/>
  <c r="CD212" i="30"/>
  <c r="AR219" i="30"/>
  <c r="BK224" i="30"/>
  <c r="BG218" i="30"/>
  <c r="CD226" i="30"/>
  <c r="BY227" i="30"/>
  <c r="BJ224" i="30"/>
  <c r="BE224" i="30"/>
  <c r="AU215" i="30"/>
  <c r="BC222" i="30"/>
  <c r="BU231" i="30"/>
  <c r="BK215" i="30"/>
  <c r="BB241" i="30"/>
  <c r="AV244" i="30"/>
  <c r="BW256" i="30"/>
  <c r="AU263" i="30"/>
  <c r="CD199" i="30"/>
  <c r="BV220" i="30"/>
  <c r="BP225" i="30"/>
  <c r="CF214" i="30"/>
  <c r="AY223" i="30"/>
  <c r="BK226" i="30"/>
  <c r="BQ220" i="30"/>
  <c r="CG237" i="30"/>
  <c r="BM255" i="30"/>
  <c r="BT223" i="30"/>
  <c r="BY251" i="30"/>
  <c r="BT192" i="30"/>
  <c r="BS196" i="30"/>
  <c r="BR190" i="30"/>
  <c r="BE183" i="30"/>
  <c r="CE196" i="30"/>
  <c r="BP196" i="30"/>
  <c r="BM192" i="30"/>
  <c r="CC183" i="30"/>
  <c r="BA191" i="30"/>
  <c r="AU191" i="30"/>
  <c r="BX194" i="30"/>
  <c r="BS195" i="30"/>
  <c r="CF197" i="30"/>
  <c r="BX188" i="30"/>
  <c r="AY184" i="30"/>
  <c r="AU197" i="30"/>
  <c r="BR204" i="30"/>
  <c r="BO202" i="30"/>
  <c r="BE189" i="30"/>
  <c r="AU193" i="30"/>
  <c r="AR197" i="30"/>
  <c r="BZ202" i="30"/>
  <c r="BW200" i="30"/>
  <c r="BB190" i="30"/>
  <c r="BO196" i="30"/>
  <c r="BW191" i="30"/>
  <c r="AR201" i="30"/>
  <c r="AR198" i="30"/>
  <c r="AS205" i="30"/>
  <c r="CB201" i="30"/>
  <c r="CC200" i="30"/>
  <c r="CF200" i="30"/>
  <c r="AU211" i="30"/>
  <c r="AR209" i="30"/>
  <c r="AU189" i="30"/>
  <c r="BD198" i="30"/>
  <c r="AY205" i="30"/>
  <c r="BC209" i="30"/>
  <c r="AZ207" i="30"/>
  <c r="BX192" i="30"/>
  <c r="BQ203" i="30"/>
  <c r="BG203" i="30"/>
  <c r="BK207" i="30"/>
  <c r="BP202" i="30"/>
  <c r="BL211" i="30"/>
  <c r="BK209" i="30"/>
  <c r="AS207" i="30"/>
  <c r="BB201" i="30"/>
  <c r="AX211" i="30"/>
  <c r="AT218" i="30"/>
  <c r="BA204" i="30"/>
  <c r="CD201" i="30"/>
  <c r="BE211" i="30"/>
  <c r="BF209" i="30"/>
  <c r="BB216" i="30"/>
  <c r="BK202" i="30"/>
  <c r="AZ211" i="30"/>
  <c r="BM209" i="30"/>
  <c r="BN207" i="30"/>
  <c r="BJ214" i="30"/>
  <c r="BN220" i="30"/>
  <c r="CE222" i="30"/>
  <c r="CA216" i="30"/>
  <c r="CB223" i="30"/>
  <c r="BQ215" i="30"/>
  <c r="AR180" i="30"/>
  <c r="BJ236" i="30"/>
  <c r="BU207" i="30"/>
  <c r="BL226" i="30"/>
  <c r="BO216" i="30"/>
  <c r="AV243" i="30"/>
  <c r="AS216" i="30"/>
  <c r="AS244" i="30"/>
  <c r="BT248" i="30"/>
  <c r="BF187" i="30"/>
  <c r="CA222" i="30"/>
  <c r="BB212" i="30"/>
  <c r="AT216" i="30"/>
  <c r="AT221" i="30"/>
  <c r="AZ229" i="30"/>
  <c r="CA227" i="30"/>
  <c r="BC242" i="30"/>
  <c r="BQ234" i="30"/>
  <c r="CC240" i="30"/>
  <c r="AW216" i="30"/>
  <c r="BW224" i="30"/>
  <c r="BM212" i="30"/>
  <c r="BM211" i="30"/>
  <c r="BI217" i="30"/>
  <c r="BH221" i="30"/>
  <c r="BL225" i="30"/>
  <c r="AX219" i="30"/>
  <c r="AY215" i="30"/>
  <c r="BG227" i="30"/>
  <c r="BL239" i="30"/>
  <c r="BI235" i="30"/>
  <c r="AT219" i="30"/>
  <c r="AY219" i="30"/>
  <c r="BY215" i="30"/>
  <c r="BX224" i="30"/>
  <c r="CC224" i="30"/>
  <c r="BD214" i="30"/>
  <c r="BE214" i="30"/>
  <c r="BN230" i="30"/>
  <c r="BX235" i="30"/>
  <c r="BU235" i="30"/>
  <c r="AT225" i="30"/>
  <c r="BL241" i="30"/>
  <c r="AU240" i="30"/>
  <c r="CD230" i="30"/>
  <c r="CE230" i="30"/>
  <c r="BB220" i="30"/>
  <c r="AV232" i="30"/>
  <c r="BD244" i="30"/>
  <c r="AZ243" i="30"/>
  <c r="BH236" i="30"/>
  <c r="BQ235" i="30"/>
  <c r="AS234" i="30"/>
  <c r="AU250" i="30"/>
  <c r="BA242" i="30"/>
  <c r="AY229" i="30"/>
  <c r="BS260" i="30"/>
  <c r="CB260" i="30"/>
  <c r="CB245" i="30"/>
  <c r="BG257" i="30"/>
  <c r="CB186" i="30"/>
  <c r="BI213" i="30"/>
  <c r="BL223" i="30"/>
  <c r="CB206" i="30"/>
  <c r="BI227" i="30"/>
  <c r="BE221" i="30"/>
  <c r="BA215" i="30"/>
  <c r="BD225" i="30"/>
  <c r="CD214" i="30"/>
  <c r="CD197" i="30"/>
  <c r="AU220" i="30"/>
  <c r="CG213" i="30"/>
  <c r="AT224" i="30"/>
  <c r="AX209" i="30"/>
  <c r="BG199" i="30"/>
  <c r="AS223" i="30"/>
  <c r="BL216" i="30"/>
  <c r="BP222" i="30"/>
  <c r="BK212" i="30"/>
  <c r="BQ218" i="30"/>
  <c r="BU224" i="30"/>
  <c r="BV230" i="30"/>
  <c r="BZ236" i="30"/>
  <c r="CD242" i="30"/>
  <c r="BR219" i="30"/>
  <c r="BU217" i="30"/>
  <c r="BG225" i="30"/>
  <c r="CC214" i="30"/>
  <c r="BB236" i="30"/>
  <c r="AT227" i="30"/>
  <c r="BK240" i="30"/>
  <c r="BI231" i="30"/>
  <c r="BL232" i="30"/>
  <c r="AS229" i="30"/>
  <c r="BC240" i="30"/>
  <c r="BA251" i="30"/>
  <c r="BW233" i="30"/>
  <c r="BC247" i="30"/>
  <c r="BT262" i="30"/>
  <c r="BT227" i="30"/>
  <c r="CB216" i="30"/>
  <c r="BV221" i="30"/>
  <c r="BJ238" i="30"/>
  <c r="AV234" i="30"/>
  <c r="BI256" i="30"/>
  <c r="BU221" i="30"/>
  <c r="BT225" i="30"/>
  <c r="CG204" i="30"/>
  <c r="BG214" i="30"/>
  <c r="BT210" i="30"/>
  <c r="BM221" i="30"/>
  <c r="AZ222" i="30"/>
  <c r="BA218" i="30"/>
  <c r="BF230" i="30"/>
  <c r="BN242" i="30"/>
  <c r="AV225" i="30"/>
  <c r="AX223" i="30"/>
  <c r="BC223" i="30"/>
  <c r="BO212" i="30"/>
  <c r="BU212" i="30"/>
  <c r="CD228" i="30"/>
  <c r="BD218" i="30"/>
  <c r="BI218" i="30"/>
  <c r="BL218" i="30"/>
  <c r="BX239" i="30"/>
  <c r="CA238" i="30"/>
  <c r="AY225" i="30"/>
  <c r="BA229" i="30"/>
  <c r="AW243" i="30"/>
  <c r="AR235" i="30"/>
  <c r="CE234" i="30"/>
  <c r="BR236" i="30"/>
  <c r="AX235" i="30"/>
  <c r="AY231" i="30"/>
  <c r="BI241" i="30"/>
  <c r="BZ239" i="30"/>
  <c r="CD231" i="30"/>
  <c r="BJ235" i="30"/>
  <c r="AY256" i="30"/>
  <c r="BC248" i="30"/>
  <c r="BI240" i="30"/>
  <c r="BP256" i="30"/>
  <c r="BE247" i="30"/>
  <c r="AT258" i="30"/>
  <c r="CB256" i="30"/>
  <c r="AZ187" i="30"/>
  <c r="AT228" i="30"/>
  <c r="CF221" i="30"/>
  <c r="CA208" i="30"/>
  <c r="CC225" i="30"/>
  <c r="BY219" i="30"/>
  <c r="BU213" i="30"/>
  <c r="BX223" i="30"/>
  <c r="AR208" i="30"/>
  <c r="BS224" i="30"/>
  <c r="BO218" i="30"/>
  <c r="BD212" i="30"/>
  <c r="BN222" i="30"/>
  <c r="AW211" i="30"/>
  <c r="CD220" i="30"/>
  <c r="BE227" i="30"/>
  <c r="AR218" i="30"/>
  <c r="AV224" i="30"/>
  <c r="AS214" i="30"/>
  <c r="AW220" i="30"/>
  <c r="BA226" i="30"/>
  <c r="BB232" i="30"/>
  <c r="BF238" i="30"/>
  <c r="BU229" i="30"/>
  <c r="BV227" i="30"/>
  <c r="AX217" i="30"/>
  <c r="BF224" i="30"/>
  <c r="CG222" i="30"/>
  <c r="BF244" i="30"/>
  <c r="CB233" i="30"/>
  <c r="BJ217" i="30"/>
  <c r="BS238" i="30"/>
  <c r="BP238" i="30"/>
  <c r="BT230" i="30"/>
  <c r="AX239" i="30"/>
  <c r="BX232" i="30"/>
  <c r="BQ247" i="30"/>
  <c r="BR255" i="30"/>
  <c r="BB258" i="30"/>
  <c r="AS227" i="30"/>
  <c r="AU225" i="30"/>
  <c r="AU226" i="30"/>
  <c r="BO219" i="30"/>
  <c r="BU253" i="30"/>
  <c r="BM249" i="30"/>
  <c r="BR212" i="30"/>
  <c r="BS218" i="30"/>
  <c r="BR222" i="30"/>
  <c r="BM223" i="30"/>
  <c r="BL227" i="30"/>
  <c r="BO206" i="30"/>
  <c r="AT213" i="30"/>
  <c r="BB225" i="30"/>
  <c r="BC221" i="30"/>
  <c r="BH233" i="30"/>
  <c r="BE229" i="30"/>
  <c r="BE225" i="30"/>
  <c r="BB227" i="30"/>
  <c r="BC227" i="30"/>
  <c r="BT216" i="30"/>
  <c r="BY216" i="30"/>
  <c r="AT222" i="30"/>
  <c r="BH222" i="30"/>
  <c r="BM222" i="30"/>
  <c r="BM218" i="30"/>
  <c r="CB243" i="30"/>
  <c r="CC241" i="30"/>
  <c r="BD233" i="30"/>
  <c r="BE233" i="30"/>
  <c r="BJ215" i="30"/>
  <c r="AR239" i="30"/>
  <c r="BC238" i="30"/>
  <c r="BK236" i="30"/>
  <c r="AZ238" i="30"/>
  <c r="BA234" i="30"/>
  <c r="BD230" i="30"/>
  <c r="BW229" i="30"/>
  <c r="AR238" i="30"/>
  <c r="CE237" i="30"/>
  <c r="BG244" i="30"/>
  <c r="BG254" i="30"/>
  <c r="BK246" i="30"/>
  <c r="CF228" i="30"/>
  <c r="CF252" i="30"/>
  <c r="AY243" i="30"/>
  <c r="BJ254" i="30"/>
  <c r="BE186" i="30"/>
  <c r="BN226" i="30"/>
  <c r="CB219" i="30"/>
  <c r="BN208" i="30"/>
  <c r="BG224" i="30"/>
  <c r="BC218" i="30"/>
  <c r="BF228" i="30"/>
  <c r="BB222" i="30"/>
  <c r="CG209" i="30"/>
  <c r="AW223" i="30"/>
  <c r="AS217" i="30"/>
  <c r="AV227" i="30"/>
  <c r="AR221" i="30"/>
  <c r="AX201" i="30"/>
  <c r="AR227" i="30"/>
  <c r="BJ213" i="30"/>
  <c r="BN219" i="30"/>
  <c r="BR225" i="30"/>
  <c r="BO215" i="30"/>
  <c r="BS221" i="30"/>
  <c r="BW227" i="30"/>
  <c r="BX233" i="30"/>
  <c r="CB239" i="30"/>
  <c r="BY235" i="30"/>
  <c r="BS219" i="30"/>
  <c r="BF225" i="30"/>
  <c r="BX214" i="30"/>
  <c r="AT210" i="30"/>
  <c r="AY236" i="30"/>
  <c r="CF241" i="30"/>
  <c r="BH231" i="30"/>
  <c r="CD213" i="30"/>
  <c r="BM228" i="30"/>
  <c r="BX236" i="30"/>
  <c r="AY235" i="30"/>
  <c r="BG243" i="30"/>
  <c r="AT247" i="30"/>
  <c r="BN248" i="30"/>
  <c r="BP257" i="30"/>
  <c r="BH213" i="30"/>
  <c r="AW233" i="30"/>
  <c r="BO227" i="30"/>
  <c r="AU242" i="30"/>
  <c r="BJ241" i="30"/>
  <c r="BA231" i="30"/>
  <c r="AX214" i="30"/>
  <c r="BN213" i="30"/>
  <c r="BR221" i="30"/>
  <c r="BO213" i="30"/>
  <c r="BW221" i="30"/>
  <c r="BX229" i="30"/>
  <c r="BU225" i="30"/>
  <c r="BB219" i="30"/>
  <c r="BF227" i="30"/>
  <c r="BC219" i="30"/>
  <c r="BK227" i="30"/>
  <c r="AY216" i="30"/>
  <c r="BX216" i="30"/>
  <c r="CF224" i="30"/>
  <c r="CC216" i="30"/>
  <c r="CG224" i="30"/>
  <c r="BG228" i="30"/>
  <c r="BR228" i="30"/>
  <c r="BB238" i="30"/>
  <c r="AY230" i="30"/>
  <c r="BU237" i="30"/>
  <c r="BY243" i="30"/>
  <c r="AU219" i="30"/>
  <c r="CB235" i="30"/>
  <c r="CF243" i="30"/>
  <c r="CC235" i="30"/>
  <c r="CG241" i="30"/>
  <c r="BN225" i="30"/>
  <c r="BL233" i="30"/>
  <c r="BP241" i="30"/>
  <c r="BI233" i="30"/>
  <c r="AY240" i="30"/>
  <c r="AX230" i="30"/>
  <c r="AU244" i="30"/>
  <c r="AR234" i="30"/>
  <c r="AV240" i="30"/>
  <c r="AS230" i="30"/>
  <c r="BW212" i="30"/>
  <c r="CA236" i="30"/>
  <c r="AZ232" i="30"/>
  <c r="BD238" i="30"/>
  <c r="CE233" i="30"/>
  <c r="AR230" i="30"/>
  <c r="AZ242" i="30"/>
  <c r="BU243" i="30"/>
  <c r="AW242" i="30"/>
  <c r="BC254" i="30"/>
  <c r="BY228" i="30"/>
  <c r="BG246" i="30"/>
  <c r="BO258" i="30"/>
  <c r="BM238" i="30"/>
  <c r="BE253" i="30"/>
  <c r="AX253" i="30"/>
  <c r="BB245" i="30"/>
  <c r="BT242" i="30"/>
  <c r="BK245" i="30"/>
  <c r="BR254" i="30"/>
  <c r="BV246" i="30"/>
  <c r="CA256" i="30"/>
  <c r="BR249" i="30"/>
  <c r="BI261" i="30"/>
  <c r="CB181" i="30"/>
  <c r="AX226" i="30"/>
  <c r="CE220" i="30"/>
  <c r="AU195" i="30"/>
  <c r="BR207" i="30"/>
  <c r="CF222" i="30"/>
  <c r="AV231" i="30"/>
  <c r="AW213" i="30"/>
  <c r="BA224" i="30"/>
  <c r="BW213" i="30"/>
  <c r="BF219" i="30"/>
  <c r="BL222" i="30"/>
  <c r="BQ239" i="30"/>
  <c r="BC230" i="30"/>
  <c r="CF235" i="30"/>
  <c r="BV240" i="30"/>
  <c r="CE231" i="30"/>
  <c r="BF241" i="30"/>
  <c r="CA245" i="30"/>
  <c r="BG241" i="30"/>
  <c r="AW259" i="30"/>
  <c r="CE183" i="30"/>
  <c r="CD257" i="30"/>
  <c r="BW232" i="30"/>
  <c r="BH227" i="30"/>
  <c r="BN215" i="30"/>
  <c r="BR223" i="30"/>
  <c r="BS215" i="30"/>
  <c r="BW223" i="30"/>
  <c r="BB207" i="30"/>
  <c r="AX213" i="30"/>
  <c r="BB221" i="30"/>
  <c r="AY213" i="30"/>
  <c r="BG221" i="30"/>
  <c r="BH229" i="30"/>
  <c r="AY224" i="30"/>
  <c r="CB218" i="30"/>
  <c r="CF226" i="30"/>
  <c r="CC218" i="30"/>
  <c r="AU227" i="30"/>
  <c r="BL220" i="30"/>
  <c r="AX232" i="30"/>
  <c r="BF240" i="30"/>
  <c r="AY232" i="30"/>
  <c r="BA239" i="30"/>
  <c r="CE224" i="30"/>
  <c r="AY227" i="30"/>
  <c r="CB237" i="30"/>
  <c r="BY229" i="30"/>
  <c r="BI237" i="30"/>
  <c r="BM243" i="30"/>
  <c r="BO217" i="30"/>
  <c r="BL235" i="30"/>
  <c r="BP243" i="30"/>
  <c r="BM235" i="30"/>
  <c r="BU241" i="30"/>
  <c r="BR238" i="30"/>
  <c r="BJ229" i="30"/>
  <c r="BN235" i="30"/>
  <c r="BR241" i="30"/>
  <c r="BO231" i="30"/>
  <c r="AW224" i="30"/>
  <c r="CE242" i="30"/>
  <c r="BV233" i="30"/>
  <c r="CF240" i="30"/>
  <c r="AV226" i="30"/>
  <c r="AT233" i="30"/>
  <c r="AU229" i="30"/>
  <c r="AR240" i="30"/>
  <c r="AW245" i="30"/>
  <c r="BE257" i="30"/>
  <c r="BC237" i="30"/>
  <c r="BI249" i="30"/>
  <c r="AU234" i="30"/>
  <c r="BO241" i="30"/>
  <c r="BI259" i="30"/>
  <c r="BB259" i="30"/>
  <c r="BF251" i="30"/>
  <c r="CG257" i="30"/>
  <c r="BO251" i="30"/>
  <c r="BV260" i="30"/>
  <c r="BZ252" i="30"/>
  <c r="BC251" i="30"/>
  <c r="BY256" i="30"/>
  <c r="BB263" i="30"/>
  <c r="BO183" i="30"/>
  <c r="AV223" i="30"/>
  <c r="CA214" i="30"/>
  <c r="BU219" i="30"/>
  <c r="BW210" i="30"/>
  <c r="CC212" i="30"/>
  <c r="AZ237" i="30"/>
  <c r="AR216" i="30"/>
  <c r="AZ217" i="30"/>
  <c r="CA221" i="30"/>
  <c r="BJ227" i="30"/>
  <c r="BV232" i="30"/>
  <c r="CB212" i="30"/>
  <c r="BY237" i="30"/>
  <c r="AX244" i="30"/>
  <c r="BZ229" i="30"/>
  <c r="AR231" i="30"/>
  <c r="BP242" i="30"/>
  <c r="BV255" i="30"/>
  <c r="CD241" i="30"/>
  <c r="AZ260" i="30"/>
  <c r="BY247" i="30"/>
  <c r="BZ258" i="30"/>
  <c r="BJ244" i="30"/>
  <c r="BC234" i="30"/>
  <c r="BA219" i="30"/>
  <c r="BN217" i="30"/>
  <c r="BV225" i="30"/>
  <c r="BS217" i="30"/>
  <c r="BW225" i="30"/>
  <c r="CB225" i="30"/>
  <c r="AX215" i="30"/>
  <c r="BB223" i="30"/>
  <c r="BC215" i="30"/>
  <c r="BG223" i="30"/>
  <c r="BA209" i="30"/>
  <c r="BX212" i="30"/>
  <c r="CB220" i="30"/>
  <c r="BY212" i="30"/>
  <c r="CG220" i="30"/>
  <c r="AR229" i="30"/>
  <c r="AV212" i="30"/>
  <c r="BB234" i="30"/>
  <c r="BF242" i="30"/>
  <c r="AY234" i="30"/>
  <c r="BW240" i="30"/>
  <c r="CF218" i="30"/>
  <c r="BX231" i="30"/>
  <c r="CF239" i="30"/>
  <c r="BY231" i="30"/>
  <c r="CE238" i="30"/>
  <c r="CA218" i="30"/>
  <c r="BS225" i="30"/>
  <c r="BL237" i="30"/>
  <c r="BI229" i="30"/>
  <c r="AW237" i="30"/>
  <c r="BA243" i="30"/>
  <c r="BO230" i="30"/>
  <c r="CF230" i="30"/>
  <c r="AT237" i="30"/>
  <c r="AX243" i="30"/>
  <c r="AU233" i="30"/>
  <c r="AV237" i="30"/>
  <c r="AX229" i="30"/>
  <c r="BB235" i="30"/>
  <c r="AR244" i="30"/>
  <c r="BT241" i="30"/>
  <c r="AV236" i="30"/>
  <c r="AW232" i="30"/>
  <c r="AS236" i="30"/>
  <c r="AY248" i="30"/>
  <c r="AR220" i="30"/>
  <c r="BE240" i="30"/>
  <c r="BK252" i="30"/>
  <c r="BV237" i="30"/>
  <c r="BQ244" i="30"/>
  <c r="AU248" i="30"/>
  <c r="AU249" i="30"/>
  <c r="BJ257" i="30"/>
  <c r="BN249" i="30"/>
  <c r="BR257" i="30"/>
  <c r="CA251" i="30"/>
  <c r="CD258" i="30"/>
  <c r="AR251" i="30"/>
  <c r="BI180" i="30"/>
  <c r="BR187" i="30"/>
  <c r="AS213" i="30"/>
  <c r="BH202" i="30"/>
  <c r="CD224" i="30"/>
  <c r="BQ213" i="30"/>
  <c r="BO224" i="30"/>
  <c r="CG218" i="30"/>
  <c r="BD243" i="30"/>
  <c r="AZ224" i="30"/>
  <c r="BR213" i="30"/>
  <c r="CB229" i="30"/>
  <c r="BK219" i="30"/>
  <c r="BZ240" i="30"/>
  <c r="AV229" i="30"/>
  <c r="CC243" i="30"/>
  <c r="CG235" i="30"/>
  <c r="CD235" i="30"/>
  <c r="AY244" i="30"/>
  <c r="BE230" i="30"/>
  <c r="AY233" i="30"/>
  <c r="BY257" i="30"/>
  <c r="AZ245" i="30"/>
  <c r="BD256" i="30"/>
  <c r="BP221" i="30"/>
  <c r="BE207" i="30"/>
  <c r="BM225" i="30"/>
  <c r="BI219" i="30"/>
  <c r="BE213" i="30"/>
  <c r="BH223" i="30"/>
  <c r="BL206" i="30"/>
  <c r="BC224" i="30"/>
  <c r="AY218" i="30"/>
  <c r="BB228" i="30"/>
  <c r="AX222" i="30"/>
  <c r="BQ209" i="30"/>
  <c r="BJ222" i="30"/>
  <c r="AU228" i="30"/>
  <c r="BH218" i="30"/>
  <c r="BL224" i="30"/>
  <c r="BI214" i="30"/>
  <c r="BM220" i="30"/>
  <c r="BQ226" i="30"/>
  <c r="BR232" i="30"/>
  <c r="BV238" i="30"/>
  <c r="BO228" i="30"/>
  <c r="BS234" i="30"/>
  <c r="AW221" i="30"/>
  <c r="AV218" i="30"/>
  <c r="AZ226" i="30"/>
  <c r="AW218" i="30"/>
  <c r="BE226" i="30"/>
  <c r="BX227" i="30"/>
  <c r="BR215" i="30"/>
  <c r="BZ223" i="30"/>
  <c r="BW215" i="30"/>
  <c r="CA223" i="30"/>
  <c r="BD210" i="30"/>
  <c r="BB213" i="30"/>
  <c r="BF221" i="30"/>
  <c r="BG213" i="30"/>
  <c r="BK221" i="30"/>
  <c r="BL229" i="30"/>
  <c r="BM214" i="30"/>
  <c r="BV234" i="30"/>
  <c r="BZ242" i="30"/>
  <c r="BW234" i="30"/>
  <c r="AW241" i="30"/>
  <c r="CF220" i="30"/>
  <c r="BF232" i="30"/>
  <c r="BJ240" i="30"/>
  <c r="BC232" i="30"/>
  <c r="BE239" i="30"/>
  <c r="AY226" i="30"/>
  <c r="BS227" i="30"/>
  <c r="AT238" i="30"/>
  <c r="CC229" i="30"/>
  <c r="BM237" i="30"/>
  <c r="BQ243" i="30"/>
  <c r="BO232" i="30"/>
  <c r="BF231" i="30"/>
  <c r="BJ237" i="30"/>
  <c r="BN243" i="30"/>
  <c r="BK233" i="30"/>
  <c r="AZ239" i="30"/>
  <c r="BN229" i="30"/>
  <c r="BR235" i="30"/>
  <c r="BH244" i="30"/>
  <c r="BF229" i="30"/>
  <c r="BW246" i="30"/>
  <c r="BN253" i="30"/>
  <c r="AR255" i="30"/>
  <c r="BY261" i="30"/>
  <c r="BT237" i="30"/>
  <c r="BG231" i="30"/>
  <c r="BI247" i="30"/>
  <c r="BO239" i="30"/>
  <c r="BT234" i="30"/>
  <c r="AS242" i="30"/>
  <c r="CD255" i="30"/>
  <c r="BN251" i="30"/>
  <c r="BH257" i="30"/>
  <c r="BR184" i="30"/>
  <c r="AT239" i="30"/>
  <c r="CE239" i="30"/>
  <c r="AT253" i="30"/>
  <c r="BF249" i="30"/>
  <c r="BZ250" i="30"/>
  <c r="CG182" i="30"/>
  <c r="BF218" i="30"/>
  <c r="BQ210" i="30"/>
  <c r="CG223" i="30"/>
  <c r="CC217" i="30"/>
  <c r="CF227" i="30"/>
  <c r="CB221" i="30"/>
  <c r="BK208" i="30"/>
  <c r="BW222" i="30"/>
  <c r="BS216" i="30"/>
  <c r="BV226" i="30"/>
  <c r="BR220" i="30"/>
  <c r="BP211" i="30"/>
  <c r="CD211" i="30"/>
  <c r="BZ213" i="30"/>
  <c r="CD219" i="30"/>
  <c r="AR226" i="30"/>
  <c r="CE215" i="30"/>
  <c r="AS222" i="30"/>
  <c r="AW228" i="30"/>
  <c r="AX234" i="30"/>
  <c r="BB240" i="30"/>
  <c r="AU230" i="30"/>
  <c r="AT206" i="30"/>
  <c r="BQ227" i="30"/>
  <c r="AV220" i="30"/>
  <c r="AZ228" i="30"/>
  <c r="BA220" i="30"/>
  <c r="BE228" i="30"/>
  <c r="BQ219" i="30"/>
  <c r="BV217" i="30"/>
  <c r="BZ225" i="30"/>
  <c r="BW217" i="30"/>
  <c r="CE225" i="30"/>
  <c r="BB226" i="30"/>
  <c r="BB215" i="30"/>
  <c r="BJ223" i="30"/>
  <c r="BG215" i="30"/>
  <c r="BK223" i="30"/>
  <c r="BZ222" i="30"/>
  <c r="BQ222" i="30"/>
  <c r="BV236" i="30"/>
  <c r="BS228" i="30"/>
  <c r="BO236" i="30"/>
  <c r="BS242" i="30"/>
  <c r="CG212" i="30"/>
  <c r="BF234" i="30"/>
  <c r="BJ242" i="30"/>
  <c r="BG234" i="30"/>
  <c r="CA240" i="30"/>
  <c r="BJ219" i="30"/>
  <c r="CF231" i="30"/>
  <c r="AT240" i="30"/>
  <c r="CC231" i="30"/>
  <c r="AS239" i="30"/>
  <c r="AR222" i="30"/>
  <c r="BM239" i="30"/>
  <c r="CB232" i="30"/>
  <c r="CF238" i="30"/>
  <c r="CC228" i="30"/>
  <c r="CG234" i="30"/>
  <c r="AS231" i="30"/>
  <c r="AT231" i="30"/>
  <c r="AX237" i="30"/>
  <c r="BE234" i="30"/>
  <c r="BM242" i="30"/>
  <c r="CE258" i="30"/>
  <c r="BR245" i="30"/>
  <c r="AV247" i="30"/>
  <c r="BV185" i="30"/>
  <c r="BB229" i="30"/>
  <c r="CG229" i="30"/>
  <c r="BM253" i="30"/>
  <c r="BQ245" i="30"/>
  <c r="BW237" i="30"/>
  <c r="BR251" i="30"/>
  <c r="CD244" i="30"/>
  <c r="AV253" i="30"/>
  <c r="AV238" i="30"/>
  <c r="BH263" i="30"/>
  <c r="BT239" i="30"/>
  <c r="AZ236" i="30"/>
  <c r="BX257" i="30"/>
  <c r="CG249" i="30"/>
  <c r="BX259" i="30"/>
  <c r="AZ261" i="30"/>
  <c r="BR224" i="30"/>
  <c r="BJ211" i="30"/>
  <c r="AR212" i="30"/>
  <c r="BK222" i="30"/>
  <c r="BG216" i="30"/>
  <c r="BJ226" i="30"/>
  <c r="BL219" i="30"/>
  <c r="AR207" i="30"/>
  <c r="BA221" i="30"/>
  <c r="AW215" i="30"/>
  <c r="AZ225" i="30"/>
  <c r="BN214" i="30"/>
  <c r="CG203" i="30"/>
  <c r="BK218" i="30"/>
  <c r="BF215" i="30"/>
  <c r="BJ221" i="30"/>
  <c r="BN227" i="30"/>
  <c r="BK217" i="30"/>
  <c r="BO223" i="30"/>
  <c r="BP229" i="30"/>
  <c r="BT235" i="30"/>
  <c r="BX241" i="30"/>
  <c r="BQ231" i="30"/>
  <c r="BD221" i="30"/>
  <c r="AR214" i="30"/>
  <c r="AV222" i="30"/>
  <c r="AW214" i="30"/>
  <c r="BA222" i="30"/>
  <c r="BB230" i="30"/>
  <c r="CA226" i="30"/>
  <c r="BV219" i="30"/>
  <c r="BZ227" i="30"/>
  <c r="CA219" i="30"/>
  <c r="CE227" i="30"/>
  <c r="AU218" i="30"/>
  <c r="BF217" i="30"/>
  <c r="BJ225" i="30"/>
  <c r="BG217" i="30"/>
  <c r="BO225" i="30"/>
  <c r="BH214" i="30"/>
  <c r="BR230" i="30"/>
  <c r="BZ238" i="30"/>
  <c r="BS230" i="30"/>
  <c r="AU238" i="30"/>
  <c r="BC212" i="30"/>
  <c r="AU221" i="30"/>
  <c r="BF236" i="30"/>
  <c r="BN244" i="30"/>
  <c r="BC236" i="30"/>
  <c r="BG242" i="30"/>
  <c r="BR227" i="30"/>
  <c r="CF233" i="30"/>
  <c r="AT242" i="30"/>
  <c r="CG233" i="30"/>
  <c r="BO240" i="30"/>
  <c r="BN232" i="30"/>
  <c r="BK244" i="30"/>
  <c r="BH234" i="30"/>
  <c r="BL240" i="30"/>
  <c r="BI230" i="30"/>
  <c r="CD215" i="30"/>
  <c r="BG238" i="30"/>
  <c r="BP232" i="30"/>
  <c r="BT238" i="30"/>
  <c r="BH230" i="30"/>
  <c r="BS254" i="30"/>
  <c r="CC238" i="30"/>
  <c r="BQ232" i="30"/>
  <c r="BT244" i="30"/>
  <c r="BB243" i="30"/>
  <c r="BF235" i="30"/>
  <c r="CG232" i="30"/>
  <c r="BQ259" i="30"/>
  <c r="BU251" i="30"/>
  <c r="CA243" i="30"/>
  <c r="BO247" i="30"/>
  <c r="AR248" i="30"/>
  <c r="CF262" i="30"/>
  <c r="BL249" i="30"/>
  <c r="BV187" i="30"/>
  <c r="BW231" i="30"/>
  <c r="BO243" i="30"/>
  <c r="AV183" i="30"/>
  <c r="BO249" i="30"/>
  <c r="BF257" i="30"/>
  <c r="AS218" i="30"/>
  <c r="BJ233" i="30"/>
  <c r="BK229" i="30"/>
  <c r="BN241" i="30"/>
  <c r="BM245" i="30"/>
  <c r="BU257" i="30"/>
  <c r="BS237" i="30"/>
  <c r="BY249" i="30"/>
  <c r="BS240" i="30"/>
  <c r="CE241" i="30"/>
  <c r="BY259" i="30"/>
  <c r="BR259" i="30"/>
  <c r="BV251" i="30"/>
  <c r="BM259" i="30"/>
  <c r="AR245" i="30"/>
  <c r="BI252" i="30"/>
  <c r="AZ253" i="30"/>
  <c r="BD245" i="30"/>
  <c r="BQ260" i="30"/>
  <c r="BW253" i="30"/>
  <c r="AS182" i="30"/>
  <c r="BQ228" i="30"/>
  <c r="BU234" i="30"/>
  <c r="BM229" i="30"/>
  <c r="BX230" i="30"/>
  <c r="CB236" i="30"/>
  <c r="CF242" i="30"/>
  <c r="CC232" i="30"/>
  <c r="CB230" i="30"/>
  <c r="BY236" i="30"/>
  <c r="CC242" i="30"/>
  <c r="CE248" i="30"/>
  <c r="AS255" i="30"/>
  <c r="AX240" i="30"/>
  <c r="CA231" i="30"/>
  <c r="AU241" i="30"/>
  <c r="AW247" i="30"/>
  <c r="BA253" i="30"/>
  <c r="BE259" i="30"/>
  <c r="BX240" i="30"/>
  <c r="BC239" i="30"/>
  <c r="BE245" i="30"/>
  <c r="CA254" i="30"/>
  <c r="AY254" i="30"/>
  <c r="BT254" i="30"/>
  <c r="BQ250" i="30"/>
  <c r="BX246" i="30"/>
  <c r="CF258" i="30"/>
  <c r="BW239" i="30"/>
  <c r="AT251" i="30"/>
  <c r="CG246" i="30"/>
  <c r="BK247" i="30"/>
  <c r="AX256" i="30"/>
  <c r="BF262" i="30"/>
  <c r="BB248" i="30"/>
  <c r="BJ260" i="30"/>
  <c r="BB249" i="30"/>
  <c r="BN252" i="30"/>
  <c r="BR252" i="30"/>
  <c r="BN184" i="30"/>
  <c r="BL263" i="30"/>
  <c r="BA260" i="30"/>
  <c r="AV182" i="30"/>
  <c r="BP240" i="30"/>
  <c r="BR229" i="30"/>
  <c r="BQ237" i="30"/>
  <c r="CC253" i="30"/>
  <c r="CG245" i="30"/>
  <c r="AW238" i="30"/>
  <c r="AR252" i="30"/>
  <c r="BB244" i="30"/>
  <c r="BL253" i="30"/>
  <c r="BQ238" i="30"/>
  <c r="BE252" i="30"/>
  <c r="BQ255" i="30"/>
  <c r="BJ255" i="30"/>
  <c r="BN247" i="30"/>
  <c r="BY242" i="30"/>
  <c r="BW247" i="30"/>
  <c r="CD256" i="30"/>
  <c r="BF261" i="30"/>
  <c r="BJ249" i="30"/>
  <c r="CD250" i="30"/>
  <c r="BV186" i="30"/>
  <c r="AY183" i="30"/>
  <c r="BX243" i="30"/>
  <c r="BL236" i="30"/>
  <c r="BM232" i="30"/>
  <c r="BI236" i="30"/>
  <c r="BO248" i="30"/>
  <c r="AT232" i="30"/>
  <c r="BU240" i="30"/>
  <c r="CA252" i="30"/>
  <c r="BB239" i="30"/>
  <c r="CE244" i="30"/>
  <c r="BQ249" i="30"/>
  <c r="BK249" i="30"/>
  <c r="BZ257" i="30"/>
  <c r="CD249" i="30"/>
  <c r="AX259" i="30"/>
  <c r="BM254" i="30"/>
  <c r="BD259" i="30"/>
  <c r="BH251" i="30"/>
  <c r="CF186" i="30"/>
  <c r="AV186" i="30"/>
  <c r="AZ240" i="30"/>
  <c r="AW230" i="30"/>
  <c r="BW220" i="30"/>
  <c r="BA237" i="30"/>
  <c r="BD232" i="30"/>
  <c r="BH238" i="30"/>
  <c r="BL244" i="30"/>
  <c r="BI234" i="30"/>
  <c r="CF236" i="30"/>
  <c r="BE238" i="30"/>
  <c r="BI244" i="30"/>
  <c r="BK250" i="30"/>
  <c r="BO256" i="30"/>
  <c r="BV229" i="30"/>
  <c r="BM236" i="30"/>
  <c r="BQ242" i="30"/>
  <c r="BS248" i="30"/>
  <c r="BW254" i="30"/>
  <c r="AT234" i="30"/>
  <c r="BU230" i="30"/>
  <c r="BY240" i="30"/>
  <c r="CA246" i="30"/>
  <c r="CC257" i="30"/>
  <c r="BN245" i="30"/>
  <c r="BV257" i="30"/>
  <c r="AU231" i="30"/>
  <c r="BZ249" i="30"/>
  <c r="BW245" i="30"/>
  <c r="CC251" i="30"/>
  <c r="AV254" i="30"/>
  <c r="AS250" i="30"/>
  <c r="AR247" i="30"/>
  <c r="AZ259" i="30"/>
  <c r="BO260" i="30"/>
  <c r="BD251" i="30"/>
  <c r="AX261" i="30"/>
  <c r="AY245" i="30"/>
  <c r="BP255" i="30"/>
  <c r="CG260" i="30"/>
  <c r="BH245" i="30"/>
  <c r="BT252" i="30"/>
  <c r="BG187" i="30"/>
  <c r="AS184" i="30"/>
  <c r="BR243" i="30"/>
  <c r="BV235" i="30"/>
  <c r="BM234" i="30"/>
  <c r="CG259" i="30"/>
  <c r="AU252" i="30"/>
  <c r="BA244" i="30"/>
  <c r="CE247" i="30"/>
  <c r="BH248" i="30"/>
  <c r="BF263" i="30"/>
  <c r="CB249" i="30"/>
  <c r="AZ186" i="30"/>
  <c r="BR239" i="30"/>
  <c r="BC245" i="30"/>
  <c r="BR253" i="30"/>
  <c r="BV245" i="30"/>
  <c r="BY253" i="30"/>
  <c r="BJ253" i="30"/>
  <c r="BI262" i="30"/>
  <c r="BG250" i="30"/>
  <c r="CD259" i="30"/>
  <c r="BV182" i="30"/>
  <c r="BD255" i="30"/>
  <c r="BC231" i="30"/>
  <c r="BY241" i="30"/>
  <c r="BN239" i="30"/>
  <c r="BO235" i="30"/>
  <c r="BK239" i="30"/>
  <c r="BQ251" i="30"/>
  <c r="BD234" i="30"/>
  <c r="BW243" i="30"/>
  <c r="CC255" i="30"/>
  <c r="BC235" i="30"/>
  <c r="CG247" i="30"/>
  <c r="BJ247" i="30"/>
  <c r="BI242" i="30"/>
  <c r="BS247" i="30"/>
  <c r="AR256" i="30"/>
  <c r="CD248" i="30"/>
  <c r="CD251" i="30"/>
  <c r="AT263" i="30"/>
  <c r="BR258" i="30"/>
  <c r="AV259" i="30"/>
  <c r="AV248" i="30"/>
  <c r="BV241" i="30"/>
  <c r="BS231" i="30"/>
  <c r="AW226" i="30"/>
  <c r="BE243" i="30"/>
  <c r="BZ233" i="30"/>
  <c r="CD239" i="30"/>
  <c r="CA229" i="30"/>
  <c r="CE235" i="30"/>
  <c r="AT243" i="30"/>
  <c r="CA239" i="30"/>
  <c r="CC245" i="30"/>
  <c r="CG251" i="30"/>
  <c r="AU258" i="30"/>
  <c r="BZ235" i="30"/>
  <c r="AS238" i="30"/>
  <c r="AW244" i="30"/>
  <c r="AY250" i="30"/>
  <c r="BC256" i="30"/>
  <c r="BP228" i="30"/>
  <c r="BA236" i="30"/>
  <c r="BE242" i="30"/>
  <c r="BW248" i="30"/>
  <c r="AY242" i="30"/>
  <c r="BP248" i="30"/>
  <c r="BX260" i="30"/>
  <c r="CE246" i="30"/>
  <c r="CB252" i="30"/>
  <c r="BY248" i="30"/>
  <c r="CF244" i="30"/>
  <c r="AX257" i="30"/>
  <c r="BS241" i="30"/>
  <c r="AT250" i="30"/>
  <c r="CG256" i="30"/>
  <c r="BL256" i="30"/>
  <c r="BF254" i="30"/>
  <c r="BK263" i="30"/>
  <c r="BJ246" i="30"/>
  <c r="AY253" i="30"/>
  <c r="AS258" i="30"/>
  <c r="AS254" i="30"/>
  <c r="BE258" i="30"/>
  <c r="CC186" i="30"/>
  <c r="CF187" i="30"/>
  <c r="BO233" i="30"/>
  <c r="BZ241" i="30"/>
  <c r="BW241" i="30"/>
  <c r="BJ243" i="30"/>
  <c r="AY258" i="30"/>
  <c r="AY252" i="30"/>
  <c r="BG260" i="30"/>
  <c r="BP260" i="30"/>
  <c r="BP245" i="30"/>
  <c r="CA259" i="30"/>
  <c r="BI182" i="30"/>
  <c r="BA257" i="30"/>
  <c r="BG251" i="30"/>
  <c r="BV259" i="30"/>
  <c r="BZ251" i="30"/>
  <c r="BM250" i="30"/>
  <c r="BJ263" i="30"/>
  <c r="BM257" i="30"/>
  <c r="BS249" i="30"/>
  <c r="BU256" i="30"/>
  <c r="CD260" i="30"/>
  <c r="CG228" i="30"/>
  <c r="AU235" i="30"/>
  <c r="BM231" i="30"/>
  <c r="AX231" i="30"/>
  <c r="BB237" i="30"/>
  <c r="BF243" i="30"/>
  <c r="BC233" i="30"/>
  <c r="BH232" i="30"/>
  <c r="AY237" i="30"/>
  <c r="BC243" i="30"/>
  <c r="BE249" i="30"/>
  <c r="BI255" i="30"/>
  <c r="AU232" i="30"/>
  <c r="BG233" i="30"/>
  <c r="BK241" i="30"/>
  <c r="BM247" i="30"/>
  <c r="BQ253" i="30"/>
  <c r="BU259" i="30"/>
  <c r="BD242" i="30"/>
  <c r="BS239" i="30"/>
  <c r="BU245" i="30"/>
  <c r="BA255" i="30"/>
  <c r="BU255" i="30"/>
  <c r="AT255" i="30"/>
  <c r="CG250" i="30"/>
  <c r="AX247" i="30"/>
  <c r="BF259" i="30"/>
  <c r="BC241" i="30"/>
  <c r="BJ251" i="30"/>
  <c r="BG247" i="30"/>
  <c r="CG248" i="30"/>
  <c r="BN256" i="30"/>
  <c r="BP263" i="30"/>
  <c r="BR248" i="30"/>
  <c r="BZ260" i="30"/>
  <c r="BX250" i="30"/>
  <c r="CD252" i="30"/>
  <c r="AX254" i="30"/>
  <c r="AR183" i="30"/>
  <c r="BD187" i="30"/>
  <c r="BN186" i="30"/>
  <c r="AZ254" i="30"/>
  <c r="AS251" i="30"/>
  <c r="AW257" i="30"/>
  <c r="CG238" i="30"/>
  <c r="BX244" i="30"/>
  <c r="CB250" i="30"/>
  <c r="CF256" i="30"/>
  <c r="BY246" i="30"/>
  <c r="AT235" i="30"/>
  <c r="AU256" i="30"/>
  <c r="AT249" i="30"/>
  <c r="AX255" i="30"/>
  <c r="CG244" i="30"/>
  <c r="AU251" i="30"/>
  <c r="CA248" i="30"/>
  <c r="BB247" i="30"/>
  <c r="BF253" i="30"/>
  <c r="BJ259" i="30"/>
  <c r="BC249" i="30"/>
  <c r="BL248" i="30"/>
  <c r="BB246" i="30"/>
  <c r="BF252" i="30"/>
  <c r="BJ258" i="30"/>
  <c r="BL247" i="30"/>
  <c r="AZ246" i="30"/>
  <c r="BN246" i="30"/>
  <c r="CE262" i="30"/>
  <c r="AX187" i="30"/>
  <c r="BM240" i="30"/>
  <c r="AY247" i="30"/>
  <c r="BN255" i="30"/>
  <c r="BR247" i="30"/>
  <c r="AR250" i="30"/>
  <c r="BP262" i="30"/>
  <c r="AR257" i="30"/>
  <c r="AV249" i="30"/>
  <c r="BD263" i="30"/>
  <c r="BF182" i="30"/>
  <c r="BL257" i="30"/>
  <c r="BD184" i="30"/>
  <c r="BW263" i="30"/>
  <c r="CE263" i="30"/>
  <c r="AT188" i="30"/>
  <c r="BT261" i="30"/>
  <c r="BM230" i="30"/>
  <c r="CD217" i="30"/>
  <c r="BW238" i="30"/>
  <c r="BT232" i="30"/>
  <c r="BX238" i="30"/>
  <c r="BU228" i="30"/>
  <c r="BY234" i="30"/>
  <c r="BL238" i="30"/>
  <c r="BU238" i="30"/>
  <c r="BW244" i="30"/>
  <c r="CA250" i="30"/>
  <c r="CE256" i="30"/>
  <c r="BB231" i="30"/>
  <c r="CC236" i="30"/>
  <c r="CG242" i="30"/>
  <c r="AS249" i="30"/>
  <c r="AW255" i="30"/>
  <c r="BB242" i="30"/>
  <c r="BA232" i="30"/>
  <c r="AY241" i="30"/>
  <c r="BA247" i="30"/>
  <c r="BC258" i="30"/>
  <c r="CD245" i="30"/>
  <c r="AV258" i="30"/>
  <c r="BE236" i="30"/>
  <c r="AZ250" i="30"/>
  <c r="AW246" i="30"/>
  <c r="BI253" i="30"/>
  <c r="BL254" i="30"/>
  <c r="BI250" i="30"/>
  <c r="BH247" i="30"/>
  <c r="BP259" i="30"/>
  <c r="BZ245" i="30"/>
  <c r="BT251" i="30"/>
  <c r="BN261" i="30"/>
  <c r="BU246" i="30"/>
  <c r="CF255" i="30"/>
  <c r="BG261" i="30"/>
  <c r="CD246" i="30"/>
  <c r="BX258" i="30"/>
  <c r="CA185" i="30"/>
  <c r="BM182" i="30"/>
  <c r="BO252" i="30"/>
  <c r="BS258" i="30"/>
  <c r="AS245" i="30"/>
  <c r="BD246" i="30"/>
  <c r="BH252" i="30"/>
  <c r="BL258" i="30"/>
  <c r="BE248" i="30"/>
  <c r="CA237" i="30"/>
  <c r="BW260" i="30"/>
  <c r="BP250" i="30"/>
  <c r="BT256" i="30"/>
  <c r="BM246" i="30"/>
  <c r="BL230" i="30"/>
  <c r="CE254" i="30"/>
  <c r="BX248" i="30"/>
  <c r="CB254" i="30"/>
  <c r="BU244" i="30"/>
  <c r="BY250" i="30"/>
  <c r="BP254" i="30"/>
  <c r="BX247" i="30"/>
  <c r="CB253" i="30"/>
  <c r="CE253" i="30"/>
  <c r="BP253" i="30"/>
  <c r="BT245" i="30"/>
  <c r="CE251" i="30"/>
  <c r="AY261" i="30"/>
  <c r="AZ249" i="30"/>
  <c r="AX245" i="30"/>
  <c r="AX241" i="30"/>
  <c r="BG245" i="30"/>
  <c r="BV253" i="30"/>
  <c r="BR246" i="30"/>
  <c r="BE255" i="30"/>
  <c r="BI260" i="30"/>
  <c r="AZ255" i="30"/>
  <c r="AX251" i="30"/>
  <c r="AZ182" i="30"/>
  <c r="BT255" i="30"/>
  <c r="CB259" i="30"/>
  <c r="BX263" i="30"/>
  <c r="BA261" i="30"/>
  <c r="CF257" i="30"/>
  <c r="AZ183" i="30"/>
  <c r="AV242" i="30"/>
  <c r="AS232" i="30"/>
  <c r="BP231" i="30"/>
  <c r="BC244" i="30"/>
  <c r="AZ234" i="30"/>
  <c r="BD240" i="30"/>
  <c r="BA230" i="30"/>
  <c r="BA227" i="30"/>
  <c r="BP244" i="30"/>
  <c r="BA240" i="30"/>
  <c r="BC246" i="30"/>
  <c r="BG252" i="30"/>
  <c r="BK258" i="30"/>
  <c r="BF237" i="30"/>
  <c r="BI238" i="30"/>
  <c r="BM244" i="30"/>
  <c r="BO250" i="30"/>
  <c r="BS256" i="30"/>
  <c r="AV230" i="30"/>
  <c r="BQ236" i="30"/>
  <c r="BU242" i="30"/>
  <c r="AW249" i="30"/>
  <c r="BN233" i="30"/>
  <c r="CF248" i="30"/>
  <c r="CC244" i="30"/>
  <c r="BK248" i="30"/>
  <c r="BB253" i="30"/>
  <c r="AY249" i="30"/>
  <c r="BF245" i="30"/>
  <c r="BN257" i="30"/>
  <c r="BU247" i="30"/>
  <c r="BJ250" i="30"/>
  <c r="BM258" i="30"/>
  <c r="AR258" i="30"/>
  <c r="BV254" i="30"/>
  <c r="BQ252" i="30"/>
  <c r="BZ246" i="30"/>
  <c r="BU254" i="30"/>
  <c r="BO259" i="30"/>
  <c r="BO255" i="30"/>
  <c r="BH261" i="30"/>
  <c r="BY180" i="30"/>
  <c r="BW183" i="30"/>
  <c r="AU254" i="30"/>
  <c r="AY260" i="30"/>
  <c r="AW251" i="30"/>
  <c r="BZ247" i="30"/>
  <c r="CD253" i="30"/>
  <c r="AR260" i="30"/>
  <c r="CA249" i="30"/>
  <c r="CE243" i="30"/>
  <c r="AR246" i="30"/>
  <c r="AV252" i="30"/>
  <c r="AZ258" i="30"/>
  <c r="AS248" i="30"/>
  <c r="BU236" i="30"/>
  <c r="BK260" i="30"/>
  <c r="BD250" i="30"/>
  <c r="BH256" i="30"/>
  <c r="BA246" i="30"/>
  <c r="AU236" i="30"/>
  <c r="BT260" i="30"/>
  <c r="BD249" i="30"/>
  <c r="BH255" i="30"/>
  <c r="CE257" i="30"/>
  <c r="BT259" i="30"/>
  <c r="BX251" i="30"/>
  <c r="BH182" i="30"/>
  <c r="AW252" i="30"/>
  <c r="BI251" i="30"/>
  <c r="BB251" i="30"/>
  <c r="BQ257" i="30"/>
  <c r="BK251" i="30"/>
  <c r="BZ259" i="30"/>
  <c r="BV252" i="30"/>
  <c r="CC250" i="30"/>
  <c r="CC252" i="30"/>
  <c r="CD263" i="30"/>
  <c r="BO257" i="30"/>
  <c r="BR186" i="30"/>
  <c r="BL181" i="30"/>
  <c r="AX263" i="30"/>
  <c r="CB184" i="30"/>
  <c r="BX261" i="30"/>
  <c r="AY187" i="30"/>
  <c r="AS260" i="30"/>
  <c r="BM252" i="30"/>
  <c r="BN259" i="30"/>
  <c r="AR249" i="30"/>
  <c r="AV255" i="30"/>
  <c r="BY252" i="30"/>
  <c r="BC255" i="30"/>
  <c r="BD252" i="30"/>
  <c r="AZ247" i="30"/>
  <c r="BD253" i="30"/>
  <c r="BC259" i="30"/>
  <c r="BV258" i="30"/>
  <c r="BU261" i="30"/>
  <c r="BI186" i="30"/>
  <c r="AW260" i="30"/>
  <c r="BQ184" i="30"/>
  <c r="BY258" i="30"/>
  <c r="AZ184" i="30"/>
  <c r="BX180" i="30"/>
  <c r="BY262" i="30"/>
  <c r="BR185" i="30"/>
  <c r="CE252" i="30"/>
  <c r="AS259" i="30"/>
  <c r="BO246" i="30"/>
  <c r="BT246" i="30"/>
  <c r="BX252" i="30"/>
  <c r="CB258" i="30"/>
  <c r="BU248" i="30"/>
  <c r="BG239" i="30"/>
  <c r="CB244" i="30"/>
  <c r="CF250" i="30"/>
  <c r="AT257" i="30"/>
  <c r="CC246" i="30"/>
  <c r="BP236" i="30"/>
  <c r="BK256" i="30"/>
  <c r="AX249" i="30"/>
  <c r="BB255" i="30"/>
  <c r="AU245" i="30"/>
  <c r="AY251" i="30"/>
  <c r="AV256" i="30"/>
  <c r="AX248" i="30"/>
  <c r="BB254" i="30"/>
  <c r="BF260" i="30"/>
  <c r="BC263" i="30"/>
  <c r="CB248" i="30"/>
  <c r="BF246" i="30"/>
  <c r="BJ252" i="30"/>
  <c r="BN258" i="30"/>
  <c r="BD262" i="30"/>
  <c r="BW250" i="30"/>
  <c r="BW249" i="30"/>
  <c r="BR250" i="30"/>
  <c r="AV257" i="30"/>
  <c r="BC253" i="30"/>
  <c r="CC262" i="30"/>
  <c r="CG184" i="30"/>
  <c r="AR253" i="30"/>
  <c r="BI258" i="30"/>
  <c r="CD254" i="30"/>
  <c r="BB182" i="30"/>
  <c r="BV181" i="30"/>
  <c r="AY257" i="30"/>
  <c r="BB186" i="30"/>
  <c r="AR259" i="30"/>
  <c r="BW261" i="30"/>
  <c r="BJ248" i="30"/>
  <c r="BD247" i="30"/>
  <c r="BC181" i="30"/>
  <c r="AR186" i="30"/>
  <c r="BV244" i="30"/>
  <c r="CD183" i="30"/>
  <c r="BO262" i="30"/>
  <c r="BV250" i="30"/>
  <c r="BB180" i="30"/>
  <c r="BN183" i="30"/>
  <c r="BS262" i="30"/>
  <c r="CD182" i="30"/>
  <c r="BK187" i="30"/>
  <c r="AR263" i="30"/>
  <c r="BT186" i="30"/>
  <c r="BE262" i="30"/>
  <c r="BA252" i="30"/>
  <c r="BS257" i="30"/>
  <c r="CB185" i="30"/>
  <c r="BG263" i="30"/>
  <c r="AZ262" i="30"/>
  <c r="BA249" i="30"/>
  <c r="BG249" i="30"/>
  <c r="BN250" i="30"/>
  <c r="BR256" i="30"/>
  <c r="CC258" i="30"/>
  <c r="CB263" i="30"/>
  <c r="BH258" i="30"/>
  <c r="BV248" i="30"/>
  <c r="BZ254" i="30"/>
  <c r="BN263" i="30"/>
  <c r="AY255" i="30"/>
  <c r="AT262" i="30"/>
  <c r="AT245" i="30"/>
  <c r="AW254" i="30"/>
  <c r="BM184" i="30"/>
  <c r="CB183" i="30"/>
  <c r="BV183" i="30"/>
  <c r="BD180" i="30"/>
  <c r="BH180" i="30"/>
  <c r="BG248" i="30"/>
  <c r="BK254" i="30"/>
  <c r="AS220" i="30"/>
  <c r="BS252" i="30"/>
  <c r="AZ248" i="30"/>
  <c r="BD254" i="30"/>
  <c r="BH260" i="30"/>
  <c r="BA250" i="30"/>
  <c r="BI245" i="30"/>
  <c r="BH246" i="30"/>
  <c r="BL252" i="30"/>
  <c r="BP258" i="30"/>
  <c r="BI248" i="30"/>
  <c r="BA238" i="30"/>
  <c r="CA260" i="30"/>
  <c r="BT250" i="30"/>
  <c r="BX256" i="30"/>
  <c r="BQ246" i="30"/>
  <c r="AW234" i="30"/>
  <c r="CE245" i="30"/>
  <c r="BT249" i="30"/>
  <c r="BX255" i="30"/>
  <c r="BK255" i="30"/>
  <c r="BD261" i="30"/>
  <c r="CF254" i="30"/>
  <c r="CB247" i="30"/>
  <c r="CF253" i="30"/>
  <c r="AT260" i="30"/>
  <c r="BZ263" i="30"/>
  <c r="BV247" i="30"/>
  <c r="AT246" i="30"/>
  <c r="AX252" i="30"/>
  <c r="AX260" i="30"/>
  <c r="AT248" i="30"/>
  <c r="BK253" i="30"/>
  <c r="CB180" i="30"/>
  <c r="CB262" i="30"/>
  <c r="BE263" i="30"/>
  <c r="BO261" i="30"/>
  <c r="BG259" i="30"/>
  <c r="BS255" i="30"/>
  <c r="AV184" i="30"/>
  <c r="BO253" i="30"/>
  <c r="BA256" i="30"/>
  <c r="CE260" i="30"/>
  <c r="AU257" i="30"/>
  <c r="BU252" i="30"/>
  <c r="BY186" i="30"/>
  <c r="BZ184" i="30"/>
  <c r="BS253" i="30"/>
  <c r="AW240" i="30"/>
  <c r="AV181" i="30"/>
  <c r="BA180" i="30"/>
  <c r="BB187" i="30"/>
  <c r="AY246" i="30"/>
  <c r="BU182" i="30"/>
  <c r="BJ182" i="30"/>
  <c r="CG186" i="30"/>
  <c r="AU187" i="30"/>
  <c r="AS180" i="30"/>
  <c r="BM261" i="30"/>
  <c r="BL187" i="30"/>
  <c r="AT184" i="30"/>
  <c r="AY259" i="30"/>
  <c r="BF184" i="30"/>
  <c r="CF259" i="30"/>
  <c r="BV263" i="30"/>
  <c r="BF247" i="30"/>
  <c r="CF245" i="30"/>
  <c r="AT252" i="30"/>
  <c r="AX258" i="30"/>
  <c r="CD261" i="30"/>
  <c r="BS244" i="30"/>
  <c r="BA248" i="30"/>
  <c r="BB250" i="30"/>
  <c r="BV256" i="30"/>
  <c r="BW251" i="30"/>
  <c r="BM262" i="30"/>
  <c r="BM186" i="30"/>
  <c r="BL251" i="30"/>
  <c r="CC256" i="30"/>
  <c r="BH253" i="30"/>
  <c r="BX183" i="30"/>
  <c r="BB183" i="30"/>
  <c r="BD260" i="30"/>
  <c r="BX187" i="30"/>
  <c r="CC249" i="30"/>
  <c r="CG255" i="30"/>
  <c r="BO229" i="30"/>
  <c r="BW258" i="30"/>
  <c r="BV249" i="30"/>
  <c r="BZ255" i="30"/>
  <c r="BS245" i="30"/>
  <c r="BZ244" i="30"/>
  <c r="BM251" i="30"/>
  <c r="CD247" i="30"/>
  <c r="AR254" i="30"/>
  <c r="AV260" i="30"/>
  <c r="CE249" i="30"/>
  <c r="BE244" i="30"/>
  <c r="AV246" i="30"/>
  <c r="AZ252" i="30"/>
  <c r="BD258" i="30"/>
  <c r="AW248" i="30"/>
  <c r="CC259" i="30"/>
  <c r="AV245" i="30"/>
  <c r="AZ251" i="30"/>
  <c r="BD257" i="30"/>
  <c r="AT261" i="30"/>
  <c r="AR232" i="30"/>
  <c r="BY244" i="30"/>
  <c r="BH249" i="30"/>
  <c r="BL255" i="30"/>
  <c r="BE254" i="30"/>
  <c r="AU259" i="30"/>
  <c r="BZ253" i="30"/>
  <c r="BP247" i="30"/>
  <c r="BT253" i="30"/>
  <c r="BY260" i="30"/>
  <c r="BB260" i="30"/>
  <c r="AU262" i="30"/>
  <c r="CC184" i="30"/>
  <c r="AU261" i="30"/>
  <c r="AU183" i="30"/>
  <c r="BE260" i="30"/>
  <c r="BT182" i="30"/>
  <c r="AV187" i="30"/>
  <c r="BK259" i="30"/>
  <c r="BP182" i="30"/>
  <c r="CB261" i="30"/>
  <c r="BP181" i="30"/>
  <c r="CA253" i="30"/>
  <c r="BR181" i="30"/>
  <c r="CD185" i="30"/>
  <c r="BH259" i="30"/>
  <c r="AV263" i="30"/>
  <c r="BQ256" i="30"/>
  <c r="BK257" i="30"/>
  <c r="AV262" i="30"/>
  <c r="AR184" i="30"/>
  <c r="AW258" i="30"/>
  <c r="BQ182" i="30"/>
  <c r="BS181" i="30"/>
  <c r="CF181" i="30"/>
  <c r="BQ186" i="30"/>
  <c r="AR188" i="30"/>
  <c r="BC187" i="30"/>
  <c r="AR187" i="30"/>
  <c r="BP183" i="30"/>
  <c r="BT183" i="30"/>
  <c r="BB261" i="30"/>
  <c r="AZ244" i="30"/>
  <c r="AU255" i="30"/>
  <c r="BO263" i="30"/>
  <c r="BK262" i="30"/>
  <c r="BK183" i="30"/>
  <c r="BG183" i="30"/>
  <c r="BN254" i="30"/>
  <c r="BK261" i="30"/>
  <c r="CE259" i="30"/>
  <c r="BP186" i="30"/>
  <c r="BL259" i="30"/>
  <c r="CC261" i="30"/>
  <c r="BS185" i="30"/>
  <c r="CF185" i="30"/>
  <c r="BQ180" i="30"/>
  <c r="BN182" i="30"/>
  <c r="BU260" i="30"/>
  <c r="CG261" i="30"/>
  <c r="BT181" i="30"/>
  <c r="BW187" i="30"/>
  <c r="BS251" i="30"/>
  <c r="CG252" i="30"/>
  <c r="AV251" i="30"/>
  <c r="BW259" i="30"/>
  <c r="BM256" i="30"/>
  <c r="AX186" i="30"/>
  <c r="AT186" i="30"/>
  <c r="AU247" i="30"/>
  <c r="AX262" i="30"/>
  <c r="BB262" i="30"/>
  <c r="AS256" i="30"/>
  <c r="CF184" i="30"/>
  <c r="AY263" i="30"/>
  <c r="BA184" i="30"/>
  <c r="AW256" i="30"/>
  <c r="CF183" i="30"/>
  <c r="AW263" i="30"/>
  <c r="BN180" i="30"/>
  <c r="BA186" i="30"/>
  <c r="BR180" i="30"/>
  <c r="BG262" i="30"/>
  <c r="BX185" i="30"/>
  <c r="BT185" i="30"/>
  <c r="BQ248" i="30"/>
  <c r="AZ263" i="30"/>
  <c r="BN262" i="30"/>
  <c r="BU258" i="30"/>
  <c r="BT184" i="30"/>
  <c r="BP184" i="30"/>
  <c r="BJ180" i="30"/>
  <c r="BY184" i="30"/>
  <c r="BE184" i="30"/>
  <c r="AX246" i="30"/>
  <c r="BX182" i="30"/>
  <c r="BG181" i="30"/>
  <c r="CC180" i="30"/>
  <c r="BN181" i="30"/>
  <c r="BT247" i="30"/>
  <c r="BB181" i="30"/>
  <c r="CG180" i="30"/>
  <c r="BM180" i="30"/>
  <c r="AT183" i="30"/>
  <c r="BJ262" i="30"/>
  <c r="AR182" i="30"/>
  <c r="BP246" i="30"/>
  <c r="BV261" i="30"/>
  <c r="CC254" i="30"/>
  <c r="AS263" i="30"/>
  <c r="AY181" i="30"/>
  <c r="AU181" i="30"/>
  <c r="BW262" i="30"/>
  <c r="BH181" i="30"/>
  <c r="CD180" i="30"/>
  <c r="AX185" i="30"/>
  <c r="AR185" i="30"/>
  <c r="CE185" i="30"/>
  <c r="BK185" i="30"/>
  <c r="BZ185" i="30"/>
  <c r="AW180" i="30"/>
  <c r="BL183" i="30"/>
  <c r="BO185" i="30"/>
  <c r="AU185" i="30"/>
  <c r="CA183" i="30"/>
  <c r="BR183" i="30"/>
  <c r="BX262" i="30"/>
  <c r="BO245" i="30"/>
  <c r="AR261" i="30"/>
  <c r="CF261" i="30"/>
  <c r="CG263" i="30"/>
  <c r="BJ185" i="30"/>
  <c r="BF185" i="30"/>
  <c r="BR260" i="30"/>
  <c r="CG262" i="30"/>
  <c r="AY262" i="30"/>
  <c r="BR182" i="30"/>
  <c r="CE255" i="30"/>
  <c r="BR262" i="30"/>
  <c r="AW250" i="30"/>
  <c r="BW181" i="30"/>
  <c r="BF258" i="30"/>
  <c r="BH186" i="30"/>
  <c r="BD183" i="30"/>
  <c r="BC185" i="30"/>
  <c r="BN185" i="30"/>
  <c r="BF256" i="30"/>
  <c r="BW257" i="30"/>
  <c r="CD262" i="30"/>
  <c r="AZ257" i="30"/>
  <c r="AW262" i="30"/>
  <c r="BE261" i="30"/>
  <c r="AT180" i="30"/>
  <c r="CE187" i="30"/>
  <c r="CF249" i="30"/>
  <c r="BQ258" i="30"/>
  <c r="BG255" i="30"/>
  <c r="AZ181" i="30"/>
  <c r="BZ248" i="30"/>
  <c r="BA254" i="30"/>
  <c r="AV180" i="30"/>
  <c r="BJ186" i="30"/>
  <c r="BZ187" i="30"/>
  <c r="BU180" i="30"/>
  <c r="BH184" i="30"/>
  <c r="BR263" i="30"/>
  <c r="BL184" i="30"/>
  <c r="BX181" i="30"/>
  <c r="BS187" i="30"/>
  <c r="BO187" i="30"/>
  <c r="BF250" i="30"/>
  <c r="CG258" i="30"/>
  <c r="BW255" i="30"/>
  <c r="CD186" i="30"/>
  <c r="BZ186" i="30"/>
  <c r="BZ256" i="30"/>
  <c r="BF180" i="30"/>
  <c r="BX186" i="30"/>
  <c r="BD186" i="30"/>
  <c r="BY254" i="30"/>
  <c r="BZ183" i="30"/>
  <c r="BF183" i="30"/>
  <c r="CB182" i="30"/>
  <c r="AY185" i="30"/>
  <c r="BE256" i="30"/>
  <c r="BJ183" i="30"/>
  <c r="CF182" i="30"/>
  <c r="BL182" i="30"/>
  <c r="BU186" i="30"/>
  <c r="BB184" i="30"/>
  <c r="AX184" i="30"/>
  <c r="BX245" i="30"/>
  <c r="BI254" i="30"/>
  <c r="BT263" i="30"/>
  <c r="BP261" i="30"/>
  <c r="AX183" i="30"/>
  <c r="BC252" i="30"/>
  <c r="BE182" i="30"/>
  <c r="BC183" i="30"/>
  <c r="BY182" i="30"/>
  <c r="BB252" i="30"/>
  <c r="CD184" i="30"/>
  <c r="CD187" i="30"/>
  <c r="BJ187" i="30"/>
  <c r="BF186" i="30"/>
  <c r="BX253" i="30"/>
  <c r="BH183" i="30"/>
  <c r="BN187" i="30"/>
  <c r="AT187" i="30"/>
  <c r="CB187" i="30"/>
  <c r="CE201" i="30"/>
  <c r="BN260" i="30"/>
  <c r="BS263" i="30"/>
  <c r="BP249" i="30"/>
  <c r="BA258" i="30"/>
  <c r="CG254" i="30"/>
  <c r="BT187" i="30"/>
  <c r="BP187" i="30"/>
  <c r="BB257" i="30"/>
  <c r="CA263" i="30"/>
  <c r="AV261" i="30"/>
  <c r="BU263" i="30"/>
  <c r="BL186" i="30"/>
  <c r="BU262" i="30"/>
  <c r="BW185" i="30"/>
  <c r="BZ262" i="30"/>
  <c r="BL185" i="30"/>
  <c r="BQ261" i="30"/>
  <c r="AT182" i="30"/>
  <c r="BZ182" i="30"/>
  <c r="AX182" i="30"/>
  <c r="BQ254" i="30"/>
  <c r="CB257" i="30"/>
  <c r="BR261" i="30"/>
  <c r="BG258" i="30"/>
  <c r="CF260" i="30"/>
  <c r="BG253" i="30"/>
  <c r="CA262" i="30"/>
  <c r="CE181" i="30"/>
  <c r="CA181" i="30"/>
  <c r="AT256" i="30"/>
  <c r="CA261" i="30"/>
  <c r="AS261" i="30"/>
  <c r="AT185" i="30"/>
  <c r="AS252" i="30"/>
  <c r="BC262" i="30"/>
  <c r="AW184" i="30"/>
  <c r="BJ184" i="30"/>
  <c r="BD181" i="30"/>
  <c r="AR181" i="30"/>
  <c r="CC263" i="30"/>
  <c r="BM263" i="30"/>
  <c r="AX180" i="30"/>
  <c r="BU184" i="30"/>
  <c r="BO181" i="30"/>
  <c r="BK181" i="30"/>
  <c r="BJ256" i="30"/>
  <c r="CE261" i="30"/>
  <c r="AW261" i="30"/>
  <c r="BZ180" i="30"/>
  <c r="BV180" i="30"/>
  <c r="AS262" i="30"/>
  <c r="AX181" i="30"/>
  <c r="BT180" i="30"/>
  <c r="AZ180" i="30"/>
  <c r="CF263" i="30"/>
  <c r="BP185" i="30"/>
  <c r="AV185" i="30"/>
  <c r="BS261" i="30"/>
  <c r="AT181" i="30"/>
  <c r="AU253" i="30"/>
  <c r="AZ185" i="30"/>
  <c r="BV184" i="30"/>
  <c r="CA257" i="30"/>
  <c r="BH187" i="30"/>
  <c r="AW186" i="30"/>
  <c r="AS186" i="30"/>
  <c r="CB251" i="30"/>
  <c r="BM260" i="30"/>
  <c r="BC257" i="30"/>
  <c r="BH185" i="30"/>
  <c r="BD185" i="30"/>
  <c r="BS259" i="30"/>
  <c r="BA182" i="30"/>
  <c r="BB185" i="30"/>
  <c r="BX184" i="30"/>
  <c r="CC260" i="30"/>
  <c r="BD182" i="30"/>
  <c r="BZ181" i="30"/>
  <c r="BF181" i="30"/>
  <c r="AW182" i="30"/>
  <c r="BC261" i="30"/>
  <c r="CD181" i="30"/>
  <c r="BJ181" i="30"/>
  <c r="CF180" i="30"/>
  <c r="M77" i="27"/>
  <c r="M89" i="27"/>
  <c r="I77" i="27"/>
  <c r="F80" i="27"/>
  <c r="C83" i="27"/>
  <c r="P86" i="27"/>
  <c r="L74" i="27"/>
  <c r="L86" i="27"/>
  <c r="H74" i="27"/>
  <c r="E77" i="27"/>
  <c r="J88" i="27"/>
  <c r="G79" i="27"/>
  <c r="O83" i="27"/>
  <c r="N87" i="27"/>
  <c r="K83" i="27"/>
  <c r="J87" i="27"/>
  <c r="D74" i="27"/>
  <c r="Q89" i="27"/>
  <c r="P74" i="27"/>
  <c r="N80" i="27"/>
  <c r="B84" i="27"/>
  <c r="J80" i="27"/>
  <c r="G83" i="27"/>
  <c r="B87" i="27"/>
  <c r="U84" i="27"/>
  <c r="O84" i="27"/>
  <c r="T76" i="27"/>
  <c r="L92" i="27"/>
  <c r="U78" i="27"/>
  <c r="V78" i="27"/>
  <c r="O91" i="27"/>
  <c r="K78" i="27"/>
  <c r="J85" i="27"/>
  <c r="U79" i="27"/>
  <c r="D94" i="27"/>
  <c r="E78" i="27"/>
  <c r="G90" i="27"/>
  <c r="F78" i="27"/>
  <c r="M82" i="27"/>
  <c r="K92" i="27"/>
  <c r="B78" i="27"/>
  <c r="S87" i="27"/>
  <c r="T86" i="27"/>
  <c r="H82" i="27"/>
  <c r="L78" i="27"/>
  <c r="C90" i="27"/>
  <c r="V88" i="27"/>
  <c r="U85" i="27"/>
  <c r="T82" i="27"/>
  <c r="S79" i="27"/>
  <c r="R76" i="27"/>
  <c r="T89" i="27"/>
  <c r="D90" i="27"/>
  <c r="E89" i="27"/>
  <c r="R88" i="27"/>
  <c r="Q85" i="27"/>
  <c r="P82" i="27"/>
  <c r="O79" i="27"/>
  <c r="N76" i="27"/>
  <c r="P89" i="27"/>
  <c r="I89" i="27"/>
  <c r="L82" i="27"/>
  <c r="K79" i="27"/>
  <c r="J76" i="27"/>
  <c r="L89" i="27"/>
  <c r="D86" i="27"/>
  <c r="H89" i="27"/>
  <c r="J83" i="27"/>
  <c r="H77" i="27"/>
  <c r="B74" i="27"/>
  <c r="P87" i="27"/>
  <c r="I74" i="27"/>
  <c r="T79" i="27"/>
  <c r="D91" i="27"/>
  <c r="F86" i="27"/>
  <c r="J90" i="27"/>
  <c r="D88" i="27"/>
  <c r="G86" i="27"/>
  <c r="E80" i="27"/>
  <c r="C74" i="27"/>
  <c r="V81" i="27"/>
  <c r="E92" i="27"/>
  <c r="B82" i="27"/>
  <c r="I86" i="27"/>
  <c r="I94" i="27"/>
  <c r="P94" i="27"/>
  <c r="K89" i="27"/>
  <c r="O77" i="27"/>
  <c r="B83" i="27"/>
  <c r="U76" i="27"/>
  <c r="P75" i="27"/>
  <c r="K88" i="27"/>
  <c r="T75" i="27"/>
  <c r="O80" i="27"/>
  <c r="L91" i="27"/>
  <c r="Q87" i="27"/>
  <c r="P92" i="27"/>
  <c r="K91" i="27"/>
  <c r="O86" i="27"/>
  <c r="M80" i="27"/>
  <c r="K74" i="27"/>
  <c r="F81" i="27"/>
  <c r="R91" i="27"/>
  <c r="G81" i="27"/>
  <c r="N85" i="27"/>
  <c r="V93" i="27"/>
  <c r="U93" i="27"/>
  <c r="U87" i="27"/>
  <c r="C93" i="27"/>
  <c r="K75" i="27"/>
  <c r="M75" i="27"/>
  <c r="S76" i="27"/>
  <c r="Q93" i="27"/>
  <c r="P81" i="27"/>
  <c r="O90" i="27"/>
  <c r="S92" i="27"/>
  <c r="Q83" i="27"/>
  <c r="E75" i="27"/>
  <c r="N77" i="27"/>
  <c r="M79" i="27"/>
  <c r="C82" i="27"/>
  <c r="H80" i="27"/>
  <c r="M85" i="27"/>
  <c r="N84" i="27"/>
  <c r="M81" i="27"/>
  <c r="V76" i="27"/>
  <c r="M88" i="27"/>
  <c r="F88" i="27"/>
  <c r="E85" i="27"/>
  <c r="D82" i="27"/>
  <c r="C79" i="27"/>
  <c r="B76" i="27"/>
  <c r="D89" i="27"/>
  <c r="N88" i="27"/>
  <c r="O87" i="27"/>
  <c r="B88" i="27"/>
  <c r="V84" i="27"/>
  <c r="U81" i="27"/>
  <c r="T78" i="27"/>
  <c r="S75" i="27"/>
  <c r="U88" i="27"/>
  <c r="C87" i="27"/>
  <c r="Q81" i="27"/>
  <c r="P78" i="27"/>
  <c r="O75" i="27"/>
  <c r="Q88" i="27"/>
  <c r="R80" i="27"/>
  <c r="S86" i="27"/>
  <c r="T81" i="27"/>
  <c r="R75" i="27"/>
  <c r="M78" i="27"/>
  <c r="K90" i="27"/>
  <c r="N78" i="27"/>
  <c r="U82" i="27"/>
  <c r="O92" i="27"/>
  <c r="G91" i="27"/>
  <c r="S81" i="27"/>
  <c r="C81" i="27"/>
  <c r="Q84" i="27"/>
  <c r="O78" i="27"/>
  <c r="I75" i="27"/>
  <c r="B85" i="27"/>
  <c r="P93" i="27"/>
  <c r="F77" i="27"/>
  <c r="J89" i="27"/>
  <c r="J78" i="27"/>
  <c r="L94" i="27"/>
  <c r="T92" i="27"/>
  <c r="P90" i="27"/>
  <c r="L81" i="27"/>
  <c r="J75" i="27"/>
  <c r="H79" i="27"/>
  <c r="S90" i="27"/>
  <c r="I79" i="27"/>
  <c r="P83" i="27"/>
  <c r="B93" i="27"/>
  <c r="B92" i="27"/>
  <c r="D84" i="27"/>
  <c r="G85" i="27"/>
  <c r="D85" i="27"/>
  <c r="B79" i="27"/>
  <c r="Q75" i="27"/>
  <c r="G84" i="27"/>
  <c r="H93" i="27"/>
  <c r="C76" i="27"/>
  <c r="O88" i="27"/>
  <c r="G76" i="27"/>
  <c r="V92" i="27"/>
  <c r="D92" i="27"/>
  <c r="C85" i="27"/>
  <c r="S78" i="27"/>
  <c r="L93" i="27"/>
  <c r="B89" i="27"/>
  <c r="I87" i="27"/>
  <c r="N75" i="27"/>
  <c r="H83" i="27"/>
  <c r="I83" i="27"/>
  <c r="M84" i="27"/>
  <c r="T93" i="27"/>
  <c r="R89" i="27"/>
  <c r="G93" i="27"/>
  <c r="V75" i="27"/>
  <c r="T90" i="27"/>
  <c r="U89" i="27"/>
  <c r="S83" i="27"/>
  <c r="B80" i="27"/>
  <c r="F76" i="27"/>
  <c r="R87" i="27"/>
  <c r="K87" i="27"/>
  <c r="J84" i="27"/>
  <c r="I81" i="27"/>
  <c r="H78" i="27"/>
  <c r="G75" i="27"/>
  <c r="I88" i="27"/>
  <c r="H86" i="27"/>
  <c r="I85" i="27"/>
  <c r="G87" i="27"/>
  <c r="F84" i="27"/>
  <c r="E81" i="27"/>
  <c r="D78" i="27"/>
  <c r="C75" i="27"/>
  <c r="E88" i="27"/>
  <c r="R84" i="27"/>
  <c r="V80" i="27"/>
  <c r="U77" i="27"/>
  <c r="T74" i="27"/>
  <c r="V87" i="27"/>
  <c r="Q77" i="27"/>
  <c r="K86" i="27"/>
  <c r="I80" i="27"/>
  <c r="G74" i="27"/>
  <c r="N81" i="27"/>
  <c r="V91" i="27"/>
  <c r="O81" i="27"/>
  <c r="V85" i="27"/>
  <c r="E94" i="27"/>
  <c r="H94" i="27"/>
  <c r="P88" i="27"/>
  <c r="S93" i="27"/>
  <c r="F83" i="27"/>
  <c r="D77" i="27"/>
  <c r="U74" i="27"/>
  <c r="C88" i="27"/>
  <c r="D75" i="27"/>
  <c r="G80" i="27"/>
  <c r="H91" i="27"/>
  <c r="V86" i="27"/>
  <c r="U91" i="27"/>
  <c r="H90" i="27"/>
  <c r="C86" i="27"/>
  <c r="V79" i="27"/>
  <c r="P76" i="27"/>
  <c r="I82" i="27"/>
  <c r="I92" i="27"/>
  <c r="J82" i="27"/>
  <c r="Q86" i="27"/>
  <c r="M94" i="27"/>
  <c r="N86" i="27"/>
  <c r="F90" i="27"/>
  <c r="E79" i="27"/>
  <c r="N83" i="27"/>
  <c r="L77" i="27"/>
  <c r="F74" i="27"/>
  <c r="H87" i="27"/>
  <c r="S94" i="27"/>
  <c r="L79" i="27"/>
  <c r="U90" i="27"/>
  <c r="K85" i="27"/>
  <c r="C89" i="27"/>
  <c r="S85" i="27"/>
  <c r="N94" i="27"/>
  <c r="F87" i="27"/>
  <c r="E84" i="27"/>
  <c r="D81" i="27"/>
  <c r="C78" i="27"/>
  <c r="B75" i="27"/>
  <c r="R74" i="27"/>
  <c r="C80" i="27"/>
  <c r="E86" i="27"/>
  <c r="F91" i="27"/>
  <c r="G94" i="27"/>
  <c r="D80" i="27"/>
  <c r="I78" i="27"/>
  <c r="K84" i="27"/>
  <c r="I90" i="27"/>
  <c r="J93" i="27"/>
  <c r="V82" i="27"/>
  <c r="R92" i="27"/>
  <c r="L84" i="27"/>
  <c r="O85" i="27"/>
  <c r="B94" i="27"/>
  <c r="H88" i="27"/>
  <c r="E91" i="27"/>
  <c r="V83" i="27"/>
  <c r="U80" i="27"/>
  <c r="T77" i="27"/>
  <c r="S74" i="27"/>
  <c r="N74" i="27"/>
  <c r="K80" i="27"/>
  <c r="M86" i="27"/>
  <c r="J91" i="27"/>
  <c r="K94" i="27"/>
  <c r="L80" i="27"/>
  <c r="Q78" i="27"/>
  <c r="S84" i="27"/>
  <c r="M90" i="27"/>
  <c r="N93" i="27"/>
  <c r="U83" i="27"/>
  <c r="E93" i="27"/>
  <c r="B86" i="27"/>
  <c r="J86" i="27"/>
  <c r="J94" i="27"/>
  <c r="R90" i="27"/>
  <c r="H92" i="27"/>
  <c r="R83" i="27"/>
  <c r="Q80" i="27"/>
  <c r="P77" i="27"/>
  <c r="O74" i="27"/>
  <c r="J74" i="27"/>
  <c r="S80" i="27"/>
  <c r="U86" i="27"/>
  <c r="N91" i="27"/>
  <c r="O94" i="27"/>
  <c r="T80" i="27"/>
  <c r="D79" i="27"/>
  <c r="F85" i="27"/>
  <c r="Q90" i="27"/>
  <c r="R93" i="27"/>
  <c r="P84" i="27"/>
  <c r="M93" i="27"/>
  <c r="M87" i="27"/>
  <c r="E87" i="27"/>
  <c r="R94" i="27"/>
  <c r="M91" i="27"/>
  <c r="K93" i="27"/>
  <c r="I84" i="27"/>
  <c r="H81" i="27"/>
  <c r="G78" i="27"/>
  <c r="F75" i="27"/>
  <c r="V74" i="27"/>
  <c r="P79" i="27"/>
  <c r="R85" i="27"/>
  <c r="B91" i="27"/>
  <c r="C94" i="27"/>
  <c r="Q79" i="27"/>
  <c r="V77" i="27"/>
  <c r="C84" i="27"/>
  <c r="E90" i="27"/>
  <c r="F93" i="27"/>
  <c r="K81" i="27"/>
  <c r="J92" i="27"/>
  <c r="N82" i="27"/>
  <c r="T84" i="27"/>
  <c r="O93" i="27"/>
  <c r="R86" i="27"/>
  <c r="S89" i="27"/>
  <c r="P85" i="27"/>
  <c r="O82" i="27"/>
  <c r="N79" i="27"/>
  <c r="M76" i="27"/>
  <c r="H76" i="27"/>
  <c r="B77" i="27"/>
  <c r="D83" i="27"/>
  <c r="F89" i="27"/>
  <c r="Q92" i="27"/>
  <c r="C77" i="27"/>
  <c r="E83" i="27"/>
  <c r="J81" i="27"/>
  <c r="L87" i="27"/>
  <c r="T91" i="27"/>
  <c r="U94" i="27"/>
  <c r="G89" i="27"/>
  <c r="O89" i="27"/>
  <c r="V94" i="27"/>
  <c r="V90" i="27"/>
  <c r="N92" i="27"/>
  <c r="F82" i="27"/>
  <c r="L85" i="27"/>
  <c r="K82" i="27"/>
  <c r="J79" i="27"/>
  <c r="I76" i="27"/>
  <c r="D76" i="27"/>
  <c r="J77" i="27"/>
  <c r="L83" i="27"/>
  <c r="N89" i="27"/>
  <c r="U92" i="27"/>
  <c r="K77" i="27"/>
  <c r="M74" i="27"/>
  <c r="R81" i="27"/>
  <c r="T87" i="27"/>
  <c r="C92" i="27"/>
  <c r="Q74" i="27"/>
  <c r="B90" i="27"/>
  <c r="C91" i="27"/>
  <c r="G77" i="27"/>
  <c r="I91" i="27"/>
  <c r="I93" i="27"/>
  <c r="M83" i="27"/>
  <c r="H85" i="27"/>
  <c r="G82" i="27"/>
  <c r="F79" i="27"/>
  <c r="E76" i="27"/>
  <c r="U75" i="27"/>
  <c r="R77" i="27"/>
  <c r="T83" i="27"/>
  <c r="V89" i="27"/>
  <c r="D93" i="27"/>
  <c r="S77" i="27"/>
  <c r="H75" i="27"/>
  <c r="E82" i="27"/>
  <c r="G88" i="27"/>
  <c r="G92" i="27"/>
  <c r="L75" i="27"/>
  <c r="L90" i="27"/>
  <c r="F92" i="27"/>
  <c r="R78" i="27"/>
  <c r="Q91" i="27"/>
  <c r="T94" i="27"/>
  <c r="H84" i="27"/>
  <c r="T85" i="27"/>
  <c r="S82" i="27"/>
  <c r="R79" i="27"/>
  <c r="Q76" i="27"/>
  <c r="L76" i="27"/>
  <c r="K76" i="27"/>
  <c r="Q82" i="27"/>
  <c r="S88" i="27"/>
  <c r="M92" i="27"/>
  <c r="O76" i="27"/>
  <c r="R82" i="27"/>
  <c r="B81" i="27"/>
  <c r="D87" i="27"/>
  <c r="P91" i="27"/>
  <c r="Q94" i="27"/>
  <c r="L88" i="27"/>
  <c r="T88" i="27"/>
  <c r="F94" i="27"/>
  <c r="N90" i="27"/>
  <c r="S91" i="27"/>
  <c r="P80" i="27"/>
  <c r="B5" i="27" a="1"/>
  <c r="B5" i="27"/>
  <c r="F25" i="24"/>
  <c r="B42" i="2"/>
  <c r="B97" i="27" a="1"/>
  <c r="D97" i="27"/>
  <c r="L186" i="30"/>
  <c r="AH184" i="30"/>
  <c r="AO260" i="30"/>
  <c r="O184" i="30"/>
  <c r="U260" i="30"/>
  <c r="AL184" i="30"/>
  <c r="P183" i="30"/>
  <c r="Y256" i="30"/>
  <c r="G182" i="30"/>
  <c r="AQ255" i="30"/>
  <c r="AJ182" i="30"/>
  <c r="AP184" i="30"/>
  <c r="D184" i="30"/>
  <c r="J183" i="30"/>
  <c r="S249" i="30"/>
  <c r="AC248" i="30"/>
  <c r="AJ183" i="30"/>
  <c r="L252" i="30"/>
  <c r="N251" i="30"/>
  <c r="H180" i="30"/>
  <c r="AJ186" i="30"/>
  <c r="AO181" i="30"/>
  <c r="AO254" i="30"/>
  <c r="U183" i="30"/>
  <c r="Y254" i="30"/>
  <c r="AM184" i="30"/>
  <c r="Y181" i="30"/>
  <c r="H182" i="30"/>
  <c r="F181" i="30"/>
  <c r="AD183" i="30"/>
  <c r="AB182" i="30"/>
  <c r="L187" i="30"/>
  <c r="AE180" i="30"/>
  <c r="AC246" i="30"/>
  <c r="AA239" i="30"/>
  <c r="AN258" i="30"/>
  <c r="G255" i="30"/>
  <c r="E254" i="30"/>
  <c r="H187" i="30"/>
  <c r="R180" i="30"/>
  <c r="I185" i="30"/>
  <c r="AJ260" i="30"/>
  <c r="Y261" i="30"/>
  <c r="AF256" i="30"/>
  <c r="C256" i="30"/>
  <c r="AG252" i="30"/>
  <c r="AN260" i="30"/>
  <c r="W259" i="30"/>
  <c r="AQ262" i="30"/>
  <c r="G259" i="30"/>
  <c r="Z181" i="30"/>
  <c r="C247" i="30"/>
  <c r="M246" i="30"/>
  <c r="T180" i="30"/>
  <c r="AP245" i="30"/>
  <c r="AJ181" i="30"/>
  <c r="N185" i="30"/>
  <c r="B184" i="30"/>
  <c r="L185" i="30"/>
  <c r="I183" i="30"/>
  <c r="Z183" i="30"/>
  <c r="AL257" i="30"/>
  <c r="AK252" i="30"/>
  <c r="AK248" i="30"/>
  <c r="V182" i="30"/>
  <c r="F183" i="30"/>
  <c r="P184" i="30"/>
  <c r="AE184" i="30"/>
  <c r="F185" i="30"/>
  <c r="AL255" i="30"/>
  <c r="Q252" i="30"/>
  <c r="U248" i="30"/>
  <c r="AN185" i="30"/>
  <c r="H186" i="30"/>
  <c r="B185" i="30"/>
  <c r="M187" i="30"/>
  <c r="AI184" i="30"/>
  <c r="AG260" i="30"/>
  <c r="AM252" i="30"/>
  <c r="AI182" i="30"/>
  <c r="C188" i="30"/>
  <c r="H242" i="30"/>
  <c r="Q246" i="30"/>
  <c r="AO258" i="30"/>
  <c r="S253" i="30"/>
  <c r="X259" i="30"/>
  <c r="AJ185" i="30"/>
  <c r="P182" i="30"/>
  <c r="V181" i="30"/>
  <c r="AI262" i="30"/>
  <c r="AA245" i="30"/>
  <c r="U258" i="30"/>
  <c r="C253" i="30"/>
  <c r="AN235" i="30"/>
  <c r="AI180" i="30"/>
  <c r="G245" i="30"/>
  <c r="K184" i="30"/>
  <c r="AK181" i="30"/>
  <c r="L242" i="30"/>
  <c r="U254" i="30"/>
  <c r="AQ257" i="30"/>
  <c r="X182" i="30"/>
  <c r="J180" i="30"/>
  <c r="AQ253" i="30"/>
  <c r="AA257" i="30"/>
  <c r="AI263" i="30"/>
  <c r="S247" i="30"/>
  <c r="N245" i="30"/>
  <c r="AM245" i="30"/>
  <c r="AB185" i="30"/>
  <c r="AA180" i="30"/>
  <c r="I238" i="30"/>
  <c r="AQ258" i="30"/>
  <c r="AQ245" i="30"/>
  <c r="AQ241" i="30"/>
  <c r="AH187" i="30"/>
  <c r="N182" i="30"/>
  <c r="AM242" i="30"/>
  <c r="AB254" i="30"/>
  <c r="AD184" i="30"/>
  <c r="Q185" i="30"/>
  <c r="P181" i="30"/>
  <c r="G252" i="30"/>
  <c r="K236" i="30"/>
  <c r="D250" i="30"/>
  <c r="AA237" i="30"/>
  <c r="Q222" i="30"/>
  <c r="K257" i="30"/>
  <c r="T183" i="30"/>
  <c r="AI259" i="30"/>
  <c r="B182" i="30"/>
  <c r="AN184" i="30"/>
  <c r="AI253" i="30"/>
  <c r="Z252" i="30"/>
  <c r="AC252" i="30"/>
  <c r="Q253" i="30"/>
  <c r="K227" i="30"/>
  <c r="C194" i="30"/>
  <c r="AM180" i="30"/>
  <c r="AC258" i="30"/>
  <c r="AB184" i="30"/>
  <c r="AG256" i="30"/>
  <c r="G263" i="30"/>
  <c r="AG262" i="30"/>
  <c r="AD181" i="30"/>
  <c r="N183" i="30"/>
  <c r="S184" i="30"/>
  <c r="O237" i="30"/>
  <c r="AK240" i="30"/>
  <c r="AC254" i="30"/>
  <c r="AE253" i="30"/>
  <c r="M258" i="30"/>
  <c r="AF184" i="30"/>
  <c r="AJ184" i="30"/>
  <c r="AO185" i="30"/>
  <c r="AI235" i="30"/>
  <c r="E240" i="30"/>
  <c r="K251" i="30"/>
  <c r="O251" i="30"/>
  <c r="AN182" i="30"/>
  <c r="AF187" i="30"/>
  <c r="AE257" i="30"/>
  <c r="AA186" i="30"/>
  <c r="D180" i="30"/>
  <c r="N181" i="30"/>
  <c r="J181" i="30"/>
  <c r="H181" i="30"/>
  <c r="AH249" i="30"/>
  <c r="E250" i="30"/>
  <c r="O247" i="30"/>
  <c r="AP181" i="30"/>
  <c r="AG181" i="30"/>
  <c r="B188" i="30"/>
  <c r="AF182" i="30"/>
  <c r="AD182" i="30"/>
  <c r="V247" i="30"/>
  <c r="O249" i="30"/>
  <c r="AO246" i="30"/>
  <c r="X186" i="30"/>
  <c r="AK187" i="30"/>
  <c r="AC236" i="30"/>
  <c r="W184" i="30"/>
  <c r="V184" i="30"/>
  <c r="N187" i="30"/>
  <c r="H236" i="30"/>
  <c r="AI245" i="30"/>
  <c r="U181" i="30"/>
  <c r="D181" i="30"/>
  <c r="E259" i="30"/>
  <c r="S245" i="30"/>
  <c r="Y187" i="30"/>
  <c r="W253" i="30"/>
  <c r="W261" i="30"/>
  <c r="F180" i="30"/>
  <c r="R186" i="30"/>
  <c r="AN187" i="30"/>
  <c r="G261" i="30"/>
  <c r="P258" i="30"/>
  <c r="I260" i="30"/>
  <c r="AL181" i="30"/>
  <c r="U187" i="30"/>
  <c r="G247" i="30"/>
  <c r="U261" i="30"/>
  <c r="AB253" i="30"/>
  <c r="Y185" i="30"/>
  <c r="B183" i="30"/>
  <c r="X184" i="30"/>
  <c r="AJ262" i="30"/>
  <c r="J242" i="30"/>
  <c r="AM248" i="30"/>
  <c r="AJ263" i="30"/>
  <c r="AA252" i="30"/>
  <c r="AL180" i="30"/>
  <c r="R182" i="30"/>
  <c r="AA261" i="30"/>
  <c r="E181" i="30"/>
  <c r="AH182" i="30"/>
  <c r="AI257" i="30"/>
  <c r="X258" i="30"/>
  <c r="E187" i="30"/>
  <c r="AL261" i="30"/>
  <c r="AQ251" i="30"/>
  <c r="AF228" i="30"/>
  <c r="H183" i="30"/>
  <c r="R184" i="30"/>
  <c r="W180" i="30"/>
  <c r="Y183" i="30"/>
  <c r="X183" i="30"/>
  <c r="M244" i="30"/>
  <c r="K259" i="30"/>
  <c r="Y258" i="30"/>
  <c r="G184" i="30"/>
  <c r="AP250" i="30"/>
  <c r="P256" i="30"/>
  <c r="AQ186" i="30"/>
  <c r="E183" i="30"/>
  <c r="AJ256" i="30"/>
  <c r="I258" i="30"/>
  <c r="E258" i="30"/>
  <c r="AC185" i="30"/>
  <c r="AC260" i="30"/>
  <c r="N255" i="30"/>
  <c r="V183" i="30"/>
  <c r="AA184" i="30"/>
  <c r="V186" i="30"/>
  <c r="AH183" i="30"/>
  <c r="AF258" i="30"/>
  <c r="AC242" i="30"/>
  <c r="AI255" i="30"/>
  <c r="O259" i="30"/>
  <c r="P185" i="30"/>
  <c r="AE263" i="30"/>
  <c r="T182" i="30"/>
  <c r="AH259" i="30"/>
  <c r="AI237" i="30"/>
  <c r="P262" i="30"/>
  <c r="AE239" i="30"/>
  <c r="M254" i="30"/>
  <c r="O180" i="30"/>
  <c r="O263" i="30"/>
  <c r="AP183" i="30"/>
  <c r="AH257" i="30"/>
  <c r="C237" i="30"/>
  <c r="AF250" i="30"/>
  <c r="T262" i="30"/>
  <c r="AE182" i="30"/>
  <c r="AE249" i="30"/>
  <c r="AC187" i="30"/>
  <c r="U250" i="30"/>
  <c r="AQ263" i="30"/>
  <c r="L248" i="30"/>
  <c r="J187" i="30"/>
  <c r="AO248" i="30"/>
  <c r="AA263" i="30"/>
  <c r="AJ246" i="30"/>
  <c r="AF181" i="30"/>
  <c r="K263" i="30"/>
  <c r="H184" i="30"/>
  <c r="N184" i="30"/>
  <c r="AM243" i="30"/>
  <c r="G243" i="30"/>
  <c r="AA259" i="30"/>
  <c r="T187" i="30"/>
  <c r="AF254" i="30"/>
  <c r="U240" i="30"/>
  <c r="O239" i="30"/>
  <c r="S259" i="30"/>
  <c r="AL247" i="30"/>
  <c r="Z243" i="30"/>
  <c r="I181" i="30"/>
  <c r="AK244" i="30"/>
  <c r="B187" i="30"/>
  <c r="H244" i="30"/>
  <c r="F186" i="30"/>
  <c r="R246" i="30"/>
  <c r="AE235" i="30"/>
  <c r="P263" i="30"/>
  <c r="J182" i="30"/>
  <c r="F182" i="30"/>
  <c r="W182" i="30"/>
  <c r="AO238" i="30"/>
  <c r="AM255" i="30"/>
  <c r="G251" i="30"/>
  <c r="L181" i="30"/>
  <c r="AK183" i="30"/>
  <c r="R185" i="30"/>
  <c r="AB183" i="30"/>
  <c r="C184" i="30"/>
  <c r="C263" i="30"/>
  <c r="AP180" i="30"/>
  <c r="AD185" i="30"/>
  <c r="I244" i="30"/>
  <c r="U262" i="30"/>
  <c r="J241" i="30"/>
  <c r="N186" i="30"/>
  <c r="G241" i="30"/>
  <c r="E262" i="30"/>
  <c r="J239" i="30"/>
  <c r="AJ187" i="30"/>
  <c r="AP186" i="30"/>
  <c r="E238" i="30"/>
  <c r="AO250" i="30"/>
  <c r="AE261" i="30"/>
  <c r="AE255" i="30"/>
  <c r="J237" i="30"/>
  <c r="AI249" i="30"/>
  <c r="L183" i="30"/>
  <c r="S180" i="30"/>
  <c r="AL263" i="30"/>
  <c r="D188" i="30"/>
  <c r="AJ180" i="30"/>
  <c r="AO256" i="30"/>
  <c r="AD180" i="30"/>
  <c r="Q256" i="30"/>
  <c r="AK185" i="30"/>
  <c r="AB252" i="30"/>
  <c r="AQ259" i="30"/>
  <c r="AO249" i="30"/>
  <c r="M181" i="30"/>
  <c r="AB248" i="30"/>
  <c r="AH251" i="30"/>
  <c r="AK250" i="30"/>
  <c r="AE247" i="30"/>
  <c r="AG248" i="30"/>
  <c r="AC240" i="30"/>
  <c r="AA260" i="30"/>
  <c r="P250" i="30"/>
  <c r="X248" i="30"/>
  <c r="AL239" i="30"/>
  <c r="V237" i="30"/>
  <c r="P187" i="30"/>
  <c r="AM186" i="30"/>
  <c r="AM235" i="30"/>
  <c r="D187" i="30"/>
  <c r="J263" i="30"/>
  <c r="C182" i="30"/>
  <c r="Q183" i="30"/>
  <c r="V185" i="30"/>
  <c r="M236" i="30"/>
  <c r="M248" i="30"/>
  <c r="S186" i="30"/>
  <c r="AD253" i="30"/>
  <c r="AO240" i="30"/>
  <c r="S256" i="30"/>
  <c r="W257" i="30"/>
  <c r="V263" i="30"/>
  <c r="AI260" i="30"/>
  <c r="G244" i="30"/>
  <c r="J240" i="30"/>
  <c r="AB187" i="30"/>
  <c r="O253" i="30"/>
  <c r="B239" i="30"/>
  <c r="AI240" i="30"/>
  <c r="F248" i="30"/>
  <c r="C249" i="30"/>
  <c r="AH235" i="30"/>
  <c r="AM225" i="30"/>
  <c r="AK261" i="30"/>
  <c r="Q248" i="30"/>
  <c r="AF252" i="30"/>
  <c r="AB241" i="30"/>
  <c r="T263" i="30"/>
  <c r="F187" i="30"/>
  <c r="Z182" i="30"/>
  <c r="K182" i="30"/>
  <c r="AM246" i="30"/>
  <c r="W245" i="30"/>
  <c r="C245" i="30"/>
  <c r="AL186" i="30"/>
  <c r="AL185" i="30"/>
  <c r="C186" i="30"/>
  <c r="F184" i="30"/>
  <c r="AG183" i="30"/>
  <c r="AP185" i="30"/>
  <c r="AO187" i="30"/>
  <c r="B181" i="30"/>
  <c r="M185" i="30"/>
  <c r="S243" i="30"/>
  <c r="AM263" i="30"/>
  <c r="AQ261" i="30"/>
  <c r="AI186" i="30"/>
  <c r="AM241" i="30"/>
  <c r="M262" i="30"/>
  <c r="M183" i="30"/>
  <c r="G180" i="30"/>
  <c r="X180" i="30"/>
  <c r="AD261" i="30"/>
  <c r="AM253" i="30"/>
  <c r="AA249" i="30"/>
  <c r="AF180" i="30"/>
  <c r="AP187" i="30"/>
  <c r="AF183" i="30"/>
  <c r="AC181" i="30"/>
  <c r="D182" i="30"/>
  <c r="AA255" i="30"/>
  <c r="D186" i="30"/>
  <c r="AM251" i="30"/>
  <c r="Z187" i="30"/>
  <c r="W251" i="30"/>
  <c r="O257" i="30"/>
  <c r="P186" i="30"/>
  <c r="F263" i="30"/>
  <c r="AG246" i="30"/>
  <c r="Q260" i="30"/>
  <c r="AL187" i="30"/>
  <c r="AN180" i="30"/>
  <c r="Z261" i="30"/>
  <c r="Y238" i="30"/>
  <c r="AG240" i="30"/>
  <c r="R263" i="30"/>
  <c r="U242" i="30"/>
  <c r="Z237" i="30"/>
  <c r="T240" i="30"/>
  <c r="K258" i="30"/>
  <c r="U259" i="30"/>
  <c r="AK260" i="30"/>
  <c r="AN186" i="30"/>
  <c r="AK254" i="30"/>
  <c r="K180" i="30"/>
  <c r="Q254" i="30"/>
  <c r="AL183" i="30"/>
  <c r="AE236" i="30"/>
  <c r="AM257" i="30"/>
  <c r="Y236" i="30"/>
  <c r="Q187" i="30"/>
  <c r="B186" i="30"/>
  <c r="W235" i="30"/>
  <c r="K262" i="30"/>
  <c r="X185" i="30"/>
  <c r="AD187" i="30"/>
  <c r="S239" i="30"/>
  <c r="F256" i="30"/>
  <c r="P239" i="30"/>
  <c r="AA224" i="30"/>
  <c r="G253" i="30"/>
  <c r="M250" i="30"/>
  <c r="Z258" i="30"/>
  <c r="AA229" i="30"/>
  <c r="AH244" i="30"/>
  <c r="AA251" i="30"/>
  <c r="AC251" i="30"/>
  <c r="U230" i="30"/>
  <c r="AN181" i="30"/>
  <c r="D248" i="30"/>
  <c r="I239" i="30"/>
  <c r="Z235" i="30"/>
  <c r="AO257" i="30"/>
  <c r="W247" i="30"/>
  <c r="V187" i="30"/>
  <c r="S261" i="30"/>
  <c r="D183" i="30"/>
  <c r="N247" i="30"/>
  <c r="D262" i="30"/>
  <c r="AG185" i="30"/>
  <c r="AJ254" i="30"/>
  <c r="E252" i="30"/>
  <c r="S263" i="30"/>
  <c r="U185" i="30"/>
  <c r="Q262" i="30"/>
  <c r="AK258" i="30"/>
  <c r="AN183" i="30"/>
  <c r="U252" i="30"/>
  <c r="U256" i="30"/>
  <c r="AC256" i="30"/>
  <c r="T185" i="30"/>
  <c r="AE251" i="30"/>
  <c r="E256" i="30"/>
  <c r="AA253" i="30"/>
  <c r="K261" i="30"/>
  <c r="AC183" i="30"/>
  <c r="L180" i="30"/>
  <c r="Q181" i="30"/>
  <c r="Q240" i="30"/>
  <c r="Q242" i="30"/>
  <c r="AE259" i="30"/>
  <c r="Z185" i="30"/>
  <c r="W263" i="30"/>
  <c r="AE186" i="30"/>
  <c r="AH181" i="30"/>
  <c r="H238" i="30"/>
  <c r="X187" i="30"/>
  <c r="AG254" i="30"/>
  <c r="AQ180" i="30"/>
  <c r="I248" i="30"/>
  <c r="AQ184" i="30"/>
  <c r="AM247" i="30"/>
  <c r="I254" i="30"/>
  <c r="AB250" i="30"/>
  <c r="W186" i="30"/>
  <c r="C257" i="30"/>
  <c r="AB180" i="30"/>
  <c r="AM259" i="30"/>
  <c r="N253" i="30"/>
  <c r="L256" i="30"/>
  <c r="D256" i="30"/>
  <c r="Q236" i="30"/>
  <c r="AF260" i="30"/>
  <c r="AK259" i="30"/>
  <c r="AN247" i="30"/>
  <c r="M247" i="30"/>
  <c r="P180" i="30"/>
  <c r="H185" i="30"/>
  <c r="Q250" i="30"/>
  <c r="AD186" i="30"/>
  <c r="AQ249" i="30"/>
  <c r="K253" i="30"/>
  <c r="AO262" i="30"/>
  <c r="AD255" i="30"/>
  <c r="D238" i="30"/>
  <c r="M256" i="30"/>
  <c r="Y262" i="30"/>
  <c r="AE237" i="30"/>
  <c r="T238" i="30"/>
  <c r="Z263" i="30"/>
  <c r="C261" i="30"/>
  <c r="T236" i="30"/>
  <c r="AO243" i="30"/>
  <c r="N240" i="30"/>
  <c r="R183" i="30"/>
  <c r="L250" i="30"/>
  <c r="AB236" i="30"/>
  <c r="I237" i="30"/>
  <c r="Z250" i="30"/>
  <c r="K207" i="30"/>
  <c r="D251" i="30"/>
  <c r="AP252" i="30"/>
  <c r="E209" i="30"/>
  <c r="C258" i="30"/>
  <c r="E185" i="30"/>
  <c r="O238" i="30"/>
  <c r="E210" i="30"/>
  <c r="W229" i="30"/>
  <c r="C255" i="30"/>
  <c r="AF186" i="30"/>
  <c r="Q258" i="30"/>
  <c r="J249" i="30"/>
  <c r="H252" i="30"/>
  <c r="D254" i="30"/>
  <c r="AD263" i="30"/>
  <c r="J259" i="30"/>
  <c r="AG253" i="30"/>
  <c r="H248" i="30"/>
  <c r="AC243" i="30"/>
  <c r="K245" i="30"/>
  <c r="AQ252" i="30"/>
  <c r="V180" i="30"/>
  <c r="I187" i="30"/>
  <c r="C180" i="30"/>
  <c r="S237" i="30"/>
  <c r="AG250" i="30"/>
  <c r="AE243" i="30"/>
  <c r="T254" i="30"/>
  <c r="AL243" i="30"/>
  <c r="N227" i="30"/>
  <c r="AE254" i="30"/>
  <c r="W227" i="30"/>
  <c r="Z260" i="30"/>
  <c r="AP258" i="30"/>
  <c r="C238" i="30"/>
  <c r="AM207" i="30"/>
  <c r="AM231" i="30"/>
  <c r="E234" i="30"/>
  <c r="I234" i="30"/>
  <c r="O215" i="30"/>
  <c r="Y252" i="30"/>
  <c r="T260" i="30"/>
  <c r="R259" i="30"/>
  <c r="W255" i="30"/>
  <c r="AH180" i="30"/>
  <c r="C259" i="30"/>
  <c r="AI246" i="30"/>
  <c r="L260" i="30"/>
  <c r="AM237" i="30"/>
  <c r="I263" i="30"/>
  <c r="O250" i="30"/>
  <c r="M259" i="30"/>
  <c r="AJ251" i="30"/>
  <c r="AM240" i="30"/>
  <c r="X263" i="30"/>
  <c r="AA242" i="30"/>
  <c r="P235" i="30"/>
  <c r="J238" i="30"/>
  <c r="F240" i="30"/>
  <c r="AD238" i="30"/>
  <c r="S225" i="30"/>
  <c r="AO183" i="30"/>
  <c r="Z249" i="30"/>
  <c r="S182" i="30"/>
  <c r="AG244" i="30"/>
  <c r="AB255" i="30"/>
  <c r="M263" i="30"/>
  <c r="AP262" i="30"/>
  <c r="M239" i="30"/>
  <c r="X247" i="30"/>
  <c r="J246" i="30"/>
  <c r="AL231" i="30"/>
  <c r="AE234" i="30"/>
  <c r="AA243" i="30"/>
  <c r="Q261" i="30"/>
  <c r="AA241" i="30"/>
  <c r="AL252" i="30"/>
  <c r="V223" i="30"/>
  <c r="M240" i="30"/>
  <c r="N239" i="30"/>
  <c r="H262" i="30"/>
  <c r="C209" i="30"/>
  <c r="AD241" i="30"/>
  <c r="AE233" i="30"/>
  <c r="M234" i="30"/>
  <c r="H255" i="30"/>
  <c r="T231" i="30"/>
  <c r="S240" i="30"/>
  <c r="J245" i="30"/>
  <c r="V238" i="30"/>
  <c r="AQ229" i="30"/>
  <c r="L245" i="30"/>
  <c r="B260" i="30"/>
  <c r="W243" i="30"/>
  <c r="S257" i="30"/>
  <c r="M252" i="30"/>
  <c r="AI251" i="30"/>
  <c r="T259" i="30"/>
  <c r="AJ244" i="30"/>
  <c r="T256" i="30"/>
  <c r="F253" i="30"/>
  <c r="AO210" i="30"/>
  <c r="D242" i="30"/>
  <c r="B238" i="30"/>
  <c r="R181" i="30"/>
  <c r="T184" i="30"/>
  <c r="AJ252" i="30"/>
  <c r="M260" i="30"/>
  <c r="AP263" i="30"/>
  <c r="Z184" i="30"/>
  <c r="N261" i="30"/>
  <c r="H260" i="30"/>
  <c r="Q251" i="30"/>
  <c r="C246" i="30"/>
  <c r="W252" i="30"/>
  <c r="AA248" i="30"/>
  <c r="W256" i="30"/>
  <c r="AL238" i="30"/>
  <c r="AN249" i="30"/>
  <c r="AH260" i="30"/>
  <c r="N254" i="30"/>
  <c r="AM211" i="30"/>
  <c r="AE219" i="30"/>
  <c r="M226" i="30"/>
  <c r="D214" i="30"/>
  <c r="H246" i="30"/>
  <c r="D185" i="30"/>
  <c r="Z186" i="30"/>
  <c r="J185" i="30"/>
  <c r="G186" i="30"/>
  <c r="AL259" i="30"/>
  <c r="K249" i="30"/>
  <c r="I242" i="30"/>
  <c r="T252" i="30"/>
  <c r="AL241" i="30"/>
  <c r="M261" i="30"/>
  <c r="I253" i="30"/>
  <c r="F211" i="30"/>
  <c r="D257" i="30"/>
  <c r="AL256" i="30"/>
  <c r="W236" i="30"/>
  <c r="AL258" i="30"/>
  <c r="K229" i="30"/>
  <c r="AE231" i="30"/>
  <c r="U232" i="30"/>
  <c r="O211" i="30"/>
  <c r="K255" i="30"/>
  <c r="R187" i="30"/>
  <c r="O186" i="30"/>
  <c r="AC244" i="30"/>
  <c r="AD245" i="30"/>
  <c r="AA258" i="30"/>
  <c r="Y259" i="30"/>
  <c r="AL254" i="30"/>
  <c r="P257" i="30"/>
  <c r="C229" i="30"/>
  <c r="AA205" i="30"/>
  <c r="F223" i="30"/>
  <c r="AB240" i="30"/>
  <c r="Y250" i="30"/>
  <c r="Z241" i="30"/>
  <c r="AJ255" i="30"/>
  <c r="V229" i="30"/>
  <c r="Y257" i="30"/>
  <c r="F237" i="30"/>
  <c r="D245" i="30"/>
  <c r="S205" i="30"/>
  <c r="AK255" i="30"/>
  <c r="L235" i="30"/>
  <c r="Y216" i="30"/>
  <c r="AK235" i="30"/>
  <c r="AD257" i="30"/>
  <c r="AF247" i="30"/>
  <c r="R261" i="30"/>
  <c r="K237" i="30"/>
  <c r="O235" i="30"/>
  <c r="AA221" i="30"/>
  <c r="AP217" i="30"/>
  <c r="L240" i="30"/>
  <c r="AI247" i="30"/>
  <c r="I246" i="30"/>
  <c r="K247" i="30"/>
  <c r="G239" i="30"/>
  <c r="S248" i="30"/>
  <c r="P248" i="30"/>
  <c r="X246" i="30"/>
  <c r="AH237" i="30"/>
  <c r="AP235" i="30"/>
  <c r="AH186" i="30"/>
  <c r="N180" i="30"/>
  <c r="X181" i="30"/>
  <c r="G257" i="30"/>
  <c r="P254" i="30"/>
  <c r="I256" i="30"/>
  <c r="S255" i="30"/>
  <c r="I252" i="30"/>
  <c r="AF240" i="30"/>
  <c r="Z251" i="30"/>
  <c r="X240" i="30"/>
  <c r="AO235" i="30"/>
  <c r="K240" i="30"/>
  <c r="S250" i="30"/>
  <c r="O242" i="30"/>
  <c r="U234" i="30"/>
  <c r="L253" i="30"/>
  <c r="J248" i="30"/>
  <c r="AB249" i="30"/>
  <c r="N246" i="30"/>
  <c r="U212" i="30"/>
  <c r="AG228" i="30"/>
  <c r="AC262" i="30"/>
  <c r="AM261" i="30"/>
  <c r="AI236" i="30"/>
  <c r="AG258" i="30"/>
  <c r="AF248" i="30"/>
  <c r="AA182" i="30"/>
  <c r="R257" i="30"/>
  <c r="H258" i="30"/>
  <c r="V262" i="30"/>
  <c r="I235" i="30"/>
  <c r="U249" i="30"/>
  <c r="E247" i="30"/>
  <c r="AQ254" i="30"/>
  <c r="E230" i="30"/>
  <c r="Z246" i="30"/>
  <c r="L259" i="30"/>
  <c r="AH252" i="30"/>
  <c r="P230" i="30"/>
  <c r="AI211" i="30"/>
  <c r="K223" i="30"/>
  <c r="P231" i="30"/>
  <c r="AD251" i="30"/>
  <c r="AB186" i="30"/>
  <c r="Z180" i="30"/>
  <c r="AE245" i="30"/>
  <c r="X244" i="30"/>
  <c r="T249" i="30"/>
  <c r="Q247" i="30"/>
  <c r="Y220" i="30"/>
  <c r="N244" i="30"/>
  <c r="L243" i="30"/>
  <c r="AE225" i="30"/>
  <c r="C243" i="30"/>
  <c r="AP241" i="30"/>
  <c r="AQ182" i="30"/>
  <c r="Y255" i="30"/>
  <c r="AI225" i="30"/>
  <c r="L232" i="30"/>
  <c r="AL249" i="30"/>
  <c r="AB181" i="30"/>
  <c r="AG230" i="30"/>
  <c r="AH243" i="30"/>
  <c r="AL262" i="30"/>
  <c r="T186" i="30"/>
  <c r="C239" i="30"/>
  <c r="R238" i="30"/>
  <c r="R223" i="30"/>
  <c r="K213" i="30"/>
  <c r="S244" i="30"/>
  <c r="M251" i="30"/>
  <c r="K252" i="30"/>
  <c r="I251" i="30"/>
  <c r="Q235" i="30"/>
  <c r="AA219" i="30"/>
  <c r="C221" i="30"/>
  <c r="C215" i="30"/>
  <c r="AG233" i="30"/>
  <c r="N259" i="30"/>
  <c r="Z257" i="30"/>
  <c r="W237" i="30"/>
  <c r="X255" i="30"/>
  <c r="AE262" i="30"/>
  <c r="AP260" i="30"/>
  <c r="Y249" i="30"/>
  <c r="D240" i="30"/>
  <c r="J184" i="30"/>
  <c r="AF185" i="30"/>
  <c r="AI243" i="30"/>
  <c r="X242" i="30"/>
  <c r="AM233" i="30"/>
  <c r="AK245" i="30"/>
  <c r="R233" i="30"/>
  <c r="N242" i="30"/>
  <c r="AF241" i="30"/>
  <c r="I224" i="30"/>
  <c r="AA225" i="30"/>
  <c r="AQ208" i="30"/>
  <c r="D220" i="30"/>
  <c r="AQ239" i="30"/>
  <c r="B263" i="30"/>
  <c r="E242" i="30"/>
  <c r="X236" i="30"/>
  <c r="AP239" i="30"/>
  <c r="AE256" i="30"/>
  <c r="AE258" i="30"/>
  <c r="J186" i="30"/>
  <c r="AO252" i="30"/>
  <c r="AC247" i="30"/>
  <c r="AK237" i="30"/>
  <c r="J236" i="30"/>
  <c r="AC222" i="30"/>
  <c r="E218" i="30"/>
  <c r="AO236" i="30"/>
  <c r="Y240" i="30"/>
  <c r="AP237" i="30"/>
  <c r="AC255" i="30"/>
  <c r="AG249" i="30"/>
  <c r="AP244" i="30"/>
  <c r="AN261" i="30"/>
  <c r="AQ217" i="30"/>
  <c r="AM227" i="30"/>
  <c r="AL182" i="30"/>
  <c r="N260" i="30"/>
  <c r="F236" i="30"/>
  <c r="Q204" i="30"/>
  <c r="AP253" i="30"/>
  <c r="S262" i="30"/>
  <c r="E222" i="30"/>
  <c r="R258" i="30"/>
  <c r="N233" i="30"/>
  <c r="AA233" i="30"/>
  <c r="Q214" i="30"/>
  <c r="S246" i="30"/>
  <c r="J229" i="30"/>
  <c r="AM260" i="30"/>
  <c r="R256" i="30"/>
  <c r="G231" i="30"/>
  <c r="H234" i="30"/>
  <c r="AQ203" i="30"/>
  <c r="AO242" i="30"/>
  <c r="R253" i="30"/>
  <c r="AN242" i="30"/>
  <c r="Y260" i="30"/>
  <c r="AF249" i="30"/>
  <c r="F244" i="30"/>
  <c r="J262" i="30"/>
  <c r="V246" i="30"/>
  <c r="AJ228" i="30"/>
  <c r="K243" i="30"/>
  <c r="G240" i="30"/>
  <c r="AN241" i="30"/>
  <c r="V242" i="30"/>
  <c r="M208" i="30"/>
  <c r="E243" i="30"/>
  <c r="Z253" i="30"/>
  <c r="U206" i="30"/>
  <c r="I249" i="30"/>
  <c r="AM223" i="30"/>
  <c r="AE211" i="30"/>
  <c r="AA213" i="30"/>
  <c r="AO208" i="30"/>
  <c r="U208" i="30"/>
  <c r="F239" i="30"/>
  <c r="V249" i="30"/>
  <c r="D260" i="30"/>
  <c r="AH255" i="30"/>
  <c r="M235" i="30"/>
  <c r="AF244" i="30"/>
  <c r="AD258" i="30"/>
  <c r="K241" i="30"/>
  <c r="Y248" i="30"/>
  <c r="AM182" i="30"/>
  <c r="E236" i="30"/>
  <c r="AA262" i="30"/>
  <c r="G250" i="30"/>
  <c r="AP246" i="30"/>
  <c r="N262" i="30"/>
  <c r="AI219" i="30"/>
  <c r="U228" i="30"/>
  <c r="AI217" i="30"/>
  <c r="W219" i="30"/>
  <c r="W213" i="30"/>
  <c r="AC225" i="30"/>
  <c r="J255" i="30"/>
  <c r="Z255" i="30"/>
  <c r="AQ235" i="30"/>
  <c r="P260" i="30"/>
  <c r="O258" i="30"/>
  <c r="AN239" i="30"/>
  <c r="W246" i="30"/>
  <c r="O182" i="30"/>
  <c r="AK256" i="30"/>
  <c r="Y237" i="30"/>
  <c r="B262" i="30"/>
  <c r="F238" i="30"/>
  <c r="E206" i="30"/>
  <c r="AM205" i="30"/>
  <c r="AJ235" i="30"/>
  <c r="AP255" i="30"/>
  <c r="R245" i="30"/>
  <c r="AQ233" i="30"/>
  <c r="C235" i="30"/>
  <c r="F260" i="30"/>
  <c r="U220" i="30"/>
  <c r="X235" i="30"/>
  <c r="Q218" i="30"/>
  <c r="I250" i="30"/>
  <c r="AB263" i="30"/>
  <c r="G221" i="30"/>
  <c r="AF262" i="30"/>
  <c r="AL235" i="30"/>
  <c r="S260" i="30"/>
  <c r="I243" i="30"/>
  <c r="AG243" i="30"/>
  <c r="AF239" i="30"/>
  <c r="AJ239" i="30"/>
  <c r="I262" i="30"/>
  <c r="L251" i="30"/>
  <c r="Q245" i="30"/>
  <c r="S236" i="30"/>
  <c r="AJ249" i="30"/>
  <c r="AE205" i="30"/>
  <c r="G215" i="30"/>
  <c r="AA209" i="30"/>
  <c r="B251" i="30"/>
  <c r="AN256" i="30"/>
  <c r="AL245" i="30"/>
  <c r="AO263" i="30"/>
  <c r="AI234" i="30"/>
  <c r="N235" i="30"/>
  <c r="AF251" i="30"/>
  <c r="Q224" i="30"/>
  <c r="AF215" i="30"/>
  <c r="E261" i="30"/>
  <c r="AB215" i="30"/>
  <c r="W238" i="30"/>
  <c r="H251" i="30"/>
  <c r="P252" i="30"/>
  <c r="AP248" i="30"/>
  <c r="F255" i="30"/>
  <c r="AH263" i="30"/>
  <c r="D259" i="30"/>
  <c r="W244" i="30"/>
  <c r="Z229" i="30"/>
  <c r="Y202" i="30"/>
  <c r="Q202" i="30"/>
  <c r="AM249" i="30"/>
  <c r="AI241" i="30"/>
  <c r="AD235" i="30"/>
  <c r="AL251" i="30"/>
  <c r="AD249" i="30"/>
  <c r="R241" i="30"/>
  <c r="AB238" i="30"/>
  <c r="AG242" i="30"/>
  <c r="D236" i="30"/>
  <c r="AP182" i="30"/>
  <c r="AK238" i="30"/>
  <c r="AQ243" i="30"/>
  <c r="AG261" i="30"/>
  <c r="AN259" i="30"/>
  <c r="AG237" i="30"/>
  <c r="T243" i="30"/>
  <c r="J244" i="30"/>
  <c r="AD219" i="30"/>
  <c r="G209" i="30"/>
  <c r="W211" i="30"/>
  <c r="S207" i="30"/>
  <c r="AO206" i="30"/>
  <c r="AO255" i="30"/>
  <c r="J247" i="30"/>
  <c r="AP257" i="30"/>
  <c r="L254" i="30"/>
  <c r="B248" i="30"/>
  <c r="J243" i="30"/>
  <c r="X249" i="30"/>
  <c r="AH253" i="30"/>
  <c r="AP247" i="30"/>
  <c r="AG257" i="30"/>
  <c r="E241" i="30"/>
  <c r="H237" i="30"/>
  <c r="E224" i="30"/>
  <c r="AN214" i="30"/>
  <c r="V261" i="30"/>
  <c r="W260" i="30"/>
  <c r="AA250" i="30"/>
  <c r="AI254" i="30"/>
  <c r="AC257" i="30"/>
  <c r="J252" i="30"/>
  <c r="T255" i="30"/>
  <c r="M224" i="30"/>
  <c r="AD225" i="30"/>
  <c r="O255" i="30"/>
  <c r="V260" i="30"/>
  <c r="AG202" i="30"/>
  <c r="O243" i="30"/>
  <c r="R243" i="30"/>
  <c r="O254" i="30"/>
  <c r="AJ259" i="30"/>
  <c r="AC237" i="30"/>
  <c r="K231" i="30"/>
  <c r="AI233" i="30"/>
  <c r="K186" i="30"/>
  <c r="L230" i="30"/>
  <c r="AD247" i="30"/>
  <c r="AE260" i="30"/>
  <c r="V258" i="30"/>
  <c r="I210" i="30"/>
  <c r="K205" i="30"/>
  <c r="C251" i="30"/>
  <c r="AF238" i="30"/>
  <c r="AJ250" i="30"/>
  <c r="AH239" i="30"/>
  <c r="H256" i="30"/>
  <c r="Z215" i="30"/>
  <c r="AM262" i="30"/>
  <c r="AM238" i="30"/>
  <c r="AF245" i="30"/>
  <c r="AA230" i="30"/>
  <c r="AQ260" i="30"/>
  <c r="K239" i="30"/>
  <c r="AO212" i="30"/>
  <c r="AH261" i="30"/>
  <c r="N241" i="30"/>
  <c r="R250" i="30"/>
  <c r="O231" i="30"/>
  <c r="AG259" i="30"/>
  <c r="Y214" i="30"/>
  <c r="X239" i="30"/>
  <c r="W240" i="30"/>
  <c r="W242" i="30"/>
  <c r="Y251" i="30"/>
  <c r="U243" i="30"/>
  <c r="T237" i="30"/>
  <c r="AH254" i="30"/>
  <c r="P249" i="30"/>
  <c r="AH250" i="30"/>
  <c r="T247" i="30"/>
  <c r="W215" i="30"/>
  <c r="AM229" i="30"/>
  <c r="L244" i="30"/>
  <c r="F241" i="30"/>
  <c r="K256" i="30"/>
  <c r="Y239" i="30"/>
  <c r="AB235" i="30"/>
  <c r="Y222" i="30"/>
  <c r="AJ208" i="30"/>
  <c r="AD259" i="30"/>
  <c r="O248" i="30"/>
  <c r="O244" i="30"/>
  <c r="AG251" i="30"/>
  <c r="K248" i="30"/>
  <c r="G256" i="30"/>
  <c r="AL236" i="30"/>
  <c r="H249" i="30"/>
  <c r="R260" i="30"/>
  <c r="AN253" i="30"/>
  <c r="W209" i="30"/>
  <c r="AM217" i="30"/>
  <c r="W225" i="30"/>
  <c r="AP207" i="30"/>
  <c r="AG187" i="30"/>
  <c r="U253" i="30"/>
  <c r="AI231" i="30"/>
  <c r="AK246" i="30"/>
  <c r="D246" i="30"/>
  <c r="V256" i="30"/>
  <c r="W248" i="30"/>
  <c r="I228" i="30"/>
  <c r="AJ245" i="30"/>
  <c r="R244" i="30"/>
  <c r="AK226" i="30"/>
  <c r="AE230" i="30"/>
  <c r="X212" i="30"/>
  <c r="R225" i="30"/>
  <c r="AO244" i="30"/>
  <c r="AK236" i="30"/>
  <c r="G225" i="30"/>
  <c r="AD243" i="30"/>
  <c r="V243" i="30"/>
  <c r="Y263" i="30"/>
  <c r="W262" i="30"/>
  <c r="L184" i="30"/>
  <c r="C242" i="30"/>
  <c r="E215" i="30"/>
  <c r="H226" i="30"/>
  <c r="AB244" i="30"/>
  <c r="AK257" i="30"/>
  <c r="I259" i="30"/>
  <c r="R254" i="30"/>
  <c r="AP256" i="30"/>
  <c r="M228" i="30"/>
  <c r="E204" i="30"/>
  <c r="P222" i="30"/>
  <c r="Z239" i="30"/>
  <c r="AK262" i="30"/>
  <c r="AF237" i="30"/>
  <c r="AE241" i="30"/>
  <c r="T261" i="30"/>
  <c r="T245" i="30"/>
  <c r="AH225" i="30"/>
  <c r="D243" i="30"/>
  <c r="C205" i="30"/>
  <c r="AQ238" i="30"/>
  <c r="V236" i="30"/>
  <c r="D247" i="30"/>
  <c r="AH258" i="30"/>
  <c r="AK247" i="30"/>
  <c r="AG224" i="30"/>
  <c r="AP227" i="30"/>
  <c r="Q255" i="30"/>
  <c r="AJ248" i="30"/>
  <c r="E251" i="30"/>
  <c r="M192" i="30"/>
  <c r="AC228" i="30"/>
  <c r="H259" i="30"/>
  <c r="U245" i="30"/>
  <c r="Q237" i="30"/>
  <c r="J221" i="30"/>
  <c r="R242" i="30"/>
  <c r="AJ241" i="30"/>
  <c r="AF243" i="30"/>
  <c r="P241" i="30"/>
  <c r="H214" i="30"/>
  <c r="L182" i="30"/>
  <c r="T181" i="30"/>
  <c r="X260" i="30"/>
  <c r="AP236" i="30"/>
  <c r="W223" i="30"/>
  <c r="O219" i="30"/>
  <c r="AQ205" i="30"/>
  <c r="S251" i="30"/>
  <c r="AD239" i="30"/>
  <c r="J251" i="30"/>
  <c r="H240" i="30"/>
  <c r="L263" i="30"/>
  <c r="U239" i="30"/>
  <c r="C250" i="30"/>
  <c r="AO241" i="30"/>
  <c r="W233" i="30"/>
  <c r="AD252" i="30"/>
  <c r="AJ247" i="30"/>
  <c r="L249" i="30"/>
  <c r="AN245" i="30"/>
  <c r="S211" i="30"/>
  <c r="Q228" i="30"/>
  <c r="N243" i="30"/>
  <c r="Z242" i="30"/>
  <c r="AD215" i="30"/>
  <c r="AG238" i="30"/>
  <c r="N237" i="30"/>
  <c r="AI252" i="30"/>
  <c r="B256" i="30"/>
  <c r="G236" i="30"/>
  <c r="Y228" i="30"/>
  <c r="AQ231" i="30"/>
  <c r="AG220" i="30"/>
  <c r="I222" i="30"/>
  <c r="I216" i="30"/>
  <c r="N207" i="30"/>
  <c r="AP261" i="30"/>
  <c r="F259" i="30"/>
  <c r="AC238" i="30"/>
  <c r="M245" i="30"/>
  <c r="R235" i="30"/>
  <c r="M241" i="30"/>
  <c r="AK251" i="30"/>
  <c r="AH185" i="30"/>
  <c r="AO251" i="30"/>
  <c r="M230" i="30"/>
  <c r="O245" i="30"/>
  <c r="D244" i="30"/>
  <c r="B246" i="30"/>
  <c r="AQ246" i="30"/>
  <c r="C217" i="30"/>
  <c r="AJ243" i="30"/>
  <c r="AL242" i="30"/>
  <c r="O225" i="30"/>
  <c r="M242" i="30"/>
  <c r="V241" i="30"/>
  <c r="AE215" i="30"/>
  <c r="AI223" i="30"/>
  <c r="V239" i="30"/>
  <c r="AA246" i="30"/>
  <c r="P243" i="30"/>
  <c r="E260" i="30"/>
  <c r="O229" i="30"/>
  <c r="AF242" i="30"/>
  <c r="AG241" i="30"/>
  <c r="J254" i="30"/>
  <c r="U214" i="30"/>
  <c r="G219" i="30"/>
  <c r="AK234" i="30"/>
  <c r="Q226" i="30"/>
  <c r="F258" i="30"/>
  <c r="I245" i="30"/>
  <c r="C252" i="30"/>
  <c r="AH231" i="30"/>
  <c r="D213" i="30"/>
  <c r="K219" i="30"/>
  <c r="AC220" i="30"/>
  <c r="AC214" i="30"/>
  <c r="AG231" i="30"/>
  <c r="L258" i="30"/>
  <c r="F257" i="30"/>
  <c r="G237" i="30"/>
  <c r="AN243" i="30"/>
  <c r="AO261" i="30"/>
  <c r="X257" i="30"/>
  <c r="AI248" i="30"/>
  <c r="AB246" i="30"/>
  <c r="AQ211" i="30"/>
  <c r="G242" i="30"/>
  <c r="H263" i="30"/>
  <c r="AB239" i="30"/>
  <c r="Q208" i="30"/>
  <c r="C207" i="30"/>
  <c r="AK249" i="30"/>
  <c r="V257" i="30"/>
  <c r="B240" i="30"/>
  <c r="F246" i="30"/>
  <c r="AQ256" i="30"/>
  <c r="D241" i="30"/>
  <c r="O236" i="30"/>
  <c r="L261" i="30"/>
  <c r="O240" i="30"/>
  <c r="E228" i="30"/>
  <c r="H235" i="30"/>
  <c r="D237" i="30"/>
  <c r="R236" i="30"/>
  <c r="AK220" i="30"/>
  <c r="O261" i="30"/>
  <c r="AE213" i="30"/>
  <c r="G246" i="30"/>
  <c r="E237" i="30"/>
  <c r="AF235" i="30"/>
  <c r="M222" i="30"/>
  <c r="AE217" i="30"/>
  <c r="I236" i="30"/>
  <c r="I240" i="30"/>
  <c r="R237" i="30"/>
  <c r="AM254" i="30"/>
  <c r="AO218" i="30"/>
  <c r="J258" i="30"/>
  <c r="E245" i="30"/>
  <c r="AQ236" i="30"/>
  <c r="AE228" i="30"/>
  <c r="T241" i="30"/>
  <c r="L241" i="30"/>
  <c r="H243" i="30"/>
  <c r="AP240" i="30"/>
  <c r="D208" i="30"/>
  <c r="D252" i="30"/>
  <c r="AH247" i="30"/>
  <c r="L224" i="30"/>
  <c r="G213" i="30"/>
  <c r="AA235" i="30"/>
  <c r="AG245" i="30"/>
  <c r="F254" i="30"/>
  <c r="U235" i="30"/>
  <c r="P237" i="30"/>
  <c r="H241" i="30"/>
  <c r="AG226" i="30"/>
  <c r="W226" i="30"/>
  <c r="AK242" i="30"/>
  <c r="K260" i="30"/>
  <c r="AN246" i="30"/>
  <c r="AN237" i="30"/>
  <c r="F249" i="30"/>
  <c r="R239" i="30"/>
  <c r="AG232" i="30"/>
  <c r="AP221" i="30"/>
  <c r="D249" i="30"/>
  <c r="AF230" i="30"/>
  <c r="AN236" i="30"/>
  <c r="AO259" i="30"/>
  <c r="N252" i="30"/>
  <c r="AI215" i="30"/>
  <c r="AD260" i="30"/>
  <c r="O207" i="30"/>
  <c r="Y234" i="30"/>
  <c r="AO216" i="30"/>
  <c r="G262" i="30"/>
  <c r="P234" i="30"/>
  <c r="G211" i="30"/>
  <c r="C213" i="30"/>
  <c r="Y208" i="30"/>
  <c r="E208" i="30"/>
  <c r="B237" i="30"/>
  <c r="B249" i="30"/>
  <c r="V259" i="30"/>
  <c r="R255" i="30"/>
  <c r="D261" i="30"/>
  <c r="P244" i="30"/>
  <c r="AD256" i="30"/>
  <c r="AK204" i="30"/>
  <c r="F251" i="30"/>
  <c r="AM258" i="30"/>
  <c r="K242" i="30"/>
  <c r="N238" i="30"/>
  <c r="K225" i="30"/>
  <c r="N219" i="30"/>
  <c r="AB262" i="30"/>
  <c r="V235" i="30"/>
  <c r="I255" i="30"/>
  <c r="E257" i="30"/>
  <c r="AM250" i="30"/>
  <c r="AI258" i="30"/>
  <c r="J250" i="30"/>
  <c r="AJ253" i="30"/>
  <c r="D263" i="30"/>
  <c r="Z256" i="30"/>
  <c r="AK222" i="30"/>
  <c r="AE227" i="30"/>
  <c r="S229" i="30"/>
  <c r="AJ234" i="30"/>
  <c r="F245" i="30"/>
  <c r="U210" i="30"/>
  <c r="C236" i="30"/>
  <c r="AB261" i="30"/>
  <c r="AB237" i="30"/>
  <c r="O205" i="30"/>
  <c r="W205" i="30"/>
  <c r="U244" i="30"/>
  <c r="V255" i="30"/>
  <c r="AN244" i="30"/>
  <c r="AK228" i="30"/>
  <c r="U255" i="30"/>
  <c r="AK232" i="30"/>
  <c r="F262" i="30"/>
  <c r="AF259" i="30"/>
  <c r="AI238" i="30"/>
  <c r="AK216" i="30"/>
  <c r="K233" i="30"/>
  <c r="G235" i="30"/>
  <c r="AO234" i="30"/>
  <c r="S217" i="30"/>
  <c r="L257" i="30"/>
  <c r="AE246" i="30"/>
  <c r="U222" i="30"/>
  <c r="AC223" i="30"/>
  <c r="AP259" i="30"/>
  <c r="AQ250" i="30"/>
  <c r="AG255" i="30"/>
  <c r="R248" i="30"/>
  <c r="X253" i="30"/>
  <c r="AM215" i="30"/>
  <c r="AA232" i="30"/>
  <c r="Z221" i="30"/>
  <c r="X238" i="30"/>
  <c r="M243" i="30"/>
  <c r="W258" i="30"/>
  <c r="AG214" i="30"/>
  <c r="AD237" i="30"/>
  <c r="K250" i="30"/>
  <c r="AB247" i="30"/>
  <c r="AK239" i="30"/>
  <c r="Q206" i="30"/>
  <c r="S235" i="30"/>
  <c r="V245" i="30"/>
  <c r="B254" i="30"/>
  <c r="AJ236" i="30"/>
  <c r="AQ237" i="30"/>
  <c r="G238" i="30"/>
  <c r="AO214" i="30"/>
  <c r="Q212" i="30"/>
  <c r="AB204" i="30"/>
  <c r="I232" i="30"/>
  <c r="AH221" i="30"/>
  <c r="D228" i="30"/>
  <c r="D234" i="30"/>
  <c r="X234" i="30"/>
  <c r="W249" i="30"/>
  <c r="S241" i="30"/>
  <c r="U263" i="30"/>
  <c r="R251" i="30"/>
  <c r="N249" i="30"/>
  <c r="AJ240" i="30"/>
  <c r="L238" i="30"/>
  <c r="AI261" i="30"/>
  <c r="I215" i="30"/>
  <c r="N263" i="30"/>
  <c r="N250" i="30"/>
  <c r="Q234" i="30"/>
  <c r="AC224" i="30"/>
  <c r="C211" i="30"/>
  <c r="Y206" i="30"/>
  <c r="T246" i="30"/>
  <c r="AL253" i="30"/>
  <c r="AJ242" i="30"/>
  <c r="AM244" i="30"/>
  <c r="AI244" i="30"/>
  <c r="AE252" i="30"/>
  <c r="AA244" i="30"/>
  <c r="V240" i="30"/>
  <c r="N256" i="30"/>
  <c r="V250" i="30"/>
  <c r="AN251" i="30"/>
  <c r="F217" i="30"/>
  <c r="Y218" i="30"/>
  <c r="C231" i="30"/>
  <c r="AK243" i="30"/>
  <c r="AF246" i="30"/>
  <c r="Q257" i="30"/>
  <c r="AE240" i="30"/>
  <c r="AH236" i="30"/>
  <c r="AE223" i="30"/>
  <c r="R213" i="30"/>
  <c r="F261" i="30"/>
  <c r="U257" i="30"/>
  <c r="E249" i="30"/>
  <c r="C254" i="30"/>
  <c r="Q249" i="30"/>
  <c r="M257" i="30"/>
  <c r="AP242" i="30"/>
  <c r="T251" i="30"/>
  <c r="X261" i="30"/>
  <c r="D255" i="30"/>
  <c r="AQ215" i="30"/>
  <c r="AG222" i="30"/>
  <c r="S227" i="30"/>
  <c r="AB222" i="30"/>
  <c r="AA217" i="30"/>
  <c r="O227" i="30"/>
  <c r="K217" i="30"/>
  <c r="H254" i="30"/>
  <c r="AI256" i="30"/>
  <c r="C260" i="30"/>
  <c r="S242" i="30"/>
  <c r="Q243" i="30"/>
  <c r="L239" i="30"/>
  <c r="T239" i="30"/>
  <c r="AO224" i="30"/>
  <c r="W241" i="30"/>
  <c r="B241" i="30"/>
  <c r="B211" i="30"/>
  <c r="Y241" i="30"/>
  <c r="U204" i="30"/>
  <c r="Q263" i="30"/>
  <c r="U247" i="30"/>
  <c r="Y246" i="30"/>
  <c r="AO247" i="30"/>
  <c r="AM221" i="30"/>
  <c r="X250" i="30"/>
  <c r="Q259" i="30"/>
  <c r="P255" i="30"/>
  <c r="M232" i="30"/>
  <c r="V253" i="30"/>
  <c r="J256" i="30"/>
  <c r="K235" i="30"/>
  <c r="S252" i="30"/>
  <c r="B208" i="30"/>
  <c r="AG227" i="30"/>
  <c r="AN230" i="30"/>
  <c r="AG218" i="30"/>
  <c r="M220" i="30"/>
  <c r="M214" i="30"/>
  <c r="AG229" i="30"/>
  <c r="J257" i="30"/>
  <c r="AB256" i="30"/>
  <c r="AG236" i="30"/>
  <c r="C225" i="30"/>
  <c r="I261" i="30"/>
  <c r="T253" i="30"/>
  <c r="C248" i="30"/>
  <c r="AA215" i="30"/>
  <c r="R252" i="30"/>
  <c r="T228" i="30"/>
  <c r="AE250" i="30"/>
  <c r="AE238" i="30"/>
  <c r="AN255" i="30"/>
  <c r="L237" i="30"/>
  <c r="M210" i="30"/>
  <c r="AB232" i="30"/>
  <c r="AK218" i="30"/>
  <c r="V200" i="30"/>
  <c r="Y242" i="30"/>
  <c r="O241" i="30"/>
  <c r="D258" i="30"/>
  <c r="P242" i="30"/>
  <c r="I257" i="30"/>
  <c r="J260" i="30"/>
  <c r="AO237" i="30"/>
  <c r="M249" i="30"/>
  <c r="I241" i="30"/>
  <c r="AK230" i="30"/>
  <c r="L255" i="30"/>
  <c r="AB245" i="30"/>
  <c r="AL221" i="30"/>
  <c r="T258" i="30"/>
  <c r="AO253" i="30"/>
  <c r="C240" i="30"/>
  <c r="B252" i="30"/>
  <c r="S233" i="30"/>
  <c r="AC212" i="30"/>
  <c r="T226" i="30"/>
  <c r="AL211" i="30"/>
  <c r="F243" i="30"/>
  <c r="U251" i="30"/>
  <c r="S254" i="30"/>
  <c r="Q241" i="30"/>
  <c r="P236" i="30"/>
  <c r="I247" i="30"/>
  <c r="AO245" i="30"/>
  <c r="AK253" i="30"/>
  <c r="AK214" i="30"/>
  <c r="X243" i="30"/>
  <c r="AP249" i="30"/>
  <c r="AB212" i="30"/>
  <c r="AF261" i="30"/>
  <c r="O233" i="30"/>
  <c r="Q220" i="30"/>
  <c r="AD227" i="30"/>
  <c r="AH245" i="30"/>
  <c r="AG263" i="30"/>
  <c r="O256" i="30"/>
  <c r="S258" i="30"/>
  <c r="P253" i="30"/>
  <c r="O221" i="30"/>
  <c r="AM209" i="30"/>
  <c r="AJ232" i="30"/>
  <c r="J217" i="30"/>
  <c r="E263" i="30"/>
  <c r="AK212" i="30"/>
  <c r="Q216" i="30"/>
  <c r="G212" i="30"/>
  <c r="AA207" i="30"/>
  <c r="AH238" i="30"/>
  <c r="N213" i="30"/>
  <c r="F213" i="30"/>
  <c r="L227" i="30"/>
  <c r="Z245" i="30"/>
  <c r="AE242" i="30"/>
  <c r="AE203" i="30"/>
  <c r="AH208" i="30"/>
  <c r="P198" i="30"/>
  <c r="T213" i="30"/>
  <c r="O232" i="30"/>
  <c r="Y229" i="30"/>
  <c r="AC210" i="30"/>
  <c r="Y212" i="30"/>
  <c r="I208" i="30"/>
  <c r="AE207" i="30"/>
  <c r="AK263" i="30"/>
  <c r="T248" i="30"/>
  <c r="B259" i="30"/>
  <c r="B255" i="30"/>
  <c r="AB257" i="30"/>
  <c r="AP243" i="30"/>
  <c r="Z254" i="30"/>
  <c r="AJ258" i="30"/>
  <c r="H224" i="30"/>
  <c r="H250" i="30"/>
  <c r="AF236" i="30"/>
  <c r="O260" i="30"/>
  <c r="AK241" i="30"/>
  <c r="AL248" i="30"/>
  <c r="AC208" i="30"/>
  <c r="AK224" i="30"/>
  <c r="K211" i="30"/>
  <c r="AC250" i="30"/>
  <c r="L262" i="30"/>
  <c r="X262" i="30"/>
  <c r="T250" i="30"/>
  <c r="AC253" i="30"/>
  <c r="E239" i="30"/>
  <c r="AC259" i="30"/>
  <c r="D253" i="30"/>
  <c r="AC241" i="30"/>
  <c r="AN263" i="30"/>
  <c r="AQ242" i="30"/>
  <c r="E205" i="30"/>
  <c r="AL250" i="30"/>
  <c r="P225" i="30"/>
  <c r="AJ238" i="30"/>
  <c r="AC235" i="30"/>
  <c r="Z244" i="30"/>
  <c r="Y230" i="30"/>
  <c r="I204" i="30"/>
  <c r="T220" i="30"/>
  <c r="O217" i="30"/>
  <c r="K209" i="30"/>
  <c r="W239" i="30"/>
  <c r="AI239" i="30"/>
  <c r="X256" i="30"/>
  <c r="P238" i="30"/>
  <c r="G254" i="30"/>
  <c r="V252" i="30"/>
  <c r="AF263" i="30"/>
  <c r="AG247" i="30"/>
  <c r="AC239" i="30"/>
  <c r="AA223" i="30"/>
  <c r="AQ209" i="30"/>
  <c r="AQ247" i="30"/>
  <c r="AH248" i="30"/>
  <c r="AI227" i="30"/>
  <c r="Z209" i="30"/>
  <c r="I206" i="30"/>
  <c r="M238" i="30"/>
  <c r="L236" i="30"/>
  <c r="AJ237" i="30"/>
  <c r="K246" i="30"/>
  <c r="AQ207" i="30"/>
  <c r="C227" i="30"/>
  <c r="E212" i="30"/>
  <c r="V251" i="30"/>
  <c r="AE226" i="30"/>
  <c r="J227" i="30"/>
  <c r="AC232" i="30"/>
  <c r="M216" i="30"/>
  <c r="U223" i="30"/>
  <c r="Z262" i="30"/>
  <c r="D239" i="30"/>
  <c r="AA210" i="30"/>
  <c r="AF223" i="30"/>
  <c r="AI208" i="30"/>
  <c r="AE221" i="30"/>
  <c r="AB251" i="30"/>
  <c r="AM203" i="30"/>
  <c r="Y235" i="30"/>
  <c r="Y188" i="30"/>
  <c r="AD222" i="30"/>
  <c r="O187" i="30"/>
  <c r="P215" i="30"/>
  <c r="X226" i="30"/>
  <c r="X232" i="30"/>
  <c r="AH233" i="30"/>
  <c r="G249" i="30"/>
  <c r="C241" i="30"/>
  <c r="O262" i="30"/>
  <c r="AN250" i="30"/>
  <c r="AN248" i="30"/>
  <c r="P240" i="30"/>
  <c r="AL237" i="30"/>
  <c r="E248" i="30"/>
  <c r="AC245" i="30"/>
  <c r="K215" i="30"/>
  <c r="W254" i="30"/>
  <c r="G260" i="30"/>
  <c r="Q239" i="30"/>
  <c r="F252" i="30"/>
  <c r="Q230" i="30"/>
  <c r="S223" i="30"/>
  <c r="AC216" i="30"/>
  <c r="AA203" i="30"/>
  <c r="U238" i="30"/>
  <c r="X252" i="30"/>
  <c r="AN252" i="30"/>
  <c r="AN238" i="30"/>
  <c r="B247" i="30"/>
  <c r="AC261" i="30"/>
  <c r="Y253" i="30"/>
  <c r="AO204" i="30"/>
  <c r="B258" i="30"/>
  <c r="T257" i="30"/>
  <c r="AM236" i="30"/>
  <c r="N257" i="30"/>
  <c r="S219" i="30"/>
  <c r="AM239" i="30"/>
  <c r="J235" i="30"/>
  <c r="K254" i="30"/>
  <c r="M237" i="30"/>
  <c r="L247" i="30"/>
  <c r="Y232" i="30"/>
  <c r="O223" i="30"/>
  <c r="AE209" i="30"/>
  <c r="AA247" i="30"/>
  <c r="AB260" i="30"/>
  <c r="B261" i="30"/>
  <c r="F247" i="30"/>
  <c r="Y247" i="30"/>
  <c r="AJ261" i="30"/>
  <c r="G258" i="30"/>
  <c r="H247" i="30"/>
  <c r="AA238" i="30"/>
  <c r="R262" i="30"/>
  <c r="U241" i="30"/>
  <c r="AA254" i="30"/>
  <c r="AN262" i="30"/>
  <c r="AP254" i="30"/>
  <c r="X245" i="30"/>
  <c r="Y210" i="30"/>
  <c r="J261" i="30"/>
  <c r="P246" i="30"/>
  <c r="T242" i="30"/>
  <c r="W250" i="30"/>
  <c r="AD248" i="30"/>
  <c r="AD262" i="30"/>
  <c r="AO228" i="30"/>
  <c r="AI207" i="30"/>
  <c r="U246" i="30"/>
  <c r="AC204" i="30"/>
  <c r="AE244" i="30"/>
  <c r="AC234" i="30"/>
  <c r="I218" i="30"/>
  <c r="I220" i="30"/>
  <c r="Y243" i="30"/>
  <c r="W221" i="30"/>
  <c r="Z207" i="30"/>
  <c r="AQ210" i="30"/>
  <c r="H233" i="30"/>
  <c r="E244" i="30"/>
  <c r="O203" i="30"/>
  <c r="AP223" i="30"/>
  <c r="P214" i="30"/>
  <c r="AC218" i="30"/>
  <c r="AK194" i="30"/>
  <c r="AO231" i="30"/>
  <c r="J198" i="30"/>
  <c r="AF255" i="30"/>
  <c r="F250" i="30"/>
  <c r="X251" i="30"/>
  <c r="L204" i="30"/>
  <c r="W217" i="30"/>
  <c r="AC230" i="30"/>
  <c r="B225" i="30"/>
  <c r="B231" i="30"/>
  <c r="B233" i="30"/>
  <c r="T234" i="30"/>
  <c r="AF226" i="30"/>
  <c r="E253" i="30"/>
  <c r="R249" i="30"/>
  <c r="AQ221" i="30"/>
  <c r="B244" i="30"/>
  <c r="W207" i="30"/>
  <c r="J253" i="30"/>
  <c r="AB242" i="30"/>
  <c r="AN240" i="30"/>
  <c r="AQ248" i="30"/>
  <c r="AL240" i="30"/>
  <c r="H261" i="30"/>
  <c r="AD254" i="30"/>
  <c r="AQ213" i="30"/>
  <c r="K221" i="30"/>
  <c r="AO226" i="30"/>
  <c r="Z219" i="30"/>
  <c r="AK206" i="30"/>
  <c r="AI209" i="30"/>
  <c r="M206" i="30"/>
  <c r="AI205" i="30"/>
  <c r="N231" i="30"/>
  <c r="X241" i="30"/>
  <c r="AH262" i="30"/>
  <c r="P220" i="30"/>
  <c r="AG239" i="30"/>
  <c r="C244" i="30"/>
  <c r="AB259" i="30"/>
  <c r="S203" i="30"/>
  <c r="AQ223" i="30"/>
  <c r="AI203" i="30"/>
  <c r="AG204" i="30"/>
  <c r="AH229" i="30"/>
  <c r="Z231" i="30"/>
  <c r="C224" i="30"/>
  <c r="AQ228" i="30"/>
  <c r="B207" i="30"/>
  <c r="W202" i="30"/>
  <c r="AL222" i="30"/>
  <c r="I219" i="30"/>
  <c r="L207" i="30"/>
  <c r="AP230" i="30"/>
  <c r="D227" i="30"/>
  <c r="U216" i="30"/>
  <c r="O246" i="30"/>
  <c r="Y204" i="30"/>
  <c r="Q244" i="30"/>
  <c r="U237" i="30"/>
  <c r="T235" i="30"/>
  <c r="AD236" i="30"/>
  <c r="X237" i="30"/>
  <c r="AQ219" i="30"/>
  <c r="S215" i="30"/>
  <c r="J207" i="30"/>
  <c r="AL215" i="30"/>
  <c r="K216" i="30"/>
  <c r="F216" i="30"/>
  <c r="Q232" i="30"/>
  <c r="M227" i="30"/>
  <c r="AH216" i="30"/>
  <c r="I198" i="30"/>
  <c r="S192" i="30"/>
  <c r="E255" i="30"/>
  <c r="C228" i="30"/>
  <c r="Z228" i="30"/>
  <c r="B189" i="30"/>
  <c r="AQ190" i="30"/>
  <c r="B245" i="30"/>
  <c r="AL224" i="30"/>
  <c r="AN194" i="30"/>
  <c r="F224" i="30"/>
  <c r="H208" i="30"/>
  <c r="V226" i="30"/>
  <c r="O181" i="30"/>
  <c r="D190" i="30"/>
  <c r="V244" i="30"/>
  <c r="AH242" i="30"/>
  <c r="AD244" i="30"/>
  <c r="F242" i="30"/>
  <c r="AF222" i="30"/>
  <c r="Y224" i="30"/>
  <c r="AQ225" i="30"/>
  <c r="I221" i="30"/>
  <c r="AJ220" i="30"/>
  <c r="L222" i="30"/>
  <c r="AB220" i="30"/>
  <c r="S209" i="30"/>
  <c r="R247" i="30"/>
  <c r="AC226" i="30"/>
  <c r="O213" i="30"/>
  <c r="AG212" i="30"/>
  <c r="U236" i="30"/>
  <c r="AP251" i="30"/>
  <c r="AQ244" i="30"/>
  <c r="H257" i="30"/>
  <c r="AA236" i="30"/>
  <c r="AF253" i="30"/>
  <c r="Z248" i="30"/>
  <c r="B250" i="30"/>
  <c r="AD246" i="30"/>
  <c r="S213" i="30"/>
  <c r="G229" i="30"/>
  <c r="AF218" i="30"/>
  <c r="AN224" i="30"/>
  <c r="AP229" i="30"/>
  <c r="R231" i="30"/>
  <c r="J225" i="30"/>
  <c r="AA211" i="30"/>
  <c r="P247" i="30"/>
  <c r="R205" i="30"/>
  <c r="AA231" i="30"/>
  <c r="O252" i="30"/>
  <c r="N236" i="30"/>
  <c r="AD240" i="30"/>
  <c r="I226" i="30"/>
  <c r="AO222" i="30"/>
  <c r="P210" i="30"/>
  <c r="D216" i="30"/>
  <c r="V225" i="30"/>
  <c r="R217" i="30"/>
  <c r="AO215" i="30"/>
  <c r="Q231" i="30"/>
  <c r="M229" i="30"/>
  <c r="M219" i="30"/>
  <c r="E213" i="30"/>
  <c r="AQ220" i="30"/>
  <c r="AL214" i="30"/>
  <c r="H219" i="30"/>
  <c r="AH256" i="30"/>
  <c r="AN257" i="30"/>
  <c r="V209" i="30"/>
  <c r="Z259" i="30"/>
  <c r="AQ240" i="30"/>
  <c r="AJ257" i="30"/>
  <c r="P204" i="30"/>
  <c r="AO220" i="30"/>
  <c r="F231" i="30"/>
  <c r="G203" i="30"/>
  <c r="L228" i="30"/>
  <c r="AK209" i="30"/>
  <c r="Y211" i="30"/>
  <c r="Q238" i="30"/>
  <c r="E216" i="30"/>
  <c r="I213" i="30"/>
  <c r="J210" i="30"/>
  <c r="P193" i="30"/>
  <c r="AH211" i="30"/>
  <c r="G227" i="30"/>
  <c r="X208" i="30"/>
  <c r="N224" i="30"/>
  <c r="AI188" i="30"/>
  <c r="Y201" i="30"/>
  <c r="AG208" i="30"/>
  <c r="C190" i="30"/>
  <c r="AI195" i="30"/>
  <c r="AL223" i="30"/>
  <c r="AN211" i="30"/>
  <c r="X202" i="30"/>
  <c r="AD226" i="30"/>
  <c r="AD220" i="30"/>
  <c r="Y226" i="30"/>
  <c r="AG234" i="30"/>
  <c r="Z236" i="30"/>
  <c r="B236" i="30"/>
  <c r="E220" i="30"/>
  <c r="M218" i="30"/>
  <c r="AM219" i="30"/>
  <c r="AM213" i="30"/>
  <c r="AC227" i="30"/>
  <c r="AC231" i="30"/>
  <c r="Y245" i="30"/>
  <c r="G217" i="30"/>
  <c r="V254" i="30"/>
  <c r="F221" i="30"/>
  <c r="AG216" i="30"/>
  <c r="AB224" i="30"/>
  <c r="AH241" i="30"/>
  <c r="M255" i="30"/>
  <c r="M253" i="30"/>
  <c r="AM256" i="30"/>
  <c r="AD250" i="30"/>
  <c r="R240" i="30"/>
  <c r="AH240" i="30"/>
  <c r="AD242" i="30"/>
  <c r="Z240" i="30"/>
  <c r="AI232" i="30"/>
  <c r="C223" i="30"/>
  <c r="U224" i="30"/>
  <c r="U218" i="30"/>
  <c r="T216" i="30"/>
  <c r="J219" i="30"/>
  <c r="F219" i="30"/>
  <c r="Z247" i="30"/>
  <c r="W231" i="30"/>
  <c r="AI242" i="30"/>
  <c r="AC263" i="30"/>
  <c r="K244" i="30"/>
  <c r="H253" i="30"/>
  <c r="AI213" i="30"/>
  <c r="W224" i="30"/>
  <c r="AG206" i="30"/>
  <c r="M204" i="30"/>
  <c r="O202" i="30"/>
  <c r="R219" i="30"/>
  <c r="N211" i="30"/>
  <c r="N203" i="30"/>
  <c r="M223" i="30"/>
  <c r="I223" i="30"/>
  <c r="E207" i="30"/>
  <c r="AQ206" i="30"/>
  <c r="AM214" i="30"/>
  <c r="AI206" i="30"/>
  <c r="AD206" i="30"/>
  <c r="V231" i="30"/>
  <c r="P245" i="30"/>
  <c r="K218" i="30"/>
  <c r="T244" i="30"/>
  <c r="AI250" i="30"/>
  <c r="E232" i="30"/>
  <c r="Z238" i="30"/>
  <c r="G223" i="30"/>
  <c r="S221" i="30"/>
  <c r="R203" i="30"/>
  <c r="B213" i="30"/>
  <c r="Q229" i="30"/>
  <c r="U219" i="30"/>
  <c r="E246" i="30"/>
  <c r="AP209" i="30"/>
  <c r="AO217" i="30"/>
  <c r="F218" i="30"/>
  <c r="U189" i="30"/>
  <c r="AE248" i="30"/>
  <c r="I212" i="30"/>
  <c r="H229" i="30"/>
  <c r="AH214" i="30"/>
  <c r="AN197" i="30"/>
  <c r="X224" i="30"/>
  <c r="X228" i="30"/>
  <c r="AP208" i="30"/>
  <c r="H228" i="30"/>
  <c r="V192" i="30"/>
  <c r="AB218" i="30"/>
  <c r="O210" i="30"/>
  <c r="B209" i="30"/>
  <c r="D224" i="30"/>
  <c r="M231" i="30"/>
  <c r="AF216" i="30"/>
  <c r="AH209" i="30"/>
  <c r="AD217" i="30"/>
  <c r="Q217" i="30"/>
  <c r="G220" i="30"/>
  <c r="AB233" i="30"/>
  <c r="AO203" i="30"/>
  <c r="Q213" i="30"/>
  <c r="M205" i="30"/>
  <c r="L201" i="30"/>
  <c r="AC249" i="30"/>
  <c r="B257" i="30"/>
  <c r="AO239" i="30"/>
  <c r="C233" i="30"/>
  <c r="AK210" i="30"/>
  <c r="AB234" i="30"/>
  <c r="AQ232" i="30"/>
  <c r="AP205" i="30"/>
  <c r="K222" i="30"/>
  <c r="AA204" i="30"/>
  <c r="Y205" i="30"/>
  <c r="AD202" i="30"/>
  <c r="AB201" i="30"/>
  <c r="B212" i="30"/>
  <c r="AI202" i="30"/>
  <c r="AB188" i="30"/>
  <c r="AQ199" i="30"/>
  <c r="L198" i="30"/>
  <c r="AN190" i="30"/>
  <c r="AI189" i="30"/>
  <c r="R200" i="30"/>
  <c r="B253" i="30"/>
  <c r="Y244" i="30"/>
  <c r="P261" i="30"/>
  <c r="AE229" i="30"/>
  <c r="E214" i="30"/>
  <c r="AN206" i="30"/>
  <c r="AJ212" i="30"/>
  <c r="M225" i="30"/>
  <c r="G210" i="30"/>
  <c r="S216" i="30"/>
  <c r="B210" i="30"/>
  <c r="AF213" i="30"/>
  <c r="AD208" i="30"/>
  <c r="Z216" i="30"/>
  <c r="M191" i="30"/>
  <c r="E196" i="30"/>
  <c r="AJ191" i="30"/>
  <c r="AJ202" i="30"/>
  <c r="W195" i="30"/>
  <c r="S181" i="30"/>
  <c r="N205" i="30"/>
  <c r="AO232" i="30"/>
  <c r="AP238" i="30"/>
  <c r="T206" i="30"/>
  <c r="N228" i="30"/>
  <c r="P191" i="30"/>
  <c r="B224" i="30"/>
  <c r="L213" i="30"/>
  <c r="AI199" i="30"/>
  <c r="R196" i="30"/>
  <c r="J190" i="30"/>
  <c r="V221" i="30"/>
  <c r="AF221" i="30"/>
  <c r="AQ197" i="30"/>
  <c r="AB223" i="30"/>
  <c r="C222" i="30"/>
  <c r="H199" i="30"/>
  <c r="AF232" i="30"/>
  <c r="D204" i="30"/>
  <c r="L233" i="30"/>
  <c r="X227" i="30"/>
  <c r="AJ206" i="30"/>
  <c r="AH232" i="30"/>
  <c r="AN200" i="30"/>
  <c r="AH199" i="30"/>
  <c r="P211" i="30"/>
  <c r="L210" i="30"/>
  <c r="R192" i="30"/>
  <c r="O214" i="30"/>
  <c r="D193" i="30"/>
  <c r="AO196" i="30"/>
  <c r="P188" i="30"/>
  <c r="X194" i="30"/>
  <c r="AJ221" i="30"/>
  <c r="AH203" i="30"/>
  <c r="E235" i="30"/>
  <c r="Z211" i="30"/>
  <c r="N194" i="30"/>
  <c r="AO207" i="30"/>
  <c r="AM197" i="30"/>
  <c r="J224" i="30"/>
  <c r="M207" i="30"/>
  <c r="AB231" i="30"/>
  <c r="AI187" i="30"/>
  <c r="H239" i="30"/>
  <c r="K238" i="30"/>
  <c r="AA228" i="30"/>
  <c r="M212" i="30"/>
  <c r="Q210" i="30"/>
  <c r="T222" i="30"/>
  <c r="AP232" i="30"/>
  <c r="K226" i="30"/>
  <c r="C210" i="30"/>
  <c r="AL198" i="30"/>
  <c r="AN231" i="30"/>
  <c r="O194" i="30"/>
  <c r="Y182" i="30"/>
  <c r="AD204" i="30"/>
  <c r="AB197" i="30"/>
  <c r="AL204" i="30"/>
  <c r="F199" i="30"/>
  <c r="S190" i="30"/>
  <c r="AN198" i="30"/>
  <c r="AG192" i="30"/>
  <c r="R229" i="30"/>
  <c r="G248" i="30"/>
  <c r="AN254" i="30"/>
  <c r="S238" i="30"/>
  <c r="AO230" i="30"/>
  <c r="O209" i="30"/>
  <c r="F233" i="30"/>
  <c r="AQ230" i="30"/>
  <c r="T204" i="30"/>
  <c r="AE220" i="30"/>
  <c r="B234" i="30"/>
  <c r="C204" i="30"/>
  <c r="Z196" i="30"/>
  <c r="Z198" i="30"/>
  <c r="V210" i="30"/>
  <c r="J202" i="30"/>
  <c r="G190" i="30"/>
  <c r="U198" i="30"/>
  <c r="AF196" i="30"/>
  <c r="I182" i="30"/>
  <c r="Q182" i="30"/>
  <c r="AP233" i="30"/>
  <c r="AG235" i="30"/>
  <c r="P251" i="30"/>
  <c r="AN226" i="30"/>
  <c r="AM224" i="30"/>
  <c r="G216" i="30"/>
  <c r="AP234" i="30"/>
  <c r="X195" i="30"/>
  <c r="AD200" i="30"/>
  <c r="AC196" i="30"/>
  <c r="AP201" i="30"/>
  <c r="T232" i="30"/>
  <c r="S224" i="30"/>
  <c r="AG215" i="30"/>
  <c r="N258" i="30"/>
  <c r="AA214" i="30"/>
  <c r="G191" i="30"/>
  <c r="E227" i="30"/>
  <c r="AB227" i="30"/>
  <c r="J228" i="30"/>
  <c r="AP206" i="30"/>
  <c r="AF212" i="30"/>
  <c r="AN209" i="30"/>
  <c r="AG180" i="30"/>
  <c r="V215" i="30"/>
  <c r="S193" i="30"/>
  <c r="P233" i="30"/>
  <c r="AK189" i="30"/>
  <c r="Z230" i="30"/>
  <c r="U233" i="30"/>
  <c r="Y231" i="30"/>
  <c r="Y227" i="30"/>
  <c r="J233" i="30"/>
  <c r="D230" i="30"/>
  <c r="Y213" i="30"/>
  <c r="AM226" i="30"/>
  <c r="B205" i="30"/>
  <c r="AK233" i="30"/>
  <c r="H211" i="30"/>
  <c r="AC217" i="30"/>
  <c r="AN195" i="30"/>
  <c r="AN227" i="30"/>
  <c r="X225" i="30"/>
  <c r="L246" i="30"/>
  <c r="AI221" i="30"/>
  <c r="AA256" i="30"/>
  <c r="AI229" i="30"/>
  <c r="I214" i="30"/>
  <c r="L225" i="30"/>
  <c r="G232" i="30"/>
  <c r="D210" i="30"/>
  <c r="M202" i="30"/>
  <c r="X219" i="30"/>
  <c r="F230" i="30"/>
  <c r="AJ225" i="30"/>
  <c r="N216" i="30"/>
  <c r="AI183" i="30"/>
  <c r="H193" i="30"/>
  <c r="X191" i="30"/>
  <c r="T199" i="30"/>
  <c r="Q196" i="30"/>
  <c r="I191" i="30"/>
  <c r="AH191" i="30"/>
  <c r="Z227" i="30"/>
  <c r="N223" i="30"/>
  <c r="G233" i="30"/>
  <c r="AG210" i="30"/>
  <c r="AF257" i="30"/>
  <c r="G207" i="30"/>
  <c r="AK208" i="30"/>
  <c r="AN220" i="30"/>
  <c r="AH218" i="30"/>
  <c r="AE224" i="30"/>
  <c r="W208" i="30"/>
  <c r="S199" i="30"/>
  <c r="R230" i="30"/>
  <c r="AL220" i="30"/>
  <c r="G199" i="30"/>
  <c r="N202" i="30"/>
  <c r="F196" i="30"/>
  <c r="P203" i="30"/>
  <c r="AP191" i="30"/>
  <c r="O200" i="30"/>
  <c r="R197" i="30"/>
  <c r="W203" i="30"/>
  <c r="AL227" i="30"/>
  <c r="AC206" i="30"/>
  <c r="V248" i="30"/>
  <c r="AD223" i="30"/>
  <c r="AE202" i="30"/>
  <c r="O195" i="30"/>
  <c r="V222" i="30"/>
  <c r="H221" i="30"/>
  <c r="K201" i="30"/>
  <c r="O193" i="30"/>
  <c r="W198" i="30"/>
  <c r="L220" i="30"/>
  <c r="AM234" i="30"/>
  <c r="J197" i="30"/>
  <c r="N248" i="30"/>
  <c r="T233" i="30"/>
  <c r="T200" i="30"/>
  <c r="W230" i="30"/>
  <c r="O220" i="30"/>
  <c r="AA240" i="30"/>
  <c r="Y189" i="30"/>
  <c r="K210" i="30"/>
  <c r="AD214" i="30"/>
  <c r="X254" i="30"/>
  <c r="U215" i="30"/>
  <c r="V194" i="30"/>
  <c r="AE222" i="30"/>
  <c r="I229" i="30"/>
  <c r="AA212" i="30"/>
  <c r="D195" i="30"/>
  <c r="W214" i="30"/>
  <c r="AH201" i="30"/>
  <c r="AE210" i="30"/>
  <c r="J209" i="30"/>
  <c r="D222" i="30"/>
  <c r="AP213" i="30"/>
  <c r="AN229" i="30"/>
  <c r="AI226" i="30"/>
  <c r="AK225" i="30"/>
  <c r="S212" i="30"/>
  <c r="AC209" i="30"/>
  <c r="Y217" i="30"/>
  <c r="AJ195" i="30"/>
  <c r="N212" i="30"/>
  <c r="G205" i="30"/>
  <c r="AH246" i="30"/>
  <c r="H222" i="30"/>
  <c r="Q233" i="30"/>
  <c r="W222" i="30"/>
  <c r="AJ219" i="30"/>
  <c r="AB219" i="30"/>
  <c r="AE199" i="30"/>
  <c r="AI191" i="30"/>
  <c r="U195" i="30"/>
  <c r="P218" i="30"/>
  <c r="AB226" i="30"/>
  <c r="X218" i="30"/>
  <c r="W220" i="30"/>
  <c r="AM232" i="30"/>
  <c r="S230" i="30"/>
  <c r="Y221" i="30"/>
  <c r="K214" i="30"/>
  <c r="G222" i="30"/>
  <c r="T219" i="30"/>
  <c r="T221" i="30"/>
  <c r="AB258" i="30"/>
  <c r="I227" i="30"/>
  <c r="AK211" i="30"/>
  <c r="D215" i="30"/>
  <c r="N201" i="30"/>
  <c r="N215" i="30"/>
  <c r="B217" i="30"/>
  <c r="AM230" i="30"/>
  <c r="W218" i="30"/>
  <c r="AA220" i="30"/>
  <c r="R218" i="30"/>
  <c r="AE201" i="30"/>
  <c r="Z208" i="30"/>
  <c r="X207" i="30"/>
  <c r="T194" i="30"/>
  <c r="S195" i="30"/>
  <c r="P259" i="30"/>
  <c r="AI201" i="30"/>
  <c r="U192" i="30"/>
  <c r="W234" i="30"/>
  <c r="S200" i="30"/>
  <c r="AE206" i="30"/>
  <c r="I203" i="30"/>
  <c r="J204" i="30"/>
  <c r="G201" i="30"/>
  <c r="E192" i="30"/>
  <c r="F235" i="30"/>
  <c r="AL228" i="30"/>
  <c r="S228" i="30"/>
  <c r="I205" i="30"/>
  <c r="C202" i="30"/>
  <c r="K190" i="30"/>
  <c r="C201" i="30"/>
  <c r="C234" i="30"/>
  <c r="AF206" i="30"/>
  <c r="AQ222" i="30"/>
  <c r="G206" i="30"/>
  <c r="U226" i="30"/>
  <c r="I190" i="30"/>
  <c r="F208" i="30"/>
  <c r="R214" i="30"/>
  <c r="X197" i="30"/>
  <c r="AF220" i="30"/>
  <c r="I201" i="30"/>
  <c r="AF217" i="30"/>
  <c r="X223" i="30"/>
  <c r="C200" i="30"/>
  <c r="AH205" i="30"/>
  <c r="AF197" i="30"/>
  <c r="AJ218" i="30"/>
  <c r="B199" i="30"/>
  <c r="T210" i="30"/>
  <c r="S197" i="30"/>
  <c r="G226" i="30"/>
  <c r="AN212" i="30"/>
  <c r="AL207" i="30"/>
  <c r="AH215" i="30"/>
  <c r="AG209" i="30"/>
  <c r="O216" i="30"/>
  <c r="B226" i="30"/>
  <c r="Z232" i="30"/>
  <c r="U211" i="30"/>
  <c r="Q203" i="30"/>
  <c r="AB193" i="30"/>
  <c r="B243" i="30"/>
  <c r="AN234" i="30"/>
  <c r="B227" i="30"/>
  <c r="AI230" i="30"/>
  <c r="AP220" i="30"/>
  <c r="C197" i="30"/>
  <c r="P207" i="30"/>
  <c r="R206" i="30"/>
  <c r="AN192" i="30"/>
  <c r="M194" i="30"/>
  <c r="AL205" i="30"/>
  <c r="X220" i="30"/>
  <c r="T212" i="30"/>
  <c r="AD212" i="30"/>
  <c r="AI224" i="30"/>
  <c r="O224" i="30"/>
  <c r="Q209" i="30"/>
  <c r="G208" i="30"/>
  <c r="C216" i="30"/>
  <c r="AO194" i="30"/>
  <c r="L209" i="30"/>
  <c r="AL260" i="30"/>
  <c r="L208" i="30"/>
  <c r="H195" i="30"/>
  <c r="F206" i="30"/>
  <c r="AQ193" i="30"/>
  <c r="Y207" i="30"/>
  <c r="H204" i="30"/>
  <c r="AD218" i="30"/>
  <c r="K202" i="30"/>
  <c r="S208" i="30"/>
  <c r="L200" i="30"/>
  <c r="N206" i="30"/>
  <c r="AF205" i="30"/>
  <c r="W188" i="30"/>
  <c r="AA193" i="30"/>
  <c r="C212" i="30"/>
  <c r="AI222" i="30"/>
  <c r="X213" i="30"/>
  <c r="L212" i="30"/>
  <c r="AI228" i="30"/>
  <c r="E219" i="30"/>
  <c r="D219" i="30"/>
  <c r="L219" i="30"/>
  <c r="O199" i="30"/>
  <c r="S191" i="30"/>
  <c r="AE194" i="30"/>
  <c r="AQ227" i="30"/>
  <c r="AI192" i="30"/>
  <c r="N220" i="30"/>
  <c r="AN215" i="30"/>
  <c r="D199" i="30"/>
  <c r="AH223" i="30"/>
  <c r="J215" i="30"/>
  <c r="AN216" i="30"/>
  <c r="AA218" i="30"/>
  <c r="AL234" i="30"/>
  <c r="W204" i="30"/>
  <c r="AB214" i="30"/>
  <c r="AD229" i="30"/>
  <c r="H227" i="30"/>
  <c r="F210" i="30"/>
  <c r="P196" i="30"/>
  <c r="AH227" i="30"/>
  <c r="L223" i="30"/>
  <c r="H218" i="30"/>
  <c r="O201" i="30"/>
  <c r="K194" i="30"/>
  <c r="AF225" i="30"/>
  <c r="X188" i="30"/>
  <c r="AD203" i="30"/>
  <c r="K234" i="30"/>
  <c r="AF208" i="30"/>
  <c r="AQ214" i="30"/>
  <c r="L234" i="30"/>
  <c r="E231" i="30"/>
  <c r="W232" i="30"/>
  <c r="AD209" i="30"/>
  <c r="Z205" i="30"/>
  <c r="AF233" i="30"/>
  <c r="AK221" i="30"/>
  <c r="B218" i="30"/>
  <c r="AK203" i="30"/>
  <c r="AF229" i="30"/>
  <c r="S231" i="30"/>
  <c r="I230" i="30"/>
  <c r="M221" i="30"/>
  <c r="AN218" i="30"/>
  <c r="O222" i="30"/>
  <c r="F222" i="30"/>
  <c r="AF211" i="30"/>
  <c r="M196" i="30"/>
  <c r="AL194" i="30"/>
  <c r="Q184" i="30"/>
  <c r="AL217" i="30"/>
  <c r="AG219" i="30"/>
  <c r="AL209" i="30"/>
  <c r="H206" i="30"/>
  <c r="L214" i="30"/>
  <c r="AL232" i="30"/>
  <c r="M213" i="30"/>
  <c r="H217" i="30"/>
  <c r="X229" i="30"/>
  <c r="AO209" i="30"/>
  <c r="N234" i="30"/>
  <c r="M200" i="30"/>
  <c r="H245" i="30"/>
  <c r="M211" i="30"/>
  <c r="AD210" i="30"/>
  <c r="AE188" i="30"/>
  <c r="AK186" i="30"/>
  <c r="F225" i="30"/>
  <c r="S214" i="30"/>
  <c r="AM228" i="30"/>
  <c r="AE212" i="30"/>
  <c r="P213" i="30"/>
  <c r="Z234" i="30"/>
  <c r="AH194" i="30"/>
  <c r="N200" i="30"/>
  <c r="AE195" i="30"/>
  <c r="Z201" i="30"/>
  <c r="X230" i="30"/>
  <c r="AB206" i="30"/>
  <c r="Z204" i="30"/>
  <c r="AB209" i="30"/>
  <c r="AN202" i="30"/>
  <c r="AM206" i="30"/>
  <c r="Z206" i="30"/>
  <c r="H213" i="30"/>
  <c r="T196" i="30"/>
  <c r="R199" i="30"/>
  <c r="M186" i="30"/>
  <c r="AL246" i="30"/>
  <c r="AH195" i="30"/>
  <c r="AI218" i="30"/>
  <c r="AL200" i="30"/>
  <c r="AA199" i="30"/>
  <c r="Z233" i="30"/>
  <c r="G234" i="30"/>
  <c r="AJ210" i="30"/>
  <c r="AK205" i="30"/>
  <c r="R222" i="30"/>
  <c r="AL230" i="30"/>
  <c r="N230" i="30"/>
  <c r="W210" i="30"/>
  <c r="H225" i="30"/>
  <c r="C181" i="30"/>
  <c r="AL189" i="30"/>
  <c r="X209" i="30"/>
  <c r="H223" i="30"/>
  <c r="S232" i="30"/>
  <c r="AQ201" i="30"/>
  <c r="F232" i="30"/>
  <c r="R232" i="30"/>
  <c r="AG195" i="30"/>
  <c r="V232" i="30"/>
  <c r="R193" i="30"/>
  <c r="F212" i="30"/>
  <c r="AM208" i="30"/>
  <c r="V228" i="30"/>
  <c r="AP218" i="30"/>
  <c r="AC190" i="30"/>
  <c r="V198" i="30"/>
  <c r="J194" i="30"/>
  <c r="F202" i="30"/>
  <c r="W187" i="30"/>
  <c r="W196" i="30"/>
  <c r="N195" i="30"/>
  <c r="AL229" i="30"/>
  <c r="T224" i="30"/>
  <c r="AB243" i="30"/>
  <c r="U203" i="30"/>
  <c r="AB207" i="30"/>
  <c r="AP197" i="30"/>
  <c r="R188" i="30"/>
  <c r="Z223" i="30"/>
  <c r="O208" i="30"/>
  <c r="Q227" i="30"/>
  <c r="I211" i="30"/>
  <c r="D207" i="30"/>
  <c r="D233" i="30"/>
  <c r="AM191" i="30"/>
  <c r="AF191" i="30"/>
  <c r="AL206" i="30"/>
  <c r="AH198" i="30"/>
  <c r="B206" i="30"/>
  <c r="K185" i="30"/>
  <c r="P192" i="30"/>
  <c r="D200" i="30"/>
  <c r="AM193" i="30"/>
  <c r="B229" i="30"/>
  <c r="P228" i="30"/>
  <c r="AI193" i="30"/>
  <c r="P226" i="30"/>
  <c r="X206" i="30"/>
  <c r="R204" i="30"/>
  <c r="T225" i="30"/>
  <c r="S189" i="30"/>
  <c r="H191" i="30"/>
  <c r="AQ195" i="30"/>
  <c r="F191" i="30"/>
  <c r="R221" i="30"/>
  <c r="N229" i="30"/>
  <c r="U207" i="30"/>
  <c r="AO225" i="30"/>
  <c r="AP203" i="30"/>
  <c r="E233" i="30"/>
  <c r="S202" i="30"/>
  <c r="AM216" i="30"/>
  <c r="K188" i="30"/>
  <c r="R226" i="30"/>
  <c r="AH224" i="30"/>
  <c r="AL244" i="30"/>
  <c r="P227" i="30"/>
  <c r="AH193" i="30"/>
  <c r="S226" i="30"/>
  <c r="M217" i="30"/>
  <c r="AC203" i="30"/>
  <c r="AJ197" i="30"/>
  <c r="AJ201" i="30"/>
  <c r="E198" i="30"/>
  <c r="F203" i="30"/>
  <c r="D232" i="30"/>
  <c r="AK223" i="30"/>
  <c r="Q215" i="30"/>
  <c r="AD213" i="30"/>
  <c r="T188" i="30"/>
  <c r="AI220" i="30"/>
  <c r="B214" i="30"/>
  <c r="H197" i="30"/>
  <c r="AP219" i="30"/>
  <c r="N208" i="30"/>
  <c r="P212" i="30"/>
  <c r="F228" i="30"/>
  <c r="AJ193" i="30"/>
  <c r="AJ194" i="30"/>
  <c r="L197" i="30"/>
  <c r="D205" i="30"/>
  <c r="K183" i="30"/>
  <c r="B197" i="30"/>
  <c r="AF198" i="30"/>
  <c r="E180" i="30"/>
  <c r="AC229" i="30"/>
  <c r="AN196" i="30"/>
  <c r="B222" i="30"/>
  <c r="AL212" i="30"/>
  <c r="AH220" i="30"/>
  <c r="C199" i="30"/>
  <c r="AK200" i="30"/>
  <c r="B196" i="30"/>
  <c r="AO192" i="30"/>
  <c r="T189" i="30"/>
  <c r="AG197" i="30"/>
  <c r="P216" i="30"/>
  <c r="C262" i="30"/>
  <c r="L206" i="30"/>
  <c r="J220" i="30"/>
  <c r="B204" i="30"/>
  <c r="W201" i="30"/>
  <c r="G218" i="30"/>
  <c r="G202" i="30"/>
  <c r="J211" i="30"/>
  <c r="I207" i="30"/>
  <c r="P223" i="30"/>
  <c r="L231" i="30"/>
  <c r="AP226" i="30"/>
  <c r="T217" i="30"/>
  <c r="V191" i="30"/>
  <c r="T195" i="30"/>
  <c r="AD192" i="30"/>
  <c r="Z200" i="30"/>
  <c r="M184" i="30"/>
  <c r="U193" i="30"/>
  <c r="N193" i="30"/>
  <c r="AJ226" i="30"/>
  <c r="AN222" i="30"/>
  <c r="H216" i="30"/>
  <c r="Z194" i="30"/>
  <c r="J231" i="30"/>
  <c r="AQ234" i="30"/>
  <c r="J230" i="30"/>
  <c r="H201" i="30"/>
  <c r="AB211" i="30"/>
  <c r="AC199" i="30"/>
  <c r="AL197" i="30"/>
  <c r="C189" i="30"/>
  <c r="V211" i="30"/>
  <c r="J223" i="30"/>
  <c r="F215" i="30"/>
  <c r="AA206" i="30"/>
  <c r="O228" i="30"/>
  <c r="AQ226" i="30"/>
  <c r="AE214" i="30"/>
  <c r="AI210" i="30"/>
  <c r="AE218" i="30"/>
  <c r="N204" i="30"/>
  <c r="Z214" i="30"/>
  <c r="N225" i="30"/>
  <c r="Z195" i="30"/>
  <c r="AJ224" i="30"/>
  <c r="X204" i="30"/>
  <c r="AL192" i="30"/>
  <c r="AN223" i="30"/>
  <c r="N222" i="30"/>
  <c r="AA185" i="30"/>
  <c r="U194" i="30"/>
  <c r="AI200" i="30"/>
  <c r="AL219" i="30"/>
  <c r="S234" i="30"/>
  <c r="U186" i="30"/>
  <c r="O234" i="30"/>
  <c r="Z217" i="30"/>
  <c r="AG221" i="30"/>
  <c r="AN221" i="30"/>
  <c r="E194" i="30"/>
  <c r="C219" i="30"/>
  <c r="T191" i="30"/>
  <c r="U209" i="30"/>
  <c r="Z218" i="30"/>
  <c r="AF201" i="30"/>
  <c r="F229" i="30"/>
  <c r="P232" i="30"/>
  <c r="AH212" i="30"/>
  <c r="T230" i="30"/>
  <c r="F200" i="30"/>
  <c r="S188" i="30"/>
  <c r="AD197" i="30"/>
  <c r="X192" i="30"/>
  <c r="X190" i="30"/>
  <c r="T208" i="30"/>
  <c r="AD221" i="30"/>
  <c r="Z213" i="30"/>
  <c r="AL226" i="30"/>
  <c r="O226" i="30"/>
  <c r="U225" i="30"/>
  <c r="AC211" i="30"/>
  <c r="M209" i="30"/>
  <c r="I217" i="30"/>
  <c r="AH192" i="30"/>
  <c r="X211" i="30"/>
  <c r="AG203" i="30"/>
  <c r="AN210" i="30"/>
  <c r="H205" i="30"/>
  <c r="B195" i="30"/>
  <c r="AO186" i="30"/>
  <c r="AE216" i="30"/>
  <c r="AD205" i="30"/>
  <c r="AJ229" i="30"/>
  <c r="F214" i="30"/>
  <c r="Y209" i="30"/>
  <c r="AG198" i="30"/>
  <c r="J212" i="30"/>
  <c r="AN207" i="30"/>
  <c r="AJ215" i="30"/>
  <c r="AC188" i="30"/>
  <c r="C193" i="30"/>
  <c r="D191" i="30"/>
  <c r="D202" i="30"/>
  <c r="AG194" i="30"/>
  <c r="AE190" i="30"/>
  <c r="Y225" i="30"/>
  <c r="AB210" i="30"/>
  <c r="K230" i="30"/>
  <c r="AQ212" i="30"/>
  <c r="J216" i="30"/>
  <c r="T202" i="30"/>
  <c r="X214" i="30"/>
  <c r="AB216" i="30"/>
  <c r="O230" i="30"/>
  <c r="AG217" i="30"/>
  <c r="K220" i="30"/>
  <c r="AB217" i="30"/>
  <c r="P221" i="30"/>
  <c r="V212" i="30"/>
  <c r="R220" i="30"/>
  <c r="M198" i="30"/>
  <c r="U200" i="30"/>
  <c r="AB195" i="30"/>
  <c r="Y192" i="30"/>
  <c r="AD188" i="30"/>
  <c r="AQ196" i="30"/>
  <c r="AJ214" i="30"/>
  <c r="AA227" i="30"/>
  <c r="K206" i="30"/>
  <c r="Z197" i="30"/>
  <c r="C226" i="30"/>
  <c r="F226" i="30"/>
  <c r="AJ227" i="30"/>
  <c r="D217" i="30"/>
  <c r="AD194" i="30"/>
  <c r="J200" i="30"/>
  <c r="AE192" i="30"/>
  <c r="D226" i="30"/>
  <c r="AA216" i="30"/>
  <c r="J214" i="30"/>
  <c r="AB194" i="30"/>
  <c r="AO227" i="30"/>
  <c r="AP202" i="30"/>
  <c r="B235" i="30"/>
  <c r="P206" i="30"/>
  <c r="AH188" i="30"/>
  <c r="AA208" i="30"/>
  <c r="R211" i="30"/>
  <c r="AQ188" i="30"/>
  <c r="G204" i="30"/>
  <c r="H190" i="30"/>
  <c r="X201" i="30"/>
  <c r="AK190" i="30"/>
  <c r="E195" i="30"/>
  <c r="AM192" i="30"/>
  <c r="AQ181" i="30"/>
  <c r="AO189" i="30"/>
  <c r="AP224" i="30"/>
  <c r="I189" i="30"/>
  <c r="I225" i="30"/>
  <c r="H212" i="30"/>
  <c r="V207" i="30"/>
  <c r="R215" i="30"/>
  <c r="K208" i="30"/>
  <c r="Y215" i="30"/>
  <c r="V224" i="30"/>
  <c r="AJ231" i="30"/>
  <c r="E211" i="30"/>
  <c r="AC202" i="30"/>
  <c r="F192" i="30"/>
  <c r="L199" i="30"/>
  <c r="AO221" i="30"/>
  <c r="B216" i="30"/>
  <c r="AI197" i="30"/>
  <c r="AC191" i="30"/>
  <c r="L226" i="30"/>
  <c r="AQ218" i="30"/>
  <c r="C230" i="30"/>
  <c r="AK213" i="30"/>
  <c r="AN217" i="30"/>
  <c r="K203" i="30"/>
  <c r="X193" i="30"/>
  <c r="D197" i="30"/>
  <c r="AF209" i="30"/>
  <c r="T201" i="30"/>
  <c r="X189" i="30"/>
  <c r="AE197" i="30"/>
  <c r="AP195" i="30"/>
  <c r="AF202" i="30"/>
  <c r="Y196" i="30"/>
  <c r="AD231" i="30"/>
  <c r="AD234" i="30"/>
  <c r="R209" i="30"/>
  <c r="AF199" i="30"/>
  <c r="N190" i="30"/>
  <c r="G195" i="30"/>
  <c r="V234" i="30"/>
  <c r="Z203" i="30"/>
  <c r="Z212" i="30"/>
  <c r="P197" i="30"/>
  <c r="C208" i="30"/>
  <c r="V193" i="30"/>
  <c r="H209" i="30"/>
  <c r="X205" i="30"/>
  <c r="N214" i="30"/>
  <c r="P205" i="30"/>
  <c r="B201" i="30"/>
  <c r="E184" i="30"/>
  <c r="X200" i="30"/>
  <c r="K193" i="30"/>
  <c r="AN189" i="30"/>
  <c r="AQ204" i="30"/>
  <c r="P219" i="30"/>
  <c r="X231" i="30"/>
  <c r="X198" i="30"/>
  <c r="AO229" i="30"/>
  <c r="AO219" i="30"/>
  <c r="O206" i="30"/>
  <c r="H203" i="30"/>
  <c r="AJ203" i="30"/>
  <c r="AG200" i="30"/>
  <c r="AE191" i="30"/>
  <c r="AF234" i="30"/>
  <c r="U227" i="30"/>
  <c r="AN225" i="30"/>
  <c r="AJ217" i="30"/>
  <c r="S218" i="30"/>
  <c r="K199" i="30"/>
  <c r="I233" i="30"/>
  <c r="O204" i="30"/>
  <c r="Z199" i="30"/>
  <c r="AP210" i="30"/>
  <c r="B215" i="30"/>
  <c r="Y197" i="30"/>
  <c r="V218" i="30"/>
  <c r="U188" i="30"/>
  <c r="S220" i="30"/>
  <c r="AL225" i="30"/>
  <c r="AK192" i="30"/>
  <c r="AD199" i="30"/>
  <c r="F193" i="30"/>
  <c r="B191" i="30"/>
  <c r="AF189" i="30"/>
  <c r="D211" i="30"/>
  <c r="AL233" i="30"/>
  <c r="G230" i="30"/>
  <c r="C232" i="30"/>
  <c r="N209" i="30"/>
  <c r="J205" i="30"/>
  <c r="J232" i="30"/>
  <c r="U221" i="30"/>
  <c r="V216" i="30"/>
  <c r="AK202" i="30"/>
  <c r="P229" i="30"/>
  <c r="B242" i="30"/>
  <c r="M197" i="30"/>
  <c r="AG205" i="30"/>
  <c r="AJ209" i="30"/>
  <c r="AP192" i="30"/>
  <c r="E203" i="30"/>
  <c r="F209" i="30"/>
  <c r="AL213" i="30"/>
  <c r="W212" i="30"/>
  <c r="AH228" i="30"/>
  <c r="AN233" i="30"/>
  <c r="AB229" i="30"/>
  <c r="F220" i="30"/>
  <c r="AA197" i="30"/>
  <c r="AH200" i="30"/>
  <c r="P195" i="30"/>
  <c r="L203" i="30"/>
  <c r="AM198" i="30"/>
  <c r="AI198" i="30"/>
  <c r="AB196" i="30"/>
  <c r="H232" i="30"/>
  <c r="Z225" i="30"/>
  <c r="J196" i="30"/>
  <c r="AK215" i="30"/>
  <c r="AP212" i="30"/>
  <c r="Y194" i="30"/>
  <c r="S183" i="30"/>
  <c r="AF224" i="30"/>
  <c r="AM212" i="30"/>
  <c r="W228" i="30"/>
  <c r="O212" i="30"/>
  <c r="AJ211" i="30"/>
  <c r="J234" i="30"/>
  <c r="I200" i="30"/>
  <c r="B194" i="30"/>
  <c r="J208" i="30"/>
  <c r="AN199" i="30"/>
  <c r="H207" i="30"/>
  <c r="I194" i="30"/>
  <c r="AL193" i="30"/>
  <c r="J201" i="30"/>
  <c r="C195" i="30"/>
  <c r="H230" i="30"/>
  <c r="AD233" i="30"/>
  <c r="S201" i="30"/>
  <c r="V227" i="30"/>
  <c r="AH207" i="30"/>
  <c r="R210" i="30"/>
  <c r="Z226" i="30"/>
  <c r="G198" i="30"/>
  <c r="N192" i="30"/>
  <c r="G197" i="30"/>
  <c r="AF192" i="30"/>
  <c r="X222" i="30"/>
  <c r="V205" i="30"/>
  <c r="AJ207" i="30"/>
  <c r="B230" i="30"/>
  <c r="AI204" i="30"/>
  <c r="J189" i="30"/>
  <c r="Y233" i="30"/>
  <c r="N210" i="30"/>
  <c r="E217" i="30"/>
  <c r="F194" i="30"/>
  <c r="AI214" i="30"/>
  <c r="AM200" i="30"/>
  <c r="W190" i="30"/>
  <c r="G185" i="30"/>
  <c r="L215" i="30"/>
  <c r="U217" i="30"/>
  <c r="AP188" i="30"/>
  <c r="W181" i="30"/>
  <c r="H200" i="30"/>
  <c r="E223" i="30"/>
  <c r="Y184" i="30"/>
  <c r="O192" i="30"/>
  <c r="AH213" i="30"/>
  <c r="P224" i="30"/>
  <c r="L216" i="30"/>
  <c r="Q211" i="30"/>
  <c r="AK229" i="30"/>
  <c r="G228" i="30"/>
  <c r="C218" i="30"/>
  <c r="AJ233" i="30"/>
  <c r="X199" i="30"/>
  <c r="AJ200" i="30"/>
  <c r="AM196" i="30"/>
  <c r="AB230" i="30"/>
  <c r="Q198" i="30"/>
  <c r="AP225" i="30"/>
  <c r="D206" i="30"/>
  <c r="B202" i="30"/>
  <c r="D225" i="30"/>
  <c r="T223" i="30"/>
  <c r="AD190" i="30"/>
  <c r="AA195" i="30"/>
  <c r="AC189" i="30"/>
  <c r="B221" i="30"/>
  <c r="AN228" i="30"/>
  <c r="R234" i="30"/>
  <c r="Q225" i="30"/>
  <c r="V203" i="30"/>
  <c r="AE232" i="30"/>
  <c r="AQ216" i="30"/>
  <c r="AL216" i="30"/>
  <c r="AP196" i="30"/>
  <c r="AQ194" i="30"/>
  <c r="AB192" i="30"/>
  <c r="B219" i="30"/>
  <c r="AN204" i="30"/>
  <c r="AC215" i="30"/>
  <c r="AL218" i="30"/>
  <c r="C191" i="30"/>
  <c r="V219" i="30"/>
  <c r="AO200" i="30"/>
  <c r="AO233" i="30"/>
  <c r="E202" i="30"/>
  <c r="W197" i="30"/>
  <c r="R189" i="30"/>
  <c r="U191" i="30"/>
  <c r="AI194" i="30"/>
  <c r="D229" i="30"/>
  <c r="AD196" i="30"/>
  <c r="R201" i="30"/>
  <c r="O189" i="30"/>
  <c r="O183" i="30"/>
  <c r="I197" i="30"/>
  <c r="W200" i="30"/>
  <c r="AG182" i="30"/>
  <c r="C214" i="30"/>
  <c r="Y199" i="30"/>
  <c r="K204" i="30"/>
  <c r="T209" i="30"/>
  <c r="Z192" i="30"/>
  <c r="AC233" i="30"/>
  <c r="P208" i="30"/>
  <c r="V213" i="30"/>
  <c r="AG211" i="30"/>
  <c r="AH204" i="30"/>
  <c r="AB202" i="30"/>
  <c r="V189" i="30"/>
  <c r="I180" i="30"/>
  <c r="E221" i="30"/>
  <c r="U231" i="30"/>
  <c r="B193" i="30"/>
  <c r="AM199" i="30"/>
  <c r="C220" i="30"/>
  <c r="T218" i="30"/>
  <c r="L189" i="30"/>
  <c r="D223" i="30"/>
  <c r="AK207" i="30"/>
  <c r="AL191" i="30"/>
  <c r="J203" i="30"/>
  <c r="Z189" i="30"/>
  <c r="J226" i="30"/>
  <c r="T227" i="30"/>
  <c r="AJ223" i="30"/>
  <c r="P190" i="30"/>
  <c r="O197" i="30"/>
  <c r="AC221" i="30"/>
  <c r="AL188" i="30"/>
  <c r="K232" i="30"/>
  <c r="V217" i="30"/>
  <c r="H210" i="30"/>
  <c r="D218" i="30"/>
  <c r="AM218" i="30"/>
  <c r="AM220" i="30"/>
  <c r="AP198" i="30"/>
  <c r="AC198" i="30"/>
  <c r="AH206" i="30"/>
  <c r="AC194" i="30"/>
  <c r="AJ189" i="30"/>
  <c r="N217" i="30"/>
  <c r="AF195" i="30"/>
  <c r="AJ230" i="30"/>
  <c r="AA234" i="30"/>
  <c r="T229" i="30"/>
  <c r="AB199" i="30"/>
  <c r="L211" i="30"/>
  <c r="AA196" i="30"/>
  <c r="V197" i="30"/>
  <c r="M188" i="30"/>
  <c r="AF210" i="30"/>
  <c r="AJ222" i="30"/>
  <c r="AF214" i="30"/>
  <c r="Y203" i="30"/>
  <c r="AK227" i="30"/>
  <c r="AA226" i="30"/>
  <c r="AO211" i="30"/>
  <c r="AF227" i="30"/>
  <c r="T193" i="30"/>
  <c r="L194" i="30"/>
  <c r="AK193" i="30"/>
  <c r="S206" i="30"/>
  <c r="D212" i="30"/>
  <c r="V208" i="30"/>
  <c r="AG189" i="30"/>
  <c r="E190" i="30"/>
  <c r="G224" i="30"/>
  <c r="F207" i="30"/>
  <c r="W206" i="30"/>
  <c r="AG213" i="30"/>
  <c r="L195" i="30"/>
  <c r="I188" i="30"/>
  <c r="V190" i="30"/>
  <c r="I184" i="30"/>
  <c r="F234" i="30"/>
  <c r="X217" i="30"/>
  <c r="Y198" i="30"/>
  <c r="I193" i="30"/>
  <c r="AJ188" i="30"/>
  <c r="E191" i="30"/>
  <c r="S194" i="30"/>
  <c r="AH222" i="30"/>
  <c r="AP215" i="30"/>
  <c r="M233" i="30"/>
  <c r="G214" i="30"/>
  <c r="P217" i="30"/>
  <c r="AE183" i="30"/>
  <c r="AJ216" i="30"/>
  <c r="AH217" i="30"/>
  <c r="AK231" i="30"/>
  <c r="L191" i="30"/>
  <c r="AP204" i="30"/>
  <c r="AO199" i="30"/>
  <c r="D221" i="30"/>
  <c r="F189" i="30"/>
  <c r="AG184" i="30"/>
  <c r="AC205" i="30"/>
  <c r="G193" i="30"/>
  <c r="E201" i="30"/>
  <c r="L229" i="30"/>
  <c r="H198" i="30"/>
  <c r="AN193" i="30"/>
  <c r="AE185" i="30"/>
  <c r="AB213" i="30"/>
  <c r="E200" i="30"/>
  <c r="O185" i="30"/>
  <c r="E182" i="30"/>
  <c r="AO195" i="30"/>
  <c r="I196" i="30"/>
  <c r="AQ183" i="30"/>
  <c r="R194" i="30"/>
  <c r="M201" i="30"/>
  <c r="G188" i="30"/>
  <c r="E225" i="30"/>
  <c r="R228" i="30"/>
  <c r="AF204" i="30"/>
  <c r="AM202" i="30"/>
  <c r="AP211" i="30"/>
  <c r="AJ205" i="30"/>
  <c r="AE208" i="30"/>
  <c r="AD228" i="30"/>
  <c r="L193" i="30"/>
  <c r="AC192" i="30"/>
  <c r="F201" i="30"/>
  <c r="E226" i="30"/>
  <c r="C203" i="30"/>
  <c r="AO201" i="30"/>
  <c r="AC219" i="30"/>
  <c r="L217" i="30"/>
  <c r="N226" i="30"/>
  <c r="X215" i="30"/>
  <c r="AB191" i="30"/>
  <c r="AD198" i="30"/>
  <c r="AQ185" i="30"/>
  <c r="B223" i="30"/>
  <c r="K228" i="30"/>
  <c r="T214" i="30"/>
  <c r="AB208" i="30"/>
  <c r="X216" i="30"/>
  <c r="AI212" i="30"/>
  <c r="AK217" i="30"/>
  <c r="AK219" i="30"/>
  <c r="J218" i="30"/>
  <c r="P201" i="30"/>
  <c r="AA191" i="30"/>
  <c r="AK182" i="30"/>
  <c r="AN203" i="30"/>
  <c r="K224" i="30"/>
  <c r="N218" i="30"/>
  <c r="AO198" i="30"/>
  <c r="AO193" i="30"/>
  <c r="R227" i="30"/>
  <c r="Q223" i="30"/>
  <c r="I231" i="30"/>
  <c r="AH202" i="30"/>
  <c r="S187" i="30"/>
  <c r="AL190" i="30"/>
  <c r="AK188" i="30"/>
  <c r="AC186" i="30"/>
  <c r="K212" i="30"/>
  <c r="Z210" i="30"/>
  <c r="AF193" i="30"/>
  <c r="AG186" i="30"/>
  <c r="S185" i="30"/>
  <c r="F190" i="30"/>
  <c r="G181" i="30"/>
  <c r="D231" i="30"/>
  <c r="AM204" i="30"/>
  <c r="X210" i="30"/>
  <c r="AB203" i="30"/>
  <c r="AB190" i="30"/>
  <c r="AM183" i="30"/>
  <c r="AC213" i="30"/>
  <c r="F205" i="30"/>
  <c r="AH226" i="30"/>
  <c r="AC207" i="30"/>
  <c r="AM201" i="30"/>
  <c r="V195" i="30"/>
  <c r="X203" i="30"/>
  <c r="U184" i="30"/>
  <c r="AD232" i="30"/>
  <c r="AP193" i="30"/>
  <c r="AM190" i="30"/>
  <c r="E186" i="30"/>
  <c r="AK195" i="30"/>
  <c r="R207" i="30"/>
  <c r="U190" i="30"/>
  <c r="J193" i="30"/>
  <c r="AE193" i="30"/>
  <c r="N232" i="30"/>
  <c r="T211" i="30"/>
  <c r="AQ202" i="30"/>
  <c r="Y193" i="30"/>
  <c r="AO184" i="30"/>
  <c r="AD191" i="30"/>
  <c r="J199" i="30"/>
  <c r="AB225" i="30"/>
  <c r="AK191" i="30"/>
  <c r="P202" i="30"/>
  <c r="AI181" i="30"/>
  <c r="C185" i="30"/>
  <c r="Y180" i="30"/>
  <c r="Q205" i="30"/>
  <c r="R202" i="30"/>
  <c r="Q200" i="30"/>
  <c r="L202" i="30"/>
  <c r="F195" i="30"/>
  <c r="Z188" i="30"/>
  <c r="AF188" i="30"/>
  <c r="AP214" i="30"/>
  <c r="AO202" i="30"/>
  <c r="AO190" i="30"/>
  <c r="AB228" i="30"/>
  <c r="AN208" i="30"/>
  <c r="B220" i="30"/>
  <c r="W194" i="30"/>
  <c r="T197" i="30"/>
  <c r="T205" i="30"/>
  <c r="H194" i="30"/>
  <c r="AG190" i="30"/>
  <c r="J222" i="30"/>
  <c r="D203" i="30"/>
  <c r="AH197" i="30"/>
  <c r="Q201" i="30"/>
  <c r="AA198" i="30"/>
  <c r="U213" i="30"/>
  <c r="U196" i="30"/>
  <c r="C198" i="30"/>
  <c r="AA194" i="30"/>
  <c r="H231" i="30"/>
  <c r="F227" i="30"/>
  <c r="M203" i="30"/>
  <c r="T192" i="30"/>
  <c r="AO213" i="30"/>
  <c r="AJ199" i="30"/>
  <c r="H188" i="30"/>
  <c r="G187" i="30"/>
  <c r="AJ190" i="30"/>
  <c r="AH190" i="30"/>
  <c r="AK199" i="30"/>
  <c r="E197" i="30"/>
  <c r="M215" i="30"/>
  <c r="X221" i="30"/>
  <c r="C183" i="30"/>
  <c r="S222" i="30"/>
  <c r="AD207" i="30"/>
  <c r="AF190" i="30"/>
  <c r="N199" i="30"/>
  <c r="D235" i="30"/>
  <c r="E189" i="30"/>
  <c r="AO182" i="30"/>
  <c r="T215" i="30"/>
  <c r="AC182" i="30"/>
  <c r="Y186" i="30"/>
  <c r="U201" i="30"/>
  <c r="AK201" i="30"/>
  <c r="AA190" i="30"/>
  <c r="AN191" i="30"/>
  <c r="AM210" i="30"/>
  <c r="AI185" i="30"/>
  <c r="G200" i="30"/>
  <c r="B192" i="30"/>
  <c r="Z190" i="30"/>
  <c r="C187" i="30"/>
  <c r="W189" i="30"/>
  <c r="AA200" i="30"/>
  <c r="AM222" i="30"/>
  <c r="AA189" i="30"/>
  <c r="AM185" i="30"/>
  <c r="AE187" i="30"/>
  <c r="R208" i="30"/>
  <c r="AI216" i="30"/>
  <c r="E188" i="30"/>
  <c r="V201" i="30"/>
  <c r="AA181" i="30"/>
  <c r="Z193" i="30"/>
  <c r="V206" i="30"/>
  <c r="H189" i="30"/>
  <c r="Y190" i="30"/>
  <c r="I195" i="30"/>
  <c r="AJ192" i="30"/>
  <c r="L188" i="30"/>
  <c r="Q197" i="30"/>
  <c r="AO180" i="30"/>
  <c r="C196" i="30"/>
  <c r="Q199" i="30"/>
  <c r="Z191" i="30"/>
  <c r="V230" i="30"/>
  <c r="R212" i="30"/>
  <c r="AB198" i="30"/>
  <c r="H196" i="30"/>
  <c r="AG201" i="30"/>
  <c r="W183" i="30"/>
  <c r="M190" i="30"/>
  <c r="AH234" i="30"/>
  <c r="AN205" i="30"/>
  <c r="R198" i="30"/>
  <c r="V233" i="30"/>
  <c r="AJ204" i="30"/>
  <c r="I192" i="30"/>
  <c r="W185" i="30"/>
  <c r="W199" i="30"/>
  <c r="L205" i="30"/>
  <c r="D189" i="30"/>
  <c r="Q191" i="30"/>
  <c r="Z222" i="30"/>
  <c r="V196" i="30"/>
  <c r="P200" i="30"/>
  <c r="M195" i="30"/>
  <c r="W192" i="30"/>
  <c r="R216" i="30"/>
  <c r="B200" i="30"/>
  <c r="L196" i="30"/>
  <c r="V220" i="30"/>
  <c r="AC200" i="30"/>
  <c r="AP231" i="30"/>
  <c r="B232" i="30"/>
  <c r="AQ192" i="30"/>
  <c r="O218" i="30"/>
  <c r="K191" i="30"/>
  <c r="M180" i="30"/>
  <c r="AH210" i="30"/>
  <c r="N198" i="30"/>
  <c r="AJ198" i="30"/>
  <c r="AG193" i="30"/>
  <c r="B190" i="30"/>
  <c r="Q180" i="30"/>
  <c r="Y200" i="30"/>
  <c r="AP189" i="30"/>
  <c r="H220" i="30"/>
  <c r="J213" i="30"/>
  <c r="AG191" i="30"/>
  <c r="G196" i="30"/>
  <c r="V214" i="30"/>
  <c r="AE189" i="30"/>
  <c r="G183" i="30"/>
  <c r="W191" i="30"/>
  <c r="AM187" i="30"/>
  <c r="AG199" i="30"/>
  <c r="Q219" i="30"/>
  <c r="AD211" i="30"/>
  <c r="AN188" i="30"/>
  <c r="L192" i="30"/>
  <c r="F198" i="30"/>
  <c r="AD193" i="30"/>
  <c r="AI190" i="30"/>
  <c r="AE181" i="30"/>
  <c r="P194" i="30"/>
  <c r="U180" i="30"/>
  <c r="AL199" i="30"/>
  <c r="G189" i="30"/>
  <c r="D209" i="30"/>
  <c r="I209" i="30"/>
  <c r="U199" i="30"/>
  <c r="AA202" i="30"/>
  <c r="I186" i="30"/>
  <c r="P199" i="30"/>
  <c r="AA183" i="30"/>
  <c r="AO197" i="30"/>
  <c r="AO223" i="30"/>
  <c r="O190" i="30"/>
  <c r="Q193" i="30"/>
  <c r="AN201" i="30"/>
  <c r="Y219" i="30"/>
  <c r="J191" i="30"/>
  <c r="AB189" i="30"/>
  <c r="U202" i="30"/>
  <c r="Y223" i="30"/>
  <c r="AG196" i="30"/>
  <c r="AA188" i="30"/>
  <c r="M193" i="30"/>
  <c r="AA222" i="30"/>
  <c r="AO205" i="30"/>
  <c r="T203" i="30"/>
  <c r="O191" i="30"/>
  <c r="I199" i="30"/>
  <c r="AC195" i="30"/>
  <c r="AQ198" i="30"/>
  <c r="AD195" i="30"/>
  <c r="V202" i="30"/>
  <c r="AG207" i="30"/>
  <c r="H202" i="30"/>
  <c r="E229" i="30"/>
  <c r="AD230" i="30"/>
  <c r="D198" i="30"/>
  <c r="AK197" i="30"/>
  <c r="R224" i="30"/>
  <c r="R191" i="30"/>
  <c r="K200" i="30"/>
  <c r="AG188" i="30"/>
  <c r="AH230" i="30"/>
  <c r="D194" i="30"/>
  <c r="S198" i="30"/>
  <c r="AQ187" i="30"/>
  <c r="AM189" i="30"/>
  <c r="AN219" i="30"/>
  <c r="AP194" i="30"/>
  <c r="AP199" i="30"/>
  <c r="AN232" i="30"/>
  <c r="AL196" i="30"/>
  <c r="U229" i="30"/>
  <c r="AN213" i="30"/>
  <c r="Q190" i="30"/>
  <c r="AD216" i="30"/>
  <c r="H192" i="30"/>
  <c r="O188" i="30"/>
  <c r="H215" i="30"/>
  <c r="K195" i="30"/>
  <c r="Q195" i="30"/>
  <c r="U182" i="30"/>
  <c r="Q188" i="30"/>
  <c r="AF207" i="30"/>
  <c r="AH196" i="30"/>
  <c r="T198" i="30"/>
  <c r="AJ196" i="30"/>
  <c r="AE204" i="30"/>
  <c r="W216" i="30"/>
  <c r="G194" i="30"/>
  <c r="AK196" i="30"/>
  <c r="O198" i="30"/>
  <c r="B228" i="30"/>
  <c r="N189" i="30"/>
  <c r="S196" i="30"/>
  <c r="AC193" i="30"/>
  <c r="C206" i="30"/>
  <c r="AG223" i="30"/>
  <c r="Q189" i="30"/>
  <c r="AA192" i="30"/>
  <c r="AL210" i="30"/>
  <c r="AK180" i="30"/>
  <c r="AL208" i="30"/>
  <c r="R195" i="30"/>
  <c r="AQ200" i="30"/>
  <c r="G192" i="30"/>
  <c r="W193" i="30"/>
  <c r="M189" i="30"/>
  <c r="AC180" i="30"/>
  <c r="T207" i="30"/>
  <c r="AD189" i="30"/>
  <c r="I202" i="30"/>
  <c r="C192" i="30"/>
  <c r="AK198" i="30"/>
  <c r="N196" i="30"/>
  <c r="M182" i="30"/>
  <c r="N221" i="30"/>
  <c r="K192" i="30"/>
  <c r="AE196" i="30"/>
  <c r="D192" i="30"/>
  <c r="AC197" i="30"/>
  <c r="R190" i="30"/>
  <c r="F204" i="30"/>
  <c r="F188" i="30"/>
  <c r="Z202" i="30"/>
  <c r="K189" i="30"/>
  <c r="L221" i="30"/>
  <c r="AF203" i="30"/>
  <c r="Q192" i="30"/>
  <c r="AF194" i="30"/>
  <c r="J188" i="30"/>
  <c r="AA187" i="30"/>
  <c r="Q221" i="30"/>
  <c r="AF219" i="30"/>
  <c r="AL202" i="30"/>
  <c r="AQ191" i="30"/>
  <c r="AP200" i="30"/>
  <c r="U205" i="30"/>
  <c r="D196" i="30"/>
  <c r="AQ224" i="30"/>
  <c r="Z224" i="30"/>
  <c r="X196" i="30"/>
  <c r="O196" i="30"/>
  <c r="AJ213" i="30"/>
  <c r="AO191" i="30"/>
  <c r="AE198" i="30"/>
  <c r="AC184" i="30"/>
  <c r="AD224" i="30"/>
  <c r="AH189" i="30"/>
  <c r="AK184" i="30"/>
  <c r="N188" i="30"/>
  <c r="T190" i="30"/>
  <c r="AP190" i="30"/>
  <c r="Q207" i="30"/>
  <c r="AP222" i="30"/>
  <c r="AA201" i="30"/>
  <c r="M199" i="30"/>
  <c r="Y191" i="30"/>
  <c r="J206" i="30"/>
  <c r="AG225" i="30"/>
  <c r="AM181" i="30"/>
  <c r="B198" i="30"/>
  <c r="U197" i="30"/>
  <c r="AP216" i="30"/>
  <c r="N197" i="30"/>
  <c r="AC201" i="30"/>
  <c r="X233" i="30"/>
  <c r="AD201" i="30"/>
  <c r="AL195" i="30"/>
  <c r="P189" i="30"/>
  <c r="L190" i="30"/>
  <c r="L218" i="30"/>
  <c r="AL203" i="30"/>
  <c r="V199" i="30"/>
  <c r="S210" i="30"/>
  <c r="E193" i="30"/>
  <c r="AP228" i="30"/>
  <c r="F197" i="30"/>
  <c r="AI196" i="30"/>
  <c r="K181" i="30"/>
  <c r="P209" i="30"/>
  <c r="J195" i="30"/>
  <c r="AM194" i="30"/>
  <c r="K198" i="30"/>
  <c r="V204" i="30"/>
  <c r="Z220" i="30"/>
  <c r="AF200" i="30"/>
  <c r="J192" i="30"/>
  <c r="V188" i="30"/>
  <c r="B203" i="30"/>
  <c r="AM188" i="30"/>
  <c r="AB221" i="30"/>
  <c r="E199" i="30"/>
  <c r="AQ189" i="30"/>
  <c r="AL201" i="30"/>
  <c r="AF231" i="30"/>
  <c r="AO188" i="30"/>
  <c r="K187" i="30"/>
  <c r="K196" i="30"/>
  <c r="AM195" i="30"/>
  <c r="AE200" i="30"/>
  <c r="AH219" i="30"/>
  <c r="S204" i="30"/>
  <c r="D201" i="30"/>
  <c r="AB205" i="30"/>
  <c r="K197" i="30"/>
  <c r="Q186" i="30"/>
  <c r="N191" i="30"/>
  <c r="Q194" i="30"/>
  <c r="AB200" i="30"/>
  <c r="Y195" i="30"/>
  <c r="P45" i="2"/>
  <c r="B46" i="2"/>
  <c r="B14" i="2"/>
  <c r="B14" i="27"/>
  <c r="B18" i="27"/>
  <c r="B15" i="27"/>
  <c r="B8" i="27"/>
  <c r="B23" i="27"/>
  <c r="B13" i="27"/>
  <c r="B17" i="27"/>
  <c r="B12" i="27"/>
  <c r="B20" i="27"/>
  <c r="B21" i="27"/>
  <c r="B7" i="27"/>
  <c r="B25" i="27"/>
  <c r="B19" i="27"/>
  <c r="B22" i="27"/>
  <c r="B24" i="27"/>
  <c r="B6" i="27"/>
  <c r="B10" i="27"/>
  <c r="B16" i="27"/>
  <c r="B9" i="27"/>
  <c r="B11" i="27"/>
  <c r="K45" i="2"/>
  <c r="U97" i="27"/>
  <c r="P100" i="27"/>
  <c r="D104" i="27"/>
  <c r="Q117" i="27"/>
  <c r="J103" i="27"/>
  <c r="C108" i="27"/>
  <c r="Q107" i="27"/>
  <c r="M97" i="27"/>
  <c r="J99" i="27"/>
  <c r="B101" i="27"/>
  <c r="M112" i="27"/>
  <c r="C101" i="27"/>
  <c r="B105" i="27"/>
  <c r="L105" i="27"/>
  <c r="B104" i="27"/>
  <c r="O102" i="27"/>
  <c r="P104" i="27"/>
  <c r="H113" i="27"/>
  <c r="O104" i="27"/>
  <c r="H104" i="27"/>
  <c r="M117" i="27"/>
  <c r="D116" i="27"/>
  <c r="F110" i="27"/>
  <c r="B98" i="27"/>
  <c r="V101" i="27"/>
  <c r="N111" i="27"/>
  <c r="D110" i="27"/>
  <c r="Q108" i="27"/>
  <c r="O101" i="27"/>
  <c r="B112" i="27"/>
  <c r="G106" i="27"/>
  <c r="G108" i="27"/>
  <c r="M115" i="27"/>
  <c r="S103" i="27"/>
  <c r="E107" i="27"/>
  <c r="D111" i="27"/>
  <c r="U98" i="27"/>
  <c r="J115" i="27"/>
  <c r="P114" i="27"/>
  <c r="R110" i="27"/>
  <c r="C97" i="27"/>
  <c r="T112" i="27"/>
  <c r="R104" i="27"/>
  <c r="B99" i="27"/>
  <c r="M101" i="27"/>
  <c r="R113" i="27"/>
  <c r="L112" i="27"/>
  <c r="K109" i="27"/>
  <c r="J106" i="27"/>
  <c r="I103" i="27"/>
  <c r="H100" i="27"/>
  <c r="G97" i="27"/>
  <c r="I110" i="27"/>
  <c r="H107" i="27"/>
  <c r="G104" i="27"/>
  <c r="F101" i="27"/>
  <c r="E98" i="27"/>
  <c r="U100" i="27"/>
  <c r="B107" i="27"/>
  <c r="D113" i="27"/>
  <c r="E116" i="27"/>
  <c r="K99" i="27"/>
  <c r="M105" i="27"/>
  <c r="O111" i="27"/>
  <c r="K115" i="27"/>
  <c r="C98" i="27"/>
  <c r="E104" i="27"/>
  <c r="C113" i="27"/>
  <c r="B110" i="27"/>
  <c r="V106" i="27"/>
  <c r="U103" i="27"/>
  <c r="T100" i="27"/>
  <c r="E110" i="27"/>
  <c r="V97" i="27"/>
  <c r="I116" i="27"/>
  <c r="O115" i="27"/>
  <c r="S109" i="27"/>
  <c r="O97" i="27"/>
  <c r="N101" i="27"/>
  <c r="I112" i="27"/>
  <c r="T110" i="27"/>
  <c r="L109" i="27"/>
  <c r="G101" i="27"/>
  <c r="F105" i="27"/>
  <c r="D105" i="27"/>
  <c r="O103" i="27"/>
  <c r="G102" i="27"/>
  <c r="B114" i="27"/>
  <c r="J117" i="27"/>
  <c r="R108" i="27"/>
  <c r="N114" i="27"/>
  <c r="Q97" i="27"/>
  <c r="J111" i="27"/>
  <c r="Q111" i="27"/>
  <c r="P108" i="27"/>
  <c r="O105" i="27"/>
  <c r="N102" i="27"/>
  <c r="M99" i="27"/>
  <c r="O112" i="27"/>
  <c r="N109" i="27"/>
  <c r="M106" i="27"/>
  <c r="L103" i="27"/>
  <c r="K100" i="27"/>
  <c r="J97" i="27"/>
  <c r="K102" i="27"/>
  <c r="M108" i="27"/>
  <c r="T113" i="27"/>
  <c r="U116" i="27"/>
  <c r="V100" i="27"/>
  <c r="C107" i="27"/>
  <c r="E113" i="27"/>
  <c r="F116" i="27"/>
  <c r="N99" i="27"/>
  <c r="P105" i="27"/>
  <c r="H112" i="27"/>
  <c r="G109" i="27"/>
  <c r="F106" i="27"/>
  <c r="E103" i="27"/>
  <c r="D100" i="27"/>
  <c r="D107" i="27"/>
  <c r="H101" i="27"/>
  <c r="S99" i="27"/>
  <c r="K98" i="27"/>
  <c r="R106" i="27"/>
  <c r="Q110" i="27"/>
  <c r="M98" i="27"/>
  <c r="R115" i="27"/>
  <c r="C115" i="27"/>
  <c r="J110" i="27"/>
  <c r="F98" i="27"/>
  <c r="E102" i="27"/>
  <c r="F111" i="27"/>
  <c r="Q109" i="27"/>
  <c r="I108" i="27"/>
  <c r="S111" i="27"/>
  <c r="T115" i="27"/>
  <c r="P102" i="27"/>
  <c r="V112" i="27"/>
  <c r="S116" i="27"/>
  <c r="L106" i="27"/>
  <c r="V110" i="27"/>
  <c r="U107" i="27"/>
  <c r="T104" i="27"/>
  <c r="S101" i="27"/>
  <c r="R98" i="27"/>
  <c r="T111" i="27"/>
  <c r="S108" i="27"/>
  <c r="R105" i="27"/>
  <c r="Q102" i="27"/>
  <c r="P99" i="27"/>
  <c r="T97" i="27"/>
  <c r="V103" i="27"/>
  <c r="C110" i="27"/>
  <c r="O114" i="27"/>
  <c r="P117" i="27"/>
  <c r="L102" i="27"/>
  <c r="N108" i="27"/>
  <c r="U113" i="27"/>
  <c r="V116" i="27"/>
  <c r="D101" i="27"/>
  <c r="F107" i="27"/>
  <c r="M111" i="27"/>
  <c r="L108" i="27"/>
  <c r="K105" i="27"/>
  <c r="J102" i="27"/>
  <c r="I99" i="27"/>
  <c r="C104" i="27"/>
  <c r="J107" i="27"/>
  <c r="U105" i="27"/>
  <c r="M104" i="27"/>
  <c r="Q103" i="27"/>
  <c r="P107" i="27"/>
  <c r="E100" i="27"/>
  <c r="P98" i="27"/>
  <c r="H97" i="27"/>
  <c r="I107" i="27"/>
  <c r="H111" i="27"/>
  <c r="D99" i="27"/>
  <c r="F115" i="27"/>
  <c r="L114" i="27"/>
  <c r="C117" i="27"/>
  <c r="O107" i="27"/>
  <c r="I114" i="27"/>
  <c r="O117" i="27"/>
  <c r="U109" i="27"/>
  <c r="H115" i="27"/>
  <c r="J100" i="27"/>
  <c r="K112" i="27"/>
  <c r="J109" i="27"/>
  <c r="I106" i="27"/>
  <c r="H103" i="27"/>
  <c r="G100" i="27"/>
  <c r="F97" i="27"/>
  <c r="S102" i="27"/>
  <c r="U108" i="27"/>
  <c r="C114" i="27"/>
  <c r="D117" i="27"/>
  <c r="I101" i="27"/>
  <c r="K107" i="27"/>
  <c r="I113" i="27"/>
  <c r="J116" i="27"/>
  <c r="V99" i="27"/>
  <c r="C106" i="27"/>
  <c r="D112" i="27"/>
  <c r="C109" i="27"/>
  <c r="B106" i="27"/>
  <c r="V102" i="27"/>
  <c r="U99" i="27"/>
  <c r="B113" i="27"/>
  <c r="V109" i="27"/>
  <c r="U106" i="27"/>
  <c r="T103" i="27"/>
  <c r="S100" i="27"/>
  <c r="R97" i="27"/>
  <c r="P101" i="27"/>
  <c r="R107" i="27"/>
  <c r="L113" i="27"/>
  <c r="M116" i="27"/>
  <c r="F100" i="27"/>
  <c r="H106" i="27"/>
  <c r="J112" i="27"/>
  <c r="S115" i="27"/>
  <c r="S98" i="27"/>
  <c r="U104" i="27"/>
  <c r="P112" i="27"/>
  <c r="O109" i="27"/>
  <c r="N106" i="27"/>
  <c r="M103" i="27"/>
  <c r="L100" i="27"/>
  <c r="K97" i="27"/>
  <c r="M110" i="27"/>
  <c r="L107" i="27"/>
  <c r="K104" i="27"/>
  <c r="J101" i="27"/>
  <c r="I98" i="27"/>
  <c r="M100" i="27"/>
  <c r="O106" i="27"/>
  <c r="Q112" i="27"/>
  <c r="V115" i="27"/>
  <c r="C99" i="27"/>
  <c r="E105" i="27"/>
  <c r="G111" i="27"/>
  <c r="G115" i="27"/>
  <c r="P97" i="27"/>
  <c r="R103" i="27"/>
  <c r="T109" i="27"/>
  <c r="P116" i="27"/>
  <c r="E115" i="27"/>
  <c r="O113" i="27"/>
  <c r="C111" i="27"/>
  <c r="D106" i="27"/>
  <c r="B100" i="27"/>
  <c r="B117" i="27"/>
  <c r="L115" i="27"/>
  <c r="V113" i="27"/>
  <c r="R111" i="27"/>
  <c r="G107" i="27"/>
  <c r="E101" i="27"/>
  <c r="G117" i="27"/>
  <c r="Q115" i="27"/>
  <c r="F114" i="27"/>
  <c r="F112" i="27"/>
  <c r="J108" i="27"/>
  <c r="H102" i="27"/>
  <c r="V117" i="27"/>
  <c r="K116" i="27"/>
  <c r="U114" i="27"/>
  <c r="J113" i="27"/>
  <c r="O110" i="27"/>
  <c r="V104" i="27"/>
  <c r="T98" i="27"/>
  <c r="N98" i="27"/>
  <c r="P111" i="27"/>
  <c r="O108" i="27"/>
  <c r="N105" i="27"/>
  <c r="M102" i="27"/>
  <c r="L99" i="27"/>
  <c r="G98" i="27"/>
  <c r="I104" i="27"/>
  <c r="K110" i="27"/>
  <c r="S114" i="27"/>
  <c r="T117" i="27"/>
  <c r="T102" i="27"/>
  <c r="V108" i="27"/>
  <c r="D114" i="27"/>
  <c r="E117" i="27"/>
  <c r="L101" i="27"/>
  <c r="N107" i="27"/>
  <c r="I111" i="27"/>
  <c r="H108" i="27"/>
  <c r="G105" i="27"/>
  <c r="F102" i="27"/>
  <c r="E99" i="27"/>
  <c r="G112" i="27"/>
  <c r="F109" i="27"/>
  <c r="E106" i="27"/>
  <c r="D103" i="27"/>
  <c r="C100" i="27"/>
  <c r="B97" i="27"/>
  <c r="F103" i="27"/>
  <c r="H109" i="27"/>
  <c r="G114" i="27"/>
  <c r="H117" i="27"/>
  <c r="Q101" i="27"/>
  <c r="S107" i="27"/>
  <c r="M113" i="27"/>
  <c r="N116" i="27"/>
  <c r="I100" i="27"/>
  <c r="K106" i="27"/>
  <c r="U111" i="27"/>
  <c r="T108" i="27"/>
  <c r="S105" i="27"/>
  <c r="R102" i="27"/>
  <c r="Q99" i="27"/>
  <c r="S112" i="27"/>
  <c r="R109" i="27"/>
  <c r="Q106" i="27"/>
  <c r="P103" i="27"/>
  <c r="O100" i="27"/>
  <c r="N97" i="27"/>
  <c r="C102" i="27"/>
  <c r="E108" i="27"/>
  <c r="P113" i="27"/>
  <c r="Q116" i="27"/>
  <c r="N100" i="27"/>
  <c r="P106" i="27"/>
  <c r="R112" i="27"/>
  <c r="B116" i="27"/>
  <c r="F99" i="27"/>
  <c r="H105" i="27"/>
  <c r="S117" i="27"/>
  <c r="H116" i="27"/>
  <c r="R114" i="27"/>
  <c r="G113" i="27"/>
  <c r="H110" i="27"/>
  <c r="N104" i="27"/>
  <c r="L98" i="27"/>
  <c r="O116" i="27"/>
  <c r="D115" i="27"/>
  <c r="N113" i="27"/>
  <c r="B111" i="27"/>
  <c r="Q105" i="27"/>
  <c r="O99" i="27"/>
  <c r="T116" i="27"/>
  <c r="I115" i="27"/>
  <c r="S113" i="27"/>
  <c r="K111" i="27"/>
  <c r="T106" i="27"/>
  <c r="R100" i="27"/>
  <c r="N117" i="27"/>
  <c r="C116" i="27"/>
  <c r="M114" i="27"/>
  <c r="U112" i="27"/>
  <c r="M109" i="27"/>
  <c r="K103" i="27"/>
  <c r="I97" i="27"/>
  <c r="S97" i="27"/>
  <c r="U110" i="27"/>
  <c r="T107" i="27"/>
  <c r="S104" i="27"/>
  <c r="R101" i="27"/>
  <c r="Q98" i="27"/>
  <c r="R99" i="27"/>
  <c r="T105" i="27"/>
  <c r="V111" i="27"/>
  <c r="N115" i="27"/>
  <c r="H98" i="27"/>
  <c r="J104" i="27"/>
  <c r="L110" i="27"/>
  <c r="T114" i="27"/>
  <c r="U117" i="27"/>
  <c r="B103" i="27"/>
  <c r="D109" i="27"/>
  <c r="N110" i="27"/>
  <c r="M107" i="27"/>
  <c r="L104" i="27"/>
  <c r="K101" i="27"/>
  <c r="J98" i="27"/>
  <c r="L111" i="27"/>
  <c r="K108" i="27"/>
  <c r="J105" i="27"/>
  <c r="I102" i="27"/>
  <c r="H99" i="27"/>
  <c r="O98" i="27"/>
  <c r="Q104" i="27"/>
  <c r="S110" i="27"/>
  <c r="B115" i="27"/>
  <c r="E97" i="27"/>
  <c r="G103" i="27"/>
  <c r="I109" i="27"/>
  <c r="H114" i="27"/>
  <c r="I117" i="27"/>
  <c r="T101" i="27"/>
  <c r="V107" i="27"/>
  <c r="E111" i="27"/>
  <c r="D108" i="27"/>
  <c r="C105" i="27"/>
  <c r="B102" i="27"/>
  <c r="V98" i="27"/>
  <c r="C112" i="27"/>
  <c r="B109" i="27"/>
  <c r="V105" i="27"/>
  <c r="U102" i="27"/>
  <c r="T99" i="27"/>
  <c r="L97" i="27"/>
  <c r="N103" i="27"/>
  <c r="P109" i="27"/>
  <c r="K114" i="27"/>
  <c r="L117" i="27"/>
  <c r="D102" i="27"/>
  <c r="F108" i="27"/>
  <c r="Q113" i="27"/>
  <c r="R116" i="27"/>
  <c r="Q100" i="27"/>
  <c r="S106" i="27"/>
  <c r="K117" i="27"/>
  <c r="U115" i="27"/>
  <c r="J114" i="27"/>
  <c r="N112" i="27"/>
  <c r="E109" i="27"/>
  <c r="C103" i="27"/>
  <c r="R117" i="27"/>
  <c r="G116" i="27"/>
  <c r="Q114" i="27"/>
  <c r="F113" i="27"/>
  <c r="G110" i="27"/>
  <c r="F104" i="27"/>
  <c r="D98" i="27"/>
  <c r="L116" i="27"/>
  <c r="V114" i="27"/>
  <c r="K113" i="27"/>
  <c r="P110" i="27"/>
  <c r="I105" i="27"/>
  <c r="G99" i="27"/>
  <c r="F117" i="27"/>
  <c r="P115" i="27"/>
  <c r="E114" i="27"/>
  <c r="E112" i="27"/>
  <c r="B108" i="27"/>
  <c r="U101" i="27"/>
  <c r="B266" i="30" a="1"/>
  <c r="B266" i="30"/>
  <c r="L11" i="2"/>
  <c r="AX272" i="30"/>
  <c r="AF272" i="30"/>
  <c r="AS270" i="30"/>
  <c r="AO276" i="30"/>
  <c r="AX274" i="30"/>
  <c r="H277" i="30"/>
  <c r="BT277" i="30"/>
  <c r="BY279" i="30"/>
  <c r="CD285" i="30"/>
  <c r="H270" i="30"/>
  <c r="CB275" i="30"/>
  <c r="BV287" i="30"/>
  <c r="AR276" i="30"/>
  <c r="BO272" i="30"/>
  <c r="BV270" i="30"/>
  <c r="U281" i="30"/>
  <c r="BM271" i="30"/>
  <c r="AW274" i="30"/>
  <c r="AE279" i="30"/>
  <c r="Z270" i="30"/>
  <c r="CG267" i="30"/>
  <c r="AE272" i="30"/>
  <c r="AF273" i="30"/>
  <c r="BY271" i="30"/>
  <c r="E272" i="30"/>
  <c r="N273" i="30"/>
  <c r="U277" i="30"/>
  <c r="R276" i="30"/>
  <c r="AQ275" i="30"/>
  <c r="BI274" i="30"/>
  <c r="BF277" i="30"/>
  <c r="BJ280" i="30"/>
  <c r="BG279" i="30"/>
  <c r="AZ278" i="30"/>
  <c r="AU277" i="30"/>
  <c r="BE280" i="30"/>
  <c r="BF283" i="30"/>
  <c r="BJ286" i="30"/>
  <c r="W286" i="30"/>
  <c r="AR274" i="30"/>
  <c r="AX273" i="30"/>
  <c r="BR278" i="30"/>
  <c r="BM278" i="30"/>
  <c r="BS282" i="30"/>
  <c r="Y268" i="30"/>
  <c r="AE278" i="30"/>
  <c r="AM286" i="30"/>
  <c r="BP273" i="30"/>
  <c r="BE277" i="30"/>
  <c r="AS266" i="30"/>
  <c r="AF275" i="30"/>
  <c r="Z287" i="30"/>
  <c r="S272" i="30"/>
  <c r="AB272" i="30"/>
  <c r="BC280" i="30"/>
  <c r="AT280" i="30"/>
  <c r="AP272" i="30"/>
  <c r="AD283" i="30"/>
  <c r="BC278" i="30"/>
  <c r="BY268" i="30"/>
  <c r="AY271" i="30"/>
  <c r="AG270" i="30"/>
  <c r="BK274" i="30"/>
  <c r="AL275" i="30"/>
  <c r="T272" i="30"/>
  <c r="CD279" i="30"/>
  <c r="BX280" i="30"/>
  <c r="BZ282" i="30"/>
  <c r="S283" i="30"/>
  <c r="AC275" i="30"/>
  <c r="BL279" i="30"/>
  <c r="T271" i="30"/>
  <c r="AL288" i="30"/>
  <c r="AD274" i="30"/>
  <c r="BN276" i="30"/>
  <c r="AK267" i="30"/>
  <c r="AI273" i="30"/>
  <c r="CD286" i="30"/>
  <c r="BC272" i="30"/>
  <c r="F271" i="30"/>
  <c r="G270" i="30"/>
  <c r="E268" i="30"/>
  <c r="L274" i="30"/>
  <c r="M273" i="30"/>
  <c r="S273" i="30"/>
  <c r="CC274" i="30"/>
  <c r="X271" i="30"/>
  <c r="CD276" i="30"/>
  <c r="W276" i="30"/>
  <c r="AV275" i="30"/>
  <c r="AL278" i="30"/>
  <c r="AP281" i="30"/>
  <c r="AM280" i="30"/>
  <c r="AF279" i="30"/>
  <c r="AG278" i="30"/>
  <c r="AK281" i="30"/>
  <c r="AL284" i="30"/>
  <c r="AP287" i="30"/>
  <c r="AL271" i="30"/>
  <c r="AS273" i="30"/>
  <c r="AD277" i="30"/>
  <c r="BO277" i="30"/>
  <c r="BN281" i="30"/>
  <c r="BW285" i="30"/>
  <c r="BY275" i="30"/>
  <c r="AB280" i="30"/>
  <c r="BJ270" i="30"/>
  <c r="BM272" i="30"/>
  <c r="BB276" i="30"/>
  <c r="CC272" i="30"/>
  <c r="Z281" i="30"/>
  <c r="AA285" i="30"/>
  <c r="T273" i="30"/>
  <c r="I277" i="30"/>
  <c r="E266" i="30"/>
  <c r="D275" i="30"/>
  <c r="AN270" i="30"/>
  <c r="U266" i="30"/>
  <c r="Y274" i="30"/>
  <c r="CA278" i="30"/>
  <c r="BR271" i="30"/>
  <c r="BS270" i="30"/>
  <c r="BT270" i="30"/>
  <c r="Q266" i="30"/>
  <c r="BM266" i="30"/>
  <c r="CE273" i="30"/>
  <c r="BI275" i="30"/>
  <c r="AO274" i="30"/>
  <c r="BL271" i="30"/>
  <c r="C277" i="30"/>
  <c r="AB276" i="30"/>
  <c r="R279" i="30"/>
  <c r="O278" i="30"/>
  <c r="S281" i="30"/>
  <c r="L280" i="30"/>
  <c r="M279" i="30"/>
  <c r="N282" i="30"/>
  <c r="R285" i="30"/>
  <c r="V288" i="30"/>
  <c r="AM270" i="30"/>
  <c r="AY273" i="30"/>
  <c r="BC276" i="30"/>
  <c r="BS280" i="30"/>
  <c r="BR284" i="30"/>
  <c r="B272" i="30"/>
  <c r="F273" i="30"/>
  <c r="AD282" i="30"/>
  <c r="BB269" i="30"/>
  <c r="BW272" i="30"/>
  <c r="CA275" i="30"/>
  <c r="BB274" i="30"/>
  <c r="P279" i="30"/>
  <c r="N270" i="30"/>
  <c r="BA271" i="30"/>
  <c r="Z274" i="30"/>
  <c r="AW266" i="30"/>
  <c r="BT278" i="30"/>
  <c r="CD273" i="30"/>
  <c r="Z271" i="30"/>
  <c r="BR286" i="30"/>
  <c r="B289" i="30"/>
  <c r="CE283" i="30"/>
  <c r="AG267" i="30"/>
  <c r="R272" i="30"/>
  <c r="S271" i="30"/>
  <c r="AZ271" i="30"/>
  <c r="U269" i="30"/>
  <c r="BE269" i="30"/>
  <c r="AE274" i="30"/>
  <c r="I276" i="30"/>
  <c r="F275" i="30"/>
  <c r="BR273" i="30"/>
  <c r="AO267" i="30"/>
  <c r="BH276" i="30"/>
  <c r="AX279" i="30"/>
  <c r="AU278" i="30"/>
  <c r="AY281" i="30"/>
  <c r="AR280" i="30"/>
  <c r="AS279" i="30"/>
  <c r="AT282" i="30"/>
  <c r="AX285" i="30"/>
  <c r="BB288" i="30"/>
  <c r="AY283" i="30"/>
  <c r="BC286" i="30"/>
  <c r="BM268" i="30"/>
  <c r="AV273" i="30"/>
  <c r="AK272" i="30"/>
  <c r="AK277" i="30"/>
  <c r="BG275" i="30"/>
  <c r="BV277" i="30"/>
  <c r="BW279" i="30"/>
  <c r="BQ277" i="30"/>
  <c r="BV283" i="30"/>
  <c r="BW281" i="30"/>
  <c r="AI287" i="30"/>
  <c r="AP271" i="30"/>
  <c r="AQ270" i="30"/>
  <c r="P270" i="30"/>
  <c r="AV274" i="30"/>
  <c r="AW273" i="30"/>
  <c r="BC273" i="30"/>
  <c r="AG275" i="30"/>
  <c r="BN273" i="30"/>
  <c r="I267" i="30"/>
  <c r="BG276" i="30"/>
  <c r="AH272" i="30"/>
  <c r="CF271" i="30"/>
  <c r="M270" i="30"/>
  <c r="Y276" i="30"/>
  <c r="R274" i="30"/>
  <c r="BX276" i="30"/>
  <c r="BK278" i="30"/>
  <c r="BH280" i="30"/>
  <c r="BJ282" i="30"/>
  <c r="BR288" i="30"/>
  <c r="BS286" i="30"/>
  <c r="BZ270" i="30"/>
  <c r="BW269" i="30"/>
  <c r="BY266" i="30"/>
  <c r="CF273" i="30"/>
  <c r="CG272" i="30"/>
  <c r="G273" i="30"/>
  <c r="BJ274" i="30"/>
  <c r="L270" i="30"/>
  <c r="H271" i="30"/>
  <c r="BP272" i="30"/>
  <c r="AW278" i="30"/>
  <c r="BV271" i="30"/>
  <c r="M267" i="30"/>
  <c r="L272" i="30"/>
  <c r="AU284" i="30"/>
  <c r="BZ277" i="30"/>
  <c r="BU277" i="30"/>
  <c r="CA281" i="30"/>
  <c r="AQ271" i="30"/>
  <c r="L276" i="30"/>
  <c r="E274" i="30"/>
  <c r="X278" i="30"/>
  <c r="AH286" i="30"/>
  <c r="BZ271" i="30"/>
  <c r="F279" i="30"/>
  <c r="L277" i="30"/>
  <c r="BB282" i="30"/>
  <c r="J279" i="30"/>
  <c r="BX270" i="30"/>
  <c r="BG281" i="30"/>
  <c r="BK284" i="30"/>
  <c r="BV269" i="30"/>
  <c r="AO266" i="30"/>
  <c r="CE271" i="30"/>
  <c r="CF272" i="30"/>
  <c r="M271" i="30"/>
  <c r="Y271" i="30"/>
  <c r="AJ270" i="30"/>
  <c r="BU276" i="30"/>
  <c r="BR275" i="30"/>
  <c r="K275" i="30"/>
  <c r="CC273" i="30"/>
  <c r="AN277" i="30"/>
  <c r="AD280" i="30"/>
  <c r="AA279" i="30"/>
  <c r="T278" i="30"/>
  <c r="X281" i="30"/>
  <c r="Y280" i="30"/>
  <c r="Z283" i="30"/>
  <c r="AD286" i="30"/>
  <c r="AH289" i="30"/>
  <c r="AE284" i="30"/>
  <c r="BA266" i="30"/>
  <c r="C271" i="30"/>
  <c r="BI267" i="30"/>
  <c r="O274" i="30"/>
  <c r="BU274" i="30"/>
  <c r="S277" i="30"/>
  <c r="AH279" i="30"/>
  <c r="AI281" i="30"/>
  <c r="AC279" i="30"/>
  <c r="AH285" i="30"/>
  <c r="AI283" i="30"/>
  <c r="AW267" i="30"/>
  <c r="V272" i="30"/>
  <c r="W271" i="30"/>
  <c r="BH271" i="30"/>
  <c r="AY269" i="30"/>
  <c r="BO269" i="30"/>
  <c r="AI274" i="30"/>
  <c r="M276" i="30"/>
  <c r="J275" i="30"/>
  <c r="BZ273" i="30"/>
  <c r="CG268" i="30"/>
  <c r="BR269" i="30"/>
  <c r="CB273" i="30"/>
  <c r="C273" i="30"/>
  <c r="BC269" i="30"/>
  <c r="G276" i="30"/>
  <c r="V278" i="30"/>
  <c r="W280" i="30"/>
  <c r="Q278" i="30"/>
  <c r="V284" i="30"/>
  <c r="W282" i="30"/>
  <c r="AY287" i="30"/>
  <c r="BF271" i="30"/>
  <c r="BG270" i="30"/>
  <c r="AV270" i="30"/>
  <c r="BL274" i="30"/>
  <c r="BM273" i="30"/>
  <c r="BS273" i="30"/>
  <c r="AW275" i="30"/>
  <c r="Q274" i="30"/>
  <c r="W270" i="30"/>
  <c r="AM276" i="30"/>
  <c r="BB284" i="30"/>
  <c r="BW270" i="30"/>
  <c r="C274" i="30"/>
  <c r="G277" i="30"/>
  <c r="BT272" i="30"/>
  <c r="CD280" i="30"/>
  <c r="BY280" i="30"/>
  <c r="CE284" i="30"/>
  <c r="P272" i="30"/>
  <c r="F288" i="30"/>
  <c r="AR277" i="30"/>
  <c r="AB281" i="30"/>
  <c r="AL289" i="30"/>
  <c r="CA270" i="30"/>
  <c r="CG278" i="30"/>
  <c r="BZ269" i="30"/>
  <c r="B279" i="30"/>
  <c r="E279" i="30"/>
  <c r="AQ272" i="30"/>
  <c r="AM282" i="30"/>
  <c r="AQ285" i="30"/>
  <c r="BF270" i="30"/>
  <c r="AS269" i="30"/>
  <c r="BK272" i="30"/>
  <c r="BL273" i="30"/>
  <c r="BE272" i="30"/>
  <c r="BQ272" i="30"/>
  <c r="V274" i="30"/>
  <c r="BA277" i="30"/>
  <c r="AX276" i="30"/>
  <c r="BW275" i="30"/>
  <c r="P275" i="30"/>
  <c r="F278" i="30"/>
  <c r="J281" i="30"/>
  <c r="G280" i="30"/>
  <c r="CF278" i="30"/>
  <c r="CG277" i="30"/>
  <c r="E281" i="30"/>
  <c r="F284" i="30"/>
  <c r="J287" i="30"/>
  <c r="G282" i="30"/>
  <c r="K285" i="30"/>
  <c r="AP270" i="30"/>
  <c r="AU272" i="30"/>
  <c r="Y272" i="30"/>
  <c r="BV273" i="30"/>
  <c r="AH276" i="30"/>
  <c r="CF274" i="30"/>
  <c r="BZ280" i="30"/>
  <c r="BP278" i="30"/>
  <c r="BU280" i="30"/>
  <c r="BZ286" i="30"/>
  <c r="CA284" i="30"/>
  <c r="CA269" i="30"/>
  <c r="BE266" i="30"/>
  <c r="C272" i="30"/>
  <c r="D273" i="30"/>
  <c r="U271" i="30"/>
  <c r="AG271" i="30"/>
  <c r="BP270" i="30"/>
  <c r="BY276" i="30"/>
  <c r="BV275" i="30"/>
  <c r="O275" i="30"/>
  <c r="M268" i="30"/>
  <c r="AI271" i="30"/>
  <c r="CE269" i="30"/>
  <c r="AU274" i="30"/>
  <c r="V275" i="30"/>
  <c r="BH270" i="30"/>
  <c r="BN279" i="30"/>
  <c r="BB277" i="30"/>
  <c r="BI279" i="30"/>
  <c r="BN285" i="30"/>
  <c r="BO283" i="30"/>
  <c r="AC268" i="30"/>
  <c r="AL272" i="30"/>
  <c r="AM271" i="30"/>
  <c r="H272" i="30"/>
  <c r="I270" i="30"/>
  <c r="U270" i="30"/>
  <c r="AY274" i="30"/>
  <c r="AC276" i="30"/>
  <c r="Z275" i="30"/>
  <c r="AB274" i="30"/>
  <c r="BB278" i="30"/>
  <c r="BC282" i="30"/>
  <c r="CB270" i="30"/>
  <c r="BM275" i="30"/>
  <c r="AS271" i="30"/>
  <c r="BI276" i="30"/>
  <c r="CA279" i="30"/>
  <c r="BZ283" i="30"/>
  <c r="AS268" i="30"/>
  <c r="Q270" i="30"/>
  <c r="AY272" i="30"/>
  <c r="AH280" i="30"/>
  <c r="AC280" i="30"/>
  <c r="AI284" i="30"/>
  <c r="T274" i="30"/>
  <c r="G283" i="30"/>
  <c r="B274" i="30"/>
  <c r="Z272" i="30"/>
  <c r="AO281" i="30"/>
  <c r="AQ278" i="30"/>
  <c r="F276" i="30"/>
  <c r="AE275" i="30"/>
  <c r="BA269" i="30"/>
  <c r="BO271" i="30"/>
  <c r="BM270" i="30"/>
  <c r="AC266" i="30"/>
  <c r="BB275" i="30"/>
  <c r="Z273" i="30"/>
  <c r="N280" i="30"/>
  <c r="D278" i="30"/>
  <c r="I280" i="30"/>
  <c r="N286" i="30"/>
  <c r="O284" i="30"/>
  <c r="I269" i="30"/>
  <c r="BB272" i="30"/>
  <c r="BC271" i="30"/>
  <c r="AN272" i="30"/>
  <c r="AO270" i="30"/>
  <c r="BA270" i="30"/>
  <c r="BO274" i="30"/>
  <c r="AS276" i="30"/>
  <c r="AP275" i="30"/>
  <c r="BF274" i="30"/>
  <c r="AZ272" i="30"/>
  <c r="CB271" i="30"/>
  <c r="AJ278" i="30"/>
  <c r="BF269" i="30"/>
  <c r="BU270" i="30"/>
  <c r="BF275" i="30"/>
  <c r="BP275" i="30"/>
  <c r="BF278" i="30"/>
  <c r="AY277" i="30"/>
  <c r="BG280" i="30"/>
  <c r="AZ279" i="30"/>
  <c r="BA278" i="30"/>
  <c r="AZ281" i="30"/>
  <c r="BF284" i="30"/>
  <c r="BJ287" i="30"/>
  <c r="BG282" i="30"/>
  <c r="BK285" i="30"/>
  <c r="R270" i="30"/>
  <c r="BA267" i="30"/>
  <c r="W272" i="30"/>
  <c r="X273" i="30"/>
  <c r="BI271" i="30"/>
  <c r="BI273" i="30"/>
  <c r="CE277" i="30"/>
  <c r="G286" i="30"/>
  <c r="AZ273" i="30"/>
  <c r="AO277" i="30"/>
  <c r="T275" i="30"/>
  <c r="J278" i="30"/>
  <c r="N281" i="30"/>
  <c r="K280" i="30"/>
  <c r="D279" i="30"/>
  <c r="E278" i="30"/>
  <c r="I281" i="30"/>
  <c r="J284" i="30"/>
  <c r="N287" i="30"/>
  <c r="K282" i="30"/>
  <c r="O285" i="30"/>
  <c r="Y269" i="30"/>
  <c r="BF272" i="30"/>
  <c r="BG271" i="30"/>
  <c r="U273" i="30"/>
  <c r="AG273" i="30"/>
  <c r="C278" i="30"/>
  <c r="B282" i="30"/>
  <c r="K286" i="30"/>
  <c r="BD273" i="30"/>
  <c r="CB280" i="30"/>
  <c r="AM274" i="30"/>
  <c r="BY269" i="30"/>
  <c r="AL277" i="30"/>
  <c r="BF285" i="30"/>
  <c r="BQ274" i="30"/>
  <c r="BQ273" i="30"/>
  <c r="CF270" i="30"/>
  <c r="G278" i="30"/>
  <c r="F282" i="30"/>
  <c r="AT273" i="30"/>
  <c r="AQ273" i="30"/>
  <c r="AH278" i="30"/>
  <c r="BJ273" i="30"/>
  <c r="AJ286" i="30"/>
  <c r="BR276" i="30"/>
  <c r="K276" i="30"/>
  <c r="V271" i="30"/>
  <c r="AW269" i="30"/>
  <c r="AC273" i="30"/>
  <c r="M275" i="30"/>
  <c r="N277" i="30"/>
  <c r="BL275" i="30"/>
  <c r="AQ277" i="30"/>
  <c r="AV279" i="30"/>
  <c r="BA281" i="30"/>
  <c r="BF287" i="30"/>
  <c r="BG285" i="30"/>
  <c r="AD270" i="30"/>
  <c r="Q268" i="30"/>
  <c r="AI272" i="30"/>
  <c r="AJ273" i="30"/>
  <c r="CG271" i="30"/>
  <c r="M272" i="30"/>
  <c r="AD273" i="30"/>
  <c r="Y277" i="30"/>
  <c r="V276" i="30"/>
  <c r="AU275" i="30"/>
  <c r="J270" i="30"/>
  <c r="B276" i="30"/>
  <c r="AO280" i="30"/>
  <c r="BR272" i="30"/>
  <c r="CG270" i="30"/>
  <c r="CE274" i="30"/>
  <c r="AV276" i="30"/>
  <c r="AL279" i="30"/>
  <c r="AI278" i="30"/>
  <c r="AM281" i="30"/>
  <c r="AF280" i="30"/>
  <c r="AG279" i="30"/>
  <c r="AH282" i="30"/>
  <c r="AL285" i="30"/>
  <c r="AP288" i="30"/>
  <c r="AM283" i="30"/>
  <c r="AQ286" i="30"/>
  <c r="CD270" i="30"/>
  <c r="CC269" i="30"/>
  <c r="Y267" i="30"/>
  <c r="D274" i="30"/>
  <c r="E273" i="30"/>
  <c r="AS275" i="30"/>
  <c r="CB279" i="30"/>
  <c r="AT270" i="30"/>
  <c r="AG272" i="30"/>
  <c r="AL276" i="30"/>
  <c r="CF275" i="30"/>
  <c r="BV278" i="30"/>
  <c r="BS277" i="30"/>
  <c r="BW280" i="30"/>
  <c r="BP279" i="30"/>
  <c r="BQ278" i="30"/>
  <c r="BR281" i="30"/>
  <c r="BV284" i="30"/>
  <c r="BZ287" i="30"/>
  <c r="BW282" i="30"/>
  <c r="CA285" i="30"/>
  <c r="AH270" i="30"/>
  <c r="AG268" i="30"/>
  <c r="AM272" i="30"/>
  <c r="E277" i="30"/>
  <c r="R277" i="30"/>
  <c r="G281" i="30"/>
  <c r="F285" i="30"/>
  <c r="AX270" i="30"/>
  <c r="AO272" i="30"/>
  <c r="F289" i="30"/>
  <c r="Q276" i="30"/>
  <c r="BP276" i="30"/>
  <c r="AZ280" i="30"/>
  <c r="BJ288" i="30"/>
  <c r="BD278" i="30"/>
  <c r="BW273" i="30"/>
  <c r="CA276" i="30"/>
  <c r="K281" i="30"/>
  <c r="J285" i="30"/>
  <c r="BX274" i="30"/>
  <c r="AU286" i="30"/>
  <c r="AF276" i="30"/>
  <c r="CB274" i="30"/>
  <c r="BF286" i="30"/>
  <c r="AZ270" i="30"/>
  <c r="BW276" i="30"/>
  <c r="BN272" i="30"/>
  <c r="BL272" i="30"/>
  <c r="BY270" i="30"/>
  <c r="BE276" i="30"/>
  <c r="CA274" i="30"/>
  <c r="X277" i="30"/>
  <c r="K279" i="30"/>
  <c r="H281" i="30"/>
  <c r="J283" i="30"/>
  <c r="R289" i="30"/>
  <c r="C287" i="30"/>
  <c r="J271" i="30"/>
  <c r="K270" i="30"/>
  <c r="AK268" i="30"/>
  <c r="P274" i="30"/>
  <c r="Q273" i="30"/>
  <c r="W273" i="30"/>
  <c r="CG274" i="30"/>
  <c r="BD271" i="30"/>
  <c r="B277" i="30"/>
  <c r="AA276" i="30"/>
  <c r="O272" i="30"/>
  <c r="AC274" i="30"/>
  <c r="AT286" i="30"/>
  <c r="BS271" i="30"/>
  <c r="BU267" i="30"/>
  <c r="AP273" i="30"/>
  <c r="AB277" i="30"/>
  <c r="R280" i="30"/>
  <c r="O279" i="30"/>
  <c r="H278" i="30"/>
  <c r="L281" i="30"/>
  <c r="M280" i="30"/>
  <c r="N283" i="30"/>
  <c r="R286" i="30"/>
  <c r="V289" i="30"/>
  <c r="S284" i="30"/>
  <c r="W287" i="30"/>
  <c r="BJ271" i="30"/>
  <c r="BK270" i="30"/>
  <c r="BD270" i="30"/>
  <c r="BP274" i="30"/>
  <c r="BB271" i="30"/>
  <c r="T270" i="30"/>
  <c r="CD281" i="30"/>
  <c r="CC268" i="30"/>
  <c r="AS272" i="30"/>
  <c r="BK275" i="30"/>
  <c r="BL276" i="30"/>
  <c r="BB279" i="30"/>
  <c r="AY278" i="30"/>
  <c r="BC281" i="30"/>
  <c r="AV280" i="30"/>
  <c r="AW279" i="30"/>
  <c r="AX282" i="30"/>
  <c r="BB285" i="30"/>
  <c r="BF288" i="30"/>
  <c r="BC283" i="30"/>
  <c r="BG286" i="30"/>
  <c r="N271" i="30"/>
  <c r="O270" i="30"/>
  <c r="BQ268" i="30"/>
  <c r="AN281" i="30"/>
  <c r="P276" i="30"/>
  <c r="CF279" i="30"/>
  <c r="J288" i="30"/>
  <c r="M269" i="30"/>
  <c r="B285" i="30"/>
  <c r="AU270" i="30"/>
  <c r="N275" i="30"/>
  <c r="BF279" i="30"/>
  <c r="BA279" i="30"/>
  <c r="BG283" i="30"/>
  <c r="BN286" i="30"/>
  <c r="BA275" i="30"/>
  <c r="T276" i="30"/>
  <c r="D280" i="30"/>
  <c r="AE282" i="30"/>
  <c r="BH278" i="30"/>
  <c r="H274" i="30"/>
  <c r="AL282" i="30"/>
  <c r="AF277" i="30"/>
  <c r="BZ293" i="30"/>
  <c r="D271" i="30"/>
  <c r="CC266" i="30"/>
  <c r="U267" i="30"/>
  <c r="AA275" i="30"/>
  <c r="AP283" i="30"/>
  <c r="AA270" i="30"/>
  <c r="AM273" i="30"/>
  <c r="AQ276" i="30"/>
  <c r="CB276" i="30"/>
  <c r="BR279" i="30"/>
  <c r="BO278" i="30"/>
  <c r="BH277" i="30"/>
  <c r="BL280" i="30"/>
  <c r="BM279" i="30"/>
  <c r="BN282" i="30"/>
  <c r="BR285" i="30"/>
  <c r="BV288" i="30"/>
  <c r="BS283" i="30"/>
  <c r="BW286" i="30"/>
  <c r="AD271" i="30"/>
  <c r="AE270" i="30"/>
  <c r="BS269" i="30"/>
  <c r="AJ274" i="30"/>
  <c r="AK273" i="30"/>
  <c r="G271" i="30"/>
  <c r="B280" i="30"/>
  <c r="CC279" i="30"/>
  <c r="C284" i="30"/>
  <c r="X270" i="30"/>
  <c r="AO271" i="30"/>
  <c r="P271" i="30"/>
  <c r="CC276" i="30"/>
  <c r="BZ275" i="30"/>
  <c r="S275" i="30"/>
  <c r="M274" i="30"/>
  <c r="AV277" i="30"/>
  <c r="AL280" i="30"/>
  <c r="AI279" i="30"/>
  <c r="AB278" i="30"/>
  <c r="AF281" i="30"/>
  <c r="AG280" i="30"/>
  <c r="AH283" i="30"/>
  <c r="AL286" i="30"/>
  <c r="AP289" i="30"/>
  <c r="AM284" i="30"/>
  <c r="C283" i="30"/>
  <c r="BJ277" i="30"/>
  <c r="BC277" i="30"/>
  <c r="BK281" i="30"/>
  <c r="AA271" i="30"/>
  <c r="AC270" i="30"/>
  <c r="BC274" i="30"/>
  <c r="AG276" i="30"/>
  <c r="AD275" i="30"/>
  <c r="AH274" i="30"/>
  <c r="AN271" i="30"/>
  <c r="CF276" i="30"/>
  <c r="BV279" i="30"/>
  <c r="BS278" i="30"/>
  <c r="BL277" i="30"/>
  <c r="BP280" i="30"/>
  <c r="BQ279" i="30"/>
  <c r="BR282" i="30"/>
  <c r="BV285" i="30"/>
  <c r="AI285" i="30"/>
  <c r="AU285" i="30"/>
  <c r="AC277" i="30"/>
  <c r="BN277" i="30"/>
  <c r="BI277" i="30"/>
  <c r="BO281" i="30"/>
  <c r="AU276" i="30"/>
  <c r="B271" i="30"/>
  <c r="I273" i="30"/>
  <c r="BZ276" i="30"/>
  <c r="AL281" i="30"/>
  <c r="E269" i="30"/>
  <c r="CE285" i="30"/>
  <c r="AR273" i="30"/>
  <c r="AG277" i="30"/>
  <c r="BR277" i="30"/>
  <c r="N272" i="30"/>
  <c r="F270" i="30"/>
  <c r="AP290" i="30"/>
  <c r="BP282" i="30"/>
  <c r="CE301" i="30"/>
  <c r="AV272" i="30"/>
  <c r="AW270" i="30"/>
  <c r="P273" i="30"/>
  <c r="BD277" i="30"/>
  <c r="AX289" i="30"/>
  <c r="BI269" i="30"/>
  <c r="Q275" i="30"/>
  <c r="AK274" i="30"/>
  <c r="AH277" i="30"/>
  <c r="AX280" i="30"/>
  <c r="AU279" i="30"/>
  <c r="AN278" i="30"/>
  <c r="AR281" i="30"/>
  <c r="AS280" i="30"/>
  <c r="AT283" i="30"/>
  <c r="AX286" i="30"/>
  <c r="BB289" i="30"/>
  <c r="AY284" i="30"/>
  <c r="CG266" i="30"/>
  <c r="J272" i="30"/>
  <c r="K271" i="30"/>
  <c r="AJ271" i="30"/>
  <c r="AO268" i="30"/>
  <c r="BC270" i="30"/>
  <c r="S274" i="30"/>
  <c r="CE278" i="30"/>
  <c r="CD282" i="30"/>
  <c r="G287" i="30"/>
  <c r="AZ274" i="30"/>
  <c r="CA272" i="30"/>
  <c r="AL274" i="30"/>
  <c r="BI266" i="30"/>
  <c r="BF276" i="30"/>
  <c r="CE275" i="30"/>
  <c r="X275" i="30"/>
  <c r="N278" i="30"/>
  <c r="R281" i="30"/>
  <c r="O280" i="30"/>
  <c r="H279" i="30"/>
  <c r="I278" i="30"/>
  <c r="M281" i="30"/>
  <c r="N284" i="30"/>
  <c r="R287" i="30"/>
  <c r="O282" i="30"/>
  <c r="S285" i="30"/>
  <c r="AB271" i="30"/>
  <c r="BN280" i="30"/>
  <c r="BI280" i="30"/>
  <c r="BO284" i="30"/>
  <c r="BP271" i="30"/>
  <c r="BU271" i="30"/>
  <c r="BH272" i="30"/>
  <c r="M277" i="30"/>
  <c r="J276" i="30"/>
  <c r="AI275" i="30"/>
  <c r="AS274" i="30"/>
  <c r="AP277" i="30"/>
  <c r="BB280" i="30"/>
  <c r="AY279" i="30"/>
  <c r="AR278" i="30"/>
  <c r="AV281" i="30"/>
  <c r="AW280" i="30"/>
  <c r="AX283" i="30"/>
  <c r="BB286" i="30"/>
  <c r="I268" i="30"/>
  <c r="H273" i="30"/>
  <c r="Z276" i="30"/>
  <c r="BR280" i="30"/>
  <c r="BM280" i="30"/>
  <c r="BS284" i="30"/>
  <c r="BK280" i="30"/>
  <c r="B270" i="30"/>
  <c r="O273" i="30"/>
  <c r="S276" i="30"/>
  <c r="AI280" i="30"/>
  <c r="AL273" i="30"/>
  <c r="AL270" i="30"/>
  <c r="Q272" i="30"/>
  <c r="AD276" i="30"/>
  <c r="BV280" i="30"/>
  <c r="AK269" i="30"/>
  <c r="M278" i="30"/>
  <c r="BA272" i="30"/>
  <c r="BY286" i="30"/>
  <c r="X294" i="30"/>
  <c r="AN273" i="30"/>
  <c r="I272" i="30"/>
  <c r="BE271" i="30"/>
  <c r="AQ279" i="30"/>
  <c r="S287" i="30"/>
  <c r="AF274" i="30"/>
  <c r="B273" i="30"/>
  <c r="AJ275" i="30"/>
  <c r="Z278" i="30"/>
  <c r="AD281" i="30"/>
  <c r="AA280" i="30"/>
  <c r="T279" i="30"/>
  <c r="U278" i="30"/>
  <c r="Y281" i="30"/>
  <c r="Z284" i="30"/>
  <c r="AD287" i="30"/>
  <c r="AA282" i="30"/>
  <c r="AE285" i="30"/>
  <c r="BK269" i="30"/>
  <c r="I266" i="30"/>
  <c r="BW271" i="30"/>
  <c r="BX272" i="30"/>
  <c r="CC270" i="30"/>
  <c r="BS276" i="30"/>
  <c r="W277" i="30"/>
  <c r="BX277" i="30"/>
  <c r="B286" i="30"/>
  <c r="AT271" i="30"/>
  <c r="BA273" i="30"/>
  <c r="BG273" i="30"/>
  <c r="AK275" i="30"/>
  <c r="BY273" i="30"/>
  <c r="BA268" i="30"/>
  <c r="BK276" i="30"/>
  <c r="D276" i="30"/>
  <c r="BZ278" i="30"/>
  <c r="BW277" i="30"/>
  <c r="CA280" i="30"/>
  <c r="BT279" i="30"/>
  <c r="BU278" i="30"/>
  <c r="BV281" i="30"/>
  <c r="BZ284" i="30"/>
  <c r="CD287" i="30"/>
  <c r="CA282" i="30"/>
  <c r="BH274" i="30"/>
  <c r="CC275" i="30"/>
  <c r="BK279" i="30"/>
  <c r="BJ283" i="30"/>
  <c r="BM267" i="30"/>
  <c r="BJ269" i="30"/>
  <c r="K273" i="30"/>
  <c r="BR274" i="30"/>
  <c r="AR270" i="30"/>
  <c r="BV276" i="30"/>
  <c r="O276" i="30"/>
  <c r="AN275" i="30"/>
  <c r="AD278" i="30"/>
  <c r="AH281" i="30"/>
  <c r="AE280" i="30"/>
  <c r="X279" i="30"/>
  <c r="Y278" i="30"/>
  <c r="AC281" i="30"/>
  <c r="AD284" i="30"/>
  <c r="AH287" i="30"/>
  <c r="AT281" i="30"/>
  <c r="U272" i="30"/>
  <c r="AY275" i="30"/>
  <c r="BO279" i="30"/>
  <c r="BN283" i="30"/>
  <c r="W281" i="30"/>
  <c r="BJ284" i="30"/>
  <c r="BE267" i="30"/>
  <c r="BY274" i="30"/>
  <c r="AR275" i="30"/>
  <c r="AB279" i="30"/>
  <c r="AM278" i="30"/>
  <c r="AW268" i="30"/>
  <c r="AC272" i="30"/>
  <c r="BC275" i="30"/>
  <c r="CF277" i="30"/>
  <c r="BB273" i="30"/>
  <c r="S282" i="30"/>
  <c r="R278" i="30"/>
  <c r="BE273" i="30"/>
  <c r="M302" i="30"/>
  <c r="N288" i="30"/>
  <c r="K283" i="30"/>
  <c r="BO273" i="30"/>
  <c r="BZ274" i="30"/>
  <c r="AQ280" i="30"/>
  <c r="AP284" i="30"/>
  <c r="CG269" i="30"/>
  <c r="AC271" i="30"/>
  <c r="AA273" i="30"/>
  <c r="E275" i="30"/>
  <c r="D272" i="30"/>
  <c r="F277" i="30"/>
  <c r="AE276" i="30"/>
  <c r="BD275" i="30"/>
  <c r="AT278" i="30"/>
  <c r="AX281" i="30"/>
  <c r="AU280" i="30"/>
  <c r="AN279" i="30"/>
  <c r="AO278" i="30"/>
  <c r="AS281" i="30"/>
  <c r="AT284" i="30"/>
  <c r="AX287" i="30"/>
  <c r="AU282" i="30"/>
  <c r="AY285" i="30"/>
  <c r="V285" i="30"/>
  <c r="U275" i="30"/>
  <c r="BT275" i="30"/>
  <c r="BD279" i="30"/>
  <c r="BN287" i="30"/>
  <c r="AA287" i="30"/>
  <c r="BN271" i="30"/>
  <c r="BO270" i="30"/>
  <c r="BL270" i="30"/>
  <c r="BT274" i="30"/>
  <c r="AG266" i="30"/>
  <c r="CA273" i="30"/>
  <c r="BE275" i="30"/>
  <c r="AG274" i="30"/>
  <c r="AF271" i="30"/>
  <c r="CE276" i="30"/>
  <c r="X276" i="30"/>
  <c r="N279" i="30"/>
  <c r="K278" i="30"/>
  <c r="O281" i="30"/>
  <c r="H280" i="30"/>
  <c r="P280" i="30"/>
  <c r="W274" i="30"/>
  <c r="AA277" i="30"/>
  <c r="AQ281" i="30"/>
  <c r="AP285" i="30"/>
  <c r="BK286" i="30"/>
  <c r="R271" i="30"/>
  <c r="S270" i="30"/>
  <c r="Q269" i="30"/>
  <c r="X274" i="30"/>
  <c r="Y273" i="30"/>
  <c r="AE273" i="30"/>
  <c r="I275" i="30"/>
  <c r="AJ272" i="30"/>
  <c r="J277" i="30"/>
  <c r="AI276" i="30"/>
  <c r="BH275" i="30"/>
  <c r="AX278" i="30"/>
  <c r="AI277" i="30"/>
  <c r="D281" i="30"/>
  <c r="P281" i="30"/>
  <c r="O271" i="30"/>
  <c r="AA274" i="30"/>
  <c r="AE277" i="30"/>
  <c r="AU281" i="30"/>
  <c r="AK271" i="30"/>
  <c r="Q281" i="30"/>
  <c r="W285" i="30"/>
  <c r="AN289" i="30"/>
  <c r="AT293" i="30"/>
  <c r="AE286" i="30"/>
  <c r="AM277" i="30"/>
  <c r="BB281" i="30"/>
  <c r="BT285" i="30"/>
  <c r="BZ289" i="30"/>
  <c r="AW281" i="30"/>
  <c r="BD280" i="30"/>
  <c r="CC297" i="30"/>
  <c r="AE298" i="30"/>
  <c r="B310" i="30"/>
  <c r="BZ288" i="30"/>
  <c r="BW283" i="30"/>
  <c r="C281" i="30"/>
  <c r="AZ275" i="30"/>
  <c r="AJ279" i="30"/>
  <c r="AT287" i="30"/>
  <c r="BU266" i="30"/>
  <c r="AS267" i="30"/>
  <c r="G274" i="30"/>
  <c r="BQ275" i="30"/>
  <c r="BE274" i="30"/>
  <c r="AR272" i="30"/>
  <c r="K277" i="30"/>
  <c r="AJ276" i="30"/>
  <c r="Z279" i="30"/>
  <c r="W278" i="30"/>
  <c r="AA281" i="30"/>
  <c r="T280" i="30"/>
  <c r="U279" i="30"/>
  <c r="V282" i="30"/>
  <c r="Z285" i="30"/>
  <c r="AD288" i="30"/>
  <c r="AA283" i="30"/>
  <c r="I274" i="30"/>
  <c r="BN270" i="30"/>
  <c r="R273" i="30"/>
  <c r="BJ278" i="30"/>
  <c r="BE278" i="30"/>
  <c r="BK282" i="30"/>
  <c r="BI268" i="30"/>
  <c r="AT272" i="30"/>
  <c r="AU271" i="30"/>
  <c r="X272" i="30"/>
  <c r="Y270" i="30"/>
  <c r="AK270" i="30"/>
  <c r="BG274" i="30"/>
  <c r="AK276" i="30"/>
  <c r="AH275" i="30"/>
  <c r="AP274" i="30"/>
  <c r="BT271" i="30"/>
  <c r="D277" i="30"/>
  <c r="BZ279" i="30"/>
  <c r="BW278" i="30"/>
  <c r="BP277" i="30"/>
  <c r="BT280" i="30"/>
  <c r="Z288" i="30"/>
  <c r="CG275" i="30"/>
  <c r="AZ276" i="30"/>
  <c r="AJ280" i="30"/>
  <c r="AT288" i="30"/>
  <c r="AK266" i="30"/>
  <c r="CD271" i="30"/>
  <c r="CE270" i="30"/>
  <c r="L271" i="30"/>
  <c r="AC267" i="30"/>
  <c r="BY267" i="30"/>
  <c r="K274" i="30"/>
  <c r="BU275" i="30"/>
  <c r="BM274" i="30"/>
  <c r="BV272" i="30"/>
  <c r="O277" i="30"/>
  <c r="AN276" i="30"/>
  <c r="AD279" i="30"/>
  <c r="AA278" i="30"/>
  <c r="W283" i="30"/>
  <c r="Z289" i="30"/>
  <c r="AR271" i="30"/>
  <c r="E276" i="30"/>
  <c r="BD276" i="30"/>
  <c r="AN280" i="30"/>
  <c r="CD275" i="30"/>
  <c r="R284" i="30"/>
  <c r="AI288" i="30"/>
  <c r="AK284" i="30"/>
  <c r="AX296" i="30"/>
  <c r="BX273" i="30"/>
  <c r="BA280" i="30"/>
  <c r="BG284" i="30"/>
  <c r="BX288" i="30"/>
  <c r="CD292" i="30"/>
  <c r="BC285" i="30"/>
  <c r="AY293" i="30"/>
  <c r="AS277" i="30"/>
  <c r="AJ302" i="30"/>
  <c r="Y310" i="30"/>
  <c r="BF289" i="30"/>
  <c r="BC284" i="30"/>
  <c r="BQ266" i="30"/>
  <c r="AP278" i="30"/>
  <c r="AK278" i="30"/>
  <c r="AQ282" i="30"/>
  <c r="G272" i="30"/>
  <c r="BI270" i="30"/>
  <c r="BS274" i="30"/>
  <c r="AW276" i="30"/>
  <c r="AT275" i="30"/>
  <c r="BN274" i="30"/>
  <c r="BZ272" i="30"/>
  <c r="P277" i="30"/>
  <c r="F280" i="30"/>
  <c r="C279" i="30"/>
  <c r="CB277" i="30"/>
  <c r="CF280" i="30"/>
  <c r="CG279" i="30"/>
  <c r="B283" i="30"/>
  <c r="F286" i="30"/>
  <c r="J289" i="30"/>
  <c r="G284" i="30"/>
  <c r="V273" i="30"/>
  <c r="BU272" i="30"/>
  <c r="V277" i="30"/>
  <c r="BG277" i="30"/>
  <c r="BF281" i="30"/>
  <c r="BO285" i="30"/>
  <c r="V270" i="30"/>
  <c r="BQ267" i="30"/>
  <c r="AA272" i="30"/>
  <c r="AB273" i="30"/>
  <c r="BQ271" i="30"/>
  <c r="CC271" i="30"/>
  <c r="CD272" i="30"/>
  <c r="Q277" i="30"/>
  <c r="N276" i="30"/>
  <c r="AM275" i="30"/>
  <c r="BA274" i="30"/>
  <c r="AX277" i="30"/>
  <c r="BF280" i="30"/>
  <c r="BC279" i="30"/>
  <c r="AV278" i="30"/>
  <c r="CC278" i="30"/>
  <c r="BG269" i="30"/>
  <c r="CD274" i="30"/>
  <c r="AP279" i="30"/>
  <c r="AK279" i="30"/>
  <c r="AQ283" i="30"/>
  <c r="AO269" i="30"/>
  <c r="BJ272" i="30"/>
  <c r="BK271" i="30"/>
  <c r="BD272" i="30"/>
  <c r="BE270" i="30"/>
  <c r="BQ270" i="30"/>
  <c r="BW274" i="30"/>
  <c r="BA276" i="30"/>
  <c r="AX275" i="30"/>
  <c r="BV274" i="30"/>
  <c r="J273" i="30"/>
  <c r="T277" i="30"/>
  <c r="J280" i="30"/>
  <c r="G279" i="30"/>
  <c r="BM276" i="30"/>
  <c r="Q267" i="30"/>
  <c r="BU268" i="30"/>
  <c r="B275" i="30"/>
  <c r="AT279" i="30"/>
  <c r="AP276" i="30"/>
  <c r="AP280" i="30"/>
  <c r="V287" i="30"/>
  <c r="AF283" i="30"/>
  <c r="AO287" i="30"/>
  <c r="AQ291" i="30"/>
  <c r="U268" i="30"/>
  <c r="BB283" i="30"/>
  <c r="BS287" i="30"/>
  <c r="BU283" i="30"/>
  <c r="O290" i="30"/>
  <c r="BM281" i="30"/>
  <c r="BQ289" i="30"/>
  <c r="Y287" i="30"/>
  <c r="BS285" i="30"/>
  <c r="BL284" i="30"/>
  <c r="BS279" i="30"/>
  <c r="BL278" i="30"/>
  <c r="F272" i="30"/>
  <c r="BS272" i="30"/>
  <c r="BJ275" i="30"/>
  <c r="V280" i="30"/>
  <c r="Q280" i="30"/>
  <c r="W284" i="30"/>
  <c r="BQ269" i="30"/>
  <c r="Y266" i="30"/>
  <c r="CA271" i="30"/>
  <c r="CB272" i="30"/>
  <c r="E271" i="30"/>
  <c r="Q271" i="30"/>
  <c r="C270" i="30"/>
  <c r="BQ276" i="30"/>
  <c r="BN275" i="30"/>
  <c r="G275" i="30"/>
  <c r="BU273" i="30"/>
  <c r="AJ277" i="30"/>
  <c r="Z280" i="30"/>
  <c r="W279" i="30"/>
  <c r="P278" i="30"/>
  <c r="T281" i="30"/>
  <c r="B281" i="30"/>
  <c r="E267" i="30"/>
  <c r="AW271" i="30"/>
  <c r="W275" i="30"/>
  <c r="AM279" i="30"/>
  <c r="BY278" i="30"/>
  <c r="BZ281" i="30"/>
  <c r="CD284" i="30"/>
  <c r="B288" i="30"/>
  <c r="CE282" i="30"/>
  <c r="C286" i="30"/>
  <c r="O289" i="30"/>
  <c r="L284" i="30"/>
  <c r="P287" i="30"/>
  <c r="M282" i="30"/>
  <c r="Q285" i="30"/>
  <c r="U288" i="30"/>
  <c r="V291" i="30"/>
  <c r="Z294" i="30"/>
  <c r="AD297" i="30"/>
  <c r="W292" i="30"/>
  <c r="BO275" i="30"/>
  <c r="BR270" i="30"/>
  <c r="BY272" i="30"/>
  <c r="BJ276" i="30"/>
  <c r="V281" i="30"/>
  <c r="AC278" i="30"/>
  <c r="AG281" i="30"/>
  <c r="AH284" i="30"/>
  <c r="AL287" i="30"/>
  <c r="AI282" i="30"/>
  <c r="AM285" i="30"/>
  <c r="AY288" i="30"/>
  <c r="AV283" i="30"/>
  <c r="AZ286" i="30"/>
  <c r="BD289" i="30"/>
  <c r="BA284" i="30"/>
  <c r="BE287" i="30"/>
  <c r="BF290" i="30"/>
  <c r="BJ293" i="30"/>
  <c r="S293" i="30"/>
  <c r="BN269" i="30"/>
  <c r="AX284" i="30"/>
  <c r="BO288" i="30"/>
  <c r="BQ284" i="30"/>
  <c r="CD296" i="30"/>
  <c r="AD289" i="30"/>
  <c r="BS296" i="30"/>
  <c r="BU292" i="30"/>
  <c r="C305" i="30"/>
  <c r="CG300" i="30"/>
  <c r="BJ279" i="30"/>
  <c r="AA291" i="30"/>
  <c r="AB297" i="30"/>
  <c r="AI301" i="30"/>
  <c r="AN305" i="30"/>
  <c r="BX289" i="30"/>
  <c r="BS292" i="30"/>
  <c r="G314" i="30"/>
  <c r="AM310" i="30"/>
  <c r="CE314" i="30"/>
  <c r="AY280" i="30"/>
  <c r="AR279" i="30"/>
  <c r="V279" i="30"/>
  <c r="I271" i="30"/>
  <c r="C275" i="30"/>
  <c r="S279" i="30"/>
  <c r="R283" i="30"/>
  <c r="O286" i="30"/>
  <c r="BB270" i="30"/>
  <c r="AC269" i="30"/>
  <c r="BG272" i="30"/>
  <c r="BH273" i="30"/>
  <c r="AW272" i="30"/>
  <c r="BI272" i="30"/>
  <c r="N274" i="30"/>
  <c r="AW277" i="30"/>
  <c r="AT276" i="30"/>
  <c r="BS275" i="30"/>
  <c r="L275" i="30"/>
  <c r="B278" i="30"/>
  <c r="F281" i="30"/>
  <c r="C280" i="30"/>
  <c r="CB278" i="30"/>
  <c r="BE268" i="30"/>
  <c r="CC280" i="30"/>
  <c r="K272" i="30"/>
  <c r="AV271" i="30"/>
  <c r="U274" i="30"/>
  <c r="AF278" i="30"/>
  <c r="BE279" i="30"/>
  <c r="BF282" i="30"/>
  <c r="BJ285" i="30"/>
  <c r="BN288" i="30"/>
  <c r="BK283" i="30"/>
  <c r="BO286" i="30"/>
  <c r="BT281" i="30"/>
  <c r="BX284" i="30"/>
  <c r="CB287" i="30"/>
  <c r="BY282" i="30"/>
  <c r="CC285" i="30"/>
  <c r="CG288" i="30"/>
  <c r="B292" i="30"/>
  <c r="F295" i="30"/>
  <c r="CE289" i="30"/>
  <c r="C293" i="30"/>
  <c r="CE279" i="30"/>
  <c r="BM269" i="30"/>
  <c r="CE272" i="30"/>
  <c r="C276" i="30"/>
  <c r="S280" i="30"/>
  <c r="I279" i="30"/>
  <c r="J282" i="30"/>
  <c r="N285" i="30"/>
  <c r="R288" i="30"/>
  <c r="O283" i="30"/>
  <c r="S286" i="30"/>
  <c r="AE289" i="30"/>
  <c r="AB284" i="30"/>
  <c r="AF287" i="30"/>
  <c r="AC282" i="30"/>
  <c r="AG285" i="30"/>
  <c r="AK288" i="30"/>
  <c r="AL291" i="30"/>
  <c r="AP294" i="30"/>
  <c r="H275" i="30"/>
  <c r="CA277" i="30"/>
  <c r="BB287" i="30"/>
  <c r="BL283" i="30"/>
  <c r="BU287" i="30"/>
  <c r="BW291" i="30"/>
  <c r="AN285" i="30"/>
  <c r="BP291" i="30"/>
  <c r="BY295" i="30"/>
  <c r="CB299" i="30"/>
  <c r="E304" i="30"/>
  <c r="F287" i="30"/>
  <c r="W296" i="30"/>
  <c r="Y292" i="30"/>
  <c r="AM304" i="30"/>
  <c r="AK300" i="30"/>
  <c r="CG293" i="30"/>
  <c r="BV301" i="30"/>
  <c r="AE271" i="30"/>
  <c r="AI326" i="30"/>
  <c r="R293" i="30"/>
  <c r="AE281" i="30"/>
  <c r="X280" i="30"/>
  <c r="Q279" i="30"/>
  <c r="AG269" i="30"/>
  <c r="BF273" i="30"/>
  <c r="L278" i="30"/>
  <c r="V286" i="30"/>
  <c r="CA286" i="30"/>
  <c r="AH271" i="30"/>
  <c r="AI270" i="30"/>
  <c r="CD269" i="30"/>
  <c r="AN274" i="30"/>
  <c r="AO273" i="30"/>
  <c r="AU273" i="30"/>
  <c r="Y275" i="30"/>
  <c r="AH273" i="30"/>
  <c r="Z277" i="30"/>
  <c r="AY276" i="30"/>
  <c r="BX275" i="30"/>
  <c r="BN278" i="30"/>
  <c r="BK277" i="30"/>
  <c r="BO280" i="30"/>
  <c r="BH279" i="30"/>
  <c r="BT273" i="30"/>
  <c r="C285" i="30"/>
  <c r="L273" i="30"/>
  <c r="CG276" i="30"/>
  <c r="AZ277" i="30"/>
  <c r="AJ281" i="30"/>
  <c r="AK280" i="30"/>
  <c r="AL283" i="30"/>
  <c r="AP286" i="30"/>
  <c r="AT289" i="30"/>
  <c r="AQ284" i="30"/>
  <c r="BC287" i="30"/>
  <c r="AZ282" i="30"/>
  <c r="BD285" i="30"/>
  <c r="BH288" i="30"/>
  <c r="BE283" i="30"/>
  <c r="BI286" i="30"/>
  <c r="BJ289" i="30"/>
  <c r="BN292" i="30"/>
  <c r="BR295" i="30"/>
  <c r="BK290" i="30"/>
  <c r="S278" i="30"/>
  <c r="CD283" i="30"/>
  <c r="M266" i="30"/>
  <c r="AT274" i="30"/>
  <c r="AB275" i="30"/>
  <c r="L279" i="30"/>
  <c r="BU279" i="30"/>
  <c r="BV282" i="30"/>
  <c r="BZ285" i="30"/>
  <c r="CD288" i="30"/>
  <c r="CA283" i="30"/>
  <c r="CE286" i="30"/>
  <c r="D282" i="30"/>
  <c r="H285" i="30"/>
  <c r="L288" i="30"/>
  <c r="I283" i="30"/>
  <c r="M286" i="30"/>
  <c r="Q289" i="30"/>
  <c r="R292" i="30"/>
  <c r="V295" i="30"/>
  <c r="AX271" i="30"/>
  <c r="AS278" i="30"/>
  <c r="AY282" i="30"/>
  <c r="BP286" i="30"/>
  <c r="BV290" i="30"/>
  <c r="CE281" i="30"/>
  <c r="AW289" i="30"/>
  <c r="BT294" i="30"/>
  <c r="CA298" i="30"/>
  <c r="CF302" i="30"/>
  <c r="B299" i="30"/>
  <c r="P283" i="30"/>
  <c r="T291" i="30"/>
  <c r="AC295" i="30"/>
  <c r="AF299" i="30"/>
  <c r="BM305" i="30"/>
  <c r="D298" i="30"/>
  <c r="D314" i="30"/>
  <c r="V302" i="30"/>
  <c r="W300" i="30"/>
  <c r="G301" i="30"/>
  <c r="B296" i="30"/>
  <c r="CA290" i="30"/>
  <c r="CE293" i="30"/>
  <c r="BX278" i="30"/>
  <c r="AY270" i="30"/>
  <c r="BK273" i="30"/>
  <c r="BO276" i="30"/>
  <c r="CE280" i="30"/>
  <c r="Y279" i="30"/>
  <c r="Z282" i="30"/>
  <c r="AD285" i="30"/>
  <c r="AH288" i="30"/>
  <c r="AE283" i="30"/>
  <c r="AI286" i="30"/>
  <c r="AU289" i="30"/>
  <c r="AR284" i="30"/>
  <c r="AV287" i="30"/>
  <c r="AS282" i="30"/>
  <c r="AW285" i="30"/>
  <c r="BA288" i="30"/>
  <c r="BB291" i="30"/>
  <c r="BF294" i="30"/>
  <c r="BJ297" i="30"/>
  <c r="BC292" i="30"/>
  <c r="BX271" i="30"/>
  <c r="U280" i="30"/>
  <c r="AA284" i="30"/>
  <c r="AR288" i="30"/>
  <c r="AX292" i="30"/>
  <c r="AU294" i="30"/>
  <c r="AY297" i="30"/>
  <c r="AV292" i="30"/>
  <c r="AZ295" i="30"/>
  <c r="AW290" i="30"/>
  <c r="BA293" i="30"/>
  <c r="BE296" i="30"/>
  <c r="BG299" i="30"/>
  <c r="BK302" i="30"/>
  <c r="BO305" i="30"/>
  <c r="BH300" i="30"/>
  <c r="BL303" i="30"/>
  <c r="BI298" i="30"/>
  <c r="BM301" i="30"/>
  <c r="BQ304" i="30"/>
  <c r="BN299" i="30"/>
  <c r="CC267" i="30"/>
  <c r="CC277" i="30"/>
  <c r="C282" i="30"/>
  <c r="T286" i="30"/>
  <c r="Z290" i="30"/>
  <c r="BO293" i="30"/>
  <c r="C297" i="30"/>
  <c r="CF291" i="30"/>
  <c r="D295" i="30"/>
  <c r="CG289" i="30"/>
  <c r="E293" i="30"/>
  <c r="I296" i="30"/>
  <c r="K299" i="30"/>
  <c r="O302" i="30"/>
  <c r="S305" i="30"/>
  <c r="L300" i="30"/>
  <c r="P303" i="30"/>
  <c r="M298" i="30"/>
  <c r="Q301" i="30"/>
  <c r="BJ300" i="30"/>
  <c r="CC281" i="30"/>
  <c r="CB292" i="30"/>
  <c r="E297" i="30"/>
  <c r="H301" i="30"/>
  <c r="Q305" i="30"/>
  <c r="BH297" i="30"/>
  <c r="BZ304" i="30"/>
  <c r="CC308" i="30"/>
  <c r="F313" i="30"/>
  <c r="G317" i="30"/>
  <c r="K295" i="30"/>
  <c r="T306" i="30"/>
  <c r="AH306" i="30"/>
  <c r="AI314" i="30"/>
  <c r="BS288" i="30"/>
  <c r="AV311" i="30"/>
  <c r="AI297" i="30"/>
  <c r="S289" i="30"/>
  <c r="W297" i="30"/>
  <c r="AF293" i="30"/>
  <c r="BN296" i="30"/>
  <c r="BG291" i="30"/>
  <c r="R282" i="30"/>
  <c r="B287" i="30"/>
  <c r="AF270" i="30"/>
  <c r="AO275" i="30"/>
  <c r="H276" i="30"/>
  <c r="BX279" i="30"/>
  <c r="E280" i="30"/>
  <c r="F283" i="30"/>
  <c r="J286" i="30"/>
  <c r="N289" i="30"/>
  <c r="K284" i="30"/>
  <c r="O287" i="30"/>
  <c r="T282" i="30"/>
  <c r="X285" i="30"/>
  <c r="AB288" i="30"/>
  <c r="Y283" i="30"/>
  <c r="AC286" i="30"/>
  <c r="AG289" i="30"/>
  <c r="AH292" i="30"/>
  <c r="AL295" i="30"/>
  <c r="AE290" i="30"/>
  <c r="AI293" i="30"/>
  <c r="U276" i="30"/>
  <c r="V283" i="30"/>
  <c r="AE287" i="30"/>
  <c r="AO283" i="30"/>
  <c r="BB295" i="30"/>
  <c r="AA295" i="30"/>
  <c r="X290" i="30"/>
  <c r="AB293" i="30"/>
  <c r="AF296" i="30"/>
  <c r="AC291" i="30"/>
  <c r="AG294" i="30"/>
  <c r="AK297" i="30"/>
  <c r="AM300" i="30"/>
  <c r="AQ303" i="30"/>
  <c r="AJ298" i="30"/>
  <c r="AN301" i="30"/>
  <c r="AR304" i="30"/>
  <c r="AO299" i="30"/>
  <c r="AS302" i="30"/>
  <c r="AW305" i="30"/>
  <c r="AT300" i="30"/>
  <c r="BU269" i="30"/>
  <c r="CG280" i="30"/>
  <c r="G285" i="30"/>
  <c r="X289" i="30"/>
  <c r="AD293" i="30"/>
  <c r="BK294" i="30"/>
  <c r="BO297" i="30"/>
  <c r="BL292" i="30"/>
  <c r="BP295" i="30"/>
  <c r="BM290" i="30"/>
  <c r="BQ293" i="30"/>
  <c r="BU296" i="30"/>
  <c r="BW299" i="30"/>
  <c r="CA302" i="30"/>
  <c r="BT297" i="30"/>
  <c r="BX300" i="30"/>
  <c r="CB303" i="30"/>
  <c r="BY298" i="30"/>
  <c r="CC301" i="30"/>
  <c r="E270" i="30"/>
  <c r="J294" i="30"/>
  <c r="CF295" i="30"/>
  <c r="G300" i="30"/>
  <c r="L304" i="30"/>
  <c r="N300" i="30"/>
  <c r="BO301" i="30"/>
  <c r="CB307" i="30"/>
  <c r="CG311" i="30"/>
  <c r="CE307" i="30"/>
  <c r="K320" i="30"/>
  <c r="CC294" i="30"/>
  <c r="AJ310" i="30"/>
  <c r="AH310" i="30"/>
  <c r="AI318" i="30"/>
  <c r="BP283" i="30"/>
  <c r="BJ311" i="30"/>
  <c r="BP306" i="30"/>
  <c r="U285" i="30"/>
  <c r="Y293" i="30"/>
  <c r="U301" i="30"/>
  <c r="AT297" i="30"/>
  <c r="AM292" i="30"/>
  <c r="F274" i="30"/>
  <c r="K287" i="30"/>
  <c r="BD274" i="30"/>
  <c r="CG273" i="30"/>
  <c r="CD278" i="30"/>
  <c r="BM277" i="30"/>
  <c r="BQ280" i="30"/>
  <c r="BR283" i="30"/>
  <c r="BV286" i="30"/>
  <c r="BS281" i="30"/>
  <c r="BW284" i="30"/>
  <c r="C288" i="30"/>
  <c r="CF282" i="30"/>
  <c r="D286" i="30"/>
  <c r="H289" i="30"/>
  <c r="E284" i="30"/>
  <c r="I287" i="30"/>
  <c r="J290" i="30"/>
  <c r="N293" i="30"/>
  <c r="R296" i="30"/>
  <c r="K291" i="30"/>
  <c r="AA286" i="30"/>
  <c r="BT276" i="30"/>
  <c r="Z286" i="30"/>
  <c r="AJ282" i="30"/>
  <c r="AS286" i="30"/>
  <c r="AU290" i="30"/>
  <c r="G296" i="30"/>
  <c r="D291" i="30"/>
  <c r="H294" i="30"/>
  <c r="L297" i="30"/>
  <c r="I292" i="30"/>
  <c r="M295" i="30"/>
  <c r="O298" i="30"/>
  <c r="S301" i="30"/>
  <c r="W304" i="30"/>
  <c r="P299" i="30"/>
  <c r="T302" i="30"/>
  <c r="X305" i="30"/>
  <c r="U300" i="30"/>
  <c r="Y303" i="30"/>
  <c r="V298" i="30"/>
  <c r="Z301" i="30"/>
  <c r="R275" i="30"/>
  <c r="B284" i="30"/>
  <c r="S288" i="30"/>
  <c r="U284" i="30"/>
  <c r="AH296" i="30"/>
  <c r="AQ295" i="30"/>
  <c r="AN290" i="30"/>
  <c r="AR293" i="30"/>
  <c r="AV296" i="30"/>
  <c r="AS291" i="30"/>
  <c r="AW294" i="30"/>
  <c r="BA297" i="30"/>
  <c r="BC300" i="30"/>
  <c r="BG303" i="30"/>
  <c r="AZ298" i="30"/>
  <c r="BD301" i="30"/>
  <c r="BH304" i="30"/>
  <c r="BE299" i="30"/>
  <c r="BI302" i="30"/>
  <c r="BJ281" i="30"/>
  <c r="CA294" i="30"/>
  <c r="CC290" i="30"/>
  <c r="K303" i="30"/>
  <c r="I299" i="30"/>
  <c r="AT277" i="30"/>
  <c r="BT305" i="30"/>
  <c r="CF310" i="30"/>
  <c r="CD306" i="30"/>
  <c r="C311" i="30"/>
  <c r="O323" i="30"/>
  <c r="AV303" i="30"/>
  <c r="Y306" i="30"/>
  <c r="W306" i="30"/>
  <c r="AY322" i="30"/>
  <c r="L289" i="30"/>
  <c r="BK319" i="30"/>
  <c r="BN306" i="30"/>
  <c r="AE323" i="30"/>
  <c r="J308" i="30"/>
  <c r="J309" i="30"/>
  <c r="AO303" i="30"/>
  <c r="AL298" i="30"/>
  <c r="AP301" i="30"/>
  <c r="J274" i="30"/>
  <c r="BN284" i="30"/>
  <c r="CE288" i="30"/>
  <c r="CG284" i="30"/>
  <c r="N297" i="30"/>
  <c r="BG295" i="30"/>
  <c r="BD290" i="30"/>
  <c r="BH293" i="30"/>
  <c r="BL296" i="30"/>
  <c r="BI291" i="30"/>
  <c r="BM294" i="30"/>
  <c r="BQ297" i="30"/>
  <c r="BS300" i="30"/>
  <c r="BW303" i="30"/>
  <c r="BP298" i="30"/>
  <c r="BT301" i="30"/>
  <c r="BX304" i="30"/>
  <c r="BU299" i="30"/>
  <c r="BY302" i="30"/>
  <c r="BV297" i="30"/>
  <c r="BZ300" i="30"/>
  <c r="AX288" i="30"/>
  <c r="BC296" i="30"/>
  <c r="BE292" i="30"/>
  <c r="BS304" i="30"/>
  <c r="BQ300" i="30"/>
  <c r="BB302" i="30"/>
  <c r="BF305" i="30"/>
  <c r="BH308" i="30"/>
  <c r="BL311" i="30"/>
  <c r="BE306" i="30"/>
  <c r="BI309" i="30"/>
  <c r="BM312" i="30"/>
  <c r="BJ307" i="30"/>
  <c r="BN310" i="30"/>
  <c r="BR313" i="30"/>
  <c r="BK308" i="30"/>
  <c r="BO311" i="30"/>
  <c r="BO314" i="30"/>
  <c r="BS317" i="30"/>
  <c r="BW320" i="30"/>
  <c r="CA323" i="30"/>
  <c r="AP282" i="30"/>
  <c r="BT290" i="30"/>
  <c r="AQ299" i="30"/>
  <c r="Y299" i="30"/>
  <c r="R303" i="30"/>
  <c r="AF307" i="30"/>
  <c r="AF311" i="30"/>
  <c r="U307" i="30"/>
  <c r="AK311" i="30"/>
  <c r="AD307" i="30"/>
  <c r="AD311" i="30"/>
  <c r="AI307" i="30"/>
  <c r="AI311" i="30"/>
  <c r="AE315" i="30"/>
  <c r="AU319" i="30"/>
  <c r="AU323" i="30"/>
  <c r="O327" i="30"/>
  <c r="AY289" i="30"/>
  <c r="AV284" i="30"/>
  <c r="I284" i="30"/>
  <c r="E300" i="30"/>
  <c r="BA307" i="30"/>
  <c r="AY307" i="30"/>
  <c r="BK323" i="30"/>
  <c r="BP287" i="30"/>
  <c r="U297" i="30"/>
  <c r="BP310" i="30"/>
  <c r="CD310" i="30"/>
  <c r="CE318" i="30"/>
  <c r="P284" i="30"/>
  <c r="AS298" i="30"/>
  <c r="AJ287" i="30"/>
  <c r="V296" i="30"/>
  <c r="T292" i="30"/>
  <c r="AC296" i="30"/>
  <c r="BU288" i="30"/>
  <c r="J305" i="30"/>
  <c r="AO297" i="30"/>
  <c r="AD305" i="30"/>
  <c r="AR309" i="30"/>
  <c r="U304" i="30"/>
  <c r="R299" i="30"/>
  <c r="CD277" i="30"/>
  <c r="BG278" i="30"/>
  <c r="BR287" i="30"/>
  <c r="CB283" i="30"/>
  <c r="E288" i="30"/>
  <c r="G292" i="30"/>
  <c r="AM296" i="30"/>
  <c r="AJ291" i="30"/>
  <c r="AN294" i="30"/>
  <c r="AR297" i="30"/>
  <c r="AO292" i="30"/>
  <c r="AS295" i="30"/>
  <c r="AU298" i="30"/>
  <c r="AY301" i="30"/>
  <c r="BC304" i="30"/>
  <c r="AV299" i="30"/>
  <c r="AZ302" i="30"/>
  <c r="BD305" i="30"/>
  <c r="BA300" i="30"/>
  <c r="BE303" i="30"/>
  <c r="BB298" i="30"/>
  <c r="BF301" i="30"/>
  <c r="BH284" i="30"/>
  <c r="AZ291" i="30"/>
  <c r="BI295" i="30"/>
  <c r="BL299" i="30"/>
  <c r="BU303" i="30"/>
  <c r="AH303" i="30"/>
  <c r="AJ306" i="30"/>
  <c r="AN309" i="30"/>
  <c r="AR312" i="30"/>
  <c r="AK307" i="30"/>
  <c r="AO310" i="30"/>
  <c r="AS313" i="30"/>
  <c r="AP308" i="30"/>
  <c r="AT311" i="30"/>
  <c r="AM306" i="30"/>
  <c r="AQ309" i="30"/>
  <c r="AU312" i="30"/>
  <c r="AU315" i="30"/>
  <c r="AY318" i="30"/>
  <c r="BC321" i="30"/>
  <c r="BG324" i="30"/>
  <c r="BD281" i="30"/>
  <c r="AJ295" i="30"/>
  <c r="AA303" i="30"/>
  <c r="I303" i="30"/>
  <c r="AD304" i="30"/>
  <c r="AB308" i="30"/>
  <c r="AB312" i="30"/>
  <c r="AG308" i="30"/>
  <c r="AG312" i="30"/>
  <c r="Z308" i="30"/>
  <c r="AP312" i="30"/>
  <c r="AE308" i="30"/>
  <c r="AE312" i="30"/>
  <c r="AQ316" i="30"/>
  <c r="AQ320" i="30"/>
  <c r="AQ324" i="30"/>
  <c r="CA327" i="30"/>
  <c r="X282" i="30"/>
  <c r="AB285" i="30"/>
  <c r="AT285" i="30"/>
  <c r="AX303" i="30"/>
  <c r="BA311" i="30"/>
  <c r="AY311" i="30"/>
  <c r="AE327" i="30"/>
  <c r="BM282" i="30"/>
  <c r="H305" i="30"/>
  <c r="BU306" i="30"/>
  <c r="BS306" i="30"/>
  <c r="CE322" i="30"/>
  <c r="T287" i="30"/>
  <c r="E307" i="30"/>
  <c r="M287" i="30"/>
  <c r="O291" i="30"/>
  <c r="X295" i="30"/>
  <c r="AE299" i="30"/>
  <c r="BW292" i="30"/>
  <c r="BY283" i="30"/>
  <c r="AR301" i="30"/>
  <c r="AG309" i="30"/>
  <c r="AA317" i="30"/>
  <c r="CG304" i="30"/>
  <c r="CD299" i="30"/>
  <c r="AD272" i="30"/>
  <c r="BI278" i="30"/>
  <c r="BO282" i="30"/>
  <c r="CF286" i="30"/>
  <c r="F291" i="30"/>
  <c r="O294" i="30"/>
  <c r="S297" i="30"/>
  <c r="P292" i="30"/>
  <c r="T295" i="30"/>
  <c r="Q290" i="30"/>
  <c r="U293" i="30"/>
  <c r="Y296" i="30"/>
  <c r="AA299" i="30"/>
  <c r="AE302" i="30"/>
  <c r="AI305" i="30"/>
  <c r="AB300" i="30"/>
  <c r="AF303" i="30"/>
  <c r="AC298" i="30"/>
  <c r="AG301" i="30"/>
  <c r="AK304" i="30"/>
  <c r="AH299" i="30"/>
  <c r="BY277" i="30"/>
  <c r="BQ288" i="30"/>
  <c r="BD294" i="30"/>
  <c r="BK298" i="30"/>
  <c r="BP302" i="30"/>
  <c r="BR298" i="30"/>
  <c r="N304" i="30"/>
  <c r="P307" i="30"/>
  <c r="T310" i="30"/>
  <c r="X313" i="30"/>
  <c r="Q308" i="30"/>
  <c r="U311" i="30"/>
  <c r="R306" i="30"/>
  <c r="V309" i="30"/>
  <c r="Z312" i="30"/>
  <c r="S307" i="30"/>
  <c r="W310" i="30"/>
  <c r="AA313" i="30"/>
  <c r="AA316" i="30"/>
  <c r="AE319" i="30"/>
  <c r="AI322" i="30"/>
  <c r="AM325" i="30"/>
  <c r="BR291" i="30"/>
  <c r="M291" i="30"/>
  <c r="CF298" i="30"/>
  <c r="AX299" i="30"/>
  <c r="Z305" i="30"/>
  <c r="X309" i="30"/>
  <c r="AN313" i="30"/>
  <c r="AC309" i="30"/>
  <c r="AC313" i="30"/>
  <c r="AL309" i="30"/>
  <c r="AL313" i="30"/>
  <c r="AA309" i="30"/>
  <c r="AQ313" i="30"/>
  <c r="AM317" i="30"/>
  <c r="AM321" i="30"/>
  <c r="BC325" i="30"/>
  <c r="G288" i="30"/>
  <c r="D283" i="30"/>
  <c r="H286" i="30"/>
  <c r="AF292" i="30"/>
  <c r="AV307" i="30"/>
  <c r="AT307" i="30"/>
  <c r="BK315" i="30"/>
  <c r="BH281" i="30"/>
  <c r="AB270" i="30"/>
  <c r="BR302" i="30"/>
  <c r="BU310" i="30"/>
  <c r="BS310" i="30"/>
  <c r="BO326" i="30"/>
  <c r="Q282" i="30"/>
  <c r="C307" i="30"/>
  <c r="N290" i="30"/>
  <c r="S294" i="30"/>
  <c r="U290" i="30"/>
  <c r="BG304" i="30"/>
  <c r="CF296" i="30"/>
  <c r="AH297" i="30"/>
  <c r="AW291" i="30"/>
  <c r="S290" i="30"/>
  <c r="BF292" i="30"/>
  <c r="BT286" i="30"/>
  <c r="BQ281" i="30"/>
  <c r="BU284" i="30"/>
  <c r="BL287" i="30"/>
  <c r="P296" i="30"/>
  <c r="G304" i="30"/>
  <c r="BA304" i="30"/>
  <c r="AT304" i="30"/>
  <c r="AR308" i="30"/>
  <c r="BH312" i="30"/>
  <c r="AW308" i="30"/>
  <c r="AW312" i="30"/>
  <c r="BF308" i="30"/>
  <c r="BF312" i="30"/>
  <c r="AU308" i="30"/>
  <c r="BK312" i="30"/>
  <c r="BG316" i="30"/>
  <c r="BG320" i="30"/>
  <c r="BW324" i="30"/>
  <c r="AM287" i="30"/>
  <c r="AN282" i="30"/>
  <c r="AR285" i="30"/>
  <c r="AV288" i="30"/>
  <c r="AS283" i="30"/>
  <c r="AU283" i="30"/>
  <c r="L293" i="30"/>
  <c r="C301" i="30"/>
  <c r="AW301" i="30"/>
  <c r="BN303" i="30"/>
  <c r="BL307" i="30"/>
  <c r="CB311" i="30"/>
  <c r="BQ307" i="30"/>
  <c r="BQ311" i="30"/>
  <c r="BZ307" i="30"/>
  <c r="BZ311" i="30"/>
  <c r="BO307" i="30"/>
  <c r="CE311" i="30"/>
  <c r="CA315" i="30"/>
  <c r="CA319" i="30"/>
  <c r="K324" i="30"/>
  <c r="AU327" i="30"/>
  <c r="BX281" i="30"/>
  <c r="CB284" i="30"/>
  <c r="CF287" i="30"/>
  <c r="CC282" i="30"/>
  <c r="AO279" i="30"/>
  <c r="B303" i="30"/>
  <c r="E311" i="30"/>
  <c r="S311" i="30"/>
  <c r="CE326" i="30"/>
  <c r="AG282" i="30"/>
  <c r="BY287" i="30"/>
  <c r="BZ290" i="30"/>
  <c r="CD293" i="30"/>
  <c r="B297" i="30"/>
  <c r="CA291" i="30"/>
  <c r="CE294" i="30"/>
  <c r="CB289" i="30"/>
  <c r="CF292" i="30"/>
  <c r="D296" i="30"/>
  <c r="CG290" i="30"/>
  <c r="E294" i="30"/>
  <c r="I297" i="30"/>
  <c r="K300" i="30"/>
  <c r="AZ299" i="30"/>
  <c r="K316" i="30"/>
  <c r="BV291" i="30"/>
  <c r="CA295" i="30"/>
  <c r="CC291" i="30"/>
  <c r="K304" i="30"/>
  <c r="M313" i="30"/>
  <c r="Y288" i="30"/>
  <c r="AA292" i="30"/>
  <c r="AJ296" i="30"/>
  <c r="AQ300" i="30"/>
  <c r="S314" i="30"/>
  <c r="BK303" i="30"/>
  <c r="Y304" i="30"/>
  <c r="AF308" i="30"/>
  <c r="AK312" i="30"/>
  <c r="CB304" i="30"/>
  <c r="BD286" i="30"/>
  <c r="AW313" i="30"/>
  <c r="BW288" i="30"/>
  <c r="CF284" i="30"/>
  <c r="AZ287" i="30"/>
  <c r="AW282" i="30"/>
  <c r="BA285" i="30"/>
  <c r="BV294" i="30"/>
  <c r="BY291" i="30"/>
  <c r="AR300" i="30"/>
  <c r="AD300" i="30"/>
  <c r="AP305" i="30"/>
  <c r="BD309" i="30"/>
  <c r="BD313" i="30"/>
  <c r="AS309" i="30"/>
  <c r="BI313" i="30"/>
  <c r="BB309" i="30"/>
  <c r="BB313" i="30"/>
  <c r="BG309" i="30"/>
  <c r="BG313" i="30"/>
  <c r="BC317" i="30"/>
  <c r="BS321" i="30"/>
  <c r="BS325" i="30"/>
  <c r="W288" i="30"/>
  <c r="T283" i="30"/>
  <c r="X286" i="30"/>
  <c r="AB289" i="30"/>
  <c r="Y284" i="30"/>
  <c r="BI282" i="30"/>
  <c r="CB296" i="30"/>
  <c r="AY305" i="30"/>
  <c r="AG305" i="30"/>
  <c r="BJ304" i="30"/>
  <c r="BX308" i="30"/>
  <c r="BX312" i="30"/>
  <c r="BM308" i="30"/>
  <c r="CC312" i="30"/>
  <c r="BV308" i="30"/>
  <c r="BV312" i="30"/>
  <c r="CA308" i="30"/>
  <c r="CA312" i="30"/>
  <c r="BW316" i="30"/>
  <c r="G321" i="30"/>
  <c r="G325" i="30"/>
  <c r="BG287" i="30"/>
  <c r="BD282" i="30"/>
  <c r="BH285" i="30"/>
  <c r="BL288" i="30"/>
  <c r="BI283" i="30"/>
  <c r="H290" i="30"/>
  <c r="CF306" i="30"/>
  <c r="N307" i="30"/>
  <c r="O315" i="30"/>
  <c r="AI289" i="30"/>
  <c r="AK285" i="30"/>
  <c r="BE288" i="30"/>
  <c r="BF291" i="30"/>
  <c r="BJ294" i="30"/>
  <c r="BN297" i="30"/>
  <c r="BG292" i="30"/>
  <c r="BK295" i="30"/>
  <c r="BH290" i="30"/>
  <c r="BL293" i="30"/>
  <c r="BP296" i="30"/>
  <c r="BM291" i="30"/>
  <c r="BQ294" i="30"/>
  <c r="BS297" i="30"/>
  <c r="BW300" i="30"/>
  <c r="BX293" i="30"/>
  <c r="H282" i="30"/>
  <c r="BZ294" i="30"/>
  <c r="BX290" i="30"/>
  <c r="CG294" i="30"/>
  <c r="D299" i="30"/>
  <c r="K313" i="30"/>
  <c r="Z291" i="30"/>
  <c r="AE295" i="30"/>
  <c r="AG291" i="30"/>
  <c r="AU303" i="30"/>
  <c r="AP291" i="30"/>
  <c r="T303" i="30"/>
  <c r="V299" i="30"/>
  <c r="AJ311" i="30"/>
  <c r="AH307" i="30"/>
  <c r="CD300" i="30"/>
  <c r="P300" i="30"/>
  <c r="AU309" i="30"/>
  <c r="BY284" i="30"/>
  <c r="BT292" i="30"/>
  <c r="AF288" i="30"/>
  <c r="AC283" i="30"/>
  <c r="AQ274" i="30"/>
  <c r="BW295" i="30"/>
  <c r="AO296" i="30"/>
  <c r="AB304" i="30"/>
  <c r="AL302" i="30"/>
  <c r="AZ306" i="30"/>
  <c r="AZ310" i="30"/>
  <c r="AO306" i="30"/>
  <c r="BE310" i="30"/>
  <c r="AX306" i="30"/>
  <c r="AX310" i="30"/>
  <c r="BC306" i="30"/>
  <c r="BC310" i="30"/>
  <c r="AY314" i="30"/>
  <c r="BO318" i="30"/>
  <c r="BO322" i="30"/>
  <c r="AY326" i="30"/>
  <c r="C289" i="30"/>
  <c r="CF283" i="30"/>
  <c r="D287" i="30"/>
  <c r="CG281" i="30"/>
  <c r="E285" i="30"/>
  <c r="BO289" i="30"/>
  <c r="AK293" i="30"/>
  <c r="X301" i="30"/>
  <c r="J301" i="30"/>
  <c r="BV305" i="30"/>
  <c r="BT309" i="30"/>
  <c r="BT313" i="30"/>
  <c r="BY309" i="30"/>
  <c r="BY313" i="30"/>
  <c r="BR309" i="30"/>
  <c r="B314" i="30"/>
  <c r="BW309" i="30"/>
  <c r="BW313" i="30"/>
  <c r="C318" i="30"/>
  <c r="C322" i="30"/>
  <c r="C326" i="30"/>
  <c r="AM288" i="30"/>
  <c r="AJ283" i="30"/>
  <c r="AN286" i="30"/>
  <c r="AR289" i="30"/>
  <c r="AO284" i="30"/>
  <c r="CE297" i="30"/>
  <c r="P311" i="30"/>
  <c r="N311" i="30"/>
  <c r="O319" i="30"/>
  <c r="AF284" i="30"/>
  <c r="AG286" i="30"/>
  <c r="AK289" i="30"/>
  <c r="AL292" i="30"/>
  <c r="AP295" i="30"/>
  <c r="AI290" i="30"/>
  <c r="AM293" i="30"/>
  <c r="AQ296" i="30"/>
  <c r="AN291" i="30"/>
  <c r="AR294" i="30"/>
  <c r="AV297" i="30"/>
  <c r="AS292" i="30"/>
  <c r="AW295" i="30"/>
  <c r="AY298" i="30"/>
  <c r="BC301" i="30"/>
  <c r="L308" i="30"/>
  <c r="BQ285" i="30"/>
  <c r="BS289" i="30"/>
  <c r="CB293" i="30"/>
  <c r="C298" i="30"/>
  <c r="BM285" i="30"/>
  <c r="BW287" i="30"/>
  <c r="AD294" i="30"/>
  <c r="AB290" i="30"/>
  <c r="AK294" i="30"/>
  <c r="AN298" i="30"/>
  <c r="AU295" i="30"/>
  <c r="Q298" i="30"/>
  <c r="Z302" i="30"/>
  <c r="AC306" i="30"/>
  <c r="BJ312" i="30"/>
  <c r="L313" i="30"/>
  <c r="AK305" i="30"/>
  <c r="BE307" i="30"/>
  <c r="Z298" i="30"/>
  <c r="BI300" i="30"/>
  <c r="AI302" i="30"/>
  <c r="AM305" i="30"/>
  <c r="AF300" i="30"/>
  <c r="AU302" i="30"/>
  <c r="L312" i="30"/>
  <c r="J312" i="30"/>
  <c r="AA320" i="30"/>
  <c r="L285" i="30"/>
  <c r="AW286" i="30"/>
  <c r="BA289" i="30"/>
  <c r="BB292" i="30"/>
  <c r="BF295" i="30"/>
  <c r="AY290" i="30"/>
  <c r="BC293" i="30"/>
  <c r="BG296" i="30"/>
  <c r="BD291" i="30"/>
  <c r="BH294" i="30"/>
  <c r="BL297" i="30"/>
  <c r="BI292" i="30"/>
  <c r="BM295" i="30"/>
  <c r="BO298" i="30"/>
  <c r="BS301" i="30"/>
  <c r="BW304" i="30"/>
  <c r="BP299" i="30"/>
  <c r="AG290" i="30"/>
  <c r="H309" i="30"/>
  <c r="F309" i="30"/>
  <c r="W317" i="30"/>
  <c r="BT282" i="30"/>
  <c r="CG285" i="30"/>
  <c r="E289" i="30"/>
  <c r="F292" i="30"/>
  <c r="J295" i="30"/>
  <c r="C290" i="30"/>
  <c r="G293" i="30"/>
  <c r="K296" i="30"/>
  <c r="H291" i="30"/>
  <c r="L294" i="30"/>
  <c r="P297" i="30"/>
  <c r="M292" i="30"/>
  <c r="Q295" i="30"/>
  <c r="S298" i="30"/>
  <c r="W301" i="30"/>
  <c r="AA304" i="30"/>
  <c r="T299" i="30"/>
  <c r="AE294" i="30"/>
  <c r="BC288" i="30"/>
  <c r="AT294" i="30"/>
  <c r="AR290" i="30"/>
  <c r="BA294" i="30"/>
  <c r="BD298" i="30"/>
  <c r="CF303" i="30"/>
  <c r="CC298" i="30"/>
  <c r="CG301" i="30"/>
  <c r="E305" i="30"/>
  <c r="B300" i="30"/>
  <c r="F303" i="30"/>
  <c r="H306" i="30"/>
  <c r="L309" i="30"/>
  <c r="P312" i="30"/>
  <c r="I307" i="30"/>
  <c r="M310" i="30"/>
  <c r="Q313" i="30"/>
  <c r="N308" i="30"/>
  <c r="BC307" i="30"/>
  <c r="AB294" i="30"/>
  <c r="BY299" i="30"/>
  <c r="B304" i="30"/>
  <c r="E308" i="30"/>
  <c r="N312" i="30"/>
  <c r="F296" i="30"/>
  <c r="AF304" i="30"/>
  <c r="AH300" i="30"/>
  <c r="AV312" i="30"/>
  <c r="AT308" i="30"/>
  <c r="BP292" i="30"/>
  <c r="BN311" i="30"/>
  <c r="AE320" i="30"/>
  <c r="BT283" i="30"/>
  <c r="CC287" i="30"/>
  <c r="CE312" i="30"/>
  <c r="CE302" i="30"/>
  <c r="I289" i="30"/>
  <c r="CC296" i="30"/>
  <c r="AE300" i="30"/>
  <c r="O303" i="30"/>
  <c r="H298" i="30"/>
  <c r="L301" i="30"/>
  <c r="AC302" i="30"/>
  <c r="CG307" i="30"/>
  <c r="O308" i="30"/>
  <c r="AA324" i="30"/>
  <c r="P288" i="30"/>
  <c r="AC287" i="30"/>
  <c r="AD290" i="30"/>
  <c r="AH293" i="30"/>
  <c r="AL296" i="30"/>
  <c r="AE291" i="30"/>
  <c r="AI294" i="30"/>
  <c r="AM297" i="30"/>
  <c r="AJ292" i="30"/>
  <c r="AN295" i="30"/>
  <c r="AK290" i="30"/>
  <c r="AO293" i="30"/>
  <c r="AS296" i="30"/>
  <c r="AU299" i="30"/>
  <c r="AY302" i="30"/>
  <c r="BC305" i="30"/>
  <c r="AV300" i="30"/>
  <c r="T298" i="30"/>
  <c r="H313" i="30"/>
  <c r="V313" i="30"/>
  <c r="W321" i="30"/>
  <c r="BX285" i="30"/>
  <c r="BM286" i="30"/>
  <c r="BN289" i="30"/>
  <c r="BR292" i="30"/>
  <c r="BV295" i="30"/>
  <c r="BO290" i="30"/>
  <c r="BS293" i="30"/>
  <c r="BW296" i="30"/>
  <c r="BT291" i="30"/>
  <c r="BX294" i="30"/>
  <c r="BU289" i="30"/>
  <c r="BY292" i="30"/>
  <c r="CC295" i="30"/>
  <c r="CE298" i="30"/>
  <c r="C302" i="30"/>
  <c r="G305" i="30"/>
  <c r="CF299" i="30"/>
  <c r="D306" i="30"/>
  <c r="BE284" i="30"/>
  <c r="AX297" i="30"/>
  <c r="AV293" i="30"/>
  <c r="BE297" i="30"/>
  <c r="BH301" i="30"/>
  <c r="BL304" i="30"/>
  <c r="BI299" i="30"/>
  <c r="BM302" i="30"/>
  <c r="BQ305" i="30"/>
  <c r="BN300" i="30"/>
  <c r="BR303" i="30"/>
  <c r="BT306" i="30"/>
  <c r="BX309" i="30"/>
  <c r="CB312" i="30"/>
  <c r="BU307" i="30"/>
  <c r="BY310" i="30"/>
  <c r="CC313" i="30"/>
  <c r="BZ308" i="30"/>
  <c r="D310" i="30"/>
  <c r="AI298" i="30"/>
  <c r="CC302" i="30"/>
  <c r="D307" i="30"/>
  <c r="I311" i="30"/>
  <c r="G307" i="30"/>
  <c r="D292" i="30"/>
  <c r="AC299" i="30"/>
  <c r="AL303" i="30"/>
  <c r="AO307" i="30"/>
  <c r="AX311" i="30"/>
  <c r="AS299" i="30"/>
  <c r="W311" i="30"/>
  <c r="AI323" i="30"/>
  <c r="BX286" i="30"/>
  <c r="CD290" i="30"/>
  <c r="K325" i="30"/>
  <c r="S308" i="30"/>
  <c r="K293" i="30"/>
  <c r="CF300" i="30"/>
  <c r="AJ308" i="30"/>
  <c r="CA303" i="30"/>
  <c r="BT298" i="30"/>
  <c r="AY286" i="30"/>
  <c r="CD303" i="30"/>
  <c r="Q312" i="30"/>
  <c r="O312" i="30"/>
  <c r="BK327" i="30"/>
  <c r="M283" i="30"/>
  <c r="I288" i="30"/>
  <c r="J291" i="30"/>
  <c r="N294" i="30"/>
  <c r="R297" i="30"/>
  <c r="K292" i="30"/>
  <c r="O295" i="30"/>
  <c r="L290" i="30"/>
  <c r="P293" i="30"/>
  <c r="T296" i="30"/>
  <c r="Q291" i="30"/>
  <c r="U294" i="30"/>
  <c r="Y297" i="30"/>
  <c r="AA300" i="30"/>
  <c r="AE303" i="30"/>
  <c r="X298" i="30"/>
  <c r="AB301" i="30"/>
  <c r="F298" i="30"/>
  <c r="M309" i="30"/>
  <c r="K309" i="30"/>
  <c r="W325" i="30"/>
  <c r="CB288" i="30"/>
  <c r="AS287" i="30"/>
  <c r="AT290" i="30"/>
  <c r="AX293" i="30"/>
  <c r="BB296" i="30"/>
  <c r="AU291" i="30"/>
  <c r="AY294" i="30"/>
  <c r="BC297" i="30"/>
  <c r="AZ292" i="30"/>
  <c r="BD295" i="30"/>
  <c r="BA290" i="30"/>
  <c r="BE293" i="30"/>
  <c r="BI296" i="30"/>
  <c r="BK299" i="30"/>
  <c r="BO302" i="30"/>
  <c r="BS305" i="30"/>
  <c r="BL300" i="30"/>
  <c r="B306" i="30"/>
  <c r="AO288" i="30"/>
  <c r="AQ292" i="30"/>
  <c r="AZ296" i="30"/>
  <c r="BG300" i="30"/>
  <c r="AN302" i="30"/>
  <c r="AR305" i="30"/>
  <c r="AO300" i="30"/>
  <c r="AS303" i="30"/>
  <c r="AP298" i="30"/>
  <c r="AT301" i="30"/>
  <c r="AX304" i="30"/>
  <c r="AZ307" i="30"/>
  <c r="BD310" i="30"/>
  <c r="BH313" i="30"/>
  <c r="BA308" i="30"/>
  <c r="BE311" i="30"/>
  <c r="BB306" i="30"/>
  <c r="BF309" i="30"/>
  <c r="Q286" i="30"/>
  <c r="BX301" i="30"/>
  <c r="BZ297" i="30"/>
  <c r="H310" i="30"/>
  <c r="F306" i="30"/>
  <c r="D302" i="30"/>
  <c r="M296" i="30"/>
  <c r="AG302" i="30"/>
  <c r="AN306" i="30"/>
  <c r="AS310" i="30"/>
  <c r="AQ306" i="30"/>
  <c r="BB303" i="30"/>
  <c r="W314" i="30"/>
  <c r="AM326" i="30"/>
  <c r="BU281" i="30"/>
  <c r="Z296" i="30"/>
  <c r="AZ288" i="30"/>
  <c r="AQ321" i="30"/>
  <c r="Q283" i="30"/>
  <c r="AM322" i="30"/>
  <c r="S316" i="30"/>
  <c r="AL310" i="30"/>
  <c r="AP313" i="30"/>
  <c r="AI308" i="30"/>
  <c r="R310" i="30"/>
  <c r="U289" i="30"/>
  <c r="W293" i="30"/>
  <c r="AF297" i="30"/>
  <c r="AM301" i="30"/>
  <c r="BD302" i="30"/>
  <c r="BH305" i="30"/>
  <c r="BE300" i="30"/>
  <c r="BI303" i="30"/>
  <c r="BF298" i="30"/>
  <c r="BJ301" i="30"/>
  <c r="BN304" i="30"/>
  <c r="BP307" i="30"/>
  <c r="BT310" i="30"/>
  <c r="BX313" i="30"/>
  <c r="BQ308" i="30"/>
  <c r="BU311" i="30"/>
  <c r="BR306" i="30"/>
  <c r="BV309" i="30"/>
  <c r="BZ312" i="30"/>
  <c r="BS307" i="30"/>
  <c r="I306" i="30"/>
  <c r="CC286" i="30"/>
  <c r="CE290" i="30"/>
  <c r="H295" i="30"/>
  <c r="O299" i="30"/>
  <c r="H302" i="30"/>
  <c r="L305" i="30"/>
  <c r="I300" i="30"/>
  <c r="M303" i="30"/>
  <c r="J298" i="30"/>
  <c r="N301" i="30"/>
  <c r="R304" i="30"/>
  <c r="T307" i="30"/>
  <c r="X310" i="30"/>
  <c r="AB313" i="30"/>
  <c r="U308" i="30"/>
  <c r="Y311" i="30"/>
  <c r="V306" i="30"/>
  <c r="Z309" i="30"/>
  <c r="AD312" i="30"/>
  <c r="W307" i="30"/>
  <c r="F302" i="30"/>
  <c r="BY296" i="30"/>
  <c r="AW302" i="30"/>
  <c r="BD306" i="30"/>
  <c r="BI310" i="30"/>
  <c r="BG306" i="30"/>
  <c r="C312" i="30"/>
  <c r="C315" i="30"/>
  <c r="G318" i="30"/>
  <c r="K321" i="30"/>
  <c r="O324" i="30"/>
  <c r="S327" i="30"/>
  <c r="BC289" i="30"/>
  <c r="AZ284" i="30"/>
  <c r="BD287" i="30"/>
  <c r="BA282" i="30"/>
  <c r="BE285" i="30"/>
  <c r="BI288" i="30"/>
  <c r="BJ291" i="30"/>
  <c r="S291" i="30"/>
  <c r="AN310" i="30"/>
  <c r="CE315" i="30"/>
  <c r="AQ287" i="30"/>
  <c r="AW283" i="30"/>
  <c r="BJ295" i="30"/>
  <c r="I304" i="30"/>
  <c r="AI312" i="30"/>
  <c r="AU324" i="30"/>
  <c r="D288" i="30"/>
  <c r="J292" i="30"/>
  <c r="CB308" i="30"/>
  <c r="AD295" i="30"/>
  <c r="BX295" i="30"/>
  <c r="CE299" i="30"/>
  <c r="D304" i="30"/>
  <c r="AU296" i="30"/>
  <c r="BY306" i="30"/>
  <c r="AJ304" i="30"/>
  <c r="AO312" i="30"/>
  <c r="AX308" i="30"/>
  <c r="R311" i="30"/>
  <c r="K306" i="30"/>
  <c r="O309" i="30"/>
  <c r="S318" i="30"/>
  <c r="V292" i="30"/>
  <c r="AA296" i="30"/>
  <c r="AC292" i="30"/>
  <c r="AQ304" i="30"/>
  <c r="AJ303" i="30"/>
  <c r="AG298" i="30"/>
  <c r="AK301" i="30"/>
  <c r="AO304" i="30"/>
  <c r="AL299" i="30"/>
  <c r="AP302" i="30"/>
  <c r="AT305" i="30"/>
  <c r="AV308" i="30"/>
  <c r="AZ311" i="30"/>
  <c r="AS306" i="30"/>
  <c r="AW309" i="30"/>
  <c r="BA312" i="30"/>
  <c r="AX307" i="30"/>
  <c r="BB310" i="30"/>
  <c r="BF313" i="30"/>
  <c r="AY308" i="30"/>
  <c r="G306" i="30"/>
  <c r="CD289" i="30"/>
  <c r="C294" i="30"/>
  <c r="E290" i="30"/>
  <c r="S302" i="30"/>
  <c r="BT302" i="30"/>
  <c r="BX305" i="30"/>
  <c r="BU300" i="30"/>
  <c r="BY303" i="30"/>
  <c r="BV298" i="30"/>
  <c r="BZ301" i="30"/>
  <c r="CD304" i="30"/>
  <c r="CF307" i="30"/>
  <c r="D311" i="30"/>
  <c r="CC305" i="30"/>
  <c r="CG308" i="30"/>
  <c r="E312" i="30"/>
  <c r="B307" i="30"/>
  <c r="F310" i="30"/>
  <c r="J313" i="30"/>
  <c r="C308" i="30"/>
  <c r="BH289" i="30"/>
  <c r="CB300" i="30"/>
  <c r="BA305" i="30"/>
  <c r="BH309" i="30"/>
  <c r="BM313" i="30"/>
  <c r="BK309" i="30"/>
  <c r="BO312" i="30"/>
  <c r="BO315" i="30"/>
  <c r="BS318" i="30"/>
  <c r="BW321" i="30"/>
  <c r="CA324" i="30"/>
  <c r="CE327" i="30"/>
  <c r="AB282" i="30"/>
  <c r="AF285" i="30"/>
  <c r="AJ288" i="30"/>
  <c r="AG283" i="30"/>
  <c r="AK286" i="30"/>
  <c r="AO289" i="30"/>
  <c r="AP292" i="30"/>
  <c r="BI287" i="30"/>
  <c r="AL306" i="30"/>
  <c r="C319" i="30"/>
  <c r="AR282" i="30"/>
  <c r="BA286" i="30"/>
  <c r="BC290" i="30"/>
  <c r="P308" i="30"/>
  <c r="AI315" i="30"/>
  <c r="AY327" i="30"/>
  <c r="CG282" i="30"/>
  <c r="N295" i="30"/>
  <c r="AY315" i="30"/>
  <c r="BS294" i="30"/>
  <c r="BU290" i="30"/>
  <c r="C303" i="30"/>
  <c r="CG298" i="30"/>
  <c r="AW292" i="30"/>
  <c r="BV296" i="30"/>
  <c r="AL300" i="30"/>
  <c r="AM308" i="30"/>
  <c r="BX283" i="30"/>
  <c r="CD311" i="30"/>
  <c r="BW306" i="30"/>
  <c r="Q294" i="30"/>
  <c r="AZ283" i="30"/>
  <c r="Z295" i="30"/>
  <c r="X291" i="30"/>
  <c r="AG295" i="30"/>
  <c r="AJ299" i="30"/>
  <c r="P304" i="30"/>
  <c r="M299" i="30"/>
  <c r="Q302" i="30"/>
  <c r="U305" i="30"/>
  <c r="R300" i="30"/>
  <c r="V303" i="30"/>
  <c r="X306" i="30"/>
  <c r="AB309" i="30"/>
  <c r="AF312" i="30"/>
  <c r="Y307" i="30"/>
  <c r="AC310" i="30"/>
  <c r="AG313" i="30"/>
  <c r="AD308" i="30"/>
  <c r="AH311" i="30"/>
  <c r="AA306" i="30"/>
  <c r="AE309" i="30"/>
  <c r="S322" i="30"/>
  <c r="B293" i="30"/>
  <c r="G297" i="30"/>
  <c r="I293" i="30"/>
  <c r="W305" i="30"/>
  <c r="AZ303" i="30"/>
  <c r="AW298" i="30"/>
  <c r="BA301" i="30"/>
  <c r="BE304" i="30"/>
  <c r="BB299" i="30"/>
  <c r="BF302" i="30"/>
  <c r="BJ305" i="30"/>
  <c r="BL308" i="30"/>
  <c r="BP311" i="30"/>
  <c r="BI306" i="30"/>
  <c r="BM309" i="30"/>
  <c r="BQ312" i="30"/>
  <c r="BN307" i="30"/>
  <c r="BR310" i="30"/>
  <c r="BV313" i="30"/>
  <c r="BO308" i="30"/>
  <c r="BR296" i="30"/>
  <c r="AV304" i="30"/>
  <c r="AX300" i="30"/>
  <c r="BL312" i="30"/>
  <c r="BJ308" i="30"/>
  <c r="AQ310" i="30"/>
  <c r="AU313" i="30"/>
  <c r="AU316" i="30"/>
  <c r="AY319" i="30"/>
  <c r="BC322" i="30"/>
  <c r="BG325" i="30"/>
  <c r="K288" i="30"/>
  <c r="H283" i="30"/>
  <c r="L286" i="30"/>
  <c r="P289" i="30"/>
  <c r="M284" i="30"/>
  <c r="Q287" i="30"/>
  <c r="R290" i="30"/>
  <c r="V293" i="30"/>
  <c r="X302" i="30"/>
  <c r="CA309" i="30"/>
  <c r="G322" i="30"/>
  <c r="AV285" i="30"/>
  <c r="BE289" i="30"/>
  <c r="G310" i="30"/>
  <c r="U312" i="30"/>
  <c r="AM318" i="30"/>
  <c r="CB281" i="30"/>
  <c r="E286" i="30"/>
  <c r="G290" i="30"/>
  <c r="BO327" i="30"/>
  <c r="BP289" i="30"/>
  <c r="BY293" i="30"/>
  <c r="CB297" i="30"/>
  <c r="AC304" i="30"/>
  <c r="BK304" i="30"/>
  <c r="X296" i="30"/>
  <c r="AE304" i="30"/>
  <c r="CB294" i="30"/>
  <c r="BL291" i="30"/>
  <c r="B294" i="30"/>
  <c r="F297" i="30"/>
  <c r="CE291" i="30"/>
  <c r="BK291" i="30"/>
  <c r="AB305" i="30"/>
  <c r="AD301" i="30"/>
  <c r="AR313" i="30"/>
  <c r="AP309" i="30"/>
  <c r="BG310" i="30"/>
  <c r="BK313" i="30"/>
  <c r="BK316" i="30"/>
  <c r="BO319" i="30"/>
  <c r="BS322" i="30"/>
  <c r="BW325" i="30"/>
  <c r="AA288" i="30"/>
  <c r="X283" i="30"/>
  <c r="AB286" i="30"/>
  <c r="AF289" i="30"/>
  <c r="AC284" i="30"/>
  <c r="AG287" i="30"/>
  <c r="AH290" i="30"/>
  <c r="AL293" i="30"/>
  <c r="AP296" i="30"/>
  <c r="AI291" i="30"/>
  <c r="BJ290" i="30"/>
  <c r="D303" i="30"/>
  <c r="F299" i="30"/>
  <c r="T311" i="30"/>
  <c r="R307" i="30"/>
  <c r="K310" i="30"/>
  <c r="O313" i="30"/>
  <c r="O316" i="30"/>
  <c r="S319" i="30"/>
  <c r="W322" i="30"/>
  <c r="AA325" i="30"/>
  <c r="BK287" i="30"/>
  <c r="BH282" i="30"/>
  <c r="BL285" i="30"/>
  <c r="BP288" i="30"/>
  <c r="BM283" i="30"/>
  <c r="BQ286" i="30"/>
  <c r="BR289" i="30"/>
  <c r="BV292" i="30"/>
  <c r="BZ295" i="30"/>
  <c r="BS290" i="30"/>
  <c r="S326" i="30"/>
  <c r="CG312" i="30"/>
  <c r="BC318" i="30"/>
  <c r="L282" i="30"/>
  <c r="U286" i="30"/>
  <c r="W290" i="30"/>
  <c r="AY295" i="30"/>
  <c r="AV290" i="30"/>
  <c r="AZ293" i="30"/>
  <c r="BD296" i="30"/>
  <c r="BA291" i="30"/>
  <c r="BE294" i="30"/>
  <c r="BI297" i="30"/>
  <c r="BK300" i="30"/>
  <c r="BO303" i="30"/>
  <c r="BH298" i="30"/>
  <c r="BL301" i="30"/>
  <c r="BP304" i="30"/>
  <c r="BM299" i="30"/>
  <c r="Z299" i="30"/>
  <c r="CB285" i="30"/>
  <c r="AR291" i="30"/>
  <c r="BA295" i="30"/>
  <c r="BD299" i="30"/>
  <c r="BM303" i="30"/>
  <c r="K317" i="30"/>
  <c r="S295" i="30"/>
  <c r="U291" i="30"/>
  <c r="AI303" i="30"/>
  <c r="AG299" i="30"/>
  <c r="CA320" i="30"/>
  <c r="AC300" i="30"/>
  <c r="AN311" i="30"/>
  <c r="AL307" i="30"/>
  <c r="AQ311" i="30"/>
  <c r="F304" i="30"/>
  <c r="AK282" i="30"/>
  <c r="BC312" i="30"/>
  <c r="CG287" i="30"/>
  <c r="AH291" i="30"/>
  <c r="BN294" i="30"/>
  <c r="BR297" i="30"/>
  <c r="BK292" i="30"/>
  <c r="BT295" i="30"/>
  <c r="Y300" i="30"/>
  <c r="AH304" i="30"/>
  <c r="AK308" i="30"/>
  <c r="AT312" i="30"/>
  <c r="AM311" i="30"/>
  <c r="AM314" i="30"/>
  <c r="AQ317" i="30"/>
  <c r="AU320" i="30"/>
  <c r="AY323" i="30"/>
  <c r="BC326" i="30"/>
  <c r="G289" i="30"/>
  <c r="D284" i="30"/>
  <c r="H287" i="30"/>
  <c r="E282" i="30"/>
  <c r="I285" i="30"/>
  <c r="M288" i="30"/>
  <c r="N291" i="30"/>
  <c r="R294" i="30"/>
  <c r="V297" i="30"/>
  <c r="O292" i="30"/>
  <c r="BO294" i="30"/>
  <c r="CG297" i="30"/>
  <c r="J302" i="30"/>
  <c r="M306" i="30"/>
  <c r="V310" i="30"/>
  <c r="BW310" i="30"/>
  <c r="CA313" i="30"/>
  <c r="CA316" i="30"/>
  <c r="CE319" i="30"/>
  <c r="C323" i="30"/>
  <c r="G326" i="30"/>
  <c r="AQ288" i="30"/>
  <c r="AN283" i="30"/>
  <c r="AR286" i="30"/>
  <c r="AV289" i="30"/>
  <c r="AS284" i="30"/>
  <c r="AW287" i="30"/>
  <c r="AX290" i="30"/>
  <c r="BB293" i="30"/>
  <c r="BF296" i="30"/>
  <c r="AY291" i="30"/>
  <c r="BX297" i="30"/>
  <c r="CE308" i="30"/>
  <c r="BG321" i="30"/>
  <c r="P285" i="30"/>
  <c r="Y289" i="30"/>
  <c r="AA293" i="30"/>
  <c r="AE296" i="30"/>
  <c r="AB291" i="30"/>
  <c r="AF294" i="30"/>
  <c r="AJ297" i="30"/>
  <c r="AG292" i="30"/>
  <c r="AK295" i="30"/>
  <c r="AM298" i="30"/>
  <c r="AQ301" i="30"/>
  <c r="AU304" i="30"/>
  <c r="AN299" i="30"/>
  <c r="AR302" i="30"/>
  <c r="AV305" i="30"/>
  <c r="AS300" i="30"/>
  <c r="BP303" i="30"/>
  <c r="B290" i="30"/>
  <c r="AV294" i="30"/>
  <c r="BC298" i="30"/>
  <c r="BH302" i="30"/>
  <c r="BJ298" i="30"/>
  <c r="BG288" i="30"/>
  <c r="P290" i="30"/>
  <c r="Y294" i="30"/>
  <c r="AB298" i="30"/>
  <c r="AK302" i="30"/>
  <c r="O296" i="30"/>
  <c r="AD302" i="30"/>
  <c r="AG306" i="30"/>
  <c r="AP310" i="30"/>
  <c r="AQ314" i="30"/>
  <c r="I308" i="30"/>
  <c r="BY304" i="30"/>
  <c r="BO324" i="30"/>
  <c r="C292" i="30"/>
  <c r="AM299" i="30"/>
  <c r="AT295" i="30"/>
  <c r="AM290" i="30"/>
  <c r="I310" i="30"/>
  <c r="CA299" i="30"/>
  <c r="AC303" i="30"/>
  <c r="AJ307" i="30"/>
  <c r="AO311" i="30"/>
  <c r="AM307" i="30"/>
  <c r="S312" i="30"/>
  <c r="S315" i="30"/>
  <c r="W318" i="30"/>
  <c r="AA321" i="30"/>
  <c r="AE324" i="30"/>
  <c r="AI327" i="30"/>
  <c r="BL281" i="30"/>
  <c r="BP284" i="30"/>
  <c r="BT287" i="30"/>
  <c r="BQ282" i="30"/>
  <c r="BU285" i="30"/>
  <c r="BY288" i="30"/>
  <c r="BZ291" i="30"/>
  <c r="CD294" i="30"/>
  <c r="BW289" i="30"/>
  <c r="CA292" i="30"/>
  <c r="BQ290" i="30"/>
  <c r="E301" i="30"/>
  <c r="N305" i="30"/>
  <c r="Q309" i="30"/>
  <c r="Z313" i="30"/>
  <c r="BC311" i="30"/>
  <c r="BC314" i="30"/>
  <c r="BG317" i="30"/>
  <c r="BK320" i="30"/>
  <c r="BO323" i="30"/>
  <c r="BS326" i="30"/>
  <c r="W289" i="30"/>
  <c r="T284" i="30"/>
  <c r="X287" i="30"/>
  <c r="U282" i="30"/>
  <c r="Y285" i="30"/>
  <c r="AC288" i="30"/>
  <c r="AD291" i="30"/>
  <c r="AH294" i="30"/>
  <c r="AL297" i="30"/>
  <c r="AE292" i="30"/>
  <c r="BU304" i="30"/>
  <c r="AY312" i="30"/>
  <c r="BK324" i="30"/>
  <c r="T288" i="30"/>
  <c r="Z292" i="30"/>
  <c r="G294" i="30"/>
  <c r="K297" i="30"/>
  <c r="H292" i="30"/>
  <c r="L295" i="30"/>
  <c r="I290" i="30"/>
  <c r="M293" i="30"/>
  <c r="Q296" i="30"/>
  <c r="S299" i="30"/>
  <c r="W302" i="30"/>
  <c r="AA305" i="30"/>
  <c r="T300" i="30"/>
  <c r="X303" i="30"/>
  <c r="U298" i="30"/>
  <c r="Y301" i="30"/>
  <c r="AA310" i="30"/>
  <c r="AQ293" i="30"/>
  <c r="AZ297" i="30"/>
  <c r="BG301" i="30"/>
  <c r="BL305" i="30"/>
  <c r="BN301" i="30"/>
  <c r="BI284" i="30"/>
  <c r="T293" i="30"/>
  <c r="AC297" i="30"/>
  <c r="AF301" i="30"/>
  <c r="AO305" i="30"/>
  <c r="Q292" i="30"/>
  <c r="AH305" i="30"/>
  <c r="AK309" i="30"/>
  <c r="AT313" i="30"/>
  <c r="BS319" i="30"/>
  <c r="R312" i="30"/>
  <c r="AZ312" i="30"/>
  <c r="AX312" i="30"/>
  <c r="X311" i="30"/>
  <c r="AB307" i="30"/>
  <c r="E302" i="30"/>
  <c r="I305" i="30"/>
  <c r="F300" i="30"/>
  <c r="BR299" i="30"/>
  <c r="AE313" i="30"/>
  <c r="AQ325" i="30"/>
  <c r="CF288" i="30"/>
  <c r="F293" i="30"/>
  <c r="W294" i="30"/>
  <c r="AA297" i="30"/>
  <c r="X292" i="30"/>
  <c r="AB295" i="30"/>
  <c r="Y290" i="30"/>
  <c r="AC293" i="30"/>
  <c r="AG296" i="30"/>
  <c r="AI299" i="30"/>
  <c r="AM302" i="30"/>
  <c r="AQ305" i="30"/>
  <c r="AJ300" i="30"/>
  <c r="AN303" i="30"/>
  <c r="AK298" i="30"/>
  <c r="AO301" i="30"/>
  <c r="AS304" i="30"/>
  <c r="AP299" i="30"/>
  <c r="BL289" i="30"/>
  <c r="B311" i="30"/>
  <c r="O320" i="30"/>
  <c r="BD283" i="30"/>
  <c r="BM287" i="30"/>
  <c r="BO291" i="30"/>
  <c r="CE295" i="30"/>
  <c r="CB290" i="30"/>
  <c r="CF293" i="30"/>
  <c r="D297" i="30"/>
  <c r="CG291" i="30"/>
  <c r="E295" i="30"/>
  <c r="G298" i="30"/>
  <c r="K301" i="30"/>
  <c r="O304" i="30"/>
  <c r="H299" i="30"/>
  <c r="L302" i="30"/>
  <c r="P305" i="30"/>
  <c r="M300" i="30"/>
  <c r="Q303" i="30"/>
  <c r="N298" i="30"/>
  <c r="R301" i="30"/>
  <c r="AJ284" i="30"/>
  <c r="L291" i="30"/>
  <c r="U295" i="30"/>
  <c r="X299" i="30"/>
  <c r="AG303" i="30"/>
  <c r="J303" i="30"/>
  <c r="L306" i="30"/>
  <c r="P309" i="30"/>
  <c r="T312" i="30"/>
  <c r="M307" i="30"/>
  <c r="Q310" i="30"/>
  <c r="U313" i="30"/>
  <c r="R308" i="30"/>
  <c r="V311" i="30"/>
  <c r="O306" i="30"/>
  <c r="S309" i="30"/>
  <c r="W312" i="30"/>
  <c r="W315" i="30"/>
  <c r="BW322" i="30"/>
  <c r="C299" i="30"/>
  <c r="H307" i="30"/>
  <c r="M311" i="30"/>
  <c r="K307" i="30"/>
  <c r="W319" i="30"/>
  <c r="BD292" i="30"/>
  <c r="AP303" i="30"/>
  <c r="AS307" i="30"/>
  <c r="BB311" i="30"/>
  <c r="BC315" i="30"/>
  <c r="AN296" i="30"/>
  <c r="AY316" i="30"/>
  <c r="CB286" i="30"/>
  <c r="B291" i="30"/>
  <c r="G295" i="30"/>
  <c r="AU287" i="30"/>
  <c r="AO294" i="30"/>
  <c r="AM295" i="30"/>
  <c r="AR303" i="30"/>
  <c r="BU298" i="30"/>
  <c r="BQ302" i="30"/>
  <c r="BU305" i="30"/>
  <c r="BR300" i="30"/>
  <c r="CF311" i="30"/>
  <c r="AE316" i="30"/>
  <c r="CA287" i="30"/>
  <c r="CC283" i="30"/>
  <c r="J296" i="30"/>
  <c r="C295" i="30"/>
  <c r="CF289" i="30"/>
  <c r="D293" i="30"/>
  <c r="H296" i="30"/>
  <c r="E291" i="30"/>
  <c r="I294" i="30"/>
  <c r="M297" i="30"/>
  <c r="O300" i="30"/>
  <c r="S303" i="30"/>
  <c r="L298" i="30"/>
  <c r="P301" i="30"/>
  <c r="T304" i="30"/>
  <c r="Q299" i="30"/>
  <c r="U302" i="30"/>
  <c r="Y305" i="30"/>
  <c r="V300" i="30"/>
  <c r="BM298" i="30"/>
  <c r="G311" i="30"/>
  <c r="S323" i="30"/>
  <c r="BH286" i="30"/>
  <c r="BN290" i="30"/>
  <c r="BG293" i="30"/>
  <c r="BK296" i="30"/>
  <c r="BH291" i="30"/>
  <c r="BL294" i="30"/>
  <c r="BP297" i="30"/>
  <c r="BM292" i="30"/>
  <c r="BQ295" i="30"/>
  <c r="BS298" i="30"/>
  <c r="BW301" i="30"/>
  <c r="CA304" i="30"/>
  <c r="BT299" i="30"/>
  <c r="BX302" i="30"/>
  <c r="BU297" i="30"/>
  <c r="BY300" i="30"/>
  <c r="CC303" i="30"/>
  <c r="BZ298" i="30"/>
  <c r="BU293" i="30"/>
  <c r="AS288" i="30"/>
  <c r="P294" i="30"/>
  <c r="W298" i="30"/>
  <c r="AB302" i="30"/>
  <c r="AD298" i="30"/>
  <c r="BV303" i="30"/>
  <c r="BX306" i="30"/>
  <c r="CB309" i="30"/>
  <c r="CF312" i="30"/>
  <c r="BY307" i="30"/>
  <c r="CC310" i="30"/>
  <c r="CG313" i="30"/>
  <c r="CD308" i="30"/>
  <c r="B312" i="30"/>
  <c r="CA306" i="30"/>
  <c r="CE309" i="30"/>
  <c r="C313" i="30"/>
  <c r="C316" i="30"/>
  <c r="BQ301" i="30"/>
  <c r="H303" i="30"/>
  <c r="L310" i="30"/>
  <c r="J306" i="30"/>
  <c r="O310" i="30"/>
  <c r="AA322" i="30"/>
  <c r="BM296" i="30"/>
  <c r="AR306" i="30"/>
  <c r="AW310" i="30"/>
  <c r="AU306" i="30"/>
  <c r="BG318" i="30"/>
  <c r="AL304" i="30"/>
  <c r="AQ326" i="30"/>
  <c r="BY281" i="30"/>
  <c r="F294" i="30"/>
  <c r="D290" i="30"/>
  <c r="BA283" i="30"/>
  <c r="K318" i="30"/>
  <c r="AO291" i="30"/>
  <c r="AT299" i="30"/>
  <c r="BZ306" i="30"/>
  <c r="AW303" i="30"/>
  <c r="AT298" i="30"/>
  <c r="BN293" i="30"/>
  <c r="CD307" i="30"/>
  <c r="AI319" i="30"/>
  <c r="BX282" i="30"/>
  <c r="CG286" i="30"/>
  <c r="C291" i="30"/>
  <c r="BO295" i="30"/>
  <c r="BL290" i="30"/>
  <c r="BP293" i="30"/>
  <c r="BT296" i="30"/>
  <c r="BQ291" i="30"/>
  <c r="BU294" i="30"/>
  <c r="BW297" i="30"/>
  <c r="CA300" i="30"/>
  <c r="CE303" i="30"/>
  <c r="BX298" i="30"/>
  <c r="CB301" i="30"/>
  <c r="CF304" i="30"/>
  <c r="CC299" i="30"/>
  <c r="CG302" i="30"/>
  <c r="CD297" i="30"/>
  <c r="B301" i="30"/>
  <c r="BV302" i="30"/>
  <c r="E314" i="30"/>
  <c r="W326" i="30"/>
  <c r="BE281" i="30"/>
  <c r="BR293" i="30"/>
  <c r="AM294" i="30"/>
  <c r="AQ297" i="30"/>
  <c r="AN292" i="30"/>
  <c r="AR295" i="30"/>
  <c r="AO290" i="30"/>
  <c r="AS293" i="30"/>
  <c r="AW296" i="30"/>
  <c r="AY299" i="30"/>
  <c r="BC302" i="30"/>
  <c r="BG305" i="30"/>
  <c r="AZ300" i="30"/>
  <c r="BD303" i="30"/>
  <c r="BA298" i="30"/>
  <c r="BE301" i="30"/>
  <c r="BI304" i="30"/>
  <c r="BF299" i="30"/>
  <c r="F314" i="30"/>
  <c r="AU292" i="30"/>
  <c r="T297" i="30"/>
  <c r="AA301" i="30"/>
  <c r="AF305" i="30"/>
  <c r="AH301" i="30"/>
  <c r="BB304" i="30"/>
  <c r="BD307" i="30"/>
  <c r="BH310" i="30"/>
  <c r="BL313" i="30"/>
  <c r="BE308" i="30"/>
  <c r="BI311" i="30"/>
  <c r="BF306" i="30"/>
  <c r="BJ309" i="30"/>
  <c r="BN312" i="30"/>
  <c r="BG307" i="30"/>
  <c r="BK310" i="30"/>
  <c r="BO313" i="30"/>
  <c r="BO316" i="30"/>
  <c r="AT291" i="30"/>
  <c r="J299" i="30"/>
  <c r="P313" i="30"/>
  <c r="N309" i="30"/>
  <c r="S313" i="30"/>
  <c r="AE325" i="30"/>
  <c r="BP300" i="30"/>
  <c r="AV309" i="30"/>
  <c r="BA313" i="30"/>
  <c r="AY309" i="30"/>
  <c r="BK321" i="30"/>
  <c r="AO308" i="30"/>
  <c r="CA288" i="30"/>
  <c r="CC284" i="30"/>
  <c r="J297" i="30"/>
  <c r="AF295" i="30"/>
  <c r="BN295" i="30"/>
  <c r="AB287" i="30"/>
  <c r="J293" i="30"/>
  <c r="BH283" i="30"/>
  <c r="AB315" i="30"/>
  <c r="AU317" i="30"/>
  <c r="AY320" i="30"/>
  <c r="BC323" i="30"/>
  <c r="BS311" i="30"/>
  <c r="BW293" i="30"/>
  <c r="BY289" i="30"/>
  <c r="G302" i="30"/>
  <c r="E298" i="30"/>
  <c r="AX301" i="30"/>
  <c r="BR304" i="30"/>
  <c r="BT307" i="30"/>
  <c r="BX310" i="30"/>
  <c r="CB313" i="30"/>
  <c r="BU308" i="30"/>
  <c r="BY311" i="30"/>
  <c r="BV306" i="30"/>
  <c r="BZ309" i="30"/>
  <c r="CD312" i="30"/>
  <c r="BW307" i="30"/>
  <c r="CA310" i="30"/>
  <c r="CE313" i="30"/>
  <c r="CE316" i="30"/>
  <c r="C320" i="30"/>
  <c r="G323" i="30"/>
  <c r="BZ305" i="30"/>
  <c r="AX294" i="30"/>
  <c r="BH295" i="30"/>
  <c r="BO299" i="30"/>
  <c r="BT303" i="30"/>
  <c r="BV299" i="30"/>
  <c r="V304" i="30"/>
  <c r="X307" i="30"/>
  <c r="AB310" i="30"/>
  <c r="AF313" i="30"/>
  <c r="Y308" i="30"/>
  <c r="AC311" i="30"/>
  <c r="Z306" i="30"/>
  <c r="AD309" i="30"/>
  <c r="AH312" i="30"/>
  <c r="AA307" i="30"/>
  <c r="AE310" i="30"/>
  <c r="AI313" i="30"/>
  <c r="AI316" i="30"/>
  <c r="AM319" i="30"/>
  <c r="AQ322" i="30"/>
  <c r="AU325" i="30"/>
  <c r="AU300" i="30"/>
  <c r="AN307" i="30"/>
  <c r="AS311" i="30"/>
  <c r="AQ307" i="30"/>
  <c r="BC319" i="30"/>
  <c r="W327" i="30"/>
  <c r="BG289" i="30"/>
  <c r="BD284" i="30"/>
  <c r="BH287" i="30"/>
  <c r="BE282" i="30"/>
  <c r="BI285" i="30"/>
  <c r="BM288" i="30"/>
  <c r="BN291" i="30"/>
  <c r="BR294" i="30"/>
  <c r="BK289" i="30"/>
  <c r="BO292" i="30"/>
  <c r="BS295" i="30"/>
  <c r="BP290" i="30"/>
  <c r="AC290" i="30"/>
  <c r="V307" i="30"/>
  <c r="AV282" i="30"/>
  <c r="BE286" i="30"/>
  <c r="BG290" i="30"/>
  <c r="BP294" i="30"/>
  <c r="CB305" i="30"/>
  <c r="BW326" i="30"/>
  <c r="Y282" i="30"/>
  <c r="AL294" i="30"/>
  <c r="AJ290" i="30"/>
  <c r="BE305" i="30"/>
  <c r="O297" i="30"/>
  <c r="AQ302" i="30"/>
  <c r="AO298" i="30"/>
  <c r="AX302" i="30"/>
  <c r="I295" i="30"/>
  <c r="BH306" i="30"/>
  <c r="CD302" i="30"/>
  <c r="CE310" i="30"/>
  <c r="K315" i="30"/>
  <c r="AA318" i="30"/>
  <c r="AE321" i="30"/>
  <c r="AI324" i="30"/>
  <c r="CE323" i="30"/>
  <c r="CA296" i="30"/>
  <c r="CC292" i="30"/>
  <c r="K305" i="30"/>
  <c r="I301" i="30"/>
  <c r="AT302" i="30"/>
  <c r="AX305" i="30"/>
  <c r="AZ308" i="30"/>
  <c r="BD311" i="30"/>
  <c r="AW306" i="30"/>
  <c r="BA309" i="30"/>
  <c r="BE312" i="30"/>
  <c r="BB307" i="30"/>
  <c r="BF310" i="30"/>
  <c r="BJ313" i="30"/>
  <c r="BC308" i="30"/>
  <c r="BG311" i="30"/>
  <c r="BG314" i="30"/>
  <c r="BK317" i="30"/>
  <c r="BO320" i="30"/>
  <c r="BS323" i="30"/>
  <c r="BS314" i="30"/>
  <c r="BC294" i="30"/>
  <c r="BE290" i="30"/>
  <c r="BS302" i="30"/>
  <c r="BQ298" i="30"/>
  <c r="CD301" i="30"/>
  <c r="B305" i="30"/>
  <c r="D308" i="30"/>
  <c r="H311" i="30"/>
  <c r="CG305" i="30"/>
  <c r="E309" i="30"/>
  <c r="I312" i="30"/>
  <c r="F307" i="30"/>
  <c r="J310" i="30"/>
  <c r="N313" i="30"/>
  <c r="G308" i="30"/>
  <c r="K311" i="30"/>
  <c r="K314" i="30"/>
  <c r="O317" i="30"/>
  <c r="S320" i="30"/>
  <c r="W323" i="30"/>
  <c r="CC309" i="30"/>
  <c r="AZ304" i="30"/>
  <c r="AR310" i="30"/>
  <c r="AP306" i="30"/>
  <c r="AU310" i="30"/>
  <c r="BG322" i="30"/>
  <c r="C328" i="30"/>
  <c r="AF282" i="30"/>
  <c r="AJ285" i="30"/>
  <c r="AN288" i="30"/>
  <c r="AK283" i="30"/>
  <c r="AO286" i="30"/>
  <c r="AS289" i="30"/>
  <c r="AT292" i="30"/>
  <c r="AX295" i="30"/>
  <c r="AQ290" i="30"/>
  <c r="AU293" i="30"/>
  <c r="AY296" i="30"/>
  <c r="AV291" i="30"/>
  <c r="BW317" i="30"/>
  <c r="AA311" i="30"/>
  <c r="AZ285" i="30"/>
  <c r="BI289" i="30"/>
  <c r="BK293" i="30"/>
  <c r="BM289" i="30"/>
  <c r="CG309" i="30"/>
  <c r="AA289" i="30"/>
  <c r="AC285" i="30"/>
  <c r="AP297" i="30"/>
  <c r="AN293" i="30"/>
  <c r="CE324" i="30"/>
  <c r="Q293" i="30"/>
  <c r="AU305" i="30"/>
  <c r="AS301" i="30"/>
  <c r="BB305" i="30"/>
  <c r="L299" i="30"/>
  <c r="AZ290" i="30"/>
  <c r="CG306" i="30"/>
  <c r="K323" i="30"/>
  <c r="BY314" i="30"/>
  <c r="G319" i="30"/>
  <c r="K322" i="30"/>
  <c r="O325" i="30"/>
  <c r="AN287" i="30"/>
  <c r="BX291" i="30"/>
  <c r="CG295" i="30"/>
  <c r="D300" i="30"/>
  <c r="M304" i="30"/>
  <c r="Z303" i="30"/>
  <c r="AB306" i="30"/>
  <c r="AF309" i="30"/>
  <c r="AJ312" i="30"/>
  <c r="AC307" i="30"/>
  <c r="AG310" i="30"/>
  <c r="AK313" i="30"/>
  <c r="AH308" i="30"/>
  <c r="AL311" i="30"/>
  <c r="AE306" i="30"/>
  <c r="AI309" i="30"/>
  <c r="AM312" i="30"/>
  <c r="AM315" i="30"/>
  <c r="AQ318" i="30"/>
  <c r="AU321" i="30"/>
  <c r="AY324" i="30"/>
  <c r="C327" i="30"/>
  <c r="BG297" i="30"/>
  <c r="BI293" i="30"/>
  <c r="BW305" i="30"/>
  <c r="BU301" i="30"/>
  <c r="BJ302" i="30"/>
  <c r="BN305" i="30"/>
  <c r="BP308" i="30"/>
  <c r="BT311" i="30"/>
  <c r="BM306" i="30"/>
  <c r="BQ309" i="30"/>
  <c r="BU312" i="30"/>
  <c r="BR307" i="30"/>
  <c r="BV310" i="30"/>
  <c r="BZ313" i="30"/>
  <c r="BS308" i="30"/>
  <c r="BW311" i="30"/>
  <c r="BW314" i="30"/>
  <c r="CA317" i="30"/>
  <c r="CE320" i="30"/>
  <c r="C324" i="30"/>
  <c r="BB297" i="30"/>
  <c r="BB300" i="30"/>
  <c r="AV313" i="30"/>
  <c r="AT309" i="30"/>
  <c r="AY313" i="30"/>
  <c r="BK325" i="30"/>
  <c r="O288" i="30"/>
  <c r="L283" i="30"/>
  <c r="P286" i="30"/>
  <c r="T289" i="30"/>
  <c r="Q284" i="30"/>
  <c r="U287" i="30"/>
  <c r="V290" i="30"/>
  <c r="Z293" i="30"/>
  <c r="AD296" i="30"/>
  <c r="W291" i="30"/>
  <c r="AA294" i="30"/>
  <c r="AE297" i="30"/>
  <c r="AB292" i="30"/>
  <c r="AW299" i="30"/>
  <c r="AM323" i="30"/>
  <c r="BD288" i="30"/>
  <c r="BJ292" i="30"/>
  <c r="BO296" i="30"/>
  <c r="BQ292" i="30"/>
  <c r="CE305" i="30"/>
  <c r="X284" i="30"/>
  <c r="AG288" i="30"/>
  <c r="AI292" i="30"/>
  <c r="AR296" i="30"/>
  <c r="D289" i="30"/>
  <c r="AK296" i="30"/>
  <c r="AN300" i="30"/>
  <c r="AW304" i="30"/>
  <c r="CB310" i="30"/>
  <c r="U303" i="30"/>
  <c r="BW302" i="30"/>
  <c r="Y298" i="30"/>
  <c r="C300" i="30"/>
  <c r="AY331" i="30"/>
  <c r="H293" i="30"/>
  <c r="L296" i="30"/>
  <c r="I291" i="30"/>
  <c r="AI295" i="30"/>
  <c r="N302" i="30"/>
  <c r="Q306" i="30"/>
  <c r="Z310" i="30"/>
  <c r="AA314" i="30"/>
  <c r="CA325" i="30"/>
  <c r="AE288" i="30"/>
  <c r="AB283" i="30"/>
  <c r="AF286" i="30"/>
  <c r="AJ289" i="30"/>
  <c r="AG284" i="30"/>
  <c r="AK287" i="30"/>
  <c r="AL290" i="30"/>
  <c r="AP293" i="30"/>
  <c r="AT296" i="30"/>
  <c r="AM291" i="30"/>
  <c r="AQ294" i="30"/>
  <c r="AU297" i="30"/>
  <c r="AR292" i="30"/>
  <c r="AV295" i="30"/>
  <c r="AS290" i="30"/>
  <c r="AW293" i="30"/>
  <c r="AR298" i="30"/>
  <c r="CF308" i="30"/>
  <c r="E313" i="30"/>
  <c r="C309" i="30"/>
  <c r="O321" i="30"/>
  <c r="BC327" i="30"/>
  <c r="CF281" i="30"/>
  <c r="D285" i="30"/>
  <c r="H288" i="30"/>
  <c r="E283" i="30"/>
  <c r="I286" i="30"/>
  <c r="M289" i="30"/>
  <c r="N292" i="30"/>
  <c r="R295" i="30"/>
  <c r="K290" i="30"/>
  <c r="O293" i="30"/>
  <c r="S296" i="30"/>
  <c r="P291" i="30"/>
  <c r="T294" i="30"/>
  <c r="X297" i="30"/>
  <c r="U292" i="30"/>
  <c r="BP312" i="30"/>
  <c r="CE287" i="30"/>
  <c r="CG283" i="30"/>
  <c r="N296" i="30"/>
  <c r="L292" i="30"/>
  <c r="M294" i="30"/>
  <c r="Q297" i="30"/>
  <c r="S300" i="30"/>
  <c r="W303" i="30"/>
  <c r="P298" i="30"/>
  <c r="T301" i="30"/>
  <c r="X304" i="30"/>
  <c r="U299" i="30"/>
  <c r="Y302" i="30"/>
  <c r="AC305" i="30"/>
  <c r="Z300" i="30"/>
  <c r="AD303" i="30"/>
  <c r="AF306" i="30"/>
  <c r="CF313" i="30"/>
  <c r="BQ287" i="30"/>
  <c r="K298" i="30"/>
  <c r="P302" i="30"/>
  <c r="R298" i="30"/>
  <c r="AF310" i="30"/>
  <c r="G327" i="30"/>
  <c r="BM293" i="30"/>
  <c r="CA305" i="30"/>
  <c r="BY301" i="30"/>
  <c r="CF305" i="30"/>
  <c r="AV301" i="30"/>
  <c r="AH302" i="30"/>
  <c r="CD309" i="30"/>
  <c r="C314" i="30"/>
  <c r="O326" i="30"/>
  <c r="AG311" i="30"/>
  <c r="P282" i="30"/>
  <c r="AA327" i="30"/>
  <c r="I327" i="30"/>
  <c r="BR315" i="30"/>
  <c r="BT293" i="30"/>
  <c r="BX296" i="30"/>
  <c r="BU291" i="30"/>
  <c r="AK291" i="30"/>
  <c r="R305" i="30"/>
  <c r="U309" i="30"/>
  <c r="AD313" i="30"/>
  <c r="AE317" i="30"/>
  <c r="BG326" i="30"/>
  <c r="K289" i="30"/>
  <c r="H284" i="30"/>
  <c r="L287" i="30"/>
  <c r="I282" i="30"/>
  <c r="M285" i="30"/>
  <c r="Q288" i="30"/>
  <c r="R291" i="30"/>
  <c r="V294" i="30"/>
  <c r="Z297" i="30"/>
  <c r="S292" i="30"/>
  <c r="W295" i="30"/>
  <c r="T290" i="30"/>
  <c r="X293" i="30"/>
  <c r="AB296" i="30"/>
  <c r="Y291" i="30"/>
  <c r="AM289" i="30"/>
  <c r="BA302" i="30"/>
  <c r="D312" i="30"/>
  <c r="B308" i="30"/>
  <c r="G312" i="30"/>
  <c r="S324" i="30"/>
  <c r="BO287" i="30"/>
  <c r="BL282" i="30"/>
  <c r="BP285" i="30"/>
  <c r="BT288" i="30"/>
  <c r="BQ283" i="30"/>
  <c r="BU286" i="30"/>
  <c r="BV289" i="30"/>
  <c r="BZ292" i="30"/>
  <c r="CD295" i="30"/>
  <c r="BW290" i="30"/>
  <c r="CA293" i="30"/>
  <c r="CE296" i="30"/>
  <c r="CB291" i="30"/>
  <c r="CF294" i="30"/>
  <c r="CC289" i="30"/>
  <c r="CG292" i="30"/>
  <c r="BN308" i="30"/>
  <c r="CB282" i="30"/>
  <c r="E287" i="30"/>
  <c r="G291" i="30"/>
  <c r="P295" i="30"/>
  <c r="BY294" i="30"/>
  <c r="CA297" i="30"/>
  <c r="CE300" i="30"/>
  <c r="C304" i="30"/>
  <c r="CB298" i="30"/>
  <c r="CF301" i="30"/>
  <c r="D305" i="30"/>
  <c r="CG299" i="30"/>
  <c r="E303" i="30"/>
  <c r="B298" i="30"/>
  <c r="F301" i="30"/>
  <c r="J304" i="30"/>
  <c r="L307" i="30"/>
  <c r="BY308" i="30"/>
  <c r="BS291" i="30"/>
  <c r="O301" i="30"/>
  <c r="T305" i="30"/>
  <c r="V301" i="30"/>
  <c r="AJ313" i="30"/>
  <c r="AO282" i="30"/>
  <c r="BQ296" i="30"/>
  <c r="BT300" i="30"/>
  <c r="CC304" i="30"/>
  <c r="D309" i="30"/>
  <c r="AI296" i="30"/>
  <c r="AK306" i="30"/>
  <c r="B313" i="30"/>
  <c r="C317" i="30"/>
  <c r="G329" i="30"/>
  <c r="AE307" i="30"/>
  <c r="CB306" i="30"/>
  <c r="L323" i="30"/>
  <c r="F323" i="30"/>
  <c r="BD332" i="30"/>
  <c r="AZ294" i="30"/>
  <c r="BD297" i="30"/>
  <c r="BA292" i="30"/>
  <c r="AY303" i="30"/>
  <c r="T308" i="30"/>
  <c r="Y312" i="30"/>
  <c r="W308" i="30"/>
  <c r="AI320" i="30"/>
  <c r="AM327" i="30"/>
  <c r="BP281" i="30"/>
  <c r="BT284" i="30"/>
  <c r="BX287" i="30"/>
  <c r="BU282" i="30"/>
  <c r="BY285" i="30"/>
  <c r="CC288" i="30"/>
  <c r="CD291" i="30"/>
  <c r="B295" i="30"/>
  <c r="CA289" i="30"/>
  <c r="CE292" i="30"/>
  <c r="C296" i="30"/>
  <c r="CF290" i="30"/>
  <c r="D294" i="30"/>
  <c r="H297" i="30"/>
  <c r="E292" i="30"/>
  <c r="AF290" i="30"/>
  <c r="BZ302" i="30"/>
  <c r="CC306" i="30"/>
  <c r="F311" i="30"/>
  <c r="G315" i="30"/>
  <c r="K326" i="30"/>
  <c r="AU288" i="30"/>
  <c r="AR283" i="30"/>
  <c r="AV286" i="30"/>
  <c r="AZ289" i="30"/>
  <c r="AW284" i="30"/>
  <c r="BA287" i="30"/>
  <c r="BB290" i="30"/>
  <c r="BF293" i="30"/>
  <c r="BJ296" i="30"/>
  <c r="BC291" i="30"/>
  <c r="BG294" i="30"/>
  <c r="BK297" i="30"/>
  <c r="BH292" i="30"/>
  <c r="BL295" i="30"/>
  <c r="BI290" i="30"/>
  <c r="AO285" i="30"/>
  <c r="BS312" i="30"/>
  <c r="CF285" i="30"/>
  <c r="F290" i="30"/>
  <c r="K294" i="30"/>
  <c r="M290" i="30"/>
  <c r="BE295" i="30"/>
  <c r="BG298" i="30"/>
  <c r="BK301" i="30"/>
  <c r="BO304" i="30"/>
  <c r="BH299" i="30"/>
  <c r="BL302" i="30"/>
  <c r="BP305" i="30"/>
  <c r="BM300" i="30"/>
  <c r="BQ303" i="30"/>
  <c r="BN298" i="30"/>
  <c r="BR301" i="30"/>
  <c r="BV304" i="30"/>
  <c r="BX307" i="30"/>
  <c r="BR311" i="30"/>
  <c r="CB295" i="30"/>
  <c r="S304" i="30"/>
  <c r="Q300" i="30"/>
  <c r="Z304" i="30"/>
  <c r="AC308" i="30"/>
  <c r="BB294" i="30"/>
  <c r="BS299" i="30"/>
  <c r="BX303" i="30"/>
  <c r="BZ299" i="30"/>
  <c r="H312" i="30"/>
  <c r="AA302" i="30"/>
  <c r="CC311" i="30"/>
  <c r="CA307" i="30"/>
  <c r="G320" i="30"/>
  <c r="CB318" i="30"/>
  <c r="AQ319" i="30"/>
  <c r="J311" i="30"/>
  <c r="AU314" i="30"/>
  <c r="V308" i="30"/>
  <c r="N333" i="30"/>
  <c r="BD308" i="30"/>
  <c r="BH311" i="30"/>
  <c r="BA306" i="30"/>
  <c r="AJ293" i="30"/>
  <c r="BS315" i="30"/>
  <c r="BL286" i="30"/>
  <c r="BR290" i="30"/>
  <c r="BW294" i="30"/>
  <c r="BY290" i="30"/>
  <c r="BU295" i="30"/>
  <c r="BW298" i="30"/>
  <c r="CA301" i="30"/>
  <c r="CE304" i="30"/>
  <c r="BX299" i="30"/>
  <c r="CB302" i="30"/>
  <c r="BY297" i="30"/>
  <c r="CC300" i="30"/>
  <c r="CG303" i="30"/>
  <c r="CD298" i="30"/>
  <c r="B302" i="30"/>
  <c r="F305" i="30"/>
  <c r="H308" i="30"/>
  <c r="L311" i="30"/>
  <c r="E306" i="30"/>
  <c r="I309" i="30"/>
  <c r="BM310" i="30"/>
  <c r="AQ289" i="30"/>
  <c r="AS285" i="30"/>
  <c r="BF297" i="30"/>
  <c r="BD293" i="30"/>
  <c r="AS294" i="30"/>
  <c r="AW297" i="30"/>
  <c r="AY300" i="30"/>
  <c r="BC303" i="30"/>
  <c r="AV298" i="30"/>
  <c r="AZ301" i="30"/>
  <c r="BD304" i="30"/>
  <c r="BA299" i="30"/>
  <c r="BE302" i="30"/>
  <c r="BI305" i="30"/>
  <c r="BF300" i="30"/>
  <c r="BJ303" i="30"/>
  <c r="BL306" i="30"/>
  <c r="BP309" i="30"/>
  <c r="BT312" i="30"/>
  <c r="BM307" i="30"/>
  <c r="CA321" i="30"/>
  <c r="AK292" i="30"/>
  <c r="AE305" i="30"/>
  <c r="AC301" i="30"/>
  <c r="AL305" i="30"/>
  <c r="AO309" i="30"/>
  <c r="BI312" i="30"/>
  <c r="BF307" i="30"/>
  <c r="BJ310" i="30"/>
  <c r="BN313" i="30"/>
  <c r="BG308" i="30"/>
  <c r="BK311" i="30"/>
  <c r="BK314" i="30"/>
  <c r="BO317" i="30"/>
  <c r="BS320" i="30"/>
  <c r="BW323" i="30"/>
  <c r="CA326" i="30"/>
  <c r="BS329" i="30"/>
  <c r="CF321" i="30"/>
  <c r="H304" i="30"/>
  <c r="AD306" i="30"/>
  <c r="AI310" i="30"/>
  <c r="AU322" i="30"/>
  <c r="AF318" i="30"/>
  <c r="BI294" i="30"/>
  <c r="E310" i="30"/>
  <c r="C306" i="30"/>
  <c r="O318" i="30"/>
  <c r="S330" i="30"/>
  <c r="BO309" i="30"/>
  <c r="BK326" i="30"/>
  <c r="CC317" i="30"/>
  <c r="M330" i="30"/>
  <c r="J326" i="30"/>
  <c r="AR327" i="30"/>
  <c r="AV302" i="30"/>
  <c r="B328" i="30"/>
  <c r="BT344" i="30"/>
  <c r="AW333" i="30"/>
  <c r="AJ309" i="30"/>
  <c r="AN312" i="30"/>
  <c r="AG307" i="30"/>
  <c r="BF303" i="30"/>
  <c r="AA326" i="30"/>
  <c r="BI281" i="30"/>
  <c r="BV293" i="30"/>
  <c r="BT289" i="30"/>
  <c r="AG293" i="30"/>
  <c r="BA296" i="30"/>
  <c r="BC299" i="30"/>
  <c r="BG302" i="30"/>
  <c r="BK305" i="30"/>
  <c r="BD300" i="30"/>
  <c r="BH303" i="30"/>
  <c r="BE298" i="30"/>
  <c r="BI301" i="30"/>
  <c r="BM304" i="30"/>
  <c r="BJ299" i="30"/>
  <c r="BN302" i="30"/>
  <c r="BR305" i="30"/>
  <c r="BT308" i="30"/>
  <c r="BX311" i="30"/>
  <c r="BQ306" i="30"/>
  <c r="BU309" i="30"/>
  <c r="BK306" i="30"/>
  <c r="AN284" i="30"/>
  <c r="AW288" i="30"/>
  <c r="AY292" i="30"/>
  <c r="BH296" i="30"/>
  <c r="Y295" i="30"/>
  <c r="AA298" i="30"/>
  <c r="AE301" i="30"/>
  <c r="AI304" i="30"/>
  <c r="AB299" i="30"/>
  <c r="AF302" i="30"/>
  <c r="AJ305" i="30"/>
  <c r="AG300" i="30"/>
  <c r="AK303" i="30"/>
  <c r="AH298" i="30"/>
  <c r="AL301" i="30"/>
  <c r="AP304" i="30"/>
  <c r="AR307" i="30"/>
  <c r="AV310" i="30"/>
  <c r="AZ313" i="30"/>
  <c r="AS308" i="30"/>
  <c r="X288" i="30"/>
  <c r="U296" i="30"/>
  <c r="X300" i="30"/>
  <c r="AG304" i="30"/>
  <c r="AN308" i="30"/>
  <c r="AK310" i="30"/>
  <c r="AO313" i="30"/>
  <c r="AL308" i="30"/>
  <c r="AP311" i="30"/>
  <c r="AI306" i="30"/>
  <c r="AM309" i="30"/>
  <c r="AQ312" i="30"/>
  <c r="AQ315" i="30"/>
  <c r="AU318" i="30"/>
  <c r="AY321" i="30"/>
  <c r="BC324" i="30"/>
  <c r="BG327" i="30"/>
  <c r="L315" i="30"/>
  <c r="D325" i="30"/>
  <c r="J300" i="30"/>
  <c r="AH309" i="30"/>
  <c r="AM313" i="30"/>
  <c r="AY325" i="30"/>
  <c r="AJ321" i="30"/>
  <c r="BL298" i="30"/>
  <c r="I313" i="30"/>
  <c r="G309" i="30"/>
  <c r="S321" i="30"/>
  <c r="D317" i="30"/>
  <c r="BF304" i="30"/>
  <c r="AV322" i="30"/>
  <c r="CG320" i="30"/>
  <c r="CD316" i="30"/>
  <c r="N329" i="30"/>
  <c r="AO323" i="30"/>
  <c r="CF317" i="30"/>
  <c r="O340" i="30"/>
  <c r="BQ340" i="30"/>
  <c r="X349" i="30"/>
  <c r="P310" i="30"/>
  <c r="T313" i="30"/>
  <c r="M308" i="30"/>
  <c r="BI307" i="30"/>
  <c r="BK288" i="30"/>
  <c r="BM284" i="30"/>
  <c r="BZ296" i="30"/>
  <c r="BX292" i="30"/>
  <c r="AC294" i="30"/>
  <c r="AG297" i="30"/>
  <c r="AI300" i="30"/>
  <c r="AM303" i="30"/>
  <c r="AF298" i="30"/>
  <c r="AJ301" i="30"/>
  <c r="AN304" i="30"/>
  <c r="AK299" i="30"/>
  <c r="AO302" i="30"/>
  <c r="AS305" i="30"/>
  <c r="AP300" i="30"/>
  <c r="AT303" i="30"/>
  <c r="AV306" i="30"/>
  <c r="AZ309" i="30"/>
  <c r="BD312" i="30"/>
  <c r="AW307" i="30"/>
  <c r="AS297" i="30"/>
  <c r="BW318" i="30"/>
  <c r="AR287" i="30"/>
  <c r="AX291" i="30"/>
  <c r="BC295" i="30"/>
  <c r="BE291" i="30"/>
  <c r="E296" i="30"/>
  <c r="G299" i="30"/>
  <c r="K302" i="30"/>
  <c r="O305" i="30"/>
  <c r="H300" i="30"/>
  <c r="L303" i="30"/>
  <c r="I298" i="30"/>
  <c r="M301" i="30"/>
  <c r="Q304" i="30"/>
  <c r="N299" i="30"/>
  <c r="R302" i="30"/>
  <c r="V305" i="30"/>
  <c r="X308" i="30"/>
  <c r="AB311" i="30"/>
  <c r="U306" i="30"/>
  <c r="Y309" i="30"/>
  <c r="AD292" i="30"/>
  <c r="W299" i="30"/>
  <c r="AB303" i="30"/>
  <c r="AD299" i="30"/>
  <c r="AR311" i="30"/>
  <c r="Q311" i="30"/>
  <c r="N306" i="30"/>
  <c r="R309" i="30"/>
  <c r="V312" i="30"/>
  <c r="O307" i="30"/>
  <c r="S310" i="30"/>
  <c r="W313" i="30"/>
  <c r="W316" i="30"/>
  <c r="AA319" i="30"/>
  <c r="AE322" i="30"/>
  <c r="AI325" i="30"/>
  <c r="AA328" i="30"/>
  <c r="BX315" i="30"/>
  <c r="AH295" i="30"/>
  <c r="X312" i="30"/>
  <c r="AL312" i="30"/>
  <c r="AM316" i="30"/>
  <c r="AQ328" i="30"/>
  <c r="AN324" i="30"/>
  <c r="BU302" i="30"/>
  <c r="F308" i="30"/>
  <c r="K312" i="30"/>
  <c r="W324" i="30"/>
  <c r="H320" i="30"/>
  <c r="AT310" i="30"/>
  <c r="H328" i="30"/>
  <c r="E324" i="30"/>
  <c r="B320" i="30"/>
  <c r="S335" i="30"/>
  <c r="AL319" i="30"/>
  <c r="BU319" i="30"/>
  <c r="AT317" i="30"/>
  <c r="Y319" i="30"/>
  <c r="AO316" i="30"/>
  <c r="BD316" i="30"/>
  <c r="BH319" i="30"/>
  <c r="BL322" i="30"/>
  <c r="BL309" i="30"/>
  <c r="AF291" i="30"/>
  <c r="G303" i="30"/>
  <c r="E299" i="30"/>
  <c r="N303" i="30"/>
  <c r="Q307" i="30"/>
  <c r="M312" i="30"/>
  <c r="J307" i="30"/>
  <c r="N310" i="30"/>
  <c r="R313" i="30"/>
  <c r="K308" i="30"/>
  <c r="O311" i="30"/>
  <c r="O314" i="30"/>
  <c r="S317" i="30"/>
  <c r="W320" i="30"/>
  <c r="AA323" i="30"/>
  <c r="AE326" i="30"/>
  <c r="W329" i="30"/>
  <c r="H316" i="30"/>
  <c r="L319" i="30"/>
  <c r="P322" i="30"/>
  <c r="T325" i="30"/>
  <c r="Y286" i="30"/>
  <c r="BM297" i="30"/>
  <c r="BP301" i="30"/>
  <c r="BY305" i="30"/>
  <c r="CF309" i="30"/>
  <c r="BQ310" i="30"/>
  <c r="BU313" i="30"/>
  <c r="BR308" i="30"/>
  <c r="BV311" i="30"/>
  <c r="BO306" i="30"/>
  <c r="BS309" i="30"/>
  <c r="BW312" i="30"/>
  <c r="BW315" i="30"/>
  <c r="CA318" i="30"/>
  <c r="CE321" i="30"/>
  <c r="C325" i="30"/>
  <c r="G328" i="30"/>
  <c r="BL314" i="30"/>
  <c r="BP317" i="30"/>
  <c r="BT320" i="30"/>
  <c r="BX323" i="30"/>
  <c r="AN297" i="30"/>
  <c r="BI308" i="30"/>
  <c r="AX313" i="30"/>
  <c r="AY317" i="30"/>
  <c r="BC329" i="30"/>
  <c r="AZ325" i="30"/>
  <c r="BT328" i="30"/>
  <c r="BE315" i="30"/>
  <c r="BI318" i="30"/>
  <c r="BM321" i="30"/>
  <c r="BQ324" i="30"/>
  <c r="BU327" i="30"/>
  <c r="BF314" i="30"/>
  <c r="BJ317" i="30"/>
  <c r="BN320" i="30"/>
  <c r="BR323" i="30"/>
  <c r="BV326" i="30"/>
  <c r="BZ329" i="30"/>
  <c r="W338" i="30"/>
  <c r="AA312" i="30"/>
  <c r="AC314" i="30"/>
  <c r="AS326" i="30"/>
  <c r="AP322" i="30"/>
  <c r="BC334" i="30"/>
  <c r="CD305" i="30"/>
  <c r="CB326" i="30"/>
  <c r="BY322" i="30"/>
  <c r="BV318" i="30"/>
  <c r="C331" i="30"/>
  <c r="BP313" i="30"/>
  <c r="BJ329" i="30"/>
  <c r="BH335" i="30"/>
  <c r="BE331" i="30"/>
  <c r="BU343" i="30"/>
  <c r="AE344" i="30"/>
  <c r="CA322" i="30"/>
  <c r="BM345" i="30"/>
  <c r="O328" i="30"/>
  <c r="BX316" i="30"/>
  <c r="AF314" i="30"/>
  <c r="AJ317" i="30"/>
  <c r="AN320" i="30"/>
  <c r="AR323" i="30"/>
  <c r="BS327" i="30"/>
  <c r="CC293" i="30"/>
  <c r="CF297" i="30"/>
  <c r="I302" i="30"/>
  <c r="P306" i="30"/>
  <c r="BE309" i="30"/>
  <c r="BY312" i="30"/>
  <c r="BV307" i="30"/>
  <c r="BZ310" i="30"/>
  <c r="CD313" i="30"/>
  <c r="BW308" i="30"/>
  <c r="CA311" i="30"/>
  <c r="CA314" i="30"/>
  <c r="CE317" i="30"/>
  <c r="C321" i="30"/>
  <c r="G324" i="30"/>
  <c r="K327" i="30"/>
  <c r="C330" i="30"/>
  <c r="BT316" i="30"/>
  <c r="BX319" i="30"/>
  <c r="CB322" i="30"/>
  <c r="CF325" i="30"/>
  <c r="AA290" i="30"/>
  <c r="BO300" i="30"/>
  <c r="BT304" i="30"/>
  <c r="BV300" i="30"/>
  <c r="D313" i="30"/>
  <c r="AW311" i="30"/>
  <c r="AT306" i="30"/>
  <c r="AX309" i="30"/>
  <c r="BB312" i="30"/>
  <c r="AU307" i="30"/>
  <c r="AY310" i="30"/>
  <c r="BC313" i="30"/>
  <c r="BC316" i="30"/>
  <c r="BG319" i="30"/>
  <c r="BK322" i="30"/>
  <c r="BO325" i="30"/>
  <c r="BG328" i="30"/>
  <c r="AR315" i="30"/>
  <c r="AV318" i="30"/>
  <c r="AZ321" i="30"/>
  <c r="BD324" i="30"/>
  <c r="AY304" i="30"/>
  <c r="AS312" i="30"/>
  <c r="AQ308" i="30"/>
  <c r="BC320" i="30"/>
  <c r="AN316" i="30"/>
  <c r="AV326" i="30"/>
  <c r="AZ329" i="30"/>
  <c r="AK316" i="30"/>
  <c r="AO319" i="30"/>
  <c r="AS322" i="30"/>
  <c r="AW325" i="30"/>
  <c r="BA328" i="30"/>
  <c r="AL315" i="30"/>
  <c r="AP318" i="30"/>
  <c r="AT321" i="30"/>
  <c r="AX324" i="30"/>
  <c r="BB327" i="30"/>
  <c r="BC330" i="30"/>
  <c r="AA341" i="30"/>
  <c r="AM324" i="30"/>
  <c r="AG317" i="30"/>
  <c r="AW329" i="30"/>
  <c r="AT325" i="30"/>
  <c r="BG337" i="30"/>
  <c r="C310" i="30"/>
  <c r="CF329" i="30"/>
  <c r="CC325" i="30"/>
  <c r="BZ321" i="30"/>
  <c r="G334" i="30"/>
  <c r="BT324" i="30"/>
  <c r="BW341" i="30"/>
  <c r="BL338" i="30"/>
  <c r="BI334" i="30"/>
  <c r="BF330" i="30"/>
  <c r="T341" i="30"/>
  <c r="AA337" i="30"/>
  <c r="BJ341" i="30"/>
  <c r="L324" i="30"/>
  <c r="BB316" i="30"/>
  <c r="P318" i="30"/>
  <c r="T321" i="30"/>
  <c r="X324" i="30"/>
  <c r="U283" i="30"/>
  <c r="CG296" i="30"/>
  <c r="D301" i="30"/>
  <c r="M305" i="30"/>
  <c r="T309" i="30"/>
  <c r="BA310" i="30"/>
  <c r="BE313" i="30"/>
  <c r="BB308" i="30"/>
  <c r="BF311" i="30"/>
  <c r="AY306" i="30"/>
  <c r="BC309" i="30"/>
  <c r="BG312" i="30"/>
  <c r="BG315" i="30"/>
  <c r="BK318" i="30"/>
  <c r="BO321" i="30"/>
  <c r="BS324" i="30"/>
  <c r="BW327" i="30"/>
  <c r="AV314" i="30"/>
  <c r="AZ317" i="30"/>
  <c r="BD320" i="30"/>
  <c r="BH323" i="30"/>
  <c r="BQ313" i="30"/>
  <c r="AJ294" i="30"/>
  <c r="BS303" i="30"/>
  <c r="BQ299" i="30"/>
  <c r="BZ303" i="30"/>
  <c r="CC307" i="30"/>
  <c r="AC312" i="30"/>
  <c r="Z307" i="30"/>
  <c r="AD310" i="30"/>
  <c r="AH313" i="30"/>
  <c r="AA308" i="30"/>
  <c r="AE311" i="30"/>
  <c r="AE314" i="30"/>
  <c r="AI317" i="30"/>
  <c r="AM320" i="30"/>
  <c r="AQ323" i="30"/>
  <c r="AU326" i="30"/>
  <c r="AM329" i="30"/>
  <c r="X316" i="30"/>
  <c r="AB319" i="30"/>
  <c r="AF322" i="30"/>
  <c r="AJ325" i="30"/>
  <c r="AW300" i="30"/>
  <c r="AP307" i="30"/>
  <c r="AU311" i="30"/>
  <c r="BG323" i="30"/>
  <c r="AR319" i="30"/>
  <c r="AB327" i="30"/>
  <c r="M314" i="30"/>
  <c r="Q317" i="30"/>
  <c r="U320" i="30"/>
  <c r="Y323" i="30"/>
  <c r="AC326" i="30"/>
  <c r="AG329" i="30"/>
  <c r="R316" i="30"/>
  <c r="V319" i="30"/>
  <c r="Z322" i="30"/>
  <c r="AD325" i="30"/>
  <c r="AH328" i="30"/>
  <c r="O332" i="30"/>
  <c r="BA303" i="30"/>
  <c r="X320" i="30"/>
  <c r="AK320" i="30"/>
  <c r="AH316" i="30"/>
  <c r="AX328" i="30"/>
  <c r="BK340" i="30"/>
  <c r="O322" i="30"/>
  <c r="BQ316" i="30"/>
  <c r="CG328" i="30"/>
  <c r="CD324" i="30"/>
  <c r="K337" i="30"/>
  <c r="AW321" i="30"/>
  <c r="CA344" i="30"/>
  <c r="BP341" i="30"/>
  <c r="BM337" i="30"/>
  <c r="BN336" i="30"/>
  <c r="Q337" i="30"/>
  <c r="AZ337" i="30"/>
  <c r="AW337" i="30"/>
  <c r="AB339" i="30"/>
  <c r="AN333" i="30"/>
  <c r="CA332" i="30"/>
  <c r="CE335" i="30"/>
  <c r="C339" i="30"/>
  <c r="T285" i="30"/>
  <c r="BH307" i="30"/>
  <c r="Z311" i="30"/>
  <c r="AA315" i="30"/>
  <c r="AQ327" i="30"/>
  <c r="AB323" i="30"/>
  <c r="X328" i="30"/>
  <c r="I315" i="30"/>
  <c r="M318" i="30"/>
  <c r="Q321" i="30"/>
  <c r="U324" i="30"/>
  <c r="Y327" i="30"/>
  <c r="J314" i="30"/>
  <c r="N317" i="30"/>
  <c r="R320" i="30"/>
  <c r="V323" i="30"/>
  <c r="Z326" i="30"/>
  <c r="AD329" i="30"/>
  <c r="AE332" i="30"/>
  <c r="AI335" i="30"/>
  <c r="AM338" i="30"/>
  <c r="AQ341" i="30"/>
  <c r="AX298" i="30"/>
  <c r="B309" i="30"/>
  <c r="G313" i="30"/>
  <c r="S325" i="30"/>
  <c r="D321" i="30"/>
  <c r="BH327" i="30"/>
  <c r="AS314" i="30"/>
  <c r="AW317" i="30"/>
  <c r="BA320" i="30"/>
  <c r="BE323" i="30"/>
  <c r="BI326" i="30"/>
  <c r="BM329" i="30"/>
  <c r="AX316" i="30"/>
  <c r="BB319" i="30"/>
  <c r="BF322" i="30"/>
  <c r="BJ325" i="30"/>
  <c r="BN328" i="30"/>
  <c r="BO331" i="30"/>
  <c r="BS334" i="30"/>
  <c r="BW337" i="30"/>
  <c r="CA340" i="30"/>
  <c r="BR312" i="30"/>
  <c r="BD328" i="30"/>
  <c r="BA324" i="30"/>
  <c r="AX320" i="30"/>
  <c r="BK332" i="30"/>
  <c r="BC342" i="30"/>
  <c r="AF330" i="30"/>
  <c r="AJ333" i="30"/>
  <c r="AN336" i="30"/>
  <c r="AR339" i="30"/>
  <c r="AV342" i="30"/>
  <c r="AZ345" i="30"/>
  <c r="AK332" i="30"/>
  <c r="AO335" i="30"/>
  <c r="AS338" i="30"/>
  <c r="AW341" i="30"/>
  <c r="BA344" i="30"/>
  <c r="AL331" i="30"/>
  <c r="BR339" i="30"/>
  <c r="V315" i="30"/>
  <c r="H332" i="30"/>
  <c r="X344" i="30"/>
  <c r="U340" i="30"/>
  <c r="R336" i="30"/>
  <c r="CG316" i="30"/>
  <c r="BO343" i="30"/>
  <c r="BD340" i="30"/>
  <c r="BA336" i="30"/>
  <c r="AX332" i="30"/>
  <c r="BQ320" i="30"/>
  <c r="AT333" i="30"/>
  <c r="BA348" i="30"/>
  <c r="CF314" i="30"/>
  <c r="P327" i="30"/>
  <c r="BZ345" i="30"/>
  <c r="C335" i="30"/>
  <c r="H329" i="30"/>
  <c r="BR328" i="30"/>
  <c r="S332" i="30"/>
  <c r="BG333" i="30"/>
  <c r="BK336" i="30"/>
  <c r="BO339" i="30"/>
  <c r="AO295" i="30"/>
  <c r="U310" i="30"/>
  <c r="S306" i="30"/>
  <c r="AE318" i="30"/>
  <c r="P314" i="30"/>
  <c r="BP325" i="30"/>
  <c r="D329" i="30"/>
  <c r="BU315" i="30"/>
  <c r="BY318" i="30"/>
  <c r="CC321" i="30"/>
  <c r="CG324" i="30"/>
  <c r="E328" i="30"/>
  <c r="BV314" i="30"/>
  <c r="BZ317" i="30"/>
  <c r="CD320" i="30"/>
  <c r="B324" i="30"/>
  <c r="F327" i="30"/>
  <c r="J330" i="30"/>
  <c r="K333" i="30"/>
  <c r="O336" i="30"/>
  <c r="S339" i="30"/>
  <c r="AC289" i="30"/>
  <c r="BL310" i="30"/>
  <c r="F312" i="30"/>
  <c r="G316" i="30"/>
  <c r="K328" i="30"/>
  <c r="H324" i="30"/>
  <c r="AN328" i="30"/>
  <c r="Y315" i="30"/>
  <c r="AC318" i="30"/>
  <c r="AG321" i="30"/>
  <c r="AK324" i="30"/>
  <c r="AO327" i="30"/>
  <c r="Z314" i="30"/>
  <c r="AD317" i="30"/>
  <c r="AH320" i="30"/>
  <c r="AL323" i="30"/>
  <c r="AP326" i="30"/>
  <c r="AT329" i="30"/>
  <c r="AU332" i="30"/>
  <c r="AY335" i="30"/>
  <c r="BC338" i="30"/>
  <c r="BG341" i="30"/>
  <c r="BS316" i="30"/>
  <c r="AO315" i="30"/>
  <c r="BE327" i="30"/>
  <c r="BB323" i="30"/>
  <c r="BO335" i="30"/>
  <c r="AI343" i="30"/>
  <c r="L331" i="30"/>
  <c r="P334" i="30"/>
  <c r="T337" i="30"/>
  <c r="X340" i="30"/>
  <c r="AB343" i="30"/>
  <c r="AF346" i="30"/>
  <c r="Q333" i="30"/>
  <c r="U336" i="30"/>
  <c r="Y339" i="30"/>
  <c r="AC342" i="30"/>
  <c r="AG345" i="30"/>
  <c r="R332" i="30"/>
  <c r="AU301" i="30"/>
  <c r="AL327" i="30"/>
  <c r="L335" i="30"/>
  <c r="I331" i="30"/>
  <c r="Y343" i="30"/>
  <c r="V339" i="30"/>
  <c r="Q329" i="30"/>
  <c r="AR331" i="30"/>
  <c r="BH343" i="30"/>
  <c r="BE339" i="30"/>
  <c r="BB335" i="30"/>
  <c r="BK344" i="30"/>
  <c r="AL343" i="30"/>
  <c r="CD347" i="30"/>
  <c r="D318" i="30"/>
  <c r="T330" i="30"/>
  <c r="BO346" i="30"/>
  <c r="N341" i="30"/>
  <c r="E325" i="30"/>
  <c r="CE340" i="30"/>
  <c r="E333" i="30"/>
  <c r="AI331" i="30"/>
  <c r="AM334" i="30"/>
  <c r="AQ337" i="30"/>
  <c r="AU340" i="30"/>
  <c r="AR299" i="30"/>
  <c r="Y313" i="30"/>
  <c r="W309" i="30"/>
  <c r="AI321" i="30"/>
  <c r="T317" i="30"/>
  <c r="BL326" i="30"/>
  <c r="BP329" i="30"/>
  <c r="BA316" i="30"/>
  <c r="BE319" i="30"/>
  <c r="BI322" i="30"/>
  <c r="BM325" i="30"/>
  <c r="BQ328" i="30"/>
  <c r="BB315" i="30"/>
  <c r="BF318" i="30"/>
  <c r="BJ321" i="30"/>
  <c r="BN324" i="30"/>
  <c r="BR327" i="30"/>
  <c r="BS330" i="30"/>
  <c r="BW333" i="30"/>
  <c r="CA336" i="30"/>
  <c r="CE339" i="30"/>
  <c r="AQ298" i="30"/>
  <c r="CG310" i="30"/>
  <c r="CE306" i="30"/>
  <c r="K319" i="30"/>
  <c r="CB314" i="30"/>
  <c r="P326" i="30"/>
  <c r="T329" i="30"/>
  <c r="E316" i="30"/>
  <c r="I319" i="30"/>
  <c r="M322" i="30"/>
  <c r="Q325" i="30"/>
  <c r="U328" i="30"/>
  <c r="F315" i="30"/>
  <c r="J318" i="30"/>
  <c r="N321" i="30"/>
  <c r="R324" i="30"/>
  <c r="V327" i="30"/>
  <c r="Z330" i="30"/>
  <c r="AA333" i="30"/>
  <c r="AE336" i="30"/>
  <c r="AI339" i="30"/>
  <c r="AE293" i="30"/>
  <c r="BW328" i="30"/>
  <c r="AS318" i="30"/>
  <c r="AP314" i="30"/>
  <c r="BF326" i="30"/>
  <c r="BS338" i="30"/>
  <c r="O344" i="30"/>
  <c r="BX331" i="30"/>
  <c r="CB334" i="30"/>
  <c r="CF337" i="30"/>
  <c r="D341" i="30"/>
  <c r="H344" i="30"/>
  <c r="BY330" i="30"/>
  <c r="CC333" i="30"/>
  <c r="CG336" i="30"/>
  <c r="E340" i="30"/>
  <c r="I343" i="30"/>
  <c r="M346" i="30"/>
  <c r="BJ333" i="30"/>
  <c r="BH315" i="30"/>
  <c r="AY339" i="30"/>
  <c r="P338" i="30"/>
  <c r="M334" i="30"/>
  <c r="AC346" i="30"/>
  <c r="Z342" i="30"/>
  <c r="N325" i="30"/>
  <c r="AV334" i="30"/>
  <c r="AS330" i="30"/>
  <c r="BI342" i="30"/>
  <c r="BF338" i="30"/>
  <c r="AZ341" i="30"/>
  <c r="AP346" i="30"/>
  <c r="AE347" i="30"/>
  <c r="H321" i="30"/>
  <c r="I320" i="30"/>
  <c r="AR320" i="30"/>
  <c r="BR346" i="30"/>
  <c r="P323" i="30"/>
  <c r="BN347" i="30"/>
  <c r="CB348" i="30"/>
  <c r="AP334" i="30"/>
  <c r="AT337" i="30"/>
  <c r="AX340" i="30"/>
  <c r="BM311" i="30"/>
  <c r="AF326" i="30"/>
  <c r="AC322" i="30"/>
  <c r="Z318" i="30"/>
  <c r="AM330" i="30"/>
  <c r="G342" i="30"/>
  <c r="K345" i="30"/>
  <c r="BT332" i="30"/>
  <c r="BX335" i="30"/>
  <c r="CB338" i="30"/>
  <c r="CF341" i="30"/>
  <c r="D345" i="30"/>
  <c r="BU331" i="30"/>
  <c r="BY334" i="30"/>
  <c r="CC337" i="30"/>
  <c r="CG340" i="30"/>
  <c r="E344" i="30"/>
  <c r="BV330" i="30"/>
  <c r="BZ333" i="30"/>
  <c r="CD336" i="30"/>
  <c r="B340" i="30"/>
  <c r="AZ305" i="30"/>
  <c r="BL318" i="30"/>
  <c r="E320" i="30"/>
  <c r="B316" i="30"/>
  <c r="R328" i="30"/>
  <c r="AE340" i="30"/>
  <c r="AU344" i="30"/>
  <c r="X332" i="30"/>
  <c r="AB335" i="30"/>
  <c r="AF338" i="30"/>
  <c r="AJ341" i="30"/>
  <c r="AN344" i="30"/>
  <c r="Y331" i="30"/>
  <c r="AC334" i="30"/>
  <c r="AG337" i="30"/>
  <c r="AK340" i="30"/>
  <c r="AO343" i="30"/>
  <c r="AS346" i="30"/>
  <c r="AD333" i="30"/>
  <c r="AH336" i="30"/>
  <c r="AL339" i="30"/>
  <c r="AP342" i="30"/>
  <c r="BN316" i="30"/>
  <c r="AN332" i="30"/>
  <c r="BD344" i="30"/>
  <c r="BA340" i="30"/>
  <c r="AX336" i="30"/>
  <c r="R344" i="30"/>
  <c r="CF346" i="30"/>
  <c r="BG345" i="30"/>
  <c r="AG349" i="30"/>
  <c r="BJ348" i="30"/>
  <c r="K348" i="30"/>
  <c r="CA328" i="30"/>
  <c r="BL315" i="30"/>
  <c r="BP318" i="30"/>
  <c r="BT321" i="30"/>
  <c r="BX324" i="30"/>
  <c r="CB327" i="30"/>
  <c r="BM314" i="30"/>
  <c r="M323" i="30"/>
  <c r="Y335" i="30"/>
  <c r="BH348" i="30"/>
  <c r="BS349" i="30"/>
  <c r="AV323" i="30"/>
  <c r="AS319" i="30"/>
  <c r="D337" i="30"/>
  <c r="AD345" i="30"/>
  <c r="BV349" i="30"/>
  <c r="CB319" i="30"/>
  <c r="BY315" i="30"/>
  <c r="BM333" i="30"/>
  <c r="M319" i="30"/>
  <c r="BF319" i="30"/>
  <c r="BS331" i="30"/>
  <c r="C344" i="30"/>
  <c r="AO328" i="30"/>
  <c r="BU339" i="30"/>
  <c r="AI344" i="30"/>
  <c r="U345" i="30"/>
  <c r="AZ315" i="30"/>
  <c r="V335" i="30"/>
  <c r="Z338" i="30"/>
  <c r="AD341" i="30"/>
  <c r="BK307" i="30"/>
  <c r="AJ329" i="30"/>
  <c r="AG325" i="30"/>
  <c r="AD321" i="30"/>
  <c r="AQ333" i="30"/>
  <c r="BS342" i="30"/>
  <c r="AV330" i="30"/>
  <c r="AZ333" i="30"/>
  <c r="BD336" i="30"/>
  <c r="BH339" i="30"/>
  <c r="BL342" i="30"/>
  <c r="BP345" i="30"/>
  <c r="BA332" i="30"/>
  <c r="BE335" i="30"/>
  <c r="BI338" i="30"/>
  <c r="BM341" i="30"/>
  <c r="BQ344" i="30"/>
  <c r="BB331" i="30"/>
  <c r="BF334" i="30"/>
  <c r="BJ337" i="30"/>
  <c r="BN340" i="30"/>
  <c r="BJ306" i="30"/>
  <c r="L327" i="30"/>
  <c r="I323" i="30"/>
  <c r="F319" i="30"/>
  <c r="S331" i="30"/>
  <c r="W342" i="30"/>
  <c r="AA345" i="30"/>
  <c r="D333" i="30"/>
  <c r="H336" i="30"/>
  <c r="L339" i="30"/>
  <c r="P342" i="30"/>
  <c r="T345" i="30"/>
  <c r="E332" i="30"/>
  <c r="I335" i="30"/>
  <c r="M338" i="30"/>
  <c r="Q341" i="30"/>
  <c r="U344" i="30"/>
  <c r="F331" i="30"/>
  <c r="J334" i="30"/>
  <c r="N337" i="30"/>
  <c r="R340" i="30"/>
  <c r="BB301" i="30"/>
  <c r="CD328" i="30"/>
  <c r="AR335" i="30"/>
  <c r="AO331" i="30"/>
  <c r="BE343" i="30"/>
  <c r="BB339" i="30"/>
  <c r="CD344" i="30"/>
  <c r="BL347" i="30"/>
  <c r="I347" i="30"/>
  <c r="K346" i="30"/>
  <c r="AP349" i="30"/>
  <c r="BW348" i="30"/>
  <c r="BG329" i="30"/>
  <c r="AR316" i="30"/>
  <c r="AV319" i="30"/>
  <c r="AZ322" i="30"/>
  <c r="BD325" i="30"/>
  <c r="BH328" i="30"/>
  <c r="AS315" i="30"/>
  <c r="BX327" i="30"/>
  <c r="V331" i="30"/>
  <c r="E348" i="30"/>
  <c r="AJ314" i="30"/>
  <c r="AZ326" i="30"/>
  <c r="AW322" i="30"/>
  <c r="CG332" i="30"/>
  <c r="L348" i="30"/>
  <c r="W349" i="30"/>
  <c r="CF322" i="30"/>
  <c r="CC318" i="30"/>
  <c r="AB348" i="30"/>
  <c r="BM326" i="30"/>
  <c r="BJ322" i="30"/>
  <c r="BW334" i="30"/>
  <c r="BL331" i="30"/>
  <c r="AL324" i="30"/>
  <c r="BE320" i="30"/>
  <c r="X341" i="30"/>
  <c r="R341" i="30"/>
  <c r="BB340" i="30"/>
  <c r="CD332" i="30"/>
  <c r="B336" i="30"/>
  <c r="F339" i="30"/>
  <c r="J342" i="30"/>
  <c r="BW319" i="30"/>
  <c r="U316" i="30"/>
  <c r="AK328" i="30"/>
  <c r="AH324" i="30"/>
  <c r="AU336" i="30"/>
  <c r="AY343" i="30"/>
  <c r="AB331" i="30"/>
  <c r="AF334" i="30"/>
  <c r="AJ337" i="30"/>
  <c r="AN340" i="30"/>
  <c r="AR343" i="30"/>
  <c r="AC330" i="30"/>
  <c r="AG333" i="30"/>
  <c r="AK336" i="30"/>
  <c r="AO339" i="30"/>
  <c r="AS342" i="30"/>
  <c r="AW345" i="30"/>
  <c r="AH332" i="30"/>
  <c r="AL335" i="30"/>
  <c r="AP338" i="30"/>
  <c r="AT341" i="30"/>
  <c r="BO310" i="30"/>
  <c r="P330" i="30"/>
  <c r="M326" i="30"/>
  <c r="J322" i="30"/>
  <c r="W334" i="30"/>
  <c r="C343" i="30"/>
  <c r="BL330" i="30"/>
  <c r="BP333" i="30"/>
  <c r="BT336" i="30"/>
  <c r="BX339" i="30"/>
  <c r="CB342" i="30"/>
  <c r="CF345" i="30"/>
  <c r="BQ332" i="30"/>
  <c r="BU335" i="30"/>
  <c r="BY338" i="30"/>
  <c r="CC341" i="30"/>
  <c r="CG344" i="30"/>
  <c r="BR331" i="30"/>
  <c r="BV334" i="30"/>
  <c r="BZ337" i="30"/>
  <c r="CD340" i="30"/>
  <c r="BP321" i="30"/>
  <c r="K341" i="30"/>
  <c r="AV338" i="30"/>
  <c r="AS334" i="30"/>
  <c r="AP330" i="30"/>
  <c r="BF342" i="30"/>
  <c r="BJ345" i="30"/>
  <c r="AR348" i="30"/>
  <c r="BU347" i="30"/>
  <c r="R347" i="30"/>
  <c r="AY346" i="30"/>
  <c r="BC349" i="30"/>
  <c r="T314" i="30"/>
  <c r="X317" i="30"/>
  <c r="AB320" i="30"/>
  <c r="AF323" i="30"/>
  <c r="AJ326" i="30"/>
  <c r="AN329" i="30"/>
  <c r="E317" i="30"/>
  <c r="AM342" i="30"/>
  <c r="BV342" i="30"/>
  <c r="AH347" i="30"/>
  <c r="AN317" i="30"/>
  <c r="BD329" i="30"/>
  <c r="BS313" i="30"/>
  <c r="Q345" i="30"/>
  <c r="AO347" i="30"/>
  <c r="G330" i="30"/>
  <c r="D326" i="30"/>
  <c r="CG321" i="30"/>
  <c r="AM349" i="30"/>
  <c r="BQ329" i="30"/>
  <c r="BN325" i="30"/>
  <c r="CA337" i="30"/>
  <c r="H337" i="30"/>
  <c r="AY336" i="30"/>
  <c r="F320" i="30"/>
  <c r="S336" i="30"/>
  <c r="AP319" i="30"/>
  <c r="W332" i="30"/>
  <c r="BQ317" i="30"/>
  <c r="BU320" i="30"/>
  <c r="BY323" i="30"/>
  <c r="BU323" i="30"/>
  <c r="AQ345" i="30"/>
  <c r="AF342" i="30"/>
  <c r="AC338" i="30"/>
  <c r="Z334" i="30"/>
  <c r="BB343" i="30"/>
  <c r="C346" i="30"/>
  <c r="AN349" i="30"/>
  <c r="BQ348" i="30"/>
  <c r="N348" i="30"/>
  <c r="AU347" i="30"/>
  <c r="AE328" i="30"/>
  <c r="P315" i="30"/>
  <c r="T318" i="30"/>
  <c r="X321" i="30"/>
  <c r="AB324" i="30"/>
  <c r="AF327" i="30"/>
  <c r="Q314" i="30"/>
  <c r="U317" i="30"/>
  <c r="Y320" i="30"/>
  <c r="AC323" i="30"/>
  <c r="BI314" i="30"/>
  <c r="S343" i="30"/>
  <c r="H340" i="30"/>
  <c r="E336" i="30"/>
  <c r="B332" i="30"/>
  <c r="F343" i="30"/>
  <c r="J346" i="30"/>
  <c r="BX348" i="30"/>
  <c r="U348" i="30"/>
  <c r="AX347" i="30"/>
  <c r="CE346" i="30"/>
  <c r="D270" i="30"/>
  <c r="AZ314" i="30"/>
  <c r="BD317" i="30"/>
  <c r="BH320" i="30"/>
  <c r="BL323" i="30"/>
  <c r="BP326" i="30"/>
  <c r="BT329" i="30"/>
  <c r="BE316" i="30"/>
  <c r="BI319" i="30"/>
  <c r="BM322" i="30"/>
  <c r="CE325" i="30"/>
  <c r="CC345" i="30"/>
  <c r="BE347" i="30"/>
  <c r="W330" i="30"/>
  <c r="T326" i="30"/>
  <c r="Q322" i="30"/>
  <c r="AS327" i="30"/>
  <c r="AD314" i="30"/>
  <c r="AH317" i="30"/>
  <c r="AL320" i="30"/>
  <c r="AP323" i="30"/>
  <c r="AT326" i="30"/>
  <c r="AX329" i="30"/>
  <c r="AY332" i="30"/>
  <c r="BC335" i="30"/>
  <c r="BG338" i="30"/>
  <c r="BK341" i="30"/>
  <c r="BO344" i="30"/>
  <c r="AR332" i="30"/>
  <c r="L340" i="30"/>
  <c r="BT317" i="30"/>
  <c r="Z315" i="30"/>
  <c r="AP327" i="30"/>
  <c r="BC339" i="30"/>
  <c r="AR336" i="30"/>
  <c r="BT349" i="30"/>
  <c r="M327" i="30"/>
  <c r="J323" i="30"/>
  <c r="W335" i="30"/>
  <c r="L332" i="30"/>
  <c r="CC349" i="30"/>
  <c r="H333" i="30"/>
  <c r="I336" i="30"/>
  <c r="F332" i="30"/>
  <c r="V344" i="30"/>
  <c r="H345" i="30"/>
  <c r="BU328" i="30"/>
  <c r="BP327" i="30"/>
  <c r="AI328" i="30"/>
  <c r="AP316" i="30"/>
  <c r="AW318" i="30"/>
  <c r="BA321" i="30"/>
  <c r="BE324" i="30"/>
  <c r="BR319" i="30"/>
  <c r="T333" i="30"/>
  <c r="AJ345" i="30"/>
  <c r="AG341" i="30"/>
  <c r="AD337" i="30"/>
  <c r="AH344" i="30"/>
  <c r="P347" i="30"/>
  <c r="AM346" i="30"/>
  <c r="AW349" i="30"/>
  <c r="BZ348" i="30"/>
  <c r="AA348" i="30"/>
  <c r="K329" i="30"/>
  <c r="CB315" i="30"/>
  <c r="CF318" i="30"/>
  <c r="D322" i="30"/>
  <c r="H325" i="30"/>
  <c r="L328" i="30"/>
  <c r="CC314" i="30"/>
  <c r="CG317" i="30"/>
  <c r="E321" i="30"/>
  <c r="I324" i="30"/>
  <c r="BY326" i="30"/>
  <c r="CB330" i="30"/>
  <c r="L343" i="30"/>
  <c r="I339" i="30"/>
  <c r="F335" i="30"/>
  <c r="BR343" i="30"/>
  <c r="AZ346" i="30"/>
  <c r="BD349" i="30"/>
  <c r="CG348" i="30"/>
  <c r="AD348" i="30"/>
  <c r="BK347" i="30"/>
  <c r="AU328" i="30"/>
  <c r="AF315" i="30"/>
  <c r="AJ318" i="30"/>
  <c r="AN321" i="30"/>
  <c r="AR324" i="30"/>
  <c r="AV327" i="30"/>
  <c r="AG314" i="30"/>
  <c r="AK317" i="30"/>
  <c r="AO320" i="30"/>
  <c r="AS323" i="30"/>
  <c r="G338" i="30"/>
  <c r="BZ341" i="30"/>
  <c r="B347" i="30"/>
  <c r="H317" i="30"/>
  <c r="X329" i="30"/>
  <c r="U325" i="30"/>
  <c r="Y328" i="30"/>
  <c r="J315" i="30"/>
  <c r="N318" i="30"/>
  <c r="R321" i="30"/>
  <c r="V324" i="30"/>
  <c r="Z327" i="30"/>
  <c r="AA330" i="30"/>
  <c r="AE333" i="30"/>
  <c r="AI336" i="30"/>
  <c r="AM339" i="30"/>
  <c r="AQ342" i="30"/>
  <c r="AU345" i="30"/>
  <c r="X333" i="30"/>
  <c r="CE343" i="30"/>
  <c r="D330" i="30"/>
  <c r="AD318" i="30"/>
  <c r="AQ330" i="30"/>
  <c r="BG342" i="30"/>
  <c r="AV339" i="30"/>
  <c r="BK328" i="30"/>
  <c r="Q330" i="30"/>
  <c r="N326" i="30"/>
  <c r="AA338" i="30"/>
  <c r="P335" i="30"/>
  <c r="I328" i="30"/>
  <c r="P343" i="30"/>
  <c r="M339" i="30"/>
  <c r="J335" i="30"/>
  <c r="D347" i="30"/>
  <c r="E341" i="30"/>
  <c r="AC339" i="30"/>
  <c r="BM323" i="30"/>
  <c r="AF324" i="30"/>
  <c r="CB324" i="30"/>
  <c r="Y316" i="30"/>
  <c r="AC319" i="30"/>
  <c r="AG322" i="30"/>
  <c r="BN309" i="30"/>
  <c r="CE331" i="30"/>
  <c r="X336" i="30"/>
  <c r="U332" i="30"/>
  <c r="AK344" i="30"/>
  <c r="AH340" i="30"/>
  <c r="N345" i="30"/>
  <c r="CB347" i="30"/>
  <c r="Y347" i="30"/>
  <c r="BB346" i="30"/>
  <c r="BF349" i="30"/>
  <c r="G349" i="30"/>
  <c r="BW329" i="30"/>
  <c r="BH316" i="30"/>
  <c r="BL319" i="30"/>
  <c r="BP322" i="30"/>
  <c r="BT325" i="30"/>
  <c r="BX328" i="30"/>
  <c r="BI315" i="30"/>
  <c r="BM318" i="30"/>
  <c r="BQ321" i="30"/>
  <c r="BU324" i="30"/>
  <c r="BV322" i="30"/>
  <c r="CF333" i="30"/>
  <c r="P346" i="30"/>
  <c r="M342" i="30"/>
  <c r="J338" i="30"/>
  <c r="AX344" i="30"/>
  <c r="AF347" i="30"/>
  <c r="BI346" i="30"/>
  <c r="BM349" i="30"/>
  <c r="J349" i="30"/>
  <c r="AQ348" i="30"/>
  <c r="AA329" i="30"/>
  <c r="L316" i="30"/>
  <c r="P319" i="30"/>
  <c r="T322" i="30"/>
  <c r="X325" i="30"/>
  <c r="AB328" i="30"/>
  <c r="M315" i="30"/>
  <c r="Q318" i="30"/>
  <c r="U321" i="30"/>
  <c r="Y324" i="30"/>
  <c r="BP337" i="30"/>
  <c r="AT345" i="30"/>
  <c r="CE345" i="30"/>
  <c r="L320" i="30"/>
  <c r="I316" i="30"/>
  <c r="CG325" i="30"/>
  <c r="E329" i="30"/>
  <c r="BV315" i="30"/>
  <c r="BZ318" i="30"/>
  <c r="CD321" i="30"/>
  <c r="B325" i="30"/>
  <c r="F328" i="30"/>
  <c r="G331" i="30"/>
  <c r="K334" i="30"/>
  <c r="O337" i="30"/>
  <c r="S340" i="30"/>
  <c r="W343" i="30"/>
  <c r="CF330" i="30"/>
  <c r="D334" i="30"/>
  <c r="V343" i="30"/>
  <c r="AK325" i="30"/>
  <c r="AH321" i="30"/>
  <c r="AU333" i="30"/>
  <c r="AJ330" i="30"/>
  <c r="AZ342" i="30"/>
  <c r="BH324" i="30"/>
  <c r="B317" i="30"/>
  <c r="R329" i="30"/>
  <c r="AE341" i="30"/>
  <c r="T338" i="30"/>
  <c r="F324" i="30"/>
  <c r="T346" i="30"/>
  <c r="Q342" i="30"/>
  <c r="N338" i="30"/>
  <c r="BE348" i="30"/>
  <c r="B337" i="30"/>
  <c r="T347" i="30"/>
  <c r="AO332" i="30"/>
  <c r="Q338" i="30"/>
  <c r="BR333" i="30"/>
  <c r="BP334" i="30"/>
  <c r="BT337" i="30"/>
  <c r="BX340" i="30"/>
  <c r="BT340" i="30"/>
  <c r="Z346" i="30"/>
  <c r="O347" i="30"/>
  <c r="BX320" i="30"/>
  <c r="BU316" i="30"/>
  <c r="Q326" i="30"/>
  <c r="U329" i="30"/>
  <c r="F316" i="30"/>
  <c r="J319" i="30"/>
  <c r="N322" i="30"/>
  <c r="R325" i="30"/>
  <c r="V328" i="30"/>
  <c r="W331" i="30"/>
  <c r="AA334" i="30"/>
  <c r="AE337" i="30"/>
  <c r="AI340" i="30"/>
  <c r="AM343" i="30"/>
  <c r="P331" i="30"/>
  <c r="T334" i="30"/>
  <c r="X337" i="30"/>
  <c r="AB340" i="30"/>
  <c r="CC329" i="30"/>
  <c r="BR335" i="30"/>
  <c r="Q349" i="30"/>
  <c r="AV315" i="30"/>
  <c r="BL327" i="30"/>
  <c r="BI323" i="30"/>
  <c r="BY327" i="30"/>
  <c r="BJ314" i="30"/>
  <c r="BN317" i="30"/>
  <c r="BR320" i="30"/>
  <c r="BV323" i="30"/>
  <c r="BZ326" i="30"/>
  <c r="CD329" i="30"/>
  <c r="CE332" i="30"/>
  <c r="C336" i="30"/>
  <c r="G339" i="30"/>
  <c r="K342" i="30"/>
  <c r="O345" i="30"/>
  <c r="BX332" i="30"/>
  <c r="CB335" i="30"/>
  <c r="CF338" i="30"/>
  <c r="D342" i="30"/>
  <c r="AB316" i="30"/>
  <c r="BZ314" i="30"/>
  <c r="J327" i="30"/>
  <c r="W339" i="30"/>
  <c r="L336" i="30"/>
  <c r="CB343" i="30"/>
  <c r="BM330" i="30"/>
  <c r="BQ333" i="30"/>
  <c r="BU336" i="30"/>
  <c r="BY339" i="30"/>
  <c r="CC342" i="30"/>
  <c r="CG345" i="30"/>
  <c r="BR332" i="30"/>
  <c r="BV335" i="30"/>
  <c r="BZ338" i="30"/>
  <c r="CD341" i="30"/>
  <c r="B345" i="30"/>
  <c r="BP347" i="30"/>
  <c r="B348" i="30"/>
  <c r="BC331" i="30"/>
  <c r="BY331" i="30"/>
  <c r="I344" i="30"/>
  <c r="F340" i="30"/>
  <c r="Y348" i="30"/>
  <c r="CE336" i="30"/>
  <c r="AK345" i="30"/>
  <c r="BA349" i="30"/>
  <c r="BD318" i="30"/>
  <c r="BA314" i="30"/>
  <c r="BQ325" i="30"/>
  <c r="AW338" i="30"/>
  <c r="S346" i="30"/>
  <c r="T315" i="30"/>
  <c r="AJ327" i="30"/>
  <c r="D315" i="30"/>
  <c r="AB332" i="30"/>
  <c r="BF328" i="30"/>
  <c r="I329" i="30"/>
  <c r="U334" i="30"/>
  <c r="AV335" i="30"/>
  <c r="AZ338" i="30"/>
  <c r="BD341" i="30"/>
  <c r="BQ336" i="30"/>
  <c r="H349" i="30"/>
  <c r="X269" i="30"/>
  <c r="CB323" i="30"/>
  <c r="BY319" i="30"/>
  <c r="CC326" i="30"/>
  <c r="CG329" i="30"/>
  <c r="BR316" i="30"/>
  <c r="BV319" i="30"/>
  <c r="BZ322" i="30"/>
  <c r="CD325" i="30"/>
  <c r="B329" i="30"/>
  <c r="C332" i="30"/>
  <c r="G335" i="30"/>
  <c r="K338" i="30"/>
  <c r="O341" i="30"/>
  <c r="S344" i="30"/>
  <c r="CB331" i="30"/>
  <c r="CF334" i="30"/>
  <c r="D338" i="30"/>
  <c r="H341" i="30"/>
  <c r="BH331" i="30"/>
  <c r="B344" i="30"/>
  <c r="AT348" i="30"/>
  <c r="AZ318" i="30"/>
  <c r="AW314" i="30"/>
  <c r="BA325" i="30"/>
  <c r="BE328" i="30"/>
  <c r="AP315" i="30"/>
  <c r="AT318" i="30"/>
  <c r="AX321" i="30"/>
  <c r="BB324" i="30"/>
  <c r="BF327" i="30"/>
  <c r="BG330" i="30"/>
  <c r="BK333" i="30"/>
  <c r="BO336" i="30"/>
  <c r="BS339" i="30"/>
  <c r="BW342" i="30"/>
  <c r="AZ330" i="30"/>
  <c r="BD333" i="30"/>
  <c r="BH336" i="30"/>
  <c r="BL339" i="30"/>
  <c r="BZ325" i="30"/>
  <c r="AR328" i="30"/>
  <c r="CD317" i="30"/>
  <c r="N330" i="30"/>
  <c r="AA342" i="30"/>
  <c r="P339" i="30"/>
  <c r="BH344" i="30"/>
  <c r="AS331" i="30"/>
  <c r="AW334" i="30"/>
  <c r="BA337" i="30"/>
  <c r="BE340" i="30"/>
  <c r="BI343" i="30"/>
  <c r="AT330" i="30"/>
  <c r="AX333" i="30"/>
  <c r="BB336" i="30"/>
  <c r="BF339" i="30"/>
  <c r="BJ342" i="30"/>
  <c r="BN345" i="30"/>
  <c r="AV348" i="30"/>
  <c r="BI330" i="30"/>
  <c r="BS343" i="30"/>
  <c r="CC334" i="30"/>
  <c r="BZ330" i="30"/>
  <c r="J343" i="30"/>
  <c r="BB347" i="30"/>
  <c r="AF343" i="30"/>
  <c r="Z335" i="30"/>
  <c r="BO347" i="30"/>
  <c r="BH321" i="30"/>
  <c r="BE317" i="30"/>
  <c r="CA333" i="30"/>
  <c r="BE344" i="30"/>
  <c r="BU348" i="30"/>
  <c r="X318" i="30"/>
  <c r="U314" i="30"/>
  <c r="Q323" i="30"/>
  <c r="AX348" i="30"/>
  <c r="BS340" i="30"/>
  <c r="F325" i="30"/>
  <c r="BD334" i="30"/>
  <c r="AB336" i="30"/>
  <c r="AF339" i="30"/>
  <c r="BM317" i="30"/>
  <c r="BN332" i="30"/>
  <c r="AK348" i="30"/>
  <c r="BP314" i="30"/>
  <c r="CF326" i="30"/>
  <c r="CC322" i="30"/>
  <c r="BI327" i="30"/>
  <c r="AT314" i="30"/>
  <c r="AX317" i="30"/>
  <c r="BB320" i="30"/>
  <c r="BF323" i="30"/>
  <c r="BJ326" i="30"/>
  <c r="BN329" i="30"/>
  <c r="BO332" i="30"/>
  <c r="BS335" i="30"/>
  <c r="BW338" i="30"/>
  <c r="CA341" i="30"/>
  <c r="CE344" i="30"/>
  <c r="BH332" i="30"/>
  <c r="BL335" i="30"/>
  <c r="BP338" i="30"/>
  <c r="BT341" i="30"/>
  <c r="BX343" i="30"/>
  <c r="BP346" i="30"/>
  <c r="CA347" i="30"/>
  <c r="BD321" i="30"/>
  <c r="BA317" i="30"/>
  <c r="AG326" i="30"/>
  <c r="AK329" i="30"/>
  <c r="V316" i="30"/>
  <c r="Z319" i="30"/>
  <c r="AD322" i="30"/>
  <c r="AH325" i="30"/>
  <c r="AL328" i="30"/>
  <c r="AM331" i="30"/>
  <c r="AQ334" i="30"/>
  <c r="AU337" i="30"/>
  <c r="AY340" i="30"/>
  <c r="BC343" i="30"/>
  <c r="AF331" i="30"/>
  <c r="AJ334" i="30"/>
  <c r="AN337" i="30"/>
  <c r="AR340" i="30"/>
  <c r="BV338" i="30"/>
  <c r="AO324" i="30"/>
  <c r="B321" i="30"/>
  <c r="O333" i="30"/>
  <c r="AE345" i="30"/>
  <c r="T342" i="30"/>
  <c r="AN345" i="30"/>
  <c r="Y332" i="30"/>
  <c r="AC335" i="30"/>
  <c r="AG338" i="30"/>
  <c r="AK341" i="30"/>
  <c r="AO344" i="30"/>
  <c r="Z331" i="30"/>
  <c r="AD334" i="30"/>
  <c r="AH337" i="30"/>
  <c r="AL340" i="30"/>
  <c r="AP343" i="30"/>
  <c r="AT346" i="30"/>
  <c r="AB349" i="30"/>
  <c r="AG318" i="30"/>
  <c r="BH340" i="30"/>
  <c r="CG337" i="30"/>
  <c r="CD333" i="30"/>
  <c r="N346" i="30"/>
  <c r="C347" i="30"/>
  <c r="U333" i="30"/>
  <c r="AH341" i="30"/>
  <c r="BO328" i="30"/>
  <c r="BL324" i="30"/>
  <c r="BI320" i="30"/>
  <c r="AJ342" i="30"/>
  <c r="AT334" i="30"/>
  <c r="AI347" i="30"/>
  <c r="AB321" i="30"/>
  <c r="AC320" i="30"/>
  <c r="J320" i="30"/>
  <c r="CC315" i="30"/>
  <c r="BN341" i="30"/>
  <c r="BQ322" i="30"/>
  <c r="AC317" i="30"/>
  <c r="BW345" i="30"/>
  <c r="AK349" i="30"/>
  <c r="BN348" i="30"/>
  <c r="AV347" i="30"/>
  <c r="AW326" i="30"/>
  <c r="AT322" i="30"/>
  <c r="BG334" i="30"/>
  <c r="AV331" i="30"/>
  <c r="BP342" i="30"/>
  <c r="BT345" i="30"/>
  <c r="BE332" i="30"/>
  <c r="BI335" i="30"/>
  <c r="BM338" i="30"/>
  <c r="BQ341" i="30"/>
  <c r="BU344" i="30"/>
  <c r="BF331" i="30"/>
  <c r="BJ334" i="30"/>
  <c r="BN337" i="30"/>
  <c r="BR340" i="30"/>
  <c r="BV343" i="30"/>
  <c r="BD346" i="30"/>
  <c r="BH349" i="30"/>
  <c r="E349" i="30"/>
  <c r="AH348" i="30"/>
  <c r="BL334" i="30"/>
  <c r="BJ318" i="30"/>
  <c r="G343" i="30"/>
  <c r="BX344" i="30"/>
  <c r="BM334" i="30"/>
  <c r="BU340" i="30"/>
  <c r="BJ330" i="30"/>
  <c r="BR336" i="30"/>
  <c r="BZ342" i="30"/>
  <c r="BL348" i="30"/>
  <c r="AL347" i="30"/>
  <c r="AU348" i="30"/>
  <c r="AU329" i="30"/>
  <c r="AF316" i="30"/>
  <c r="AJ319" i="30"/>
  <c r="AN322" i="30"/>
  <c r="AR325" i="30"/>
  <c r="AV328" i="30"/>
  <c r="AG315" i="30"/>
  <c r="AK318" i="30"/>
  <c r="AO321" i="30"/>
  <c r="AS324" i="30"/>
  <c r="BF315" i="30"/>
  <c r="C340" i="30"/>
  <c r="L344" i="30"/>
  <c r="CG333" i="30"/>
  <c r="I340" i="30"/>
  <c r="Q346" i="30"/>
  <c r="F336" i="30"/>
  <c r="N342" i="30"/>
  <c r="CF347" i="30"/>
  <c r="BF346" i="30"/>
  <c r="O348" i="30"/>
  <c r="O329" i="30"/>
  <c r="CF315" i="30"/>
  <c r="D319" i="30"/>
  <c r="H322" i="30"/>
  <c r="L325" i="30"/>
  <c r="P328" i="30"/>
  <c r="CG314" i="30"/>
  <c r="AG323" i="30"/>
  <c r="N334" i="30"/>
  <c r="L321" i="30"/>
  <c r="Q327" i="30"/>
  <c r="N323" i="30"/>
  <c r="AA335" i="30"/>
  <c r="BY335" i="30"/>
  <c r="K330" i="30"/>
  <c r="E322" i="30"/>
  <c r="AT319" i="30"/>
  <c r="BG331" i="30"/>
  <c r="AQ338" i="30"/>
  <c r="CG349" i="30"/>
  <c r="BQ314" i="30"/>
  <c r="BZ315" i="30"/>
  <c r="J328" i="30"/>
  <c r="C345" i="30"/>
  <c r="AE348" i="30"/>
  <c r="AK346" i="30"/>
  <c r="BA330" i="30"/>
  <c r="BL317" i="30"/>
  <c r="M347" i="30"/>
  <c r="AA346" i="30"/>
  <c r="AT349" i="30"/>
  <c r="BG348" i="30"/>
  <c r="BA329" i="30"/>
  <c r="AX325" i="30"/>
  <c r="BK337" i="30"/>
  <c r="AZ334" i="30"/>
  <c r="AV343" i="30"/>
  <c r="AG330" i="30"/>
  <c r="AK333" i="30"/>
  <c r="AO336" i="30"/>
  <c r="AS339" i="30"/>
  <c r="AW342" i="30"/>
  <c r="BA345" i="30"/>
  <c r="AL332" i="30"/>
  <c r="AP335" i="30"/>
  <c r="AT338" i="30"/>
  <c r="AX341" i="30"/>
  <c r="BB344" i="30"/>
  <c r="AJ347" i="30"/>
  <c r="BM346" i="30"/>
  <c r="BQ349" i="30"/>
  <c r="N349" i="30"/>
  <c r="Z349" i="30"/>
  <c r="BR324" i="30"/>
  <c r="BT333" i="30"/>
  <c r="AJ346" i="30"/>
  <c r="Y336" i="30"/>
  <c r="AG342" i="30"/>
  <c r="V332" i="30"/>
  <c r="AD338" i="30"/>
  <c r="AL344" i="30"/>
  <c r="AW346" i="30"/>
  <c r="CD348" i="30"/>
  <c r="AA349" i="30"/>
  <c r="H314" i="30"/>
  <c r="L317" i="30"/>
  <c r="P320" i="30"/>
  <c r="T323" i="30"/>
  <c r="X326" i="30"/>
  <c r="AB329" i="30"/>
  <c r="M316" i="30"/>
  <c r="Q319" i="30"/>
  <c r="U322" i="30"/>
  <c r="BN344" i="30"/>
  <c r="BN321" i="30"/>
  <c r="BP330" i="30"/>
  <c r="BD345" i="30"/>
  <c r="AS335" i="30"/>
  <c r="BA341" i="30"/>
  <c r="AP331" i="30"/>
  <c r="AX337" i="30"/>
  <c r="BF343" i="30"/>
  <c r="AR349" i="30"/>
  <c r="R348" i="30"/>
  <c r="CA348" i="30"/>
  <c r="CA329" i="30"/>
  <c r="BL316" i="30"/>
  <c r="BP319" i="30"/>
  <c r="BT322" i="30"/>
  <c r="BX325" i="30"/>
  <c r="CB328" i="30"/>
  <c r="BM315" i="30"/>
  <c r="AK321" i="30"/>
  <c r="AD346" i="30"/>
  <c r="T327" i="30"/>
  <c r="U330" i="30"/>
  <c r="R326" i="30"/>
  <c r="AE338" i="30"/>
  <c r="BV331" i="30"/>
  <c r="CF319" i="30"/>
  <c r="BA326" i="30"/>
  <c r="AX322" i="30"/>
  <c r="BK334" i="30"/>
  <c r="BA333" i="30"/>
  <c r="CE328" i="30"/>
  <c r="BY320" i="30"/>
  <c r="CD318" i="30"/>
  <c r="K331" i="30"/>
  <c r="BX341" i="30"/>
  <c r="AI341" i="30"/>
  <c r="AH329" i="30"/>
  <c r="BQ342" i="30"/>
  <c r="AW347" i="30"/>
  <c r="BY347" i="30"/>
  <c r="V347" i="30"/>
  <c r="BC346" i="30"/>
  <c r="AJ322" i="30"/>
  <c r="AL316" i="30"/>
  <c r="BB328" i="30"/>
  <c r="BO340" i="30"/>
  <c r="BD337" i="30"/>
  <c r="AB344" i="30"/>
  <c r="M331" i="30"/>
  <c r="Q334" i="30"/>
  <c r="U337" i="30"/>
  <c r="Y340" i="30"/>
  <c r="AC343" i="30"/>
  <c r="AG346" i="30"/>
  <c r="R333" i="30"/>
  <c r="V336" i="30"/>
  <c r="Z339" i="30"/>
  <c r="AD342" i="30"/>
  <c r="AH345" i="30"/>
  <c r="P348" i="30"/>
  <c r="AS347" i="30"/>
  <c r="BV346" i="30"/>
  <c r="BZ349" i="30"/>
  <c r="AC315" i="30"/>
  <c r="BW330" i="30"/>
  <c r="CB339" i="30"/>
  <c r="BI331" i="30"/>
  <c r="BQ337" i="30"/>
  <c r="BY343" i="30"/>
  <c r="BN333" i="30"/>
  <c r="BV339" i="30"/>
  <c r="CD345" i="30"/>
  <c r="I348" i="30"/>
  <c r="BS346" i="30"/>
  <c r="BT269" i="30"/>
  <c r="BT314" i="30"/>
  <c r="BX317" i="30"/>
  <c r="CB320" i="30"/>
  <c r="CF323" i="30"/>
  <c r="D327" i="30"/>
  <c r="H330" i="30"/>
  <c r="BY316" i="30"/>
  <c r="CC319" i="30"/>
  <c r="CG322" i="30"/>
  <c r="AF319" i="30"/>
  <c r="BV327" i="30"/>
  <c r="BX336" i="30"/>
  <c r="CC330" i="30"/>
  <c r="E337" i="30"/>
  <c r="M343" i="30"/>
  <c r="B333" i="30"/>
  <c r="J339" i="30"/>
  <c r="R345" i="30"/>
  <c r="AC347" i="30"/>
  <c r="BJ349" i="30"/>
  <c r="BG349" i="30"/>
  <c r="AN314" i="30"/>
  <c r="AR317" i="30"/>
  <c r="AV320" i="30"/>
  <c r="AZ323" i="30"/>
  <c r="BD326" i="30"/>
  <c r="BH329" i="30"/>
  <c r="Y317" i="30"/>
  <c r="AN341" i="30"/>
  <c r="S347" i="30"/>
  <c r="I317" i="30"/>
  <c r="F317" i="30"/>
  <c r="V329" i="30"/>
  <c r="BY346" i="30"/>
  <c r="F344" i="30"/>
  <c r="H326" i="30"/>
  <c r="BE329" i="30"/>
  <c r="BB325" i="30"/>
  <c r="BO337" i="30"/>
  <c r="BQ345" i="30"/>
  <c r="BT318" i="30"/>
  <c r="E326" i="30"/>
  <c r="B322" i="30"/>
  <c r="S337" i="30"/>
  <c r="BU337" i="30"/>
  <c r="X338" i="30"/>
  <c r="AT327" i="30"/>
  <c r="CF343" i="30"/>
  <c r="H335" i="30"/>
  <c r="E318" i="30"/>
  <c r="I321" i="30"/>
  <c r="M324" i="30"/>
  <c r="V320" i="30"/>
  <c r="X345" i="30"/>
  <c r="U341" i="30"/>
  <c r="R337" i="30"/>
  <c r="L349" i="30"/>
  <c r="BK348" i="30"/>
  <c r="AV316" i="30"/>
  <c r="BD322" i="30"/>
  <c r="BL328" i="30"/>
  <c r="BA318" i="30"/>
  <c r="BI324" i="30"/>
  <c r="CC327" i="30"/>
  <c r="BN314" i="30"/>
  <c r="BR317" i="30"/>
  <c r="BV320" i="30"/>
  <c r="BZ323" i="30"/>
  <c r="CD326" i="30"/>
  <c r="B330" i="30"/>
  <c r="C333" i="30"/>
  <c r="G336" i="30"/>
  <c r="K339" i="30"/>
  <c r="AC327" i="30"/>
  <c r="CF342" i="30"/>
  <c r="CC338" i="30"/>
  <c r="BZ334" i="30"/>
  <c r="BT346" i="30"/>
  <c r="AY347" i="30"/>
  <c r="AJ315" i="30"/>
  <c r="AR321" i="30"/>
  <c r="AZ327" i="30"/>
  <c r="AO317" i="30"/>
  <c r="AW323" i="30"/>
  <c r="AG327" i="30"/>
  <c r="R314" i="30"/>
  <c r="V317" i="30"/>
  <c r="Z320" i="30"/>
  <c r="AD323" i="30"/>
  <c r="AH326" i="30"/>
  <c r="AL329" i="30"/>
  <c r="AM332" i="30"/>
  <c r="AQ335" i="30"/>
  <c r="AU338" i="30"/>
  <c r="AQ329" i="30"/>
  <c r="AF335" i="30"/>
  <c r="BE336" i="30"/>
  <c r="BB332" i="30"/>
  <c r="BR344" i="30"/>
  <c r="AD349" i="30"/>
  <c r="X314" i="30"/>
  <c r="AF320" i="30"/>
  <c r="AN326" i="30"/>
  <c r="AC316" i="30"/>
  <c r="AK322" i="30"/>
  <c r="BQ326" i="30"/>
  <c r="BU329" i="30"/>
  <c r="BF316" i="30"/>
  <c r="BJ319" i="30"/>
  <c r="BN322" i="30"/>
  <c r="BR325" i="30"/>
  <c r="BV328" i="30"/>
  <c r="BW331" i="30"/>
  <c r="W340" i="30"/>
  <c r="BZ319" i="30"/>
  <c r="BL332" i="30"/>
  <c r="CB344" i="30"/>
  <c r="BY340" i="30"/>
  <c r="BV336" i="30"/>
  <c r="U318" i="30"/>
  <c r="AM344" i="30"/>
  <c r="AB341" i="30"/>
  <c r="Y337" i="30"/>
  <c r="V333" i="30"/>
  <c r="BI347" i="30"/>
  <c r="BG339" i="30"/>
  <c r="BH337" i="30"/>
  <c r="BE333" i="30"/>
  <c r="BU345" i="30"/>
  <c r="BC345" i="30"/>
  <c r="BS344" i="30"/>
  <c r="CB329" i="30"/>
  <c r="L314" i="30"/>
  <c r="AY334" i="30"/>
  <c r="BQ318" i="30"/>
  <c r="BU321" i="30"/>
  <c r="BY324" i="30"/>
  <c r="AI332" i="30"/>
  <c r="I332" i="30"/>
  <c r="Y344" i="30"/>
  <c r="V340" i="30"/>
  <c r="AO348" i="30"/>
  <c r="S328" i="30"/>
  <c r="H318" i="30"/>
  <c r="P324" i="30"/>
  <c r="X330" i="30"/>
  <c r="M320" i="30"/>
  <c r="BE325" i="30"/>
  <c r="BI328" i="30"/>
  <c r="AT315" i="30"/>
  <c r="AX318" i="30"/>
  <c r="BB321" i="30"/>
  <c r="BF324" i="30"/>
  <c r="BJ327" i="30"/>
  <c r="BK330" i="30"/>
  <c r="BO333" i="30"/>
  <c r="BS336" i="30"/>
  <c r="BW339" i="30"/>
  <c r="Z323" i="30"/>
  <c r="D346" i="30"/>
  <c r="CG341" i="30"/>
  <c r="CD337" i="30"/>
  <c r="BX349" i="30"/>
  <c r="K349" i="30"/>
  <c r="CB316" i="30"/>
  <c r="D323" i="30"/>
  <c r="L329" i="30"/>
  <c r="CG318" i="30"/>
  <c r="I325" i="30"/>
  <c r="M328" i="30"/>
  <c r="CD314" i="30"/>
  <c r="B318" i="30"/>
  <c r="F321" i="30"/>
  <c r="J324" i="30"/>
  <c r="N327" i="30"/>
  <c r="R330" i="30"/>
  <c r="S333" i="30"/>
  <c r="W336" i="30"/>
  <c r="AA339" i="30"/>
  <c r="N314" i="30"/>
  <c r="BL343" i="30"/>
  <c r="BI339" i="30"/>
  <c r="BF335" i="30"/>
  <c r="AZ347" i="30"/>
  <c r="CE347" i="30"/>
  <c r="BP315" i="30"/>
  <c r="BX321" i="30"/>
  <c r="CF327" i="30"/>
  <c r="BU317" i="30"/>
  <c r="CC323" i="30"/>
  <c r="AW327" i="30"/>
  <c r="AH314" i="30"/>
  <c r="AL317" i="30"/>
  <c r="AP320" i="30"/>
  <c r="AT323" i="30"/>
  <c r="AX326" i="30"/>
  <c r="BB329" i="30"/>
  <c r="BC332" i="30"/>
  <c r="AK337" i="30"/>
  <c r="G332" i="30"/>
  <c r="BP335" i="30"/>
  <c r="BM331" i="30"/>
  <c r="CC343" i="30"/>
  <c r="BZ339" i="30"/>
  <c r="BB317" i="30"/>
  <c r="P332" i="30"/>
  <c r="AF344" i="30"/>
  <c r="AC340" i="30"/>
  <c r="Z336" i="30"/>
  <c r="BX329" i="30"/>
  <c r="BW343" i="30"/>
  <c r="BL340" i="30"/>
  <c r="BI336" i="30"/>
  <c r="BF332" i="30"/>
  <c r="AM347" i="30"/>
  <c r="CD342" i="30"/>
  <c r="T319" i="30"/>
  <c r="AB326" i="30"/>
  <c r="BR318" i="30"/>
  <c r="AS316" i="30"/>
  <c r="AW319" i="30"/>
  <c r="BA322" i="30"/>
  <c r="BY342" i="30"/>
  <c r="AY344" i="30"/>
  <c r="M335" i="30"/>
  <c r="J331" i="30"/>
  <c r="Z343" i="30"/>
  <c r="BR347" i="30"/>
  <c r="BK329" i="30"/>
  <c r="AZ319" i="30"/>
  <c r="BH325" i="30"/>
  <c r="AW315" i="30"/>
  <c r="BE321" i="30"/>
  <c r="AK326" i="30"/>
  <c r="AO329" i="30"/>
  <c r="Z316" i="30"/>
  <c r="AD319" i="30"/>
  <c r="AH322" i="30"/>
  <c r="AL325" i="30"/>
  <c r="AP328" i="30"/>
  <c r="AQ331" i="30"/>
  <c r="AU334" i="30"/>
  <c r="AY337" i="30"/>
  <c r="BC340" i="30"/>
  <c r="AM335" i="30"/>
  <c r="BU332" i="30"/>
  <c r="E345" i="30"/>
  <c r="B341" i="30"/>
  <c r="U349" i="30"/>
  <c r="AY328" i="30"/>
  <c r="AN318" i="30"/>
  <c r="AV324" i="30"/>
  <c r="AK314" i="30"/>
  <c r="AS320" i="30"/>
  <c r="BU325" i="30"/>
  <c r="BY328" i="30"/>
  <c r="BJ315" i="30"/>
  <c r="BN318" i="30"/>
  <c r="BR321" i="30"/>
  <c r="BV324" i="30"/>
  <c r="BZ327" i="30"/>
  <c r="CA330" i="30"/>
  <c r="CE333" i="30"/>
  <c r="C337" i="30"/>
  <c r="G340" i="30"/>
  <c r="AD326" i="30"/>
  <c r="AW330" i="30"/>
  <c r="BM342" i="30"/>
  <c r="BJ338" i="30"/>
  <c r="CC346" i="30"/>
  <c r="AQ349" i="30"/>
  <c r="AB317" i="30"/>
  <c r="AJ323" i="30"/>
  <c r="AR329" i="30"/>
  <c r="AG319" i="30"/>
  <c r="Y325" i="30"/>
  <c r="AC328" i="30"/>
  <c r="N315" i="30"/>
  <c r="R318" i="30"/>
  <c r="V321" i="30"/>
  <c r="Z324" i="30"/>
  <c r="AD327" i="30"/>
  <c r="AE330" i="30"/>
  <c r="O334" i="30"/>
  <c r="BD314" i="30"/>
  <c r="CE341" i="30"/>
  <c r="BT338" i="30"/>
  <c r="BQ334" i="30"/>
  <c r="BN330" i="30"/>
  <c r="AR344" i="30"/>
  <c r="BR329" i="30"/>
  <c r="T335" i="30"/>
  <c r="Q331" i="30"/>
  <c r="AG343" i="30"/>
  <c r="AD339" i="30"/>
  <c r="AD315" i="30"/>
  <c r="AZ331" i="30"/>
  <c r="BP343" i="30"/>
  <c r="BM339" i="30"/>
  <c r="BN338" i="30"/>
  <c r="AF321" i="30"/>
  <c r="AP347" i="30"/>
  <c r="AD331" i="30"/>
  <c r="BO329" i="30"/>
  <c r="CG347" i="30"/>
  <c r="CA334" i="30"/>
  <c r="CE337" i="30"/>
  <c r="C341" i="30"/>
  <c r="AH333" i="30"/>
  <c r="BL320" i="30"/>
  <c r="CG326" i="30"/>
  <c r="CD322" i="30"/>
  <c r="K335" i="30"/>
  <c r="BK342" i="30"/>
  <c r="AN330" i="30"/>
  <c r="AR333" i="30"/>
  <c r="AV336" i="30"/>
  <c r="AZ339" i="30"/>
  <c r="BD342" i="30"/>
  <c r="BH345" i="30"/>
  <c r="AS332" i="30"/>
  <c r="AW335" i="30"/>
  <c r="BA338" i="30"/>
  <c r="BE341" i="30"/>
  <c r="BI344" i="30"/>
  <c r="AT331" i="30"/>
  <c r="AX334" i="30"/>
  <c r="BB337" i="30"/>
  <c r="BF340" i="30"/>
  <c r="AO340" i="30"/>
  <c r="P316" i="30"/>
  <c r="AC324" i="30"/>
  <c r="BF320" i="30"/>
  <c r="BS332" i="30"/>
  <c r="O342" i="30"/>
  <c r="S345" i="30"/>
  <c r="CB332" i="30"/>
  <c r="CF335" i="30"/>
  <c r="D339" i="30"/>
  <c r="H342" i="30"/>
  <c r="L345" i="30"/>
  <c r="CC331" i="30"/>
  <c r="CG334" i="30"/>
  <c r="E338" i="30"/>
  <c r="I341" i="30"/>
  <c r="M344" i="30"/>
  <c r="CD330" i="30"/>
  <c r="B334" i="30"/>
  <c r="F337" i="30"/>
  <c r="J340" i="30"/>
  <c r="AC331" i="30"/>
  <c r="BW349" i="30"/>
  <c r="BM319" i="30"/>
  <c r="AH318" i="30"/>
  <c r="AU330" i="30"/>
  <c r="AY341" i="30"/>
  <c r="BC344" i="30"/>
  <c r="AF332" i="30"/>
  <c r="AJ335" i="30"/>
  <c r="AN338" i="30"/>
  <c r="AR341" i="30"/>
  <c r="AV344" i="30"/>
  <c r="AG331" i="30"/>
  <c r="AK334" i="30"/>
  <c r="AO337" i="30"/>
  <c r="AS340" i="30"/>
  <c r="AW343" i="30"/>
  <c r="AH330" i="30"/>
  <c r="AL333" i="30"/>
  <c r="BR341" i="30"/>
  <c r="CC339" i="30"/>
  <c r="AF349" i="30"/>
  <c r="AM328" i="30"/>
  <c r="AJ324" i="30"/>
  <c r="AG320" i="30"/>
  <c r="BH341" i="30"/>
  <c r="B346" i="30"/>
  <c r="BW346" i="30"/>
  <c r="BP320" i="30"/>
  <c r="BM316" i="30"/>
  <c r="AU342" i="30"/>
  <c r="AH342" i="30"/>
  <c r="BZ346" i="30"/>
  <c r="P317" i="30"/>
  <c r="AF329" i="30"/>
  <c r="I330" i="30"/>
  <c r="AJ348" i="30"/>
  <c r="AN331" i="30"/>
  <c r="CE330" i="30"/>
  <c r="N336" i="30"/>
  <c r="BG335" i="30"/>
  <c r="BK338" i="30"/>
  <c r="AN325" i="30"/>
  <c r="AX345" i="30"/>
  <c r="BT326" i="30"/>
  <c r="E330" i="30"/>
  <c r="B326" i="30"/>
  <c r="O338" i="30"/>
  <c r="AQ343" i="30"/>
  <c r="T331" i="30"/>
  <c r="X334" i="30"/>
  <c r="AB337" i="30"/>
  <c r="AF340" i="30"/>
  <c r="AJ343" i="30"/>
  <c r="AN346" i="30"/>
  <c r="Y333" i="30"/>
  <c r="AC336" i="30"/>
  <c r="AG339" i="30"/>
  <c r="AK342" i="30"/>
  <c r="AO345" i="30"/>
  <c r="Z332" i="30"/>
  <c r="AD335" i="30"/>
  <c r="AH338" i="30"/>
  <c r="AL341" i="30"/>
  <c r="AL336" i="30"/>
  <c r="X322" i="30"/>
  <c r="BM327" i="30"/>
  <c r="BJ323" i="30"/>
  <c r="BW335" i="30"/>
  <c r="CA342" i="30"/>
  <c r="BD330" i="30"/>
  <c r="BH333" i="30"/>
  <c r="BL336" i="30"/>
  <c r="BP339" i="30"/>
  <c r="BT342" i="30"/>
  <c r="BX345" i="30"/>
  <c r="BI332" i="30"/>
  <c r="BM335" i="30"/>
  <c r="BQ338" i="30"/>
  <c r="BU341" i="30"/>
  <c r="BY344" i="30"/>
  <c r="BJ331" i="30"/>
  <c r="BN334" i="30"/>
  <c r="BR337" i="30"/>
  <c r="BV340" i="30"/>
  <c r="AS343" i="30"/>
  <c r="BH317" i="30"/>
  <c r="AO325" i="30"/>
  <c r="AL321" i="30"/>
  <c r="AY333" i="30"/>
  <c r="AE342" i="30"/>
  <c r="AI345" i="30"/>
  <c r="L333" i="30"/>
  <c r="P336" i="30"/>
  <c r="T339" i="30"/>
  <c r="X342" i="30"/>
  <c r="AB345" i="30"/>
  <c r="M332" i="30"/>
  <c r="Q335" i="30"/>
  <c r="U338" i="30"/>
  <c r="Y341" i="30"/>
  <c r="AC344" i="30"/>
  <c r="N331" i="30"/>
  <c r="R334" i="30"/>
  <c r="J316" i="30"/>
  <c r="BZ335" i="30"/>
  <c r="BI348" i="30"/>
  <c r="X315" i="30"/>
  <c r="AN327" i="30"/>
  <c r="AK323" i="30"/>
  <c r="BE337" i="30"/>
  <c r="BP348" i="30"/>
  <c r="CA349" i="30"/>
  <c r="BT323" i="30"/>
  <c r="BQ319" i="30"/>
  <c r="AJ339" i="30"/>
  <c r="AL345" i="30"/>
  <c r="CD349" i="30"/>
  <c r="T320" i="30"/>
  <c r="Q316" i="30"/>
  <c r="F326" i="30"/>
  <c r="AO326" i="30"/>
  <c r="T343" i="30"/>
  <c r="O343" i="30"/>
  <c r="AW336" i="30"/>
  <c r="AI333" i="30"/>
  <c r="AM336" i="30"/>
  <c r="AQ339" i="30"/>
  <c r="AJ338" i="30"/>
  <c r="O346" i="30"/>
  <c r="BI316" i="30"/>
  <c r="BV316" i="30"/>
  <c r="F329" i="30"/>
  <c r="S341" i="30"/>
  <c r="W344" i="30"/>
  <c r="CF331" i="30"/>
  <c r="D335" i="30"/>
  <c r="H338" i="30"/>
  <c r="L341" i="30"/>
  <c r="P344" i="30"/>
  <c r="CG330" i="30"/>
  <c r="E334" i="30"/>
  <c r="I337" i="30"/>
  <c r="M340" i="30"/>
  <c r="Q343" i="30"/>
  <c r="U346" i="30"/>
  <c r="F333" i="30"/>
  <c r="J336" i="30"/>
  <c r="N339" i="30"/>
  <c r="R317" i="30"/>
  <c r="AF348" i="30"/>
  <c r="AF328" i="30"/>
  <c r="AX314" i="30"/>
  <c r="BN326" i="30"/>
  <c r="CA338" i="30"/>
  <c r="BG343" i="30"/>
  <c r="AJ331" i="30"/>
  <c r="AN334" i="30"/>
  <c r="AR337" i="30"/>
  <c r="AV340" i="30"/>
  <c r="AZ343" i="30"/>
  <c r="AK330" i="30"/>
  <c r="AO333" i="30"/>
  <c r="AS336" i="30"/>
  <c r="AW339" i="30"/>
  <c r="BA342" i="30"/>
  <c r="BE345" i="30"/>
  <c r="AP332" i="30"/>
  <c r="AT335" i="30"/>
  <c r="AX338" i="30"/>
  <c r="BB341" i="30"/>
  <c r="AP339" i="30"/>
  <c r="BP323" i="30"/>
  <c r="AS328" i="30"/>
  <c r="AP324" i="30"/>
  <c r="BC336" i="30"/>
  <c r="K343" i="30"/>
  <c r="BT330" i="30"/>
  <c r="BX333" i="30"/>
  <c r="CB336" i="30"/>
  <c r="CF339" i="30"/>
  <c r="D343" i="30"/>
  <c r="H346" i="30"/>
  <c r="BY332" i="30"/>
  <c r="CC335" i="30"/>
  <c r="CG338" i="30"/>
  <c r="E342" i="30"/>
  <c r="I345" i="30"/>
  <c r="BZ331" i="30"/>
  <c r="BJ335" i="30"/>
  <c r="BP331" i="30"/>
  <c r="AT343" i="30"/>
  <c r="F348" i="30"/>
  <c r="AB318" i="30"/>
  <c r="Y314" i="30"/>
  <c r="Y321" i="30"/>
  <c r="BB333" i="30"/>
  <c r="M348" i="30"/>
  <c r="BH314" i="30"/>
  <c r="BX326" i="30"/>
  <c r="BU322" i="30"/>
  <c r="AG335" i="30"/>
  <c r="T348" i="30"/>
  <c r="AE349" i="30"/>
  <c r="X323" i="30"/>
  <c r="Y322" i="30"/>
  <c r="S338" i="30"/>
  <c r="AL322" i="30"/>
  <c r="M317" i="30"/>
  <c r="BG332" i="30"/>
  <c r="BO267" i="30"/>
  <c r="AP336" i="30"/>
  <c r="AT339" i="30"/>
  <c r="AU341" i="30"/>
  <c r="Z328" i="30"/>
  <c r="BT334" i="30"/>
  <c r="BQ330" i="30"/>
  <c r="CG342" i="30"/>
  <c r="CD338" i="30"/>
  <c r="Z344" i="30"/>
  <c r="H347" i="30"/>
  <c r="G346" i="30"/>
  <c r="AO349" i="30"/>
  <c r="BR348" i="30"/>
  <c r="S348" i="30"/>
  <c r="S329" i="30"/>
  <c r="D316" i="30"/>
  <c r="H319" i="30"/>
  <c r="L322" i="30"/>
  <c r="P325" i="30"/>
  <c r="T328" i="30"/>
  <c r="E315" i="30"/>
  <c r="I318" i="30"/>
  <c r="M321" i="30"/>
  <c r="Q324" i="30"/>
  <c r="N319" i="30"/>
  <c r="AV332" i="30"/>
  <c r="BL344" i="30"/>
  <c r="BI340" i="30"/>
  <c r="BF336" i="30"/>
  <c r="BJ343" i="30"/>
  <c r="AI346" i="30"/>
  <c r="AV349" i="30"/>
  <c r="BY348" i="30"/>
  <c r="V348" i="30"/>
  <c r="BC347" i="30"/>
  <c r="BC328" i="30"/>
  <c r="AN315" i="30"/>
  <c r="AR318" i="30"/>
  <c r="AV321" i="30"/>
  <c r="AZ324" i="30"/>
  <c r="BD327" i="30"/>
  <c r="AO314" i="30"/>
  <c r="AS317" i="30"/>
  <c r="AW320" i="30"/>
  <c r="BA323" i="30"/>
  <c r="U326" i="30"/>
  <c r="AY345" i="30"/>
  <c r="AN342" i="30"/>
  <c r="AK338" i="30"/>
  <c r="AH334" i="30"/>
  <c r="N343" i="30"/>
  <c r="R346" i="30"/>
  <c r="CF348" i="30"/>
  <c r="AC348" i="30"/>
  <c r="BF347" i="30"/>
  <c r="G347" i="30"/>
  <c r="BD269" i="30"/>
  <c r="BX314" i="30"/>
  <c r="CB317" i="30"/>
  <c r="CF320" i="30"/>
  <c r="D324" i="30"/>
  <c r="H327" i="30"/>
  <c r="L330" i="30"/>
  <c r="CC316" i="30"/>
  <c r="AT342" i="30"/>
  <c r="BL325" i="30"/>
  <c r="BZ316" i="30"/>
  <c r="J329" i="30"/>
  <c r="W341" i="30"/>
  <c r="L338" i="30"/>
  <c r="AU349" i="30"/>
  <c r="AS329" i="30"/>
  <c r="AP325" i="30"/>
  <c r="BC337" i="30"/>
  <c r="AR334" i="30"/>
  <c r="AH346" i="30"/>
  <c r="BY325" i="30"/>
  <c r="BV321" i="30"/>
  <c r="C334" i="30"/>
  <c r="BX330" i="30"/>
  <c r="BA331" i="30"/>
  <c r="V318" i="30"/>
  <c r="H348" i="30"/>
  <c r="AT332" i="30"/>
  <c r="CF269" i="30"/>
  <c r="V337" i="30"/>
  <c r="Z340" i="30"/>
  <c r="F347" i="30"/>
  <c r="AM340" i="30"/>
  <c r="BX337" i="30"/>
  <c r="BU333" i="30"/>
  <c r="E346" i="30"/>
  <c r="B342" i="30"/>
  <c r="F345" i="30"/>
  <c r="BT347" i="30"/>
  <c r="Q347" i="30"/>
  <c r="AQ346" i="30"/>
  <c r="AX349" i="30"/>
  <c r="CE348" i="30"/>
  <c r="CE329" i="30"/>
  <c r="BP316" i="30"/>
  <c r="BT319" i="30"/>
  <c r="BX322" i="30"/>
  <c r="CB325" i="30"/>
  <c r="CF328" i="30"/>
  <c r="BQ315" i="30"/>
  <c r="BU318" i="30"/>
  <c r="BY321" i="30"/>
  <c r="AG334" i="30"/>
  <c r="AA331" i="30"/>
  <c r="AZ335" i="30"/>
  <c r="AW331" i="30"/>
  <c r="BM343" i="30"/>
  <c r="BJ339" i="30"/>
  <c r="AP344" i="30"/>
  <c r="X347" i="30"/>
  <c r="BA346" i="30"/>
  <c r="BE349" i="30"/>
  <c r="B349" i="30"/>
  <c r="AI348" i="30"/>
  <c r="AI329" i="30"/>
  <c r="T316" i="30"/>
  <c r="X319" i="30"/>
  <c r="AB322" i="30"/>
  <c r="AF325" i="30"/>
  <c r="AJ328" i="30"/>
  <c r="U315" i="30"/>
  <c r="Y318" i="30"/>
  <c r="AC321" i="30"/>
  <c r="AG324" i="30"/>
  <c r="R322" i="30"/>
  <c r="AB333" i="30"/>
  <c r="AR345" i="30"/>
  <c r="AO341" i="30"/>
  <c r="AL337" i="30"/>
  <c r="BZ343" i="30"/>
  <c r="BH346" i="30"/>
  <c r="BL349" i="30"/>
  <c r="I349" i="30"/>
  <c r="AL348" i="30"/>
  <c r="BS347" i="30"/>
  <c r="BS328" i="30"/>
  <c r="BD315" i="30"/>
  <c r="BH318" i="30"/>
  <c r="BL321" i="30"/>
  <c r="BP324" i="30"/>
  <c r="BT327" i="30"/>
  <c r="BE314" i="30"/>
  <c r="BI317" i="30"/>
  <c r="Y345" i="30"/>
  <c r="BI321" i="30"/>
  <c r="CD319" i="30"/>
  <c r="K332" i="30"/>
  <c r="AA344" i="30"/>
  <c r="P341" i="30"/>
  <c r="AN323" i="30"/>
  <c r="AD316" i="30"/>
  <c r="AT328" i="30"/>
  <c r="BG340" i="30"/>
  <c r="AV337" i="30"/>
  <c r="W347" i="30"/>
  <c r="CC328" i="30"/>
  <c r="BZ324" i="30"/>
  <c r="G337" i="30"/>
  <c r="CB333" i="30"/>
  <c r="BQ343" i="30"/>
  <c r="T344" i="30"/>
  <c r="CB321" i="30"/>
  <c r="BJ344" i="30"/>
  <c r="AQ266" i="30"/>
  <c r="CD334" i="30"/>
  <c r="B338" i="30"/>
  <c r="F341" i="30"/>
  <c r="Q315" i="30"/>
  <c r="G344" i="30"/>
  <c r="CB340" i="30"/>
  <c r="BY336" i="30"/>
  <c r="BV332" i="30"/>
  <c r="BN342" i="30"/>
  <c r="BR345" i="30"/>
  <c r="AZ348" i="30"/>
  <c r="CC347" i="30"/>
  <c r="Z347" i="30"/>
  <c r="BG346" i="30"/>
  <c r="BK349" i="30"/>
  <c r="AR314" i="30"/>
  <c r="AV317" i="30"/>
  <c r="AZ320" i="30"/>
  <c r="BD323" i="30"/>
  <c r="BH326" i="30"/>
  <c r="BL329" i="30"/>
  <c r="AW316" i="30"/>
  <c r="BA319" i="30"/>
  <c r="BE322" i="30"/>
  <c r="AE329" i="30"/>
  <c r="BO341" i="30"/>
  <c r="BD338" i="30"/>
  <c r="BA334" i="30"/>
  <c r="AX330" i="30"/>
  <c r="R342" i="30"/>
  <c r="V345" i="30"/>
  <c r="D348" i="30"/>
  <c r="AG347" i="30"/>
  <c r="BJ346" i="30"/>
  <c r="BN349" i="30"/>
  <c r="O349" i="30"/>
  <c r="O330" i="30"/>
  <c r="CF316" i="30"/>
  <c r="D320" i="30"/>
  <c r="H323" i="30"/>
  <c r="L326" i="30"/>
  <c r="P329" i="30"/>
  <c r="CG315" i="30"/>
  <c r="E319" i="30"/>
  <c r="I322" i="30"/>
  <c r="AD330" i="30"/>
  <c r="AE334" i="30"/>
  <c r="AF336" i="30"/>
  <c r="AC332" i="30"/>
  <c r="AS344" i="30"/>
  <c r="AP340" i="30"/>
  <c r="BF344" i="30"/>
  <c r="AN347" i="30"/>
  <c r="BQ346" i="30"/>
  <c r="BU349" i="30"/>
  <c r="R349" i="30"/>
  <c r="AY348" i="30"/>
  <c r="AY329" i="30"/>
  <c r="AJ316" i="30"/>
  <c r="AN319" i="30"/>
  <c r="AR322" i="30"/>
  <c r="AV325" i="30"/>
  <c r="AZ328" i="30"/>
  <c r="AK315" i="30"/>
  <c r="U319" i="30"/>
  <c r="CG346" i="30"/>
  <c r="E327" i="30"/>
  <c r="B323" i="30"/>
  <c r="O335" i="30"/>
  <c r="D332" i="30"/>
  <c r="M336" i="30"/>
  <c r="AK319" i="30"/>
  <c r="AH319" i="30"/>
  <c r="AU331" i="30"/>
  <c r="BK343" i="30"/>
  <c r="AZ340" i="30"/>
  <c r="P321" i="30"/>
  <c r="BN315" i="30"/>
  <c r="CD327" i="30"/>
  <c r="K340" i="30"/>
  <c r="D340" i="30"/>
  <c r="BN339" i="30"/>
  <c r="Q340" i="30"/>
  <c r="P337" i="30"/>
  <c r="AT336" i="30"/>
  <c r="CB269" i="30"/>
  <c r="CG319" i="30"/>
  <c r="E323" i="30"/>
  <c r="AI337" i="30"/>
  <c r="V341" i="30"/>
  <c r="BK345" i="30"/>
  <c r="AZ316" i="30"/>
  <c r="BP328" i="30"/>
  <c r="BM324" i="30"/>
  <c r="BQ327" i="30"/>
  <c r="BB314" i="30"/>
  <c r="BF317" i="30"/>
  <c r="BJ320" i="30"/>
  <c r="BN323" i="30"/>
  <c r="BR326" i="30"/>
  <c r="BV329" i="30"/>
  <c r="BW332" i="30"/>
  <c r="CA335" i="30"/>
  <c r="CE338" i="30"/>
  <c r="C342" i="30"/>
  <c r="G345" i="30"/>
  <c r="BP332" i="30"/>
  <c r="BT335" i="30"/>
  <c r="BX338" i="30"/>
  <c r="AB325" i="30"/>
  <c r="J332" i="30"/>
  <c r="BM347" i="30"/>
  <c r="AB314" i="30"/>
  <c r="AR326" i="30"/>
  <c r="AO322" i="30"/>
  <c r="U327" i="30"/>
  <c r="Y330" i="30"/>
  <c r="J317" i="30"/>
  <c r="N320" i="30"/>
  <c r="R323" i="30"/>
  <c r="V326" i="30"/>
  <c r="Z329" i="30"/>
  <c r="AA332" i="30"/>
  <c r="AE335" i="30"/>
  <c r="AI338" i="30"/>
  <c r="AM341" i="30"/>
  <c r="AQ344" i="30"/>
  <c r="T332" i="30"/>
  <c r="X335" i="30"/>
  <c r="AB338" i="30"/>
  <c r="AF341" i="30"/>
  <c r="Q339" i="30"/>
  <c r="P349" i="30"/>
  <c r="W328" i="30"/>
  <c r="T324" i="30"/>
  <c r="Q320" i="30"/>
  <c r="BE326" i="30"/>
  <c r="BI329" i="30"/>
  <c r="AT316" i="30"/>
  <c r="AX319" i="30"/>
  <c r="BB322" i="30"/>
  <c r="BF325" i="30"/>
  <c r="BJ328" i="30"/>
  <c r="BK331" i="30"/>
  <c r="BO334" i="30"/>
  <c r="BS337" i="30"/>
  <c r="BW340" i="30"/>
  <c r="CA343" i="30"/>
  <c r="BD331" i="30"/>
  <c r="BH334" i="30"/>
  <c r="R338" i="30"/>
  <c r="BW344" i="30"/>
  <c r="BE334" i="30"/>
  <c r="BB330" i="30"/>
  <c r="BR342" i="30"/>
  <c r="AD347" i="30"/>
  <c r="AI330" i="30"/>
  <c r="E331" i="30"/>
  <c r="U343" i="30"/>
  <c r="R339" i="30"/>
  <c r="AK347" i="30"/>
  <c r="CD315" i="30"/>
  <c r="BD343" i="30"/>
  <c r="BA339" i="30"/>
  <c r="AX335" i="30"/>
  <c r="AR347" i="30"/>
  <c r="H268" i="30"/>
  <c r="AC341" i="30"/>
  <c r="C268" i="30"/>
  <c r="BF348" i="30"/>
  <c r="BR266" i="30"/>
  <c r="BM320" i="30"/>
  <c r="BQ323" i="30"/>
  <c r="L337" i="30"/>
  <c r="BV344" i="30"/>
  <c r="AH349" i="30"/>
  <c r="BD319" i="30"/>
  <c r="BA315" i="30"/>
  <c r="AS325" i="30"/>
  <c r="AW328" i="30"/>
  <c r="AH315" i="30"/>
  <c r="AL318" i="30"/>
  <c r="AP321" i="30"/>
  <c r="AT324" i="30"/>
  <c r="AX327" i="30"/>
  <c r="AY330" i="30"/>
  <c r="BC333" i="30"/>
  <c r="BG336" i="30"/>
  <c r="BK339" i="30"/>
  <c r="BO342" i="30"/>
  <c r="AR330" i="30"/>
  <c r="AV333" i="30"/>
  <c r="AZ336" i="30"/>
  <c r="BD339" i="30"/>
  <c r="AA343" i="30"/>
  <c r="AX342" i="30"/>
  <c r="J347" i="30"/>
  <c r="AF317" i="30"/>
  <c r="AV329" i="30"/>
  <c r="CC324" i="30"/>
  <c r="CG327" i="30"/>
  <c r="BR314" i="30"/>
  <c r="BV317" i="30"/>
  <c r="BZ320" i="30"/>
  <c r="CD323" i="30"/>
  <c r="B327" i="30"/>
  <c r="F330" i="30"/>
  <c r="G333" i="30"/>
  <c r="K336" i="30"/>
  <c r="O339" i="30"/>
  <c r="S342" i="30"/>
  <c r="W345" i="30"/>
  <c r="CF332" i="30"/>
  <c r="D336" i="30"/>
  <c r="H339" i="30"/>
  <c r="Y329" i="30"/>
  <c r="N335" i="30"/>
  <c r="AS348" i="30"/>
  <c r="H315" i="30"/>
  <c r="X327" i="30"/>
  <c r="U323" i="30"/>
  <c r="AK327" i="30"/>
  <c r="V314" i="30"/>
  <c r="Z317" i="30"/>
  <c r="AD320" i="30"/>
  <c r="AH323" i="30"/>
  <c r="AL326" i="30"/>
  <c r="AP329" i="30"/>
  <c r="AQ332" i="30"/>
  <c r="AU335" i="30"/>
  <c r="AY338" i="30"/>
  <c r="BC341" i="30"/>
  <c r="BG344" i="30"/>
  <c r="AJ332" i="30"/>
  <c r="AN335" i="30"/>
  <c r="CG323" i="30"/>
  <c r="BL341" i="30"/>
  <c r="BI337" i="30"/>
  <c r="BF333" i="30"/>
  <c r="BV345" i="30"/>
  <c r="H334" i="30"/>
  <c r="AY342" i="30"/>
  <c r="I334" i="30"/>
  <c r="Y346" i="30"/>
  <c r="V342" i="30"/>
  <c r="BN346" i="30"/>
  <c r="N328" i="30"/>
  <c r="AO330" i="30"/>
  <c r="BE342" i="30"/>
  <c r="BB338" i="30"/>
  <c r="BU346" i="30"/>
  <c r="BW266" i="30"/>
  <c r="AB268" i="30"/>
  <c r="BU342" i="30"/>
  <c r="CD266" i="30"/>
  <c r="AP267" i="30"/>
  <c r="AO318" i="30"/>
  <c r="AS321" i="30"/>
  <c r="AW324" i="30"/>
  <c r="I333" i="30"/>
  <c r="BD347" i="30"/>
  <c r="BO348" i="30"/>
  <c r="BH322" i="30"/>
  <c r="BE318" i="30"/>
  <c r="Y326" i="30"/>
  <c r="AC329" i="30"/>
  <c r="N316" i="30"/>
  <c r="R319" i="30"/>
  <c r="V322" i="30"/>
  <c r="Z325" i="30"/>
  <c r="AD328" i="30"/>
  <c r="AE331" i="30"/>
  <c r="AI334" i="30"/>
  <c r="AM337" i="30"/>
  <c r="AQ340" i="30"/>
  <c r="AU343" i="30"/>
  <c r="X331" i="30"/>
  <c r="AB334" i="30"/>
  <c r="AF337" i="30"/>
  <c r="AJ340" i="30"/>
  <c r="P340" i="30"/>
  <c r="BB345" i="30"/>
  <c r="AE346" i="30"/>
  <c r="AJ320" i="30"/>
  <c r="AG316" i="30"/>
  <c r="BI325" i="30"/>
  <c r="BM328" i="30"/>
  <c r="AX315" i="30"/>
  <c r="BB318" i="30"/>
  <c r="BF321" i="30"/>
  <c r="BJ324" i="30"/>
  <c r="BN327" i="30"/>
  <c r="BO330" i="30"/>
  <c r="BS333" i="30"/>
  <c r="BW336" i="30"/>
  <c r="CA339" i="30"/>
  <c r="CE342" i="30"/>
  <c r="BH330" i="30"/>
  <c r="BL333" i="30"/>
  <c r="BP336" i="30"/>
  <c r="BT339" i="30"/>
  <c r="D331" i="30"/>
  <c r="AD343" i="30"/>
  <c r="BV347" i="30"/>
  <c r="L318" i="30"/>
  <c r="I314" i="30"/>
  <c r="M325" i="30"/>
  <c r="Q328" i="30"/>
  <c r="B315" i="30"/>
  <c r="F318" i="30"/>
  <c r="J321" i="30"/>
  <c r="N324" i="30"/>
  <c r="R327" i="30"/>
  <c r="V330" i="30"/>
  <c r="W333" i="30"/>
  <c r="AA336" i="30"/>
  <c r="AE339" i="30"/>
  <c r="AI342" i="30"/>
  <c r="AM345" i="30"/>
  <c r="P333" i="30"/>
  <c r="CF336" i="30"/>
  <c r="AT320" i="30"/>
  <c r="BP344" i="30"/>
  <c r="BM340" i="30"/>
  <c r="BJ336" i="30"/>
  <c r="BD348" i="30"/>
  <c r="BU314" i="30"/>
  <c r="AN339" i="30"/>
  <c r="M337" i="30"/>
  <c r="J333" i="30"/>
  <c r="Z345" i="30"/>
  <c r="BR349" i="30"/>
  <c r="AA340" i="30"/>
  <c r="AS333" i="30"/>
  <c r="BI345" i="30"/>
  <c r="BF341" i="30"/>
  <c r="V349" i="30"/>
  <c r="BL269" i="30"/>
  <c r="K267" i="30"/>
  <c r="R269" i="30"/>
  <c r="J341" i="30"/>
  <c r="W268" i="30"/>
  <c r="BL337" i="30"/>
  <c r="BP340" i="30"/>
  <c r="Y349" i="30"/>
  <c r="BA327" i="30"/>
  <c r="AX323" i="30"/>
  <c r="BK335" i="30"/>
  <c r="AZ332" i="30"/>
  <c r="AR342" i="30"/>
  <c r="AV345" i="30"/>
  <c r="AG332" i="30"/>
  <c r="AK335" i="30"/>
  <c r="AO338" i="30"/>
  <c r="AS341" i="30"/>
  <c r="AW344" i="30"/>
  <c r="AH331" i="30"/>
  <c r="AL334" i="30"/>
  <c r="AP337" i="30"/>
  <c r="AT340" i="30"/>
  <c r="AX343" i="30"/>
  <c r="BS345" i="30"/>
  <c r="AJ349" i="30"/>
  <c r="BM348" i="30"/>
  <c r="J348" i="30"/>
  <c r="J344" i="30"/>
  <c r="AC325" i="30"/>
  <c r="Z321" i="30"/>
  <c r="AM333" i="30"/>
  <c r="AB330" i="30"/>
  <c r="CB341" i="30"/>
  <c r="CF344" i="30"/>
  <c r="BQ331" i="30"/>
  <c r="BU334" i="30"/>
  <c r="BY337" i="30"/>
  <c r="CC340" i="30"/>
  <c r="CG343" i="30"/>
  <c r="BR330" i="30"/>
  <c r="BV333" i="30"/>
  <c r="BZ336" i="30"/>
  <c r="CD339" i="30"/>
  <c r="B343" i="30"/>
  <c r="F346" i="30"/>
  <c r="BT348" i="30"/>
  <c r="Q348" i="30"/>
  <c r="AT347" i="30"/>
  <c r="X346" i="30"/>
  <c r="BY317" i="30"/>
  <c r="B319" i="30"/>
  <c r="O331" i="30"/>
  <c r="AE343" i="30"/>
  <c r="T340" i="30"/>
  <c r="AJ344" i="30"/>
  <c r="U331" i="30"/>
  <c r="Y334" i="30"/>
  <c r="AC337" i="30"/>
  <c r="AG340" i="30"/>
  <c r="AK343" i="30"/>
  <c r="AO346" i="30"/>
  <c r="Z333" i="30"/>
  <c r="AD336" i="30"/>
  <c r="AH339" i="30"/>
  <c r="AL342" i="30"/>
  <c r="AP345" i="30"/>
  <c r="X348" i="30"/>
  <c r="BA347" i="30"/>
  <c r="BN319" i="30"/>
  <c r="AN348" i="30"/>
  <c r="H267" i="30"/>
  <c r="AP269" i="30"/>
  <c r="BL268" i="30"/>
  <c r="BO266" i="30"/>
  <c r="Z337" i="30"/>
  <c r="AB267" i="30"/>
  <c r="K266" i="30"/>
  <c r="CF268" i="30"/>
  <c r="C267" i="30"/>
  <c r="E347" i="30"/>
  <c r="R267" i="30"/>
  <c r="J268" i="30"/>
  <c r="BB268" i="30"/>
  <c r="Z268" i="30"/>
  <c r="AM348" i="30"/>
  <c r="P267" i="30"/>
  <c r="BT267" i="30"/>
  <c r="AR269" i="30"/>
  <c r="G341" i="30"/>
  <c r="AR338" i="30"/>
  <c r="AV341" i="30"/>
  <c r="BT315" i="30"/>
  <c r="AL314" i="30"/>
  <c r="BB326" i="30"/>
  <c r="BO338" i="30"/>
  <c r="BD335" i="30"/>
  <c r="X343" i="30"/>
  <c r="AB346" i="30"/>
  <c r="M333" i="30"/>
  <c r="Q336" i="30"/>
  <c r="U339" i="30"/>
  <c r="Y342" i="30"/>
  <c r="AC345" i="30"/>
  <c r="N332" i="30"/>
  <c r="R335" i="30"/>
  <c r="V338" i="30"/>
  <c r="Z341" i="30"/>
  <c r="AD344" i="30"/>
  <c r="L347" i="30"/>
  <c r="W346" i="30"/>
  <c r="AS349" i="30"/>
  <c r="BV348" i="30"/>
  <c r="BB348" i="30"/>
  <c r="AG328" i="30"/>
  <c r="AD324" i="30"/>
  <c r="AQ336" i="30"/>
  <c r="AF333" i="30"/>
  <c r="BH342" i="30"/>
  <c r="BL345" i="30"/>
  <c r="AW332" i="30"/>
  <c r="BA335" i="30"/>
  <c r="BE338" i="30"/>
  <c r="BI341" i="30"/>
  <c r="BM344" i="30"/>
  <c r="AX331" i="30"/>
  <c r="BB334" i="30"/>
  <c r="BF337" i="30"/>
  <c r="BJ340" i="30"/>
  <c r="BN343" i="30"/>
  <c r="AV346" i="30"/>
  <c r="AZ349" i="30"/>
  <c r="CC348" i="30"/>
  <c r="Z348" i="30"/>
  <c r="BX346" i="30"/>
  <c r="I326" i="30"/>
  <c r="F322" i="30"/>
  <c r="S334" i="30"/>
  <c r="H331" i="30"/>
  <c r="L342" i="30"/>
  <c r="P345" i="30"/>
  <c r="CG331" i="30"/>
  <c r="E335" i="30"/>
  <c r="I338" i="30"/>
  <c r="M341" i="30"/>
  <c r="Q344" i="30"/>
  <c r="B331" i="30"/>
  <c r="F334" i="30"/>
  <c r="J337" i="30"/>
  <c r="N340" i="30"/>
  <c r="R343" i="30"/>
  <c r="V346" i="30"/>
  <c r="D349" i="30"/>
  <c r="AG348" i="30"/>
  <c r="AZ344" i="30"/>
  <c r="AA347" i="30"/>
  <c r="H266" i="30"/>
  <c r="AP268" i="30"/>
  <c r="T266" i="30"/>
  <c r="BR322" i="30"/>
  <c r="T349" i="30"/>
  <c r="AB266" i="30"/>
  <c r="BJ268" i="30"/>
  <c r="CF267" i="30"/>
  <c r="C266" i="30"/>
  <c r="BP266" i="30"/>
  <c r="AN268" i="30"/>
  <c r="BV325" i="30"/>
  <c r="BB266" i="30"/>
  <c r="BV268" i="30"/>
  <c r="G267" i="30"/>
  <c r="BK268" i="30"/>
  <c r="BC268" i="30"/>
  <c r="AU269" i="30"/>
  <c r="BY345" i="30"/>
  <c r="T336" i="30"/>
  <c r="X339" i="30"/>
  <c r="V325" i="30"/>
  <c r="D328" i="30"/>
  <c r="AP317" i="30"/>
  <c r="BF329" i="30"/>
  <c r="BS341" i="30"/>
  <c r="BH338" i="30"/>
  <c r="D344" i="30"/>
  <c r="BU330" i="30"/>
  <c r="BY333" i="30"/>
  <c r="CC336" i="30"/>
  <c r="CG339" i="30"/>
  <c r="E343" i="30"/>
  <c r="I346" i="30"/>
  <c r="BZ332" i="30"/>
  <c r="CD335" i="30"/>
  <c r="B339" i="30"/>
  <c r="F342" i="30"/>
  <c r="J345" i="30"/>
  <c r="BX347" i="30"/>
  <c r="U347" i="30"/>
  <c r="AX346" i="30"/>
  <c r="BB349" i="30"/>
  <c r="BX318" i="30"/>
  <c r="R315" i="30"/>
  <c r="AH327" i="30"/>
  <c r="AU339" i="30"/>
  <c r="AJ336" i="30"/>
  <c r="AN343" i="30"/>
  <c r="AR346" i="30"/>
  <c r="AC333" i="30"/>
  <c r="AG336" i="30"/>
  <c r="AK339" i="30"/>
  <c r="AO342" i="30"/>
  <c r="AS345" i="30"/>
  <c r="AD332" i="30"/>
  <c r="AH335" i="30"/>
  <c r="AL338" i="30"/>
  <c r="AP341" i="30"/>
  <c r="AT344" i="30"/>
  <c r="AB347" i="30"/>
  <c r="BE346" i="30"/>
  <c r="BI349" i="30"/>
  <c r="F349" i="30"/>
  <c r="C348" i="30"/>
  <c r="M329" i="30"/>
  <c r="J325" i="30"/>
  <c r="W337" i="30"/>
  <c r="L334" i="30"/>
  <c r="BX342" i="30"/>
  <c r="CB345" i="30"/>
  <c r="BM332" i="30"/>
  <c r="BQ335" i="30"/>
  <c r="BU338" i="30"/>
  <c r="BY341" i="30"/>
  <c r="CC344" i="30"/>
  <c r="BN331" i="30"/>
  <c r="BR334" i="30"/>
  <c r="BV337" i="30"/>
  <c r="BZ340" i="30"/>
  <c r="CD343" i="30"/>
  <c r="BL346" i="30"/>
  <c r="BP349" i="30"/>
  <c r="BY349" i="30"/>
  <c r="AW340" i="30"/>
  <c r="H269" i="30"/>
  <c r="BW267" i="30"/>
  <c r="BJ266" i="30"/>
  <c r="BO268" i="30"/>
  <c r="AF345" i="30"/>
  <c r="AQ347" i="30"/>
  <c r="BW268" i="30"/>
  <c r="BJ267" i="30"/>
  <c r="C269" i="30"/>
  <c r="BZ328" i="30"/>
  <c r="AE268" i="30"/>
  <c r="AN266" i="30"/>
  <c r="CD331" i="30"/>
  <c r="BX267" i="30"/>
  <c r="CC332" i="30"/>
  <c r="BF268" i="30"/>
  <c r="BR268" i="30"/>
  <c r="BC266" i="30"/>
  <c r="BX266" i="30"/>
  <c r="CA345" i="30"/>
  <c r="CD346" i="30"/>
  <c r="BO345" i="30"/>
  <c r="CA331" i="30"/>
  <c r="AK331" i="30"/>
  <c r="BA343" i="30"/>
  <c r="AX339" i="30"/>
  <c r="BQ347" i="30"/>
  <c r="G348" i="30"/>
  <c r="D266" i="30"/>
  <c r="AY268" i="30"/>
  <c r="AY267" i="30"/>
  <c r="AY266" i="30"/>
  <c r="AL268" i="30"/>
  <c r="AL267" i="30"/>
  <c r="AL266" i="30"/>
  <c r="BH268" i="30"/>
  <c r="BH267" i="30"/>
  <c r="BH266" i="30"/>
  <c r="W269" i="30"/>
  <c r="BK266" i="30"/>
  <c r="AD269" i="30"/>
  <c r="AD268" i="30"/>
  <c r="AD267" i="30"/>
  <c r="CE334" i="30"/>
  <c r="Q332" i="30"/>
  <c r="AG344" i="30"/>
  <c r="AD340" i="30"/>
  <c r="AW348" i="30"/>
  <c r="W348" i="30"/>
  <c r="BS268" i="30"/>
  <c r="BS267" i="30"/>
  <c r="BS266" i="30"/>
  <c r="AL269" i="30"/>
  <c r="BF267" i="30"/>
  <c r="BF266" i="30"/>
  <c r="BH269" i="30"/>
  <c r="CB267" i="30"/>
  <c r="CB266" i="30"/>
  <c r="AQ269" i="30"/>
  <c r="AQ268" i="30"/>
  <c r="AX269" i="30"/>
  <c r="AX268" i="30"/>
  <c r="AX267" i="30"/>
  <c r="AX266" i="30"/>
  <c r="CB337" i="30"/>
  <c r="BJ332" i="30"/>
  <c r="AL349" i="30"/>
  <c r="BV267" i="30"/>
  <c r="BX269" i="30"/>
  <c r="L267" i="30"/>
  <c r="BG268" i="30"/>
  <c r="AT269" i="30"/>
  <c r="AT267" i="30"/>
  <c r="D268" i="30"/>
  <c r="BT268" i="30"/>
  <c r="L346" i="30"/>
  <c r="F338" i="30"/>
  <c r="BG347" i="30"/>
  <c r="AV266" i="30"/>
  <c r="K268" i="30"/>
  <c r="CD268" i="30"/>
  <c r="BG267" i="30"/>
  <c r="BP269" i="30"/>
  <c r="BY329" i="30"/>
  <c r="E339" i="30"/>
  <c r="CB346" i="30"/>
  <c r="CE349" i="30"/>
  <c r="AZ268" i="30"/>
  <c r="AI269" i="30"/>
  <c r="AI267" i="30"/>
  <c r="V268" i="30"/>
  <c r="V266" i="30"/>
  <c r="BL266" i="30"/>
  <c r="AA268" i="30"/>
  <c r="BZ268" i="30"/>
  <c r="N266" i="30"/>
  <c r="P268" i="30"/>
  <c r="CE268" i="30"/>
  <c r="CE266" i="30"/>
  <c r="AU268" i="30"/>
  <c r="T269" i="30"/>
  <c r="W267" i="30"/>
  <c r="BT343" i="30"/>
  <c r="BN335" i="30"/>
  <c r="K347" i="30"/>
  <c r="BJ347" i="30"/>
  <c r="U342" i="30"/>
  <c r="K344" i="30"/>
  <c r="AO334" i="30"/>
  <c r="AL330" i="30"/>
  <c r="BB342" i="30"/>
  <c r="N347" i="30"/>
  <c r="BS348" i="30"/>
  <c r="AU266" i="30"/>
  <c r="N269" i="30"/>
  <c r="N268" i="30"/>
  <c r="N267" i="30"/>
  <c r="AJ269" i="30"/>
  <c r="AJ268" i="30"/>
  <c r="AJ267" i="30"/>
  <c r="S269" i="30"/>
  <c r="S268" i="30"/>
  <c r="S267" i="30"/>
  <c r="S266" i="30"/>
  <c r="Z267" i="30"/>
  <c r="Z266" i="30"/>
  <c r="AB269" i="30"/>
  <c r="CB349" i="30"/>
  <c r="BT331" i="30"/>
  <c r="U335" i="30"/>
  <c r="R331" i="30"/>
  <c r="AH343" i="30"/>
  <c r="BZ347" i="30"/>
  <c r="C349" i="30"/>
  <c r="AH269" i="30"/>
  <c r="AH268" i="30"/>
  <c r="AH267" i="30"/>
  <c r="AH266" i="30"/>
  <c r="BD268" i="30"/>
  <c r="BD267" i="30"/>
  <c r="BD266" i="30"/>
  <c r="AM268" i="30"/>
  <c r="AM267" i="30"/>
  <c r="AM266" i="30"/>
  <c r="F269" i="30"/>
  <c r="AT266" i="30"/>
  <c r="AV269" i="30"/>
  <c r="AV268" i="30"/>
  <c r="C329" i="30"/>
  <c r="BE330" i="30"/>
  <c r="BR338" i="30"/>
  <c r="BW347" i="30"/>
  <c r="AE269" i="30"/>
  <c r="AE267" i="30"/>
  <c r="R268" i="30"/>
  <c r="R266" i="30"/>
  <c r="AN267" i="30"/>
  <c r="AQ267" i="30"/>
  <c r="J269" i="30"/>
  <c r="F267" i="30"/>
  <c r="CG335" i="30"/>
  <c r="N344" i="30"/>
  <c r="S349" i="30"/>
  <c r="BB267" i="30"/>
  <c r="BX268" i="30"/>
  <c r="CD267" i="30"/>
  <c r="BG266" i="30"/>
  <c r="BP268" i="30"/>
  <c r="C338" i="30"/>
  <c r="M345" i="30"/>
  <c r="AC349" i="30"/>
  <c r="G268" i="30"/>
  <c r="G266" i="30"/>
  <c r="BZ266" i="30"/>
  <c r="CB268" i="30"/>
  <c r="P266" i="30"/>
  <c r="BK267" i="30"/>
  <c r="BR267" i="30"/>
  <c r="AA267" i="30"/>
  <c r="BT266" i="30"/>
  <c r="BC267" i="30"/>
  <c r="V269" i="30"/>
  <c r="AP266" i="30"/>
  <c r="CF266" i="30"/>
  <c r="F266" i="30"/>
  <c r="T268" i="30"/>
  <c r="BP267" i="30"/>
  <c r="BI333" i="30"/>
  <c r="BV341" i="30"/>
  <c r="BC348" i="30"/>
  <c r="M349" i="30"/>
  <c r="AP348" i="30"/>
  <c r="CC320" i="30"/>
  <c r="CF340" i="30"/>
  <c r="AS337" i="30"/>
  <c r="AP333" i="30"/>
  <c r="BF345" i="30"/>
  <c r="AU346" i="30"/>
  <c r="AY349" i="30"/>
  <c r="J267" i="30"/>
  <c r="J266" i="30"/>
  <c r="L269" i="30"/>
  <c r="AF267" i="30"/>
  <c r="AF266" i="30"/>
  <c r="CA268" i="30"/>
  <c r="CA267" i="30"/>
  <c r="O266" i="30"/>
  <c r="BN268" i="30"/>
  <c r="BN267" i="30"/>
  <c r="BN266" i="30"/>
  <c r="X268" i="30"/>
  <c r="X267" i="30"/>
  <c r="X266" i="30"/>
  <c r="BU326" i="30"/>
  <c r="AB342" i="30"/>
  <c r="Y338" i="30"/>
  <c r="V334" i="30"/>
  <c r="AL346" i="30"/>
  <c r="BK346" i="30"/>
  <c r="BO349" i="30"/>
  <c r="AD266" i="30"/>
  <c r="AF269" i="30"/>
  <c r="AF268" i="30"/>
  <c r="AZ266" i="30"/>
  <c r="O269" i="30"/>
  <c r="O268" i="30"/>
  <c r="O267" i="30"/>
  <c r="B269" i="30"/>
  <c r="B268" i="30"/>
  <c r="B267" i="30"/>
  <c r="AR268" i="30"/>
  <c r="AR267" i="30"/>
  <c r="AR266" i="30"/>
  <c r="G269" i="30"/>
  <c r="CF324" i="30"/>
  <c r="BM336" i="30"/>
  <c r="BZ344" i="30"/>
  <c r="AI349" i="30"/>
  <c r="BV266" i="30"/>
  <c r="L268" i="30"/>
  <c r="L266" i="30"/>
  <c r="CA266" i="30"/>
  <c r="AT268" i="30"/>
  <c r="D269" i="30"/>
  <c r="D267" i="30"/>
  <c r="AU267" i="30"/>
  <c r="I342" i="30"/>
  <c r="CF349" i="30"/>
  <c r="AV267" i="30"/>
  <c r="K269" i="30"/>
  <c r="AE266" i="30"/>
  <c r="AM269" i="30"/>
  <c r="Z269" i="30"/>
  <c r="W266" i="30"/>
  <c r="H343" i="30"/>
  <c r="B335" i="30"/>
  <c r="CA346" i="30"/>
  <c r="AZ269" i="30"/>
  <c r="AZ267" i="30"/>
  <c r="AI268" i="30"/>
  <c r="AI266" i="30"/>
  <c r="V267" i="30"/>
  <c r="BL267" i="30"/>
  <c r="AA269" i="30"/>
  <c r="AA266" i="30"/>
  <c r="BZ267" i="30"/>
  <c r="P269" i="30"/>
  <c r="AJ266" i="30"/>
  <c r="CE267" i="30"/>
  <c r="F268" i="30"/>
  <c r="BX334" i="30"/>
  <c r="T267" i="30"/>
  <c r="BJ316" i="30"/>
  <c r="BQ339" i="30"/>
  <c r="BH347" i="30"/>
  <c r="AN269" i="30"/>
  <c r="CK266" i="30" a="1"/>
  <c r="CK266" i="30"/>
  <c r="CK284" i="30"/>
  <c r="CK276" i="30"/>
  <c r="CK292" i="30"/>
  <c r="CK316" i="30"/>
  <c r="CK285" i="30"/>
  <c r="CK271" i="30"/>
  <c r="CK289" i="30"/>
  <c r="CK330" i="30"/>
  <c r="CK302" i="30"/>
  <c r="CK274" i="30"/>
  <c r="CK332" i="30"/>
  <c r="CK304" i="30"/>
  <c r="CK269" i="30"/>
  <c r="CK314" i="30"/>
  <c r="CK344" i="30"/>
  <c r="CK313" i="30"/>
  <c r="CK297" i="30"/>
  <c r="CK345" i="30"/>
  <c r="CK306" i="30"/>
  <c r="CK278" i="30"/>
  <c r="CK336" i="30"/>
  <c r="CK308" i="30"/>
  <c r="CK280" i="30"/>
  <c r="CK325" i="30"/>
  <c r="CK347" i="30"/>
  <c r="CK319" i="30"/>
  <c r="CK291" i="30"/>
  <c r="CK340" i="30"/>
  <c r="CK277" i="30"/>
  <c r="CK315" i="30"/>
  <c r="CK309" i="30"/>
  <c r="CK288" i="30"/>
  <c r="CK299" i="30"/>
  <c r="CK338" i="30"/>
  <c r="CK311" i="30"/>
  <c r="CK283" i="30"/>
  <c r="CK329" i="30"/>
  <c r="CK273" i="30"/>
  <c r="CK322" i="30"/>
  <c r="CK294" i="30"/>
  <c r="CK342" i="30"/>
  <c r="CK343" i="30"/>
  <c r="CK287" i="30"/>
  <c r="CK317" i="30"/>
  <c r="CK268" i="30"/>
  <c r="CK282" i="30"/>
  <c r="CK337" i="30"/>
  <c r="CK281" i="30"/>
  <c r="CK326" i="30"/>
  <c r="CK298" i="30"/>
  <c r="CK270" i="30"/>
  <c r="CK328" i="30"/>
  <c r="CK300" i="30"/>
  <c r="CK272" i="30"/>
  <c r="CK320" i="30"/>
  <c r="CK312" i="30"/>
  <c r="CK333" i="30"/>
  <c r="CK324" i="30"/>
  <c r="CK296" i="30"/>
  <c r="CK341" i="30"/>
  <c r="CK327" i="30"/>
  <c r="CK305" i="30"/>
  <c r="CK349" i="30"/>
  <c r="CK293" i="30"/>
  <c r="CK331" i="30"/>
  <c r="CK303" i="30"/>
  <c r="CK275" i="30"/>
  <c r="CK323" i="30"/>
  <c r="CK295" i="30"/>
  <c r="CK286" i="30"/>
  <c r="CK310" i="30"/>
  <c r="CK267" i="30"/>
  <c r="CK334" i="30"/>
  <c r="CK301" i="30"/>
  <c r="CK335" i="30"/>
  <c r="CK307" i="30"/>
  <c r="CK279" i="30"/>
  <c r="CK321" i="30"/>
  <c r="CK346" i="30"/>
  <c r="CK318" i="30"/>
  <c r="CK290" i="30"/>
  <c r="CK348" i="30"/>
  <c r="CK339" i="30"/>
  <c r="B354" i="30" a="1"/>
  <c r="B354" i="30"/>
  <c r="B355" i="30"/>
  <c r="CC354" i="30"/>
  <c r="CC355" i="30"/>
  <c r="AG354" i="30"/>
  <c r="AG355" i="30"/>
  <c r="W354" i="30"/>
  <c r="W355" i="30"/>
  <c r="CB354" i="30"/>
  <c r="CB355" i="30"/>
  <c r="AU354" i="30"/>
  <c r="AU355" i="30"/>
  <c r="P354" i="30"/>
  <c r="P355" i="30"/>
  <c r="Q354" i="30"/>
  <c r="Q355" i="30"/>
  <c r="N354" i="30"/>
  <c r="N355" i="30"/>
  <c r="AM354" i="30"/>
  <c r="AM355" i="30"/>
  <c r="BR354" i="30"/>
  <c r="BR355" i="30"/>
  <c r="AO354" i="30"/>
  <c r="AO355" i="30"/>
  <c r="M354" i="30"/>
  <c r="M355" i="30"/>
  <c r="CF354" i="30"/>
  <c r="CF355" i="30"/>
  <c r="V354" i="30"/>
  <c r="V355" i="30"/>
  <c r="L354" i="30"/>
  <c r="L355" i="30"/>
  <c r="AJ354" i="30"/>
  <c r="AJ355" i="30"/>
  <c r="S354" i="30"/>
  <c r="S355" i="30"/>
  <c r="U354" i="30"/>
  <c r="U355" i="30"/>
  <c r="BO354" i="30"/>
  <c r="BO355" i="30"/>
  <c r="AE354" i="30"/>
  <c r="AE355" i="30"/>
  <c r="AD354" i="30"/>
  <c r="AD355" i="30"/>
  <c r="BN354" i="30"/>
  <c r="BN355" i="30"/>
  <c r="AB354" i="30"/>
  <c r="AB355" i="30"/>
  <c r="CD354" i="30"/>
  <c r="CD355" i="30"/>
  <c r="J354" i="30"/>
  <c r="J355" i="30"/>
  <c r="AV354" i="30"/>
  <c r="AV355" i="30"/>
  <c r="BK354" i="30"/>
  <c r="BK355" i="30"/>
  <c r="AC354" i="30"/>
  <c r="AC355" i="30"/>
  <c r="AL354" i="30"/>
  <c r="AL355" i="30"/>
  <c r="AQ354" i="30"/>
  <c r="AQ355" i="30"/>
  <c r="BB354" i="30"/>
  <c r="BB355" i="30"/>
  <c r="R354" i="30"/>
  <c r="R355" i="30"/>
  <c r="CA354" i="30"/>
  <c r="CA355" i="30"/>
  <c r="BV354" i="30"/>
  <c r="BV355" i="30"/>
  <c r="I354" i="30"/>
  <c r="I355" i="30"/>
  <c r="BZ354" i="30"/>
  <c r="BZ355" i="30"/>
  <c r="CE354" i="30"/>
  <c r="CE355" i="30"/>
  <c r="BX354" i="30"/>
  <c r="BX355" i="30"/>
  <c r="AA354" i="30"/>
  <c r="AA355" i="30"/>
  <c r="CG354" i="30"/>
  <c r="CG355" i="30"/>
  <c r="BJ354" i="30"/>
  <c r="BJ355" i="30"/>
  <c r="G354" i="30"/>
  <c r="G355" i="30"/>
  <c r="BW354" i="30"/>
  <c r="BW355" i="30"/>
  <c r="BL354" i="30"/>
  <c r="BL355" i="30"/>
  <c r="BE354" i="30"/>
  <c r="BE355" i="30"/>
  <c r="H354" i="30"/>
  <c r="H355" i="30"/>
  <c r="AI354" i="30"/>
  <c r="AI355" i="30"/>
  <c r="AT354" i="30"/>
  <c r="AT355" i="30"/>
  <c r="AX354" i="30"/>
  <c r="AX355" i="30"/>
  <c r="Y354" i="30"/>
  <c r="Y355" i="30"/>
  <c r="AS354" i="30"/>
  <c r="AS355" i="30"/>
  <c r="AH354" i="30"/>
  <c r="AH355" i="30"/>
  <c r="BG354" i="30"/>
  <c r="BG355" i="30"/>
  <c r="BM354" i="30"/>
  <c r="BM355" i="30"/>
  <c r="BP354" i="30"/>
  <c r="BP355" i="30"/>
  <c r="AK354" i="30"/>
  <c r="AK355" i="30"/>
  <c r="Z354" i="30"/>
  <c r="Z355" i="30"/>
  <c r="BU354" i="30"/>
  <c r="BU355" i="30"/>
  <c r="BQ354" i="30"/>
  <c r="BQ355" i="30"/>
  <c r="BY354" i="30"/>
  <c r="BY355" i="30"/>
  <c r="BD354" i="30"/>
  <c r="BD355" i="30"/>
  <c r="BT354" i="30"/>
  <c r="BT355" i="30"/>
  <c r="K354" i="30"/>
  <c r="K355" i="30"/>
  <c r="AF354" i="30"/>
  <c r="AF355" i="30"/>
  <c r="O354" i="30"/>
  <c r="O355" i="30"/>
  <c r="BA354" i="30"/>
  <c r="BA355" i="30"/>
  <c r="BS354" i="30"/>
  <c r="BS355" i="30"/>
  <c r="T354" i="30"/>
  <c r="T355" i="30"/>
  <c r="X354" i="30"/>
  <c r="X355" i="30"/>
  <c r="BC354" i="30"/>
  <c r="BC355" i="30"/>
  <c r="AW354" i="30"/>
  <c r="AW355" i="30"/>
  <c r="C354" i="30"/>
  <c r="C355" i="30"/>
  <c r="AZ354" i="30"/>
  <c r="AZ355" i="30"/>
  <c r="AY354" i="30"/>
  <c r="AY355" i="30"/>
  <c r="AR354" i="30"/>
  <c r="AR355" i="30"/>
  <c r="BH354" i="30"/>
  <c r="BH355" i="30"/>
  <c r="BI354" i="30"/>
  <c r="BI355" i="30"/>
  <c r="AN354" i="30"/>
  <c r="AN355" i="30"/>
  <c r="F354" i="30"/>
  <c r="F355" i="30"/>
  <c r="E354" i="30"/>
  <c r="E355" i="30"/>
  <c r="BF354" i="30"/>
  <c r="BF355" i="30"/>
  <c r="D354" i="30"/>
  <c r="D355" i="30"/>
  <c r="AP354" i="30"/>
  <c r="AP355" i="30"/>
  <c r="B120" i="27" a="1"/>
  <c r="D120" i="27"/>
  <c r="D143" i="27"/>
  <c r="E120" i="27"/>
  <c r="E143" i="27"/>
  <c r="O128" i="27"/>
  <c r="O151" i="27"/>
  <c r="S138" i="27"/>
  <c r="S161" i="27"/>
  <c r="R126" i="27"/>
  <c r="R149" i="27"/>
  <c r="O127" i="27"/>
  <c r="O150" i="27"/>
  <c r="C134" i="27"/>
  <c r="C157" i="27"/>
  <c r="B132" i="27"/>
  <c r="B155" i="27"/>
  <c r="G126" i="27"/>
  <c r="G149" i="27"/>
  <c r="U138" i="27"/>
  <c r="U161" i="27"/>
  <c r="E122" i="27"/>
  <c r="E145" i="27"/>
  <c r="G128" i="27"/>
  <c r="G151" i="27"/>
  <c r="T132" i="27"/>
  <c r="T155" i="27"/>
  <c r="U135" i="27"/>
  <c r="U158" i="27"/>
  <c r="V138" i="27"/>
  <c r="V161" i="27"/>
  <c r="I140" i="27"/>
  <c r="I163" i="27"/>
  <c r="T137" i="27"/>
  <c r="T160" i="27"/>
  <c r="O132" i="27"/>
  <c r="O155" i="27"/>
  <c r="M122" i="27"/>
  <c r="M145" i="27"/>
  <c r="M131" i="27"/>
  <c r="M154" i="27"/>
  <c r="I135" i="27"/>
  <c r="I158" i="27"/>
  <c r="E139" i="27"/>
  <c r="E162" i="27"/>
  <c r="N138" i="27"/>
  <c r="N161" i="27"/>
  <c r="H134" i="27"/>
  <c r="H157" i="27"/>
  <c r="H123" i="27"/>
  <c r="H146" i="27"/>
  <c r="L136" i="27"/>
  <c r="L159" i="27"/>
  <c r="M127" i="27"/>
  <c r="M150" i="27"/>
  <c r="K131" i="27"/>
  <c r="K154" i="27"/>
  <c r="R132" i="27"/>
  <c r="R155" i="27"/>
  <c r="D139" i="27"/>
  <c r="D162" i="27"/>
  <c r="S123" i="27"/>
  <c r="S146" i="27"/>
  <c r="G125" i="27"/>
  <c r="G148" i="27"/>
  <c r="F123" i="27"/>
  <c r="F146" i="27"/>
  <c r="L132" i="27"/>
  <c r="L155" i="27"/>
  <c r="D131" i="27"/>
  <c r="D154" i="27"/>
  <c r="Q134" i="27"/>
  <c r="Q157" i="27"/>
  <c r="U137" i="27"/>
  <c r="U160" i="27"/>
  <c r="C120" i="27"/>
  <c r="C143" i="27"/>
  <c r="E124" i="27"/>
  <c r="E147" i="27"/>
  <c r="I121" i="27"/>
  <c r="I144" i="27"/>
  <c r="L120" i="27"/>
  <c r="L143" i="27"/>
  <c r="U120" i="27"/>
  <c r="U143" i="27"/>
  <c r="H127" i="27"/>
  <c r="H150" i="27"/>
  <c r="I131" i="27"/>
  <c r="I154" i="27"/>
  <c r="V124" i="27"/>
  <c r="V147" i="27"/>
  <c r="D124" i="27"/>
  <c r="D147" i="27"/>
  <c r="P129" i="27"/>
  <c r="P152" i="27"/>
  <c r="Q133" i="27"/>
  <c r="Q156" i="27"/>
  <c r="R135" i="27"/>
  <c r="R158" i="27"/>
  <c r="I129" i="27"/>
  <c r="I152" i="27"/>
  <c r="L128" i="27"/>
  <c r="L151" i="27"/>
  <c r="Q123" i="27"/>
  <c r="Q146" i="27"/>
  <c r="O130" i="27"/>
  <c r="O153" i="27"/>
  <c r="O120" i="27"/>
  <c r="O143" i="27"/>
  <c r="D132" i="27"/>
  <c r="D155" i="27"/>
  <c r="F138" i="27"/>
  <c r="F161" i="27"/>
  <c r="Q140" i="27"/>
  <c r="Q163" i="27"/>
  <c r="P121" i="27"/>
  <c r="P144" i="27"/>
  <c r="S133" i="27"/>
  <c r="S156" i="27"/>
  <c r="E140" i="27"/>
  <c r="E163" i="27"/>
  <c r="G140" i="27"/>
  <c r="G163" i="27"/>
  <c r="K121" i="27"/>
  <c r="K144" i="27"/>
  <c r="V121" i="27"/>
  <c r="V144" i="27"/>
  <c r="C129" i="27"/>
  <c r="C152" i="27"/>
  <c r="N129" i="27"/>
  <c r="N152" i="27"/>
  <c r="T126" i="27"/>
  <c r="T149" i="27"/>
  <c r="V140" i="27"/>
  <c r="V163" i="27"/>
  <c r="G130" i="27"/>
  <c r="G153" i="27"/>
  <c r="M123" i="27"/>
  <c r="M146" i="27"/>
  <c r="J132" i="27"/>
  <c r="J155" i="27"/>
  <c r="B128" i="27"/>
  <c r="B151" i="27"/>
  <c r="N133" i="27"/>
  <c r="N156" i="27"/>
  <c r="T121" i="27"/>
  <c r="T144" i="27"/>
  <c r="S129" i="27"/>
  <c r="S152" i="27"/>
  <c r="P130" i="27"/>
  <c r="P153" i="27"/>
  <c r="D137" i="27"/>
  <c r="D160" i="27"/>
  <c r="C135" i="27"/>
  <c r="C158" i="27"/>
  <c r="T131" i="27"/>
  <c r="T154" i="27"/>
  <c r="P139" i="27"/>
  <c r="P162" i="27"/>
  <c r="P123" i="27"/>
  <c r="P146" i="27"/>
  <c r="R129" i="27"/>
  <c r="R152" i="27"/>
  <c r="O133" i="27"/>
  <c r="O156" i="27"/>
  <c r="P136" i="27"/>
  <c r="P159" i="27"/>
  <c r="Q139" i="27"/>
  <c r="Q162" i="27"/>
  <c r="L124" i="27"/>
  <c r="L147" i="27"/>
  <c r="C128" i="27"/>
  <c r="C151" i="27"/>
  <c r="I138" i="27"/>
  <c r="I161" i="27"/>
  <c r="N125" i="27"/>
  <c r="N148" i="27"/>
  <c r="H132" i="27"/>
  <c r="H155" i="27"/>
  <c r="D136" i="27"/>
  <c r="D159" i="27"/>
  <c r="U139" i="27"/>
  <c r="U162" i="27"/>
  <c r="D140" i="27"/>
  <c r="D163" i="27"/>
  <c r="Q124" i="27"/>
  <c r="Q147" i="27"/>
  <c r="T127" i="27"/>
  <c r="T150" i="27"/>
  <c r="R138" i="27"/>
  <c r="R161" i="27"/>
  <c r="N130" i="27"/>
  <c r="N153" i="27"/>
  <c r="C126" i="27"/>
  <c r="C149" i="27"/>
  <c r="T138" i="27"/>
  <c r="T161" i="27"/>
  <c r="E130" i="27"/>
  <c r="E153" i="27"/>
  <c r="B125" i="27"/>
  <c r="B148" i="27"/>
  <c r="D126" i="27"/>
  <c r="D149" i="27"/>
  <c r="M138" i="27"/>
  <c r="M161" i="27"/>
  <c r="M135" i="27"/>
  <c r="M158" i="27"/>
  <c r="G120" i="27"/>
  <c r="G143" i="27"/>
  <c r="P131" i="27"/>
  <c r="P154" i="27"/>
  <c r="T134" i="27"/>
  <c r="T157" i="27"/>
  <c r="U136" i="27"/>
  <c r="U159" i="27"/>
  <c r="L130" i="27"/>
  <c r="L153" i="27"/>
  <c r="O129" i="27"/>
  <c r="O152" i="27"/>
  <c r="H135" i="27"/>
  <c r="H158" i="27"/>
  <c r="L138" i="27"/>
  <c r="L161" i="27"/>
  <c r="F121" i="27"/>
  <c r="F144" i="27"/>
  <c r="H125" i="27"/>
  <c r="H148" i="27"/>
  <c r="U121" i="27"/>
  <c r="U144" i="27"/>
  <c r="C121" i="27"/>
  <c r="C144" i="27"/>
  <c r="N123" i="27"/>
  <c r="N146" i="27"/>
  <c r="V129" i="27"/>
  <c r="V152" i="27"/>
  <c r="Q132" i="27"/>
  <c r="Q155" i="27"/>
  <c r="H126" i="27"/>
  <c r="H149" i="27"/>
  <c r="K125" i="27"/>
  <c r="K148" i="27"/>
  <c r="N124" i="27"/>
  <c r="N147" i="27"/>
  <c r="M126" i="27"/>
  <c r="M149" i="27"/>
  <c r="V137" i="27"/>
  <c r="V160" i="27"/>
  <c r="Q126" i="27"/>
  <c r="Q149" i="27"/>
  <c r="E135" i="27"/>
  <c r="E158" i="27"/>
  <c r="R131" i="27"/>
  <c r="R154" i="27"/>
  <c r="B121" i="27"/>
  <c r="B144" i="27"/>
  <c r="O137" i="27"/>
  <c r="O160" i="27"/>
  <c r="I136" i="27"/>
  <c r="I159" i="27"/>
  <c r="F134" i="27"/>
  <c r="F157" i="27"/>
  <c r="I125" i="27"/>
  <c r="I148" i="27"/>
  <c r="P135" i="27"/>
  <c r="P158" i="27"/>
  <c r="V134" i="27"/>
  <c r="V157" i="27"/>
  <c r="L127" i="27"/>
  <c r="L150" i="27"/>
  <c r="R137" i="27"/>
  <c r="R160" i="27"/>
  <c r="E126" i="27"/>
  <c r="E149" i="27"/>
  <c r="J124" i="27"/>
  <c r="J147" i="27"/>
  <c r="B127" i="27"/>
  <c r="B150" i="27"/>
  <c r="K134" i="27"/>
  <c r="K157" i="27"/>
  <c r="E127" i="27"/>
  <c r="E150" i="27"/>
  <c r="R136" i="27"/>
  <c r="R159" i="27"/>
  <c r="F120" i="27"/>
  <c r="F143" i="27"/>
  <c r="P120" i="27"/>
  <c r="P143" i="27"/>
  <c r="M121" i="27"/>
  <c r="M144" i="27"/>
  <c r="M124" i="27"/>
  <c r="M147" i="27"/>
  <c r="K120" i="27"/>
  <c r="K143" i="27"/>
  <c r="D138" i="27"/>
  <c r="D161" i="27"/>
  <c r="U134" i="27"/>
  <c r="U157" i="27"/>
  <c r="K140" i="27"/>
  <c r="K163" i="27"/>
  <c r="F125" i="27"/>
  <c r="F148" i="27"/>
  <c r="H131" i="27"/>
  <c r="H154" i="27"/>
  <c r="J134" i="27"/>
  <c r="J157" i="27"/>
  <c r="K137" i="27"/>
  <c r="K160" i="27"/>
  <c r="L140" i="27"/>
  <c r="L163" i="27"/>
  <c r="J128" i="27"/>
  <c r="J151" i="27"/>
  <c r="S135" i="27"/>
  <c r="S158" i="27"/>
  <c r="T139" i="27"/>
  <c r="T162" i="27"/>
  <c r="D127" i="27"/>
  <c r="D150" i="27"/>
  <c r="C133" i="27"/>
  <c r="C156" i="27"/>
  <c r="T136" i="27"/>
  <c r="T159" i="27"/>
  <c r="P140" i="27"/>
  <c r="P163" i="27"/>
  <c r="U140" i="27"/>
  <c r="U163" i="27"/>
  <c r="F137" i="27"/>
  <c r="F160" i="27"/>
  <c r="U131" i="27"/>
  <c r="U154" i="27"/>
  <c r="V139" i="27"/>
  <c r="V162" i="27"/>
  <c r="H122" i="27"/>
  <c r="H145" i="27"/>
  <c r="S134" i="27"/>
  <c r="S157" i="27"/>
  <c r="R127" i="27"/>
  <c r="R150" i="27"/>
  <c r="N134" i="27"/>
  <c r="N157" i="27"/>
  <c r="R121" i="27"/>
  <c r="R144" i="27"/>
  <c r="M132" i="27"/>
  <c r="M155" i="27"/>
  <c r="J121" i="27"/>
  <c r="J144" i="27"/>
  <c r="I139" i="27"/>
  <c r="I162" i="27"/>
  <c r="Q135" i="27"/>
  <c r="Q158" i="27"/>
  <c r="T125" i="27"/>
  <c r="T148" i="27"/>
  <c r="S131" i="27"/>
  <c r="S154" i="27"/>
  <c r="T133" i="27"/>
  <c r="T156" i="27"/>
  <c r="K127" i="27"/>
  <c r="K150" i="27"/>
  <c r="N126" i="27"/>
  <c r="N149" i="27"/>
  <c r="G132" i="27"/>
  <c r="G155" i="27"/>
  <c r="K135" i="27"/>
  <c r="K158" i="27"/>
  <c r="L137" i="27"/>
  <c r="L160" i="27"/>
  <c r="C131" i="27"/>
  <c r="C154" i="27"/>
  <c r="F130" i="27"/>
  <c r="F153" i="27"/>
  <c r="O136" i="27"/>
  <c r="O159" i="27"/>
  <c r="S139" i="27"/>
  <c r="S162" i="27"/>
  <c r="T123" i="27"/>
  <c r="T146" i="27"/>
  <c r="V127" i="27"/>
  <c r="V150" i="27"/>
  <c r="G123" i="27"/>
  <c r="G146" i="27"/>
  <c r="J122" i="27"/>
  <c r="J145" i="27"/>
  <c r="I137" i="27"/>
  <c r="I160" i="27"/>
  <c r="I126" i="27"/>
  <c r="I149" i="27"/>
  <c r="B138" i="27"/>
  <c r="B161" i="27"/>
  <c r="H128" i="27"/>
  <c r="H151" i="27"/>
  <c r="E129" i="27"/>
  <c r="E152" i="27"/>
  <c r="N135" i="27"/>
  <c r="N158" i="27"/>
  <c r="M133" i="27"/>
  <c r="M156" i="27"/>
  <c r="H129" i="27"/>
  <c r="H152" i="27"/>
  <c r="H139" i="27"/>
  <c r="H162" i="27"/>
  <c r="U122" i="27"/>
  <c r="U145" i="27"/>
  <c r="B129" i="27"/>
  <c r="B152" i="27"/>
  <c r="G133" i="27"/>
  <c r="G156" i="27"/>
  <c r="H136" i="27"/>
  <c r="H159" i="27"/>
  <c r="T140" i="27"/>
  <c r="T163" i="27"/>
  <c r="B123" i="27"/>
  <c r="B146" i="27"/>
  <c r="J140" i="27"/>
  <c r="J163" i="27"/>
  <c r="S124" i="27"/>
  <c r="S147" i="27"/>
  <c r="G137" i="27"/>
  <c r="G160" i="27"/>
  <c r="B137" i="27"/>
  <c r="B160" i="27"/>
  <c r="V133" i="27"/>
  <c r="V156" i="27"/>
  <c r="K130" i="27"/>
  <c r="K153" i="27"/>
  <c r="I124" i="27"/>
  <c r="I147" i="27"/>
  <c r="F140" i="27"/>
  <c r="F163" i="27"/>
  <c r="E137" i="27"/>
  <c r="E160" i="27"/>
  <c r="D134" i="27"/>
  <c r="D157" i="27"/>
  <c r="Q130" i="27"/>
  <c r="Q153" i="27"/>
  <c r="O124" i="27"/>
  <c r="O147" i="27"/>
  <c r="F139" i="27"/>
  <c r="F162" i="27"/>
  <c r="E136" i="27"/>
  <c r="E159" i="27"/>
  <c r="D133" i="27"/>
  <c r="D156" i="27"/>
  <c r="Q128" i="27"/>
  <c r="Q151" i="27"/>
  <c r="O122" i="27"/>
  <c r="O145" i="27"/>
  <c r="Q129" i="27"/>
  <c r="Q152" i="27"/>
  <c r="P126" i="27"/>
  <c r="P149" i="27"/>
  <c r="O123" i="27"/>
  <c r="O146" i="27"/>
  <c r="N120" i="27"/>
  <c r="N143" i="27"/>
  <c r="T128" i="27"/>
  <c r="T151" i="27"/>
  <c r="S125" i="27"/>
  <c r="S148" i="27"/>
  <c r="R122" i="27"/>
  <c r="R145" i="27"/>
  <c r="N137" i="27"/>
  <c r="N160" i="27"/>
  <c r="M134" i="27"/>
  <c r="M157" i="27"/>
  <c r="L131" i="27"/>
  <c r="L154" i="27"/>
  <c r="L125" i="27"/>
  <c r="L148" i="27"/>
  <c r="R140" i="27"/>
  <c r="R163" i="27"/>
  <c r="Q137" i="27"/>
  <c r="Q160" i="27"/>
  <c r="P134" i="27"/>
  <c r="P157" i="27"/>
  <c r="O131" i="27"/>
  <c r="O154" i="27"/>
  <c r="R125" i="27"/>
  <c r="R148" i="27"/>
  <c r="R139" i="27"/>
  <c r="R162" i="27"/>
  <c r="Q136" i="27"/>
  <c r="Q159" i="27"/>
  <c r="P133" i="27"/>
  <c r="P156" i="27"/>
  <c r="T129" i="27"/>
  <c r="T152" i="27"/>
  <c r="R123" i="27"/>
  <c r="R146" i="27"/>
  <c r="H130" i="27"/>
  <c r="H153" i="27"/>
  <c r="G127" i="27"/>
  <c r="G150" i="27"/>
  <c r="F124" i="27"/>
  <c r="F147" i="27"/>
  <c r="E121" i="27"/>
  <c r="E144" i="27"/>
  <c r="K129" i="27"/>
  <c r="K152" i="27"/>
  <c r="J126" i="27"/>
  <c r="J149" i="27"/>
  <c r="I123" i="27"/>
  <c r="I146" i="27"/>
  <c r="H120" i="27"/>
  <c r="H143" i="27"/>
  <c r="T135" i="27"/>
  <c r="T158" i="27"/>
  <c r="S132" i="27"/>
  <c r="S155" i="27"/>
  <c r="E128" i="27"/>
  <c r="E151" i="27"/>
  <c r="C122" i="27"/>
  <c r="C145" i="27"/>
  <c r="C139" i="27"/>
  <c r="C162" i="27"/>
  <c r="B136" i="27"/>
  <c r="B159" i="27"/>
  <c r="V132" i="27"/>
  <c r="V155" i="27"/>
  <c r="K128" i="27"/>
  <c r="K151" i="27"/>
  <c r="I122" i="27"/>
  <c r="I145" i="27"/>
  <c r="C138" i="27"/>
  <c r="C161" i="27"/>
  <c r="B135" i="27"/>
  <c r="B158" i="27"/>
  <c r="V131" i="27"/>
  <c r="V154" i="27"/>
  <c r="K126" i="27"/>
  <c r="K149" i="27"/>
  <c r="I120" i="27"/>
  <c r="I143" i="27"/>
  <c r="N128" i="27"/>
  <c r="N151" i="27"/>
  <c r="M125" i="27"/>
  <c r="M148" i="27"/>
  <c r="L122" i="27"/>
  <c r="L145" i="27"/>
  <c r="R130" i="27"/>
  <c r="R153" i="27"/>
  <c r="Q127" i="27"/>
  <c r="Q150" i="27"/>
  <c r="P124" i="27"/>
  <c r="P147" i="27"/>
  <c r="O121" i="27"/>
  <c r="O144" i="27"/>
  <c r="O140" i="27"/>
  <c r="O163" i="27"/>
  <c r="J138" i="27"/>
  <c r="J161" i="27"/>
  <c r="U129" i="27"/>
  <c r="U152" i="27"/>
  <c r="S130" i="27"/>
  <c r="S153" i="27"/>
  <c r="U130" i="27"/>
  <c r="U153" i="27"/>
  <c r="H140" i="27"/>
  <c r="H163" i="27"/>
  <c r="B120" i="27"/>
  <c r="B143" i="27"/>
  <c r="L121" i="27"/>
  <c r="L144" i="27"/>
  <c r="O138" i="27"/>
  <c r="O161" i="27"/>
  <c r="N136" i="27"/>
  <c r="N159" i="27"/>
  <c r="J133" i="27"/>
  <c r="J156" i="27"/>
  <c r="C140" i="27"/>
  <c r="C163" i="27"/>
  <c r="K124" i="27"/>
  <c r="K147" i="27"/>
  <c r="M130" i="27"/>
  <c r="M153" i="27"/>
  <c r="B134" i="27"/>
  <c r="B157" i="27"/>
  <c r="C137" i="27"/>
  <c r="C160" i="27"/>
  <c r="B126" i="27"/>
  <c r="B149" i="27"/>
  <c r="H133" i="27"/>
  <c r="H156" i="27"/>
  <c r="E134" i="27"/>
  <c r="E157" i="27"/>
  <c r="J129" i="27"/>
  <c r="J152" i="27"/>
  <c r="M139" i="27"/>
  <c r="M162" i="27"/>
  <c r="G136" i="27"/>
  <c r="G159" i="27"/>
  <c r="F133" i="27"/>
  <c r="F156" i="27"/>
  <c r="U128" i="27"/>
  <c r="U151" i="27"/>
  <c r="S122" i="27"/>
  <c r="S145" i="27"/>
  <c r="K139" i="27"/>
  <c r="K162" i="27"/>
  <c r="J136" i="27"/>
  <c r="J159" i="27"/>
  <c r="I133" i="27"/>
  <c r="I156" i="27"/>
  <c r="F129" i="27"/>
  <c r="F152" i="27"/>
  <c r="D123" i="27"/>
  <c r="D146" i="27"/>
  <c r="K138" i="27"/>
  <c r="K161" i="27"/>
  <c r="J135" i="27"/>
  <c r="J158" i="27"/>
  <c r="I132" i="27"/>
  <c r="I155" i="27"/>
  <c r="F127" i="27"/>
  <c r="F150" i="27"/>
  <c r="D121" i="27"/>
  <c r="D144" i="27"/>
  <c r="V128" i="27"/>
  <c r="V151" i="27"/>
  <c r="U125" i="27"/>
  <c r="U148" i="27"/>
  <c r="T122" i="27"/>
  <c r="T145" i="27"/>
  <c r="E131" i="27"/>
  <c r="E154" i="27"/>
  <c r="D128" i="27"/>
  <c r="D151" i="27"/>
  <c r="C125" i="27"/>
  <c r="C148" i="27"/>
  <c r="B122" i="27"/>
  <c r="B145" i="27"/>
  <c r="S136" i="27"/>
  <c r="S159" i="27"/>
  <c r="R133" i="27"/>
  <c r="R156" i="27"/>
  <c r="C130" i="27"/>
  <c r="C153" i="27"/>
  <c r="V123" i="27"/>
  <c r="V146" i="27"/>
  <c r="B140" i="27"/>
  <c r="B163" i="27"/>
  <c r="V136" i="27"/>
  <c r="V159" i="27"/>
  <c r="U133" i="27"/>
  <c r="U156" i="27"/>
  <c r="I130" i="27"/>
  <c r="I153" i="27"/>
  <c r="G124" i="27"/>
  <c r="G147" i="27"/>
  <c r="B139" i="27"/>
  <c r="B162" i="27"/>
  <c r="V135" i="27"/>
  <c r="V158" i="27"/>
  <c r="U132" i="27"/>
  <c r="U155" i="27"/>
  <c r="I128" i="27"/>
  <c r="I151" i="27"/>
  <c r="G122" i="27"/>
  <c r="G145" i="27"/>
  <c r="M129" i="27"/>
  <c r="M152" i="27"/>
  <c r="L126" i="27"/>
  <c r="L149" i="27"/>
  <c r="K123" i="27"/>
  <c r="K146" i="27"/>
  <c r="J120" i="27"/>
  <c r="J143" i="27"/>
  <c r="P128" i="27"/>
  <c r="P151" i="27"/>
  <c r="O125" i="27"/>
  <c r="O148" i="27"/>
  <c r="N122" i="27"/>
  <c r="N145" i="27"/>
  <c r="E138" i="27"/>
  <c r="E161" i="27"/>
  <c r="D135" i="27"/>
  <c r="D158" i="27"/>
  <c r="C132" i="27"/>
  <c r="C155" i="27"/>
  <c r="O126" i="27"/>
  <c r="O149" i="27"/>
  <c r="M120" i="27"/>
  <c r="M143" i="27"/>
  <c r="H138" i="27"/>
  <c r="H161" i="27"/>
  <c r="G135" i="27"/>
  <c r="G158" i="27"/>
  <c r="F132" i="27"/>
  <c r="F155" i="27"/>
  <c r="U126" i="27"/>
  <c r="U149" i="27"/>
  <c r="S120" i="27"/>
  <c r="S143" i="27"/>
  <c r="H137" i="27"/>
  <c r="H160" i="27"/>
  <c r="G134" i="27"/>
  <c r="G157" i="27"/>
  <c r="B131" i="27"/>
  <c r="B154" i="27"/>
  <c r="U124" i="27"/>
  <c r="U147" i="27"/>
  <c r="T130" i="27"/>
  <c r="T153" i="27"/>
  <c r="S127" i="27"/>
  <c r="S150" i="27"/>
  <c r="R124" i="27"/>
  <c r="R147" i="27"/>
  <c r="Q121" i="27"/>
  <c r="Q144" i="27"/>
  <c r="B130" i="27"/>
  <c r="B153" i="27"/>
  <c r="V126" i="27"/>
  <c r="V149" i="27"/>
  <c r="U123" i="27"/>
  <c r="U146" i="27"/>
  <c r="T120" i="27"/>
  <c r="T143" i="27"/>
  <c r="C124" i="27"/>
  <c r="C147" i="27"/>
  <c r="V122" i="27"/>
  <c r="V145" i="27"/>
  <c r="D129" i="27"/>
  <c r="D152" i="27"/>
  <c r="L139" i="27"/>
  <c r="L162" i="27"/>
  <c r="P132" i="27"/>
  <c r="P155" i="27"/>
  <c r="F122" i="27"/>
  <c r="F145" i="27"/>
  <c r="C123" i="27"/>
  <c r="C146" i="27"/>
  <c r="N127" i="27"/>
  <c r="N150" i="27"/>
  <c r="L123" i="27"/>
  <c r="L146" i="27"/>
  <c r="O139" i="27"/>
  <c r="O162" i="27"/>
  <c r="K136" i="27"/>
  <c r="K159" i="27"/>
  <c r="S140" i="27"/>
  <c r="S163" i="27"/>
  <c r="V125" i="27"/>
  <c r="V148" i="27"/>
  <c r="Q131" i="27"/>
  <c r="Q154" i="27"/>
  <c r="R134" i="27"/>
  <c r="R157" i="27"/>
  <c r="S137" i="27"/>
  <c r="S160" i="27"/>
  <c r="R120" i="27"/>
  <c r="R143" i="27"/>
  <c r="J139" i="27"/>
  <c r="J162" i="27"/>
  <c r="Q138" i="27"/>
  <c r="Q161" i="27"/>
  <c r="K133" i="27"/>
  <c r="K156" i="27"/>
  <c r="M140" i="27"/>
  <c r="M163" i="27"/>
  <c r="L135" i="27"/>
  <c r="L158" i="27"/>
  <c r="K132" i="27"/>
  <c r="K155" i="27"/>
  <c r="J127" i="27"/>
  <c r="J150" i="27"/>
  <c r="H121" i="27"/>
  <c r="H144" i="27"/>
  <c r="P138" i="27"/>
  <c r="P161" i="27"/>
  <c r="O135" i="27"/>
  <c r="O158" i="27"/>
  <c r="N132" i="27"/>
  <c r="N155" i="27"/>
  <c r="P127" i="27"/>
  <c r="P150" i="27"/>
  <c r="N121" i="27"/>
  <c r="N144" i="27"/>
  <c r="P137" i="27"/>
  <c r="P160" i="27"/>
  <c r="O134" i="27"/>
  <c r="O157" i="27"/>
  <c r="N131" i="27"/>
  <c r="N154" i="27"/>
  <c r="P125" i="27"/>
  <c r="P148" i="27"/>
  <c r="G131" i="27"/>
  <c r="G154" i="27"/>
  <c r="F128" i="27"/>
  <c r="F151" i="27"/>
  <c r="E125" i="27"/>
  <c r="E148" i="27"/>
  <c r="D122" i="27"/>
  <c r="D145" i="27"/>
  <c r="J130" i="27"/>
  <c r="J153" i="27"/>
  <c r="I127" i="27"/>
  <c r="I150" i="27"/>
  <c r="H124" i="27"/>
  <c r="H147" i="27"/>
  <c r="G121" i="27"/>
  <c r="G144" i="27"/>
  <c r="C136" i="27"/>
  <c r="C159" i="27"/>
  <c r="B133" i="27"/>
  <c r="B156" i="27"/>
  <c r="M128" i="27"/>
  <c r="M151" i="27"/>
  <c r="K122" i="27"/>
  <c r="K145" i="27"/>
  <c r="G139" i="27"/>
  <c r="G162" i="27"/>
  <c r="F136" i="27"/>
  <c r="F159" i="27"/>
  <c r="E133" i="27"/>
  <c r="E156" i="27"/>
  <c r="S128" i="27"/>
  <c r="S151" i="27"/>
  <c r="Q122" i="27"/>
  <c r="Q145" i="27"/>
  <c r="G138" i="27"/>
  <c r="G161" i="27"/>
  <c r="F135" i="27"/>
  <c r="F158" i="27"/>
  <c r="E132" i="27"/>
  <c r="E155" i="27"/>
  <c r="S126" i="27"/>
  <c r="S149" i="27"/>
  <c r="Q120" i="27"/>
  <c r="Q143" i="27"/>
  <c r="R128" i="27"/>
  <c r="R151" i="27"/>
  <c r="Q125" i="27"/>
  <c r="Q148" i="27"/>
  <c r="P122" i="27"/>
  <c r="P145" i="27"/>
  <c r="V130" i="27"/>
  <c r="V153" i="27"/>
  <c r="U127" i="27"/>
  <c r="U150" i="27"/>
  <c r="T124" i="27"/>
  <c r="T147" i="27"/>
  <c r="S121" i="27"/>
  <c r="S144" i="27"/>
  <c r="J137" i="27"/>
  <c r="J160" i="27"/>
  <c r="I134" i="27"/>
  <c r="I157" i="27"/>
  <c r="F131" i="27"/>
  <c r="F154" i="27"/>
  <c r="D125" i="27"/>
  <c r="D148" i="27"/>
  <c r="N140" i="27"/>
  <c r="N163" i="27"/>
  <c r="M137" i="27"/>
  <c r="M160" i="27"/>
  <c r="L134" i="27"/>
  <c r="L157" i="27"/>
  <c r="J131" i="27"/>
  <c r="J154" i="27"/>
  <c r="J125" i="27"/>
  <c r="J148" i="27"/>
  <c r="N139" i="27"/>
  <c r="N162" i="27"/>
  <c r="M136" i="27"/>
  <c r="M159" i="27"/>
  <c r="L133" i="27"/>
  <c r="L156" i="27"/>
  <c r="L129" i="27"/>
  <c r="L152" i="27"/>
  <c r="J123" i="27"/>
  <c r="J146" i="27"/>
  <c r="D130" i="27"/>
  <c r="D153" i="27"/>
  <c r="C127" i="27"/>
  <c r="C150" i="27"/>
  <c r="B124" i="27"/>
  <c r="B147" i="27"/>
  <c r="V120" i="27"/>
  <c r="V143" i="27"/>
  <c r="G129" i="27"/>
  <c r="G152" i="27"/>
  <c r="F126" i="27"/>
  <c r="F149" i="27"/>
  <c r="E123" i="27"/>
  <c r="E146" i="27"/>
  <c r="B169" i="27" a="1"/>
  <c r="T165" i="27"/>
  <c r="V166" i="27"/>
  <c r="R165" i="27"/>
  <c r="I165" i="27"/>
  <c r="E165" i="27"/>
  <c r="B165" i="27"/>
  <c r="F166" i="27"/>
  <c r="S165" i="27"/>
  <c r="P165" i="27"/>
  <c r="V165" i="27"/>
  <c r="T166" i="27"/>
  <c r="U165" i="27"/>
  <c r="S166" i="27"/>
  <c r="P166" i="27"/>
  <c r="K166" i="27"/>
  <c r="I166" i="27"/>
  <c r="R166" i="27"/>
  <c r="O165" i="27"/>
  <c r="O166" i="27"/>
  <c r="G165" i="27"/>
  <c r="M166" i="27"/>
  <c r="J166" i="27"/>
  <c r="N166" i="27"/>
  <c r="C166" i="27"/>
  <c r="L166" i="27"/>
  <c r="G166" i="27"/>
  <c r="C165" i="27"/>
  <c r="J165" i="27"/>
  <c r="D166" i="27"/>
  <c r="D165" i="27"/>
  <c r="U166" i="27"/>
  <c r="K165" i="27"/>
  <c r="E166" i="27"/>
  <c r="M165" i="27"/>
  <c r="L165" i="27"/>
  <c r="Q166" i="27"/>
  <c r="B166" i="27"/>
  <c r="N165" i="27"/>
  <c r="F165" i="27"/>
  <c r="H166" i="27"/>
  <c r="H165" i="27"/>
  <c r="Q165" i="27"/>
  <c r="B169" i="27"/>
  <c r="E169" i="27"/>
  <c r="M169" i="27"/>
  <c r="U169" i="27"/>
  <c r="H170" i="27"/>
  <c r="P170" i="27"/>
  <c r="C171" i="27"/>
  <c r="K171" i="27"/>
  <c r="S171" i="27"/>
  <c r="F172" i="27"/>
  <c r="N172" i="27"/>
  <c r="V172" i="27"/>
  <c r="I173" i="27"/>
  <c r="Q173" i="27"/>
  <c r="D174" i="27"/>
  <c r="L174" i="27"/>
  <c r="T174" i="27"/>
  <c r="G175" i="27"/>
  <c r="O175" i="27"/>
  <c r="B176" i="27"/>
  <c r="J176" i="27"/>
  <c r="R176" i="27"/>
  <c r="E177" i="27"/>
  <c r="M177" i="27"/>
  <c r="U177" i="27"/>
  <c r="H178" i="27"/>
  <c r="P178" i="27"/>
  <c r="C179" i="27"/>
  <c r="K179" i="27"/>
  <c r="S179" i="27"/>
  <c r="F180" i="27"/>
  <c r="N180" i="27"/>
  <c r="V180" i="27"/>
  <c r="I181" i="27"/>
  <c r="Q181" i="27"/>
  <c r="D182" i="27"/>
  <c r="L182" i="27"/>
  <c r="T182" i="27"/>
  <c r="G183" i="27"/>
  <c r="O183" i="27"/>
  <c r="B184" i="27"/>
  <c r="J184" i="27"/>
  <c r="R184" i="27"/>
  <c r="E185" i="27"/>
  <c r="I185" i="27"/>
  <c r="M185" i="27"/>
  <c r="Q185" i="27"/>
  <c r="U185" i="27"/>
  <c r="D186" i="27"/>
  <c r="H186" i="27"/>
  <c r="L186" i="27"/>
  <c r="P186" i="27"/>
  <c r="T186" i="27"/>
  <c r="C187" i="27"/>
  <c r="G187" i="27"/>
  <c r="K187" i="27"/>
  <c r="O187" i="27"/>
  <c r="S187" i="27"/>
  <c r="B188" i="27"/>
  <c r="F188" i="27"/>
  <c r="J188" i="27"/>
  <c r="N188" i="27"/>
  <c r="R188" i="27"/>
  <c r="V188" i="27"/>
  <c r="E189" i="27"/>
  <c r="I189" i="27"/>
  <c r="M189" i="27"/>
  <c r="Q189" i="27"/>
  <c r="U189" i="27"/>
  <c r="Q169" i="27"/>
  <c r="D170" i="27"/>
  <c r="T170" i="27"/>
  <c r="O171" i="27"/>
  <c r="J172" i="27"/>
  <c r="E173" i="27"/>
  <c r="U173" i="27"/>
  <c r="P174" i="27"/>
  <c r="K175" i="27"/>
  <c r="F176" i="27"/>
  <c r="V176" i="27"/>
  <c r="Q177" i="27"/>
  <c r="L178" i="27"/>
  <c r="G179" i="27"/>
  <c r="B180" i="27"/>
  <c r="R180" i="27"/>
  <c r="M181" i="27"/>
  <c r="G169" i="27"/>
  <c r="O169" i="27"/>
  <c r="B170" i="27"/>
  <c r="J170" i="27"/>
  <c r="R170" i="27"/>
  <c r="E171" i="27"/>
  <c r="M171" i="27"/>
  <c r="U171" i="27"/>
  <c r="H172" i="27"/>
  <c r="P172" i="27"/>
  <c r="C173" i="27"/>
  <c r="K173" i="27"/>
  <c r="S173" i="27"/>
  <c r="F174" i="27"/>
  <c r="N174" i="27"/>
  <c r="V174" i="27"/>
  <c r="I175" i="27"/>
  <c r="Q175" i="27"/>
  <c r="D176" i="27"/>
  <c r="L176" i="27"/>
  <c r="T176" i="27"/>
  <c r="G177" i="27"/>
  <c r="O177" i="27"/>
  <c r="B178" i="27"/>
  <c r="J178" i="27"/>
  <c r="R178" i="27"/>
  <c r="E179" i="27"/>
  <c r="M179" i="27"/>
  <c r="U179" i="27"/>
  <c r="H180" i="27"/>
  <c r="P180" i="27"/>
  <c r="C181" i="27"/>
  <c r="K181" i="27"/>
  <c r="S181" i="27"/>
  <c r="F182" i="27"/>
  <c r="N182" i="27"/>
  <c r="V182" i="27"/>
  <c r="I183" i="27"/>
  <c r="Q183" i="27"/>
  <c r="D184" i="27"/>
  <c r="L184" i="27"/>
  <c r="T184" i="27"/>
  <c r="F185" i="27"/>
  <c r="J185" i="27"/>
  <c r="N185" i="27"/>
  <c r="R185" i="27"/>
  <c r="V185" i="27"/>
  <c r="E186" i="27"/>
  <c r="I186" i="27"/>
  <c r="M186" i="27"/>
  <c r="Q186" i="27"/>
  <c r="U186" i="27"/>
  <c r="D187" i="27"/>
  <c r="H187" i="27"/>
  <c r="L187" i="27"/>
  <c r="P187" i="27"/>
  <c r="T187" i="27"/>
  <c r="C188" i="27"/>
  <c r="G188" i="27"/>
  <c r="K188" i="27"/>
  <c r="O188" i="27"/>
  <c r="S188" i="27"/>
  <c r="B189" i="27"/>
  <c r="F189" i="27"/>
  <c r="J189" i="27"/>
  <c r="N189" i="27"/>
  <c r="R189" i="27"/>
  <c r="V189" i="27"/>
  <c r="I169" i="27"/>
  <c r="L170" i="27"/>
  <c r="G171" i="27"/>
  <c r="B172" i="27"/>
  <c r="R172" i="27"/>
  <c r="M173" i="27"/>
  <c r="H174" i="27"/>
  <c r="C175" i="27"/>
  <c r="S175" i="27"/>
  <c r="N176" i="27"/>
  <c r="I177" i="27"/>
  <c r="D178" i="27"/>
  <c r="T178" i="27"/>
  <c r="O179" i="27"/>
  <c r="J180" i="27"/>
  <c r="E181" i="27"/>
  <c r="U181" i="27"/>
  <c r="C169" i="27"/>
  <c r="N170" i="27"/>
  <c r="D172" i="27"/>
  <c r="O173" i="27"/>
  <c r="E175" i="27"/>
  <c r="P176" i="27"/>
  <c r="F178" i="27"/>
  <c r="Q179" i="27"/>
  <c r="G181" i="27"/>
  <c r="J182" i="27"/>
  <c r="E183" i="27"/>
  <c r="U183" i="27"/>
  <c r="P184" i="27"/>
  <c r="H185" i="27"/>
  <c r="P185" i="27"/>
  <c r="C186" i="27"/>
  <c r="K186" i="27"/>
  <c r="S186" i="27"/>
  <c r="F187" i="27"/>
  <c r="N187" i="27"/>
  <c r="V187" i="27"/>
  <c r="I188" i="27"/>
  <c r="Q188" i="27"/>
  <c r="D189" i="27"/>
  <c r="L189" i="27"/>
  <c r="T189" i="27"/>
  <c r="K169" i="27"/>
  <c r="V170" i="27"/>
  <c r="L172" i="27"/>
  <c r="B174" i="27"/>
  <c r="M175" i="27"/>
  <c r="C177" i="27"/>
  <c r="N178" i="27"/>
  <c r="O181" i="27"/>
  <c r="P182" i="27"/>
  <c r="V184" i="27"/>
  <c r="N186" i="27"/>
  <c r="Q187" i="27"/>
  <c r="T188" i="27"/>
  <c r="F184" i="27"/>
  <c r="S169" i="27"/>
  <c r="I171" i="27"/>
  <c r="T172" i="27"/>
  <c r="J174" i="27"/>
  <c r="U175" i="27"/>
  <c r="K177" i="27"/>
  <c r="V178" i="27"/>
  <c r="L180" i="27"/>
  <c r="B182" i="27"/>
  <c r="R182" i="27"/>
  <c r="M183" i="27"/>
  <c r="H184" i="27"/>
  <c r="C185" i="27"/>
  <c r="L185" i="27"/>
  <c r="T185" i="27"/>
  <c r="G186" i="27"/>
  <c r="O186" i="27"/>
  <c r="B187" i="27"/>
  <c r="J187" i="27"/>
  <c r="R187" i="27"/>
  <c r="E188" i="27"/>
  <c r="M188" i="27"/>
  <c r="U188" i="27"/>
  <c r="H189" i="27"/>
  <c r="P189" i="27"/>
  <c r="E187" i="27"/>
  <c r="U187" i="27"/>
  <c r="H188" i="27"/>
  <c r="P188" i="27"/>
  <c r="K189" i="27"/>
  <c r="S189" i="27"/>
  <c r="D180" i="27"/>
  <c r="K183" i="27"/>
  <c r="K185" i="27"/>
  <c r="S185" i="27"/>
  <c r="V186" i="27"/>
  <c r="D188" i="27"/>
  <c r="G189" i="27"/>
  <c r="F170" i="27"/>
  <c r="Q171" i="27"/>
  <c r="G173" i="27"/>
  <c r="R174" i="27"/>
  <c r="H176" i="27"/>
  <c r="S177" i="27"/>
  <c r="I179" i="27"/>
  <c r="T180" i="27"/>
  <c r="H182" i="27"/>
  <c r="C183" i="27"/>
  <c r="S183" i="27"/>
  <c r="N184" i="27"/>
  <c r="G185" i="27"/>
  <c r="O185" i="27"/>
  <c r="B186" i="27"/>
  <c r="J186" i="27"/>
  <c r="R186" i="27"/>
  <c r="M187" i="27"/>
  <c r="C189" i="27"/>
  <c r="F186" i="27"/>
  <c r="I187" i="27"/>
  <c r="L188" i="27"/>
  <c r="O189" i="27"/>
  <c r="D185" i="27"/>
  <c r="I184" i="27"/>
  <c r="N183" i="27"/>
  <c r="S182" i="27"/>
  <c r="C182" i="27"/>
  <c r="H181" i="27"/>
  <c r="M180" i="27"/>
  <c r="R179" i="27"/>
  <c r="B179" i="27"/>
  <c r="G178" i="27"/>
  <c r="L177" i="27"/>
  <c r="Q176" i="27"/>
  <c r="V175" i="27"/>
  <c r="F175" i="27"/>
  <c r="K174" i="27"/>
  <c r="P173" i="27"/>
  <c r="U172" i="27"/>
  <c r="E172" i="27"/>
  <c r="J171" i="27"/>
  <c r="O170" i="27"/>
  <c r="T169" i="27"/>
  <c r="D169" i="27"/>
  <c r="K184" i="27"/>
  <c r="P183" i="27"/>
  <c r="U182" i="27"/>
  <c r="E182" i="27"/>
  <c r="J181" i="27"/>
  <c r="O180" i="27"/>
  <c r="T179" i="27"/>
  <c r="D179" i="27"/>
  <c r="I178" i="27"/>
  <c r="N177" i="27"/>
  <c r="S176" i="27"/>
  <c r="C176" i="27"/>
  <c r="H175" i="27"/>
  <c r="M174" i="27"/>
  <c r="R173" i="27"/>
  <c r="B173" i="27"/>
  <c r="G172" i="27"/>
  <c r="L171" i="27"/>
  <c r="Q170" i="27"/>
  <c r="V169" i="27"/>
  <c r="F169" i="27"/>
  <c r="H171" i="27"/>
  <c r="U184" i="27"/>
  <c r="E184" i="27"/>
  <c r="J183" i="27"/>
  <c r="O182" i="27"/>
  <c r="T181" i="27"/>
  <c r="D181" i="27"/>
  <c r="I180" i="27"/>
  <c r="N179" i="27"/>
  <c r="S178" i="27"/>
  <c r="C178" i="27"/>
  <c r="H177" i="27"/>
  <c r="M176" i="27"/>
  <c r="R175" i="27"/>
  <c r="B175" i="27"/>
  <c r="G174" i="27"/>
  <c r="L173" i="27"/>
  <c r="Q172" i="27"/>
  <c r="V171" i="27"/>
  <c r="F171" i="27"/>
  <c r="K170" i="27"/>
  <c r="P169" i="27"/>
  <c r="B185" i="27"/>
  <c r="G184" i="27"/>
  <c r="L183" i="27"/>
  <c r="Q182" i="27"/>
  <c r="V181" i="27"/>
  <c r="F181" i="27"/>
  <c r="K180" i="27"/>
  <c r="P179" i="27"/>
  <c r="U178" i="27"/>
  <c r="E178" i="27"/>
  <c r="J177" i="27"/>
  <c r="O176" i="27"/>
  <c r="T175" i="27"/>
  <c r="D175" i="27"/>
  <c r="I174" i="27"/>
  <c r="N173" i="27"/>
  <c r="S172" i="27"/>
  <c r="C172" i="27"/>
  <c r="M170" i="27"/>
  <c r="Q184" i="27"/>
  <c r="V183" i="27"/>
  <c r="F183" i="27"/>
  <c r="K182" i="27"/>
  <c r="P181" i="27"/>
  <c r="U180" i="27"/>
  <c r="E180" i="27"/>
  <c r="J179" i="27"/>
  <c r="O178" i="27"/>
  <c r="T177" i="27"/>
  <c r="D177" i="27"/>
  <c r="I176" i="27"/>
  <c r="N175" i="27"/>
  <c r="S174" i="27"/>
  <c r="C174" i="27"/>
  <c r="H173" i="27"/>
  <c r="M172" i="27"/>
  <c r="R171" i="27"/>
  <c r="B171" i="27"/>
  <c r="G170" i="27"/>
  <c r="L169" i="27"/>
  <c r="S184" i="27"/>
  <c r="C184" i="27"/>
  <c r="H183" i="27"/>
  <c r="M182" i="27"/>
  <c r="R181" i="27"/>
  <c r="B181" i="27"/>
  <c r="G180" i="27"/>
  <c r="L179" i="27"/>
  <c r="Q178" i="27"/>
  <c r="V177" i="27"/>
  <c r="F177" i="27"/>
  <c r="K176" i="27"/>
  <c r="P175" i="27"/>
  <c r="U174" i="27"/>
  <c r="E174" i="27"/>
  <c r="J173" i="27"/>
  <c r="O172" i="27"/>
  <c r="T171" i="27"/>
  <c r="D171" i="27"/>
  <c r="I170" i="27"/>
  <c r="N169" i="27"/>
  <c r="R169" i="27"/>
  <c r="M184" i="27"/>
  <c r="R183" i="27"/>
  <c r="B183" i="27"/>
  <c r="G182" i="27"/>
  <c r="L181" i="27"/>
  <c r="Q180" i="27"/>
  <c r="V179" i="27"/>
  <c r="F179" i="27"/>
  <c r="K178" i="27"/>
  <c r="P177" i="27"/>
  <c r="U176" i="27"/>
  <c r="E176" i="27"/>
  <c r="J175" i="27"/>
  <c r="O174" i="27"/>
  <c r="T173" i="27"/>
  <c r="D173" i="27"/>
  <c r="I172" i="27"/>
  <c r="N171" i="27"/>
  <c r="S170" i="27"/>
  <c r="C170" i="27"/>
  <c r="H169" i="27"/>
  <c r="O184" i="27"/>
  <c r="T183" i="27"/>
  <c r="D183" i="27"/>
  <c r="I182" i="27"/>
  <c r="N181" i="27"/>
  <c r="S180" i="27"/>
  <c r="C180" i="27"/>
  <c r="H179" i="27"/>
  <c r="M178" i="27"/>
  <c r="R177" i="27"/>
  <c r="B177" i="27"/>
  <c r="G176" i="27"/>
  <c r="L175" i="27"/>
  <c r="Q174" i="27"/>
  <c r="V173" i="27"/>
  <c r="F173" i="27"/>
  <c r="K172" i="27"/>
  <c r="P171" i="27"/>
  <c r="U170" i="27"/>
  <c r="E170" i="27"/>
  <c r="J169" i="27"/>
  <c r="X192" i="27" a="1"/>
  <c r="Y199" i="27"/>
  <c r="Y194" i="27"/>
  <c r="X195" i="27"/>
  <c r="Y207" i="27"/>
  <c r="Y195" i="27"/>
  <c r="X198" i="27"/>
  <c r="Y201" i="27"/>
  <c r="Y202" i="27"/>
  <c r="X206" i="27"/>
  <c r="Y200" i="27"/>
  <c r="X194" i="27"/>
  <c r="Y193" i="27"/>
  <c r="X193" i="27"/>
  <c r="X208" i="27"/>
  <c r="X209" i="27"/>
  <c r="X192" i="27"/>
  <c r="X205" i="27"/>
  <c r="Y210" i="27"/>
  <c r="X200" i="27"/>
  <c r="Y209" i="27"/>
  <c r="X212" i="27"/>
  <c r="X203" i="27"/>
  <c r="Y196" i="27"/>
  <c r="X210" i="27"/>
  <c r="Y212" i="27"/>
  <c r="Y208" i="27"/>
  <c r="X211" i="27"/>
  <c r="X196" i="27"/>
  <c r="X197" i="27"/>
  <c r="Y197" i="27"/>
  <c r="Y211" i="27"/>
  <c r="Y192" i="27"/>
  <c r="Y198" i="27"/>
  <c r="X201" i="27"/>
  <c r="Y206" i="27"/>
  <c r="X202" i="27"/>
  <c r="X199" i="27"/>
  <c r="Y204" i="27"/>
  <c r="X207" i="27"/>
  <c r="Y203" i="27"/>
  <c r="X204" i="27"/>
  <c r="Y205" i="27"/>
  <c r="B28" i="21" a="1"/>
  <c r="B30" i="21"/>
  <c r="H7" i="27"/>
  <c r="H25" i="24"/>
  <c r="J25" i="24"/>
  <c r="B28" i="21"/>
  <c r="I25" i="24"/>
  <c r="B34" i="21"/>
  <c r="H11" i="27"/>
  <c r="B39" i="21"/>
  <c r="H16" i="27"/>
  <c r="B29" i="21"/>
  <c r="H6" i="27"/>
  <c r="B44" i="21"/>
  <c r="H21" i="27"/>
  <c r="B38" i="21"/>
  <c r="H15" i="27"/>
  <c r="B41" i="21"/>
  <c r="H18" i="27"/>
  <c r="B43" i="21"/>
  <c r="H20" i="27"/>
  <c r="B40" i="21"/>
  <c r="H17" i="27"/>
  <c r="B37" i="21"/>
  <c r="H14" i="27"/>
  <c r="B47" i="21"/>
  <c r="H24" i="27"/>
  <c r="B48" i="21"/>
  <c r="H25" i="27"/>
  <c r="B33" i="21"/>
  <c r="H10" i="27"/>
  <c r="B36" i="21"/>
  <c r="H13" i="27"/>
  <c r="B31" i="21"/>
  <c r="H8" i="27"/>
  <c r="B32" i="21"/>
  <c r="H9" i="27"/>
  <c r="B42" i="21"/>
  <c r="H19" i="27"/>
  <c r="B35" i="21"/>
  <c r="H12" i="27"/>
  <c r="B46" i="21"/>
  <c r="H23" i="27"/>
  <c r="B45" i="21"/>
  <c r="H22" i="27"/>
  <c r="H5" i="27"/>
  <c r="K5" i="27" a="1"/>
  <c r="E28" i="21" a="1"/>
  <c r="E28" i="21"/>
  <c r="F44" i="21"/>
  <c r="E39" i="21"/>
  <c r="E37" i="21"/>
  <c r="F43" i="21"/>
  <c r="F34" i="21"/>
  <c r="E44" i="21"/>
  <c r="E48" i="21"/>
  <c r="F40" i="21"/>
  <c r="E29" i="21"/>
  <c r="F37" i="21"/>
  <c r="F47" i="21"/>
  <c r="F36" i="21"/>
  <c r="E46" i="21"/>
  <c r="F30" i="21"/>
  <c r="E45" i="21"/>
  <c r="F45" i="21"/>
  <c r="E36" i="21"/>
  <c r="F39" i="21"/>
  <c r="F32" i="21"/>
  <c r="E42" i="21"/>
  <c r="E40" i="21"/>
  <c r="F31" i="21"/>
  <c r="F28" i="21"/>
  <c r="E38" i="21"/>
  <c r="E43" i="21"/>
  <c r="E31" i="21"/>
  <c r="F29" i="21"/>
  <c r="F35" i="21"/>
  <c r="E41" i="21"/>
  <c r="F41" i="21"/>
  <c r="E34" i="21"/>
  <c r="E33" i="21"/>
  <c r="F33" i="21"/>
  <c r="E30" i="21"/>
  <c r="E32" i="21"/>
  <c r="F42" i="21"/>
  <c r="E35" i="21"/>
  <c r="F38" i="21"/>
  <c r="F48" i="21"/>
  <c r="E47" i="21"/>
  <c r="F46" i="21"/>
  <c r="K5" i="27"/>
  <c r="AA192" i="27"/>
  <c r="F240" i="27"/>
  <c r="K7" i="27"/>
  <c r="AA194" i="27"/>
  <c r="F242" i="27"/>
  <c r="K9" i="27"/>
  <c r="AA196" i="27"/>
  <c r="F244" i="27"/>
  <c r="K11" i="27"/>
  <c r="AA198" i="27"/>
  <c r="F246" i="27"/>
  <c r="K13" i="27"/>
  <c r="AA200" i="27"/>
  <c r="F248" i="27"/>
  <c r="K15" i="27"/>
  <c r="AA202" i="27"/>
  <c r="F250" i="27"/>
  <c r="K17" i="27"/>
  <c r="AA204" i="27"/>
  <c r="F252" i="27"/>
  <c r="K19" i="27"/>
  <c r="AA206" i="27"/>
  <c r="F254" i="27"/>
  <c r="K21" i="27"/>
  <c r="AA208" i="27"/>
  <c r="F256" i="27"/>
  <c r="K23" i="27"/>
  <c r="AA210" i="27"/>
  <c r="F258" i="27"/>
  <c r="K25" i="27"/>
  <c r="AA212" i="27"/>
  <c r="F260" i="27"/>
  <c r="L5" i="27"/>
  <c r="Z192" i="27"/>
  <c r="L7" i="27"/>
  <c r="Z194" i="27"/>
  <c r="L9" i="27"/>
  <c r="Z196" i="27"/>
  <c r="L11" i="27"/>
  <c r="Z198" i="27"/>
  <c r="L13" i="27"/>
  <c r="Z200" i="27"/>
  <c r="L15" i="27"/>
  <c r="Z202" i="27"/>
  <c r="L17" i="27"/>
  <c r="Z204" i="27"/>
  <c r="L19" i="27"/>
  <c r="Z206" i="27"/>
  <c r="L21" i="27"/>
  <c r="Z208" i="27"/>
  <c r="L23" i="27"/>
  <c r="Z210" i="27"/>
  <c r="L25" i="27"/>
  <c r="Z212" i="27"/>
  <c r="K6" i="27"/>
  <c r="AA193" i="27"/>
  <c r="F241" i="27"/>
  <c r="K8" i="27"/>
  <c r="AA195" i="27"/>
  <c r="F243" i="27"/>
  <c r="K10" i="27"/>
  <c r="AA197" i="27"/>
  <c r="F245" i="27"/>
  <c r="K12" i="27"/>
  <c r="AA199" i="27"/>
  <c r="F247" i="27"/>
  <c r="K14" i="27"/>
  <c r="AA201" i="27"/>
  <c r="F249" i="27"/>
  <c r="K16" i="27"/>
  <c r="AA203" i="27"/>
  <c r="F251" i="27"/>
  <c r="K18" i="27"/>
  <c r="AA205" i="27"/>
  <c r="F253" i="27"/>
  <c r="K20" i="27"/>
  <c r="AA207" i="27"/>
  <c r="F255" i="27"/>
  <c r="K22" i="27"/>
  <c r="AA209" i="27"/>
  <c r="F257" i="27"/>
  <c r="K24" i="27"/>
  <c r="AA211" i="27"/>
  <c r="F259" i="27"/>
  <c r="L6" i="27"/>
  <c r="Z193" i="27"/>
  <c r="L14" i="27"/>
  <c r="Z201" i="27"/>
  <c r="L22" i="27"/>
  <c r="Z209" i="27"/>
  <c r="L8" i="27"/>
  <c r="Z195" i="27"/>
  <c r="L16" i="27"/>
  <c r="Z203" i="27"/>
  <c r="L24" i="27"/>
  <c r="Z211" i="27"/>
  <c r="L10" i="27"/>
  <c r="Z197" i="27"/>
  <c r="L18" i="27"/>
  <c r="Z205" i="27"/>
  <c r="L12" i="27"/>
  <c r="Z199" i="27"/>
  <c r="L20" i="27"/>
  <c r="Z207" i="27"/>
  <c r="E205" i="27"/>
  <c r="I205" i="27"/>
  <c r="M205" i="27"/>
  <c r="Q205" i="27"/>
  <c r="U205" i="27"/>
  <c r="B205" i="27"/>
  <c r="F205" i="27"/>
  <c r="J205" i="27"/>
  <c r="N205" i="27"/>
  <c r="R205" i="27"/>
  <c r="V205" i="27"/>
  <c r="C205" i="27"/>
  <c r="G205" i="27"/>
  <c r="K205" i="27"/>
  <c r="O205" i="27"/>
  <c r="S205" i="27"/>
  <c r="P205" i="27"/>
  <c r="D205" i="27"/>
  <c r="H205" i="27"/>
  <c r="L205" i="27"/>
  <c r="T205" i="27"/>
  <c r="E253" i="27"/>
  <c r="C195" i="27"/>
  <c r="G195" i="27"/>
  <c r="K195" i="27"/>
  <c r="O195" i="27"/>
  <c r="S195" i="27"/>
  <c r="D195" i="27"/>
  <c r="H195" i="27"/>
  <c r="L195" i="27"/>
  <c r="P195" i="27"/>
  <c r="T195" i="27"/>
  <c r="E195" i="27"/>
  <c r="I195" i="27"/>
  <c r="M195" i="27"/>
  <c r="Q195" i="27"/>
  <c r="U195" i="27"/>
  <c r="F195" i="27"/>
  <c r="V195" i="27"/>
  <c r="J195" i="27"/>
  <c r="N195" i="27"/>
  <c r="B195" i="27"/>
  <c r="R195" i="27"/>
  <c r="E243" i="27"/>
  <c r="D208" i="27"/>
  <c r="H208" i="27"/>
  <c r="L208" i="27"/>
  <c r="P208" i="27"/>
  <c r="T208" i="27"/>
  <c r="E208" i="27"/>
  <c r="I208" i="27"/>
  <c r="M208" i="27"/>
  <c r="Q208" i="27"/>
  <c r="U208" i="27"/>
  <c r="B208" i="27"/>
  <c r="F208" i="27"/>
  <c r="J208" i="27"/>
  <c r="N208" i="27"/>
  <c r="R208" i="27"/>
  <c r="V208" i="27"/>
  <c r="K208" i="27"/>
  <c r="C208" i="27"/>
  <c r="S208" i="27"/>
  <c r="G208" i="27"/>
  <c r="O208" i="27"/>
  <c r="E256" i="27"/>
  <c r="D200" i="27"/>
  <c r="H200" i="27"/>
  <c r="L200" i="27"/>
  <c r="P200" i="27"/>
  <c r="T200" i="27"/>
  <c r="E200" i="27"/>
  <c r="I200" i="27"/>
  <c r="M200" i="27"/>
  <c r="Q200" i="27"/>
  <c r="U200" i="27"/>
  <c r="B200" i="27"/>
  <c r="F200" i="27"/>
  <c r="J200" i="27"/>
  <c r="N200" i="27"/>
  <c r="R200" i="27"/>
  <c r="V200" i="27"/>
  <c r="C200" i="27"/>
  <c r="S200" i="27"/>
  <c r="G200" i="27"/>
  <c r="K200" i="27"/>
  <c r="O200" i="27"/>
  <c r="E248" i="27"/>
  <c r="D192" i="27"/>
  <c r="H192" i="27"/>
  <c r="L192" i="27"/>
  <c r="P192" i="27"/>
  <c r="T192" i="27"/>
  <c r="E192" i="27"/>
  <c r="I192" i="27"/>
  <c r="M192" i="27"/>
  <c r="Q192" i="27"/>
  <c r="U192" i="27"/>
  <c r="B192" i="27"/>
  <c r="F192" i="27"/>
  <c r="J192" i="27"/>
  <c r="N192" i="27"/>
  <c r="R192" i="27"/>
  <c r="V192" i="27"/>
  <c r="K192" i="27"/>
  <c r="O192" i="27"/>
  <c r="C192" i="27"/>
  <c r="S192" i="27"/>
  <c r="G192" i="27"/>
  <c r="E240" i="27"/>
  <c r="E197" i="27"/>
  <c r="I197" i="27"/>
  <c r="M197" i="27"/>
  <c r="Q197" i="27"/>
  <c r="U197" i="27"/>
  <c r="B197" i="27"/>
  <c r="F197" i="27"/>
  <c r="J197" i="27"/>
  <c r="N197" i="27"/>
  <c r="R197" i="27"/>
  <c r="V197" i="27"/>
  <c r="C197" i="27"/>
  <c r="G197" i="27"/>
  <c r="K197" i="27"/>
  <c r="O197" i="27"/>
  <c r="S197" i="27"/>
  <c r="H197" i="27"/>
  <c r="L197" i="27"/>
  <c r="P197" i="27"/>
  <c r="D197" i="27"/>
  <c r="T197" i="27"/>
  <c r="E245" i="27"/>
  <c r="E209" i="27"/>
  <c r="I209" i="27"/>
  <c r="M209" i="27"/>
  <c r="Q209" i="27"/>
  <c r="U209" i="27"/>
  <c r="B209" i="27"/>
  <c r="F209" i="27"/>
  <c r="J209" i="27"/>
  <c r="N209" i="27"/>
  <c r="R209" i="27"/>
  <c r="V209" i="27"/>
  <c r="C209" i="27"/>
  <c r="G209" i="27"/>
  <c r="K209" i="27"/>
  <c r="O209" i="27"/>
  <c r="S209" i="27"/>
  <c r="D209" i="27"/>
  <c r="T209" i="27"/>
  <c r="L209" i="27"/>
  <c r="H209" i="27"/>
  <c r="P209" i="27"/>
  <c r="E257" i="27"/>
  <c r="B206" i="27"/>
  <c r="F206" i="27"/>
  <c r="J206" i="27"/>
  <c r="N206" i="27"/>
  <c r="R206" i="27"/>
  <c r="V206" i="27"/>
  <c r="C206" i="27"/>
  <c r="G206" i="27"/>
  <c r="K206" i="27"/>
  <c r="O206" i="27"/>
  <c r="S206" i="27"/>
  <c r="D206" i="27"/>
  <c r="H206" i="27"/>
  <c r="L206" i="27"/>
  <c r="P206" i="27"/>
  <c r="T206" i="27"/>
  <c r="I206" i="27"/>
  <c r="Q206" i="27"/>
  <c r="M206" i="27"/>
  <c r="U206" i="27"/>
  <c r="E206" i="27"/>
  <c r="E254" i="27"/>
  <c r="B198" i="27"/>
  <c r="F198" i="27"/>
  <c r="J198" i="27"/>
  <c r="N198" i="27"/>
  <c r="R198" i="27"/>
  <c r="V198" i="27"/>
  <c r="C198" i="27"/>
  <c r="G198" i="27"/>
  <c r="K198" i="27"/>
  <c r="O198" i="27"/>
  <c r="S198" i="27"/>
  <c r="D198" i="27"/>
  <c r="H198" i="27"/>
  <c r="L198" i="27"/>
  <c r="P198" i="27"/>
  <c r="T198" i="27"/>
  <c r="Q198" i="27"/>
  <c r="E198" i="27"/>
  <c r="U198" i="27"/>
  <c r="I198" i="27"/>
  <c r="M198" i="27"/>
  <c r="E246" i="27"/>
  <c r="C207" i="27"/>
  <c r="G207" i="27"/>
  <c r="K207" i="27"/>
  <c r="O207" i="27"/>
  <c r="S207" i="27"/>
  <c r="D207" i="27"/>
  <c r="H207" i="27"/>
  <c r="L207" i="27"/>
  <c r="P207" i="27"/>
  <c r="T207" i="27"/>
  <c r="E207" i="27"/>
  <c r="I207" i="27"/>
  <c r="M207" i="27"/>
  <c r="Q207" i="27"/>
  <c r="U207" i="27"/>
  <c r="B207" i="27"/>
  <c r="R207" i="27"/>
  <c r="J207" i="27"/>
  <c r="V207" i="27"/>
  <c r="F207" i="27"/>
  <c r="N207" i="27"/>
  <c r="E255" i="27"/>
  <c r="C211" i="27"/>
  <c r="G211" i="27"/>
  <c r="K211" i="27"/>
  <c r="O211" i="27"/>
  <c r="S211" i="27"/>
  <c r="D211" i="27"/>
  <c r="H211" i="27"/>
  <c r="L211" i="27"/>
  <c r="P211" i="27"/>
  <c r="T211" i="27"/>
  <c r="E211" i="27"/>
  <c r="I211" i="27"/>
  <c r="M211" i="27"/>
  <c r="Q211" i="27"/>
  <c r="U211" i="27"/>
  <c r="F211" i="27"/>
  <c r="V211" i="27"/>
  <c r="N211" i="27"/>
  <c r="B211" i="27"/>
  <c r="J211" i="27"/>
  <c r="R211" i="27"/>
  <c r="E259" i="27"/>
  <c r="E201" i="27"/>
  <c r="I201" i="27"/>
  <c r="M201" i="27"/>
  <c r="Q201" i="27"/>
  <c r="U201" i="27"/>
  <c r="B201" i="27"/>
  <c r="F201" i="27"/>
  <c r="J201" i="27"/>
  <c r="N201" i="27"/>
  <c r="R201" i="27"/>
  <c r="V201" i="27"/>
  <c r="C201" i="27"/>
  <c r="G201" i="27"/>
  <c r="K201" i="27"/>
  <c r="O201" i="27"/>
  <c r="S201" i="27"/>
  <c r="L201" i="27"/>
  <c r="P201" i="27"/>
  <c r="D201" i="27"/>
  <c r="T201" i="27"/>
  <c r="H201" i="27"/>
  <c r="E249" i="27"/>
  <c r="D212" i="27"/>
  <c r="H212" i="27"/>
  <c r="L212" i="27"/>
  <c r="P212" i="27"/>
  <c r="T212" i="27"/>
  <c r="E212" i="27"/>
  <c r="I212" i="27"/>
  <c r="M212" i="27"/>
  <c r="Q212" i="27"/>
  <c r="U212" i="27"/>
  <c r="B212" i="27"/>
  <c r="F212" i="27"/>
  <c r="J212" i="27"/>
  <c r="N212" i="27"/>
  <c r="R212" i="27"/>
  <c r="V212" i="27"/>
  <c r="O212" i="27"/>
  <c r="G212" i="27"/>
  <c r="C212" i="27"/>
  <c r="K212" i="27"/>
  <c r="S212" i="27"/>
  <c r="E260" i="27"/>
  <c r="D204" i="27"/>
  <c r="H204" i="27"/>
  <c r="L204" i="27"/>
  <c r="P204" i="27"/>
  <c r="T204" i="27"/>
  <c r="E204" i="27"/>
  <c r="I204" i="27"/>
  <c r="M204" i="27"/>
  <c r="Q204" i="27"/>
  <c r="U204" i="27"/>
  <c r="B204" i="27"/>
  <c r="F204" i="27"/>
  <c r="J204" i="27"/>
  <c r="N204" i="27"/>
  <c r="R204" i="27"/>
  <c r="V204" i="27"/>
  <c r="G204" i="27"/>
  <c r="K204" i="27"/>
  <c r="O204" i="27"/>
  <c r="S204" i="27"/>
  <c r="C204" i="27"/>
  <c r="E252" i="27"/>
  <c r="D196" i="27"/>
  <c r="H196" i="27"/>
  <c r="L196" i="27"/>
  <c r="P196" i="27"/>
  <c r="T196" i="27"/>
  <c r="E196" i="27"/>
  <c r="I196" i="27"/>
  <c r="M196" i="27"/>
  <c r="Q196" i="27"/>
  <c r="U196" i="27"/>
  <c r="B196" i="27"/>
  <c r="F196" i="27"/>
  <c r="J196" i="27"/>
  <c r="N196" i="27"/>
  <c r="R196" i="27"/>
  <c r="V196" i="27"/>
  <c r="O196" i="27"/>
  <c r="C196" i="27"/>
  <c r="S196" i="27"/>
  <c r="G196" i="27"/>
  <c r="K196" i="27"/>
  <c r="E244" i="27"/>
  <c r="C199" i="27"/>
  <c r="G199" i="27"/>
  <c r="K199" i="27"/>
  <c r="O199" i="27"/>
  <c r="S199" i="27"/>
  <c r="D199" i="27"/>
  <c r="H199" i="27"/>
  <c r="L199" i="27"/>
  <c r="P199" i="27"/>
  <c r="T199" i="27"/>
  <c r="E199" i="27"/>
  <c r="I199" i="27"/>
  <c r="M199" i="27"/>
  <c r="Q199" i="27"/>
  <c r="U199" i="27"/>
  <c r="J199" i="27"/>
  <c r="N199" i="27"/>
  <c r="B199" i="27"/>
  <c r="R199" i="27"/>
  <c r="F199" i="27"/>
  <c r="V199" i="27"/>
  <c r="E247" i="27"/>
  <c r="C203" i="27"/>
  <c r="G203" i="27"/>
  <c r="K203" i="27"/>
  <c r="O203" i="27"/>
  <c r="S203" i="27"/>
  <c r="D203" i="27"/>
  <c r="H203" i="27"/>
  <c r="L203" i="27"/>
  <c r="P203" i="27"/>
  <c r="T203" i="27"/>
  <c r="E203" i="27"/>
  <c r="I203" i="27"/>
  <c r="M203" i="27"/>
  <c r="Q203" i="27"/>
  <c r="U203" i="27"/>
  <c r="N203" i="27"/>
  <c r="B203" i="27"/>
  <c r="R203" i="27"/>
  <c r="F203" i="27"/>
  <c r="V203" i="27"/>
  <c r="J203" i="27"/>
  <c r="E251" i="27"/>
  <c r="E193" i="27"/>
  <c r="I193" i="27"/>
  <c r="M193" i="27"/>
  <c r="Q193" i="27"/>
  <c r="U193" i="27"/>
  <c r="B193" i="27"/>
  <c r="F193" i="27"/>
  <c r="J193" i="27"/>
  <c r="N193" i="27"/>
  <c r="R193" i="27"/>
  <c r="V193" i="27"/>
  <c r="C193" i="27"/>
  <c r="G193" i="27"/>
  <c r="K193" i="27"/>
  <c r="O193" i="27"/>
  <c r="S193" i="27"/>
  <c r="D193" i="27"/>
  <c r="T193" i="27"/>
  <c r="H193" i="27"/>
  <c r="L193" i="27"/>
  <c r="P193" i="27"/>
  <c r="E241" i="27"/>
  <c r="B210" i="27"/>
  <c r="F210" i="27"/>
  <c r="J210" i="27"/>
  <c r="N210" i="27"/>
  <c r="R210" i="27"/>
  <c r="V210" i="27"/>
  <c r="C210" i="27"/>
  <c r="G210" i="27"/>
  <c r="K210" i="27"/>
  <c r="O210" i="27"/>
  <c r="S210" i="27"/>
  <c r="D210" i="27"/>
  <c r="H210" i="27"/>
  <c r="L210" i="27"/>
  <c r="P210" i="27"/>
  <c r="T210" i="27"/>
  <c r="M210" i="27"/>
  <c r="E210" i="27"/>
  <c r="U210" i="27"/>
  <c r="Q210" i="27"/>
  <c r="I210" i="27"/>
  <c r="E258" i="27"/>
  <c r="B202" i="27"/>
  <c r="F202" i="27"/>
  <c r="J202" i="27"/>
  <c r="N202" i="27"/>
  <c r="R202" i="27"/>
  <c r="V202" i="27"/>
  <c r="C202" i="27"/>
  <c r="G202" i="27"/>
  <c r="K202" i="27"/>
  <c r="O202" i="27"/>
  <c r="S202" i="27"/>
  <c r="D202" i="27"/>
  <c r="H202" i="27"/>
  <c r="L202" i="27"/>
  <c r="P202" i="27"/>
  <c r="T202" i="27"/>
  <c r="E202" i="27"/>
  <c r="U202" i="27"/>
  <c r="I202" i="27"/>
  <c r="M202" i="27"/>
  <c r="Q202" i="27"/>
  <c r="E250" i="27"/>
  <c r="B194" i="27"/>
  <c r="F194" i="27"/>
  <c r="J194" i="27"/>
  <c r="N194" i="27"/>
  <c r="R194" i="27"/>
  <c r="V194" i="27"/>
  <c r="C194" i="27"/>
  <c r="G194" i="27"/>
  <c r="K194" i="27"/>
  <c r="O194" i="27"/>
  <c r="S194" i="27"/>
  <c r="D194" i="27"/>
  <c r="H194" i="27"/>
  <c r="L194" i="27"/>
  <c r="P194" i="27"/>
  <c r="T194" i="27"/>
  <c r="M194" i="27"/>
  <c r="Q194" i="27"/>
  <c r="E194" i="27"/>
  <c r="U194" i="27"/>
  <c r="I194" i="27"/>
  <c r="E242" i="27"/>
  <c r="B250" i="27"/>
  <c r="C250" i="27"/>
  <c r="B241" i="27"/>
  <c r="C241" i="27"/>
  <c r="B247" i="27"/>
  <c r="C247" i="27"/>
  <c r="B252" i="27"/>
  <c r="C252" i="27"/>
  <c r="B249" i="27"/>
  <c r="C249" i="27"/>
  <c r="B255" i="27"/>
  <c r="C255" i="27"/>
  <c r="B254" i="27"/>
  <c r="C254" i="27"/>
  <c r="B245" i="27"/>
  <c r="C245" i="27"/>
  <c r="B248" i="27"/>
  <c r="C248" i="27"/>
  <c r="B243" i="27"/>
  <c r="C243" i="27"/>
  <c r="B242" i="27"/>
  <c r="C242" i="27"/>
  <c r="B258" i="27"/>
  <c r="C258" i="27"/>
  <c r="B251" i="27"/>
  <c r="C251" i="27"/>
  <c r="B244" i="27"/>
  <c r="C244" i="27"/>
  <c r="B260" i="27"/>
  <c r="C260" i="27"/>
  <c r="B259" i="27"/>
  <c r="C259" i="27"/>
  <c r="B246" i="27"/>
  <c r="C246" i="27"/>
  <c r="B257" i="27"/>
  <c r="C257" i="27"/>
  <c r="C240" i="27"/>
  <c r="B240" i="27"/>
  <c r="B256" i="27"/>
  <c r="C256" i="27"/>
  <c r="B253" i="27"/>
  <c r="C253" i="27"/>
  <c r="B216" i="27" a="1"/>
  <c r="B263" i="27" a="1"/>
  <c r="B263" i="27"/>
  <c r="B264" i="27" a="1"/>
  <c r="S264" i="27"/>
  <c r="B216" i="27"/>
  <c r="E216" i="27"/>
  <c r="U216" i="27"/>
  <c r="P217" i="27"/>
  <c r="K218" i="27"/>
  <c r="F219" i="27"/>
  <c r="V219" i="27"/>
  <c r="Q220" i="27"/>
  <c r="L221" i="27"/>
  <c r="G222" i="27"/>
  <c r="B223" i="27"/>
  <c r="R223" i="27"/>
  <c r="M224" i="27"/>
  <c r="H225" i="27"/>
  <c r="C226" i="27"/>
  <c r="S226" i="27"/>
  <c r="N227" i="27"/>
  <c r="I228" i="27"/>
  <c r="D229" i="27"/>
  <c r="T229" i="27"/>
  <c r="O230" i="27"/>
  <c r="J231" i="27"/>
  <c r="R231" i="27"/>
  <c r="C232" i="27"/>
  <c r="G232" i="27"/>
  <c r="K232" i="27"/>
  <c r="O232" i="27"/>
  <c r="S232" i="27"/>
  <c r="B233" i="27"/>
  <c r="F233" i="27"/>
  <c r="J233" i="27"/>
  <c r="N233" i="27"/>
  <c r="R233" i="27"/>
  <c r="V233" i="27"/>
  <c r="E234" i="27"/>
  <c r="I234" i="27"/>
  <c r="M234" i="27"/>
  <c r="Q234" i="27"/>
  <c r="U234" i="27"/>
  <c r="D235" i="27"/>
  <c r="H235" i="27"/>
  <c r="L235" i="27"/>
  <c r="P235" i="27"/>
  <c r="T235" i="27"/>
  <c r="C236" i="27"/>
  <c r="G236" i="27"/>
  <c r="K236" i="27"/>
  <c r="O236" i="27"/>
  <c r="S236" i="27"/>
  <c r="H217" i="27"/>
  <c r="C218" i="27"/>
  <c r="N219" i="27"/>
  <c r="D221" i="27"/>
  <c r="O222" i="27"/>
  <c r="E224" i="27"/>
  <c r="P225" i="27"/>
  <c r="K226" i="27"/>
  <c r="V227" i="27"/>
  <c r="L229" i="27"/>
  <c r="B231" i="27"/>
  <c r="U231" i="27"/>
  <c r="I232" i="27"/>
  <c r="Q232" i="27"/>
  <c r="D233" i="27"/>
  <c r="L233" i="27"/>
  <c r="T233" i="27"/>
  <c r="G234" i="27"/>
  <c r="O234" i="27"/>
  <c r="B235" i="27"/>
  <c r="J235" i="27"/>
  <c r="R235" i="27"/>
  <c r="I236" i="27"/>
  <c r="Q236" i="27"/>
  <c r="Q216" i="27"/>
  <c r="G218" i="27"/>
  <c r="B219" i="27"/>
  <c r="M220" i="27"/>
  <c r="H221" i="27"/>
  <c r="S222" i="27"/>
  <c r="I224" i="27"/>
  <c r="T225" i="27"/>
  <c r="J227" i="27"/>
  <c r="U228" i="27"/>
  <c r="K230" i="27"/>
  <c r="Q231" i="27"/>
  <c r="V231" i="27"/>
  <c r="I216" i="27"/>
  <c r="D217" i="27"/>
  <c r="T217" i="27"/>
  <c r="O218" i="27"/>
  <c r="J219" i="27"/>
  <c r="E220" i="27"/>
  <c r="U220" i="27"/>
  <c r="P221" i="27"/>
  <c r="K222" i="27"/>
  <c r="F223" i="27"/>
  <c r="V223" i="27"/>
  <c r="Q224" i="27"/>
  <c r="L225" i="27"/>
  <c r="G226" i="27"/>
  <c r="B227" i="27"/>
  <c r="R227" i="27"/>
  <c r="M228" i="27"/>
  <c r="H229" i="27"/>
  <c r="C230" i="27"/>
  <c r="S230" i="27"/>
  <c r="N231" i="27"/>
  <c r="T231" i="27"/>
  <c r="D232" i="27"/>
  <c r="H232" i="27"/>
  <c r="L232" i="27"/>
  <c r="P232" i="27"/>
  <c r="T232" i="27"/>
  <c r="C233" i="27"/>
  <c r="G233" i="27"/>
  <c r="K233" i="27"/>
  <c r="O233" i="27"/>
  <c r="S233" i="27"/>
  <c r="B234" i="27"/>
  <c r="F234" i="27"/>
  <c r="J234" i="27"/>
  <c r="N234" i="27"/>
  <c r="R234" i="27"/>
  <c r="V234" i="27"/>
  <c r="E235" i="27"/>
  <c r="I235" i="27"/>
  <c r="M235" i="27"/>
  <c r="Q235" i="27"/>
  <c r="U235" i="27"/>
  <c r="D236" i="27"/>
  <c r="H236" i="27"/>
  <c r="L236" i="27"/>
  <c r="P236" i="27"/>
  <c r="T236" i="27"/>
  <c r="M216" i="27"/>
  <c r="S218" i="27"/>
  <c r="I220" i="27"/>
  <c r="T221" i="27"/>
  <c r="J223" i="27"/>
  <c r="U224" i="27"/>
  <c r="F227" i="27"/>
  <c r="Q228" i="27"/>
  <c r="G230" i="27"/>
  <c r="P231" i="27"/>
  <c r="E232" i="27"/>
  <c r="M232" i="27"/>
  <c r="U232" i="27"/>
  <c r="H233" i="27"/>
  <c r="P233" i="27"/>
  <c r="C234" i="27"/>
  <c r="K234" i="27"/>
  <c r="S234" i="27"/>
  <c r="F235" i="27"/>
  <c r="N235" i="27"/>
  <c r="V235" i="27"/>
  <c r="E236" i="27"/>
  <c r="M236" i="27"/>
  <c r="U236" i="27"/>
  <c r="L217" i="27"/>
  <c r="R219" i="27"/>
  <c r="C222" i="27"/>
  <c r="N223" i="27"/>
  <c r="D225" i="27"/>
  <c r="O226" i="27"/>
  <c r="E228" i="27"/>
  <c r="P229" i="27"/>
  <c r="F231" i="27"/>
  <c r="F232" i="27"/>
  <c r="J232" i="27"/>
  <c r="E233" i="27"/>
  <c r="U233" i="27"/>
  <c r="P234" i="27"/>
  <c r="K235" i="27"/>
  <c r="F236" i="27"/>
  <c r="V236" i="27"/>
  <c r="N232" i="27"/>
  <c r="I233" i="27"/>
  <c r="D234" i="27"/>
  <c r="T234" i="27"/>
  <c r="O235" i="27"/>
  <c r="J236" i="27"/>
  <c r="R232" i="27"/>
  <c r="M233" i="27"/>
  <c r="H234" i="27"/>
  <c r="C235" i="27"/>
  <c r="S235" i="27"/>
  <c r="N236" i="27"/>
  <c r="V232" i="27"/>
  <c r="Q233" i="27"/>
  <c r="L234" i="27"/>
  <c r="G235" i="27"/>
  <c r="B236" i="27"/>
  <c r="R236" i="27"/>
  <c r="I231" i="27"/>
  <c r="N230" i="27"/>
  <c r="S229" i="27"/>
  <c r="C229" i="27"/>
  <c r="H228" i="27"/>
  <c r="M227" i="27"/>
  <c r="R226" i="27"/>
  <c r="B226" i="27"/>
  <c r="G225" i="27"/>
  <c r="L224" i="27"/>
  <c r="Q223" i="27"/>
  <c r="V222" i="27"/>
  <c r="F222" i="27"/>
  <c r="K221" i="27"/>
  <c r="P220" i="27"/>
  <c r="U219" i="27"/>
  <c r="E219" i="27"/>
  <c r="J218" i="27"/>
  <c r="O217" i="27"/>
  <c r="T216" i="27"/>
  <c r="D216" i="27"/>
  <c r="U230" i="27"/>
  <c r="E230" i="27"/>
  <c r="J229" i="27"/>
  <c r="O228" i="27"/>
  <c r="T227" i="27"/>
  <c r="D227" i="27"/>
  <c r="I226" i="27"/>
  <c r="N225" i="27"/>
  <c r="S224" i="27"/>
  <c r="C224" i="27"/>
  <c r="H223" i="27"/>
  <c r="M222" i="27"/>
  <c r="R221" i="27"/>
  <c r="B221" i="27"/>
  <c r="G220" i="27"/>
  <c r="L219" i="27"/>
  <c r="Q218" i="27"/>
  <c r="V217" i="27"/>
  <c r="F217" i="27"/>
  <c r="K216" i="27"/>
  <c r="S231" i="27"/>
  <c r="C231" i="27"/>
  <c r="H230" i="27"/>
  <c r="M229" i="27"/>
  <c r="R228" i="27"/>
  <c r="B228" i="27"/>
  <c r="G227" i="27"/>
  <c r="L226" i="27"/>
  <c r="Q225" i="27"/>
  <c r="V224" i="27"/>
  <c r="F224" i="27"/>
  <c r="K223" i="27"/>
  <c r="P222" i="27"/>
  <c r="U221" i="27"/>
  <c r="E221" i="27"/>
  <c r="J220" i="27"/>
  <c r="O219" i="27"/>
  <c r="T218" i="27"/>
  <c r="D218" i="27"/>
  <c r="I217" i="27"/>
  <c r="N216" i="27"/>
  <c r="M230" i="27"/>
  <c r="E231" i="27"/>
  <c r="J230" i="27"/>
  <c r="O229" i="27"/>
  <c r="T228" i="27"/>
  <c r="D228" i="27"/>
  <c r="I227" i="27"/>
  <c r="N226" i="27"/>
  <c r="S225" i="27"/>
  <c r="C225" i="27"/>
  <c r="H224" i="27"/>
  <c r="M223" i="27"/>
  <c r="R222" i="27"/>
  <c r="B222" i="27"/>
  <c r="G221" i="27"/>
  <c r="L220" i="27"/>
  <c r="Q219" i="27"/>
  <c r="V218" i="27"/>
  <c r="F218" i="27"/>
  <c r="K217" i="27"/>
  <c r="P216" i="27"/>
  <c r="L231" i="27"/>
  <c r="Q230" i="27"/>
  <c r="V229" i="27"/>
  <c r="F229" i="27"/>
  <c r="K228" i="27"/>
  <c r="P227" i="27"/>
  <c r="U226" i="27"/>
  <c r="E226" i="27"/>
  <c r="J225" i="27"/>
  <c r="O224" i="27"/>
  <c r="T223" i="27"/>
  <c r="D223" i="27"/>
  <c r="I222" i="27"/>
  <c r="N221" i="27"/>
  <c r="S220" i="27"/>
  <c r="C220" i="27"/>
  <c r="H219" i="27"/>
  <c r="M218" i="27"/>
  <c r="R217" i="27"/>
  <c r="B217" i="27"/>
  <c r="G216" i="27"/>
  <c r="O231" i="27"/>
  <c r="T230" i="27"/>
  <c r="D230" i="27"/>
  <c r="I229" i="27"/>
  <c r="N228" i="27"/>
  <c r="S227" i="27"/>
  <c r="C227" i="27"/>
  <c r="H226" i="27"/>
  <c r="M225" i="27"/>
  <c r="R224" i="27"/>
  <c r="B224" i="27"/>
  <c r="G223" i="27"/>
  <c r="L222" i="27"/>
  <c r="Q221" i="27"/>
  <c r="V220" i="27"/>
  <c r="F220" i="27"/>
  <c r="K219" i="27"/>
  <c r="P218" i="27"/>
  <c r="U217" i="27"/>
  <c r="E217" i="27"/>
  <c r="J216" i="27"/>
  <c r="V230" i="27"/>
  <c r="F230" i="27"/>
  <c r="K229" i="27"/>
  <c r="P228" i="27"/>
  <c r="U227" i="27"/>
  <c r="E227" i="27"/>
  <c r="J226" i="27"/>
  <c r="O225" i="27"/>
  <c r="T224" i="27"/>
  <c r="D224" i="27"/>
  <c r="I223" i="27"/>
  <c r="N222" i="27"/>
  <c r="S221" i="27"/>
  <c r="C221" i="27"/>
  <c r="H220" i="27"/>
  <c r="M219" i="27"/>
  <c r="R218" i="27"/>
  <c r="B218" i="27"/>
  <c r="G217" i="27"/>
  <c r="L216" i="27"/>
  <c r="H231" i="27"/>
  <c r="R229" i="27"/>
  <c r="B229" i="27"/>
  <c r="M231" i="27"/>
  <c r="L228" i="27"/>
  <c r="K225" i="27"/>
  <c r="J222" i="27"/>
  <c r="I219" i="27"/>
  <c r="H216" i="27"/>
  <c r="S228" i="27"/>
  <c r="H227" i="27"/>
  <c r="R225" i="27"/>
  <c r="G224" i="27"/>
  <c r="Q222" i="27"/>
  <c r="F221" i="27"/>
  <c r="P219" i="27"/>
  <c r="E218" i="27"/>
  <c r="O216" i="27"/>
  <c r="G231" i="27"/>
  <c r="Q229" i="27"/>
  <c r="F228" i="27"/>
  <c r="P226" i="27"/>
  <c r="E225" i="27"/>
  <c r="O223" i="27"/>
  <c r="D222" i="27"/>
  <c r="N220" i="27"/>
  <c r="C219" i="27"/>
  <c r="M217" i="27"/>
  <c r="R230" i="27"/>
  <c r="Q227" i="27"/>
  <c r="P224" i="27"/>
  <c r="O221" i="27"/>
  <c r="N218" i="27"/>
  <c r="D231" i="27"/>
  <c r="G228" i="27"/>
  <c r="Q226" i="27"/>
  <c r="F225" i="27"/>
  <c r="P223" i="27"/>
  <c r="O220" i="27"/>
  <c r="D219" i="27"/>
  <c r="N217" i="27"/>
  <c r="C216" i="27"/>
  <c r="P230" i="27"/>
  <c r="E229" i="27"/>
  <c r="D226" i="27"/>
  <c r="N224" i="27"/>
  <c r="M221" i="27"/>
  <c r="B220" i="27"/>
  <c r="V216" i="27"/>
  <c r="Q217" i="27"/>
  <c r="E222" i="27"/>
  <c r="O227" i="27"/>
  <c r="C223" i="27"/>
  <c r="L218" i="27"/>
  <c r="B230" i="27"/>
  <c r="V226" i="27"/>
  <c r="U223" i="27"/>
  <c r="T220" i="27"/>
  <c r="S217" i="27"/>
  <c r="I230" i="27"/>
  <c r="C228" i="27"/>
  <c r="M226" i="27"/>
  <c r="B225" i="27"/>
  <c r="L223" i="27"/>
  <c r="V221" i="27"/>
  <c r="K220" i="27"/>
  <c r="U218" i="27"/>
  <c r="J217" i="27"/>
  <c r="B232" i="27"/>
  <c r="L230" i="27"/>
  <c r="V228" i="27"/>
  <c r="K227" i="27"/>
  <c r="U225" i="27"/>
  <c r="J224" i="27"/>
  <c r="T222" i="27"/>
  <c r="I221" i="27"/>
  <c r="S219" i="27"/>
  <c r="H218" i="27"/>
  <c r="R216" i="27"/>
  <c r="G229" i="27"/>
  <c r="F226" i="27"/>
  <c r="E223" i="27"/>
  <c r="D220" i="27"/>
  <c r="C217" i="27"/>
  <c r="N229" i="27"/>
  <c r="L227" i="27"/>
  <c r="V225" i="27"/>
  <c r="K224" i="27"/>
  <c r="U222" i="27"/>
  <c r="J221" i="27"/>
  <c r="T219" i="27"/>
  <c r="I218" i="27"/>
  <c r="S216" i="27"/>
  <c r="K231" i="27"/>
  <c r="U229" i="27"/>
  <c r="J228" i="27"/>
  <c r="T226" i="27"/>
  <c r="I225" i="27"/>
  <c r="S223" i="27"/>
  <c r="H222" i="27"/>
  <c r="R220" i="27"/>
  <c r="G219" i="27"/>
  <c r="F216" i="27"/>
  <c r="Q264" i="27"/>
  <c r="D263" i="27"/>
  <c r="O264" i="27"/>
  <c r="Q263" i="27"/>
  <c r="D264" i="27"/>
  <c r="H264" i="27"/>
  <c r="O263" i="27"/>
  <c r="E264" i="27"/>
  <c r="N263" i="27"/>
  <c r="T263" i="27"/>
  <c r="F264" i="27"/>
  <c r="L264" i="27"/>
  <c r="P264" i="27"/>
  <c r="R264" i="27"/>
  <c r="M264" i="27"/>
  <c r="L263" i="27"/>
  <c r="I263" i="27"/>
  <c r="M263" i="27"/>
  <c r="C263" i="27"/>
  <c r="G263" i="27"/>
  <c r="J264" i="27"/>
  <c r="V264" i="27"/>
  <c r="I264" i="27"/>
  <c r="T264" i="27"/>
  <c r="C264" i="27"/>
  <c r="B264" i="27"/>
  <c r="F263" i="27"/>
  <c r="P263" i="27"/>
  <c r="J263" i="27"/>
  <c r="R263" i="27"/>
  <c r="U263" i="27"/>
  <c r="U264" i="27"/>
  <c r="G264" i="27"/>
  <c r="K264" i="27"/>
  <c r="N264" i="27"/>
  <c r="K263" i="27"/>
  <c r="V263" i="27"/>
  <c r="H263" i="27"/>
  <c r="E263" i="27"/>
  <c r="S263" i="27"/>
  <c r="B74" i="21" a="1"/>
  <c r="I74" i="21"/>
  <c r="L94" i="21"/>
  <c r="D94" i="21"/>
  <c r="D93" i="21"/>
  <c r="I92" i="21"/>
  <c r="T91" i="21"/>
  <c r="D91" i="21"/>
  <c r="I90" i="21"/>
  <c r="J89" i="21"/>
  <c r="T87" i="21"/>
  <c r="S85" i="21"/>
  <c r="C84" i="21"/>
  <c r="B81" i="21"/>
  <c r="V78" i="21"/>
  <c r="L75" i="21"/>
  <c r="S94" i="21"/>
  <c r="O94" i="21"/>
  <c r="K94" i="21"/>
  <c r="G94" i="21"/>
  <c r="C94" i="21"/>
  <c r="S93" i="21"/>
  <c r="N93" i="21"/>
  <c r="H93" i="21"/>
  <c r="C93" i="21"/>
  <c r="S92" i="21"/>
  <c r="M92" i="21"/>
  <c r="H92" i="21"/>
  <c r="C92" i="21"/>
  <c r="R91" i="21"/>
  <c r="M91" i="21"/>
  <c r="H91" i="21"/>
  <c r="B91" i="21"/>
  <c r="R90" i="21"/>
  <c r="M90" i="21"/>
  <c r="F90" i="21"/>
  <c r="P89" i="21"/>
  <c r="F89" i="21"/>
  <c r="P88" i="21"/>
  <c r="E88" i="21"/>
  <c r="P87" i="21"/>
  <c r="E87" i="21"/>
  <c r="O86" i="21"/>
  <c r="E86" i="21"/>
  <c r="O85" i="21"/>
  <c r="D85" i="21"/>
  <c r="O84" i="21"/>
  <c r="Q83" i="21"/>
  <c r="Q82" i="21"/>
  <c r="P81" i="21"/>
  <c r="P80" i="21"/>
  <c r="P79" i="21"/>
  <c r="O78" i="21"/>
  <c r="O77" i="21"/>
  <c r="M76" i="21"/>
  <c r="B75" i="21"/>
  <c r="T94" i="21"/>
  <c r="H94" i="21"/>
  <c r="O93" i="21"/>
  <c r="T92" i="21"/>
  <c r="D92" i="21"/>
  <c r="I91" i="21"/>
  <c r="S90" i="21"/>
  <c r="T89" i="21"/>
  <c r="I88" i="21"/>
  <c r="S86" i="21"/>
  <c r="H85" i="21"/>
  <c r="B83" i="21"/>
  <c r="V77" i="21"/>
  <c r="V94" i="21"/>
  <c r="R94" i="21"/>
  <c r="N94" i="21"/>
  <c r="J94" i="21"/>
  <c r="F94" i="21"/>
  <c r="B94" i="21"/>
  <c r="R93" i="21"/>
  <c r="L93" i="21"/>
  <c r="G93" i="21"/>
  <c r="B93" i="21"/>
  <c r="Q92" i="21"/>
  <c r="L92" i="21"/>
  <c r="G92" i="21"/>
  <c r="V91" i="21"/>
  <c r="Q91" i="21"/>
  <c r="L91" i="21"/>
  <c r="F91" i="21"/>
  <c r="V90" i="21"/>
  <c r="Q90" i="21"/>
  <c r="K90" i="21"/>
  <c r="E90" i="21"/>
  <c r="O89" i="21"/>
  <c r="D89" i="21"/>
  <c r="O88" i="21"/>
  <c r="D88" i="21"/>
  <c r="N87" i="21"/>
  <c r="D87" i="21"/>
  <c r="N86" i="21"/>
  <c r="C86" i="21"/>
  <c r="N85" i="21"/>
  <c r="C85" i="21"/>
  <c r="M84" i="21"/>
  <c r="M83" i="21"/>
  <c r="M82" i="21"/>
  <c r="L81" i="21"/>
  <c r="L80" i="21"/>
  <c r="L79" i="21"/>
  <c r="K78" i="21"/>
  <c r="K77" i="21"/>
  <c r="G76" i="21"/>
  <c r="Q74" i="21"/>
  <c r="P94" i="21"/>
  <c r="T93" i="21"/>
  <c r="J93" i="21"/>
  <c r="O92" i="21"/>
  <c r="N91" i="21"/>
  <c r="N90" i="21"/>
  <c r="T88" i="21"/>
  <c r="I87" i="21"/>
  <c r="I86" i="21"/>
  <c r="S84" i="21"/>
  <c r="B82" i="21"/>
  <c r="V79" i="21"/>
  <c r="U76" i="21"/>
  <c r="U94" i="21"/>
  <c r="Q94" i="21"/>
  <c r="M94" i="21"/>
  <c r="I94" i="21"/>
  <c r="E94" i="21"/>
  <c r="V93" i="21"/>
  <c r="P93" i="21"/>
  <c r="K93" i="21"/>
  <c r="F93" i="21"/>
  <c r="U92" i="21"/>
  <c r="P92" i="21"/>
  <c r="K92" i="21"/>
  <c r="E92" i="21"/>
  <c r="U91" i="21"/>
  <c r="P91" i="21"/>
  <c r="J91" i="21"/>
  <c r="E91" i="21"/>
  <c r="U90" i="21"/>
  <c r="O90" i="21"/>
  <c r="J90" i="21"/>
  <c r="V89" i="21"/>
  <c r="K89" i="21"/>
  <c r="U88" i="21"/>
  <c r="K88" i="21"/>
  <c r="U87" i="21"/>
  <c r="J87" i="21"/>
  <c r="U86" i="21"/>
  <c r="J86" i="21"/>
  <c r="T85" i="21"/>
  <c r="J85" i="21"/>
  <c r="T84" i="21"/>
  <c r="G84" i="21"/>
  <c r="F83" i="21"/>
  <c r="F82" i="21"/>
  <c r="F81" i="21"/>
  <c r="E80" i="21"/>
  <c r="E79" i="21"/>
  <c r="E78" i="21"/>
  <c r="D77" i="21"/>
  <c r="R75" i="21"/>
  <c r="G74" i="21"/>
  <c r="G90" i="21"/>
  <c r="B90" i="21"/>
  <c r="R89" i="21"/>
  <c r="L89" i="21"/>
  <c r="G89" i="21"/>
  <c r="B89" i="21"/>
  <c r="Q88" i="21"/>
  <c r="L88" i="21"/>
  <c r="G88" i="21"/>
  <c r="V87" i="21"/>
  <c r="Q87" i="21"/>
  <c r="L87" i="21"/>
  <c r="F87" i="21"/>
  <c r="V86" i="21"/>
  <c r="Q86" i="21"/>
  <c r="K86" i="21"/>
  <c r="F86" i="21"/>
  <c r="V85" i="21"/>
  <c r="P85" i="21"/>
  <c r="K85" i="21"/>
  <c r="F85" i="21"/>
  <c r="U84" i="21"/>
  <c r="P84" i="21"/>
  <c r="H84" i="21"/>
  <c r="R83" i="21"/>
  <c r="H83" i="21"/>
  <c r="R82" i="21"/>
  <c r="G82" i="21"/>
  <c r="R81" i="21"/>
  <c r="G81" i="21"/>
  <c r="Q80" i="21"/>
  <c r="G80" i="21"/>
  <c r="Q79" i="21"/>
  <c r="F79" i="21"/>
  <c r="Q78" i="21"/>
  <c r="F78" i="21"/>
  <c r="P77" i="21"/>
  <c r="F77" i="21"/>
  <c r="O76" i="21"/>
  <c r="T75" i="21"/>
  <c r="D75" i="21"/>
  <c r="B74" i="21"/>
  <c r="C74" i="21"/>
  <c r="K74" i="21"/>
  <c r="S74" i="21"/>
  <c r="F75" i="21"/>
  <c r="N75" i="21"/>
  <c r="V75" i="21"/>
  <c r="I76" i="21"/>
  <c r="Q76" i="21"/>
  <c r="B77" i="21"/>
  <c r="G77" i="21"/>
  <c r="L77" i="21"/>
  <c r="R77" i="21"/>
  <c r="B78" i="21"/>
  <c r="G78" i="21"/>
  <c r="M78" i="21"/>
  <c r="R78" i="21"/>
  <c r="B79" i="21"/>
  <c r="H79" i="21"/>
  <c r="M79" i="21"/>
  <c r="R79" i="21"/>
  <c r="C80" i="21"/>
  <c r="H80" i="21"/>
  <c r="M80" i="21"/>
  <c r="S80" i="21"/>
  <c r="C81" i="21"/>
  <c r="H81" i="21"/>
  <c r="N81" i="21"/>
  <c r="S81" i="21"/>
  <c r="C82" i="21"/>
  <c r="I82" i="21"/>
  <c r="N82" i="21"/>
  <c r="S82" i="21"/>
  <c r="D83" i="21"/>
  <c r="I83" i="21"/>
  <c r="N83" i="21"/>
  <c r="T83" i="21"/>
  <c r="D84" i="21"/>
  <c r="I84" i="21"/>
  <c r="E74" i="21"/>
  <c r="M74" i="21"/>
  <c r="U74" i="21"/>
  <c r="H75" i="21"/>
  <c r="P75" i="21"/>
  <c r="C76" i="21"/>
  <c r="K76" i="21"/>
  <c r="S76" i="21"/>
  <c r="C77" i="21"/>
  <c r="H77" i="21"/>
  <c r="N77" i="21"/>
  <c r="S77" i="21"/>
  <c r="C78" i="21"/>
  <c r="I78" i="21"/>
  <c r="N78" i="21"/>
  <c r="S78" i="21"/>
  <c r="D79" i="21"/>
  <c r="I79" i="21"/>
  <c r="N79" i="21"/>
  <c r="T79" i="21"/>
  <c r="D80" i="21"/>
  <c r="I80" i="21"/>
  <c r="O80" i="21"/>
  <c r="T80" i="21"/>
  <c r="D81" i="21"/>
  <c r="J81" i="21"/>
  <c r="O81" i="21"/>
  <c r="T81" i="21"/>
  <c r="E82" i="21"/>
  <c r="J82" i="21"/>
  <c r="O82" i="21"/>
  <c r="U82" i="21"/>
  <c r="E83" i="21"/>
  <c r="J83" i="21"/>
  <c r="P83" i="21"/>
  <c r="U83" i="21"/>
  <c r="E84" i="21"/>
  <c r="K84" i="21"/>
  <c r="U93" i="21"/>
  <c r="Q93" i="21"/>
  <c r="M93" i="21"/>
  <c r="I93" i="21"/>
  <c r="E93" i="21"/>
  <c r="V92" i="21"/>
  <c r="R92" i="21"/>
  <c r="N92" i="21"/>
  <c r="J92" i="21"/>
  <c r="F92" i="21"/>
  <c r="B92" i="21"/>
  <c r="S91" i="21"/>
  <c r="O91" i="21"/>
  <c r="K91" i="21"/>
  <c r="G91" i="21"/>
  <c r="C91" i="21"/>
  <c r="T90" i="21"/>
  <c r="P90" i="21"/>
  <c r="L90" i="21"/>
  <c r="H90" i="21"/>
  <c r="C90" i="21"/>
  <c r="S89" i="21"/>
  <c r="N89" i="21"/>
  <c r="H89" i="21"/>
  <c r="C89" i="21"/>
  <c r="S88" i="21"/>
  <c r="M88" i="21"/>
  <c r="H88" i="21"/>
  <c r="C88" i="21"/>
  <c r="R87" i="21"/>
  <c r="M87" i="21"/>
  <c r="H87" i="21"/>
  <c r="B87" i="21"/>
  <c r="R86" i="21"/>
  <c r="M86" i="21"/>
  <c r="G86" i="21"/>
  <c r="B86" i="21"/>
  <c r="R85" i="21"/>
  <c r="L85" i="21"/>
  <c r="G85" i="21"/>
  <c r="B85" i="21"/>
  <c r="Q84" i="21"/>
  <c r="L84" i="21"/>
  <c r="V83" i="21"/>
  <c r="L83" i="21"/>
  <c r="V82" i="21"/>
  <c r="K82" i="21"/>
  <c r="V81" i="21"/>
  <c r="K81" i="21"/>
  <c r="U80" i="21"/>
  <c r="K80" i="21"/>
  <c r="U79" i="21"/>
  <c r="J79" i="21"/>
  <c r="U78" i="21"/>
  <c r="J78" i="21"/>
  <c r="T77" i="21"/>
  <c r="J77" i="21"/>
  <c r="T76" i="21"/>
  <c r="E76" i="21"/>
  <c r="J75" i="21"/>
  <c r="O74" i="21"/>
  <c r="D90" i="21"/>
  <c r="U89" i="21"/>
  <c r="Q89" i="21"/>
  <c r="M89" i="21"/>
  <c r="I89" i="21"/>
  <c r="E89" i="21"/>
  <c r="V88" i="21"/>
  <c r="R88" i="21"/>
  <c r="N88" i="21"/>
  <c r="J88" i="21"/>
  <c r="F88" i="21"/>
  <c r="B88" i="21"/>
  <c r="S87" i="21"/>
  <c r="O87" i="21"/>
  <c r="K87" i="21"/>
  <c r="G87" i="21"/>
  <c r="C87" i="21"/>
  <c r="T86" i="21"/>
  <c r="P86" i="21"/>
  <c r="L86" i="21"/>
  <c r="H86" i="21"/>
  <c r="D86" i="21"/>
  <c r="U85" i="21"/>
  <c r="Q85" i="21"/>
  <c r="M85" i="21"/>
  <c r="I85" i="21"/>
  <c r="E85" i="21"/>
  <c r="V84" i="21"/>
  <c r="R84" i="21"/>
  <c r="N84" i="21"/>
  <c r="J84" i="21"/>
  <c r="F84" i="21"/>
  <c r="B84" i="21"/>
  <c r="S83" i="21"/>
  <c r="O83" i="21"/>
  <c r="K83" i="21"/>
  <c r="G83" i="21"/>
  <c r="C83" i="21"/>
  <c r="T82" i="21"/>
  <c r="P82" i="21"/>
  <c r="L82" i="21"/>
  <c r="H82" i="21"/>
  <c r="D82" i="21"/>
  <c r="U81" i="21"/>
  <c r="Q81" i="21"/>
  <c r="M81" i="21"/>
  <c r="I81" i="21"/>
  <c r="E81" i="21"/>
  <c r="V80" i="21"/>
  <c r="R80" i="21"/>
  <c r="N80" i="21"/>
  <c r="J80" i="21"/>
  <c r="F80" i="21"/>
  <c r="B80" i="21"/>
  <c r="S79" i="21"/>
  <c r="O79" i="21"/>
  <c r="K79" i="21"/>
  <c r="G79" i="21"/>
  <c r="C79" i="21"/>
  <c r="T78" i="21"/>
  <c r="P78" i="21"/>
  <c r="L78" i="21"/>
  <c r="H78" i="21"/>
  <c r="D78" i="21"/>
  <c r="U77" i="21"/>
  <c r="Q77" i="21"/>
  <c r="M77" i="21"/>
  <c r="I77" i="21"/>
  <c r="E77" i="21"/>
  <c r="V76" i="21"/>
  <c r="R76" i="21"/>
  <c r="N76" i="21"/>
  <c r="J76" i="21"/>
  <c r="F76" i="21"/>
  <c r="B76" i="21"/>
  <c r="S75" i="21"/>
  <c r="O75" i="21"/>
  <c r="K75" i="21"/>
  <c r="G75" i="21"/>
  <c r="C75" i="21"/>
  <c r="T74" i="21"/>
  <c r="P74" i="21"/>
  <c r="L74" i="21"/>
  <c r="H74" i="21"/>
  <c r="D74" i="21"/>
  <c r="P76" i="21"/>
  <c r="L76" i="21"/>
  <c r="H76" i="21"/>
  <c r="D76" i="21"/>
  <c r="U75" i="21"/>
  <c r="Q75" i="21"/>
  <c r="M75" i="21"/>
  <c r="I75" i="21"/>
  <c r="E75" i="21"/>
  <c r="V74" i="21"/>
  <c r="R74" i="21"/>
  <c r="N74" i="21"/>
  <c r="J74" i="21"/>
  <c r="F74" i="21"/>
  <c r="B97" i="21" a="1"/>
  <c r="U102" i="21"/>
  <c r="U125" i="21"/>
  <c r="I112" i="21"/>
  <c r="I135" i="21"/>
  <c r="K104" i="21"/>
  <c r="K127" i="21"/>
  <c r="E110" i="21"/>
  <c r="E133" i="21"/>
  <c r="F106" i="21"/>
  <c r="F129" i="21"/>
  <c r="K102" i="21"/>
  <c r="K125" i="21"/>
  <c r="V105" i="21"/>
  <c r="V128" i="21"/>
  <c r="I107" i="21"/>
  <c r="I130" i="21"/>
  <c r="Q98" i="21"/>
  <c r="Q121" i="21"/>
  <c r="U110" i="21"/>
  <c r="U133" i="21"/>
  <c r="V106" i="21"/>
  <c r="V129" i="21"/>
  <c r="F103" i="21"/>
  <c r="F126" i="21"/>
  <c r="O100" i="21"/>
  <c r="O123" i="21"/>
  <c r="T108" i="21"/>
  <c r="T131" i="21"/>
  <c r="L99" i="21"/>
  <c r="L122" i="21"/>
  <c r="P111" i="21"/>
  <c r="P134" i="21"/>
  <c r="Q107" i="21"/>
  <c r="Q130" i="21"/>
  <c r="V103" i="21"/>
  <c r="V126" i="21"/>
  <c r="T99" i="21"/>
  <c r="T122" i="21"/>
  <c r="H104" i="21"/>
  <c r="H127" i="21"/>
  <c r="J109" i="21"/>
  <c r="J132" i="21"/>
  <c r="K105" i="21"/>
  <c r="K128" i="21"/>
  <c r="P101" i="21"/>
  <c r="P124" i="21"/>
  <c r="H111" i="21"/>
  <c r="H134" i="21"/>
  <c r="B105" i="21"/>
  <c r="B128" i="21"/>
  <c r="C101" i="21"/>
  <c r="C124" i="21"/>
  <c r="L109" i="21"/>
  <c r="L132" i="21"/>
  <c r="O109" i="21"/>
  <c r="O132" i="21"/>
  <c r="C100" i="21"/>
  <c r="C123" i="21"/>
  <c r="G112" i="21"/>
  <c r="G135" i="21"/>
  <c r="H108" i="21"/>
  <c r="H131" i="21"/>
  <c r="M104" i="21"/>
  <c r="M127" i="21"/>
  <c r="V108" i="21"/>
  <c r="V131" i="21"/>
  <c r="L110" i="21"/>
  <c r="L133" i="21"/>
  <c r="F112" i="21"/>
  <c r="F135" i="21"/>
  <c r="I115" i="21"/>
  <c r="I138" i="21"/>
  <c r="Q109" i="21"/>
  <c r="Q132" i="21"/>
  <c r="N116" i="21"/>
  <c r="N139" i="21"/>
  <c r="M113" i="21"/>
  <c r="M136" i="21"/>
  <c r="P102" i="21"/>
  <c r="P125" i="21"/>
  <c r="I116" i="21"/>
  <c r="I139" i="21"/>
  <c r="H113" i="21"/>
  <c r="H136" i="21"/>
  <c r="Q101" i="21"/>
  <c r="Q124" i="21"/>
  <c r="Q102" i="21"/>
  <c r="Q125" i="21"/>
  <c r="R98" i="21"/>
  <c r="R121" i="21"/>
  <c r="V110" i="21"/>
  <c r="V133" i="21"/>
  <c r="F107" i="21"/>
  <c r="F130" i="21"/>
  <c r="C105" i="21"/>
  <c r="C128" i="21"/>
  <c r="V109" i="21"/>
  <c r="V132" i="21"/>
  <c r="B106" i="21"/>
  <c r="B129" i="21"/>
  <c r="G102" i="21"/>
  <c r="G125" i="21"/>
  <c r="O116" i="21"/>
  <c r="O139" i="21"/>
  <c r="B117" i="21"/>
  <c r="B140" i="21"/>
  <c r="B114" i="21"/>
  <c r="B137" i="21"/>
  <c r="L116" i="21"/>
  <c r="L139" i="21"/>
  <c r="H102" i="21"/>
  <c r="H125" i="21"/>
  <c r="J113" i="21"/>
  <c r="J136" i="21"/>
  <c r="E117" i="21"/>
  <c r="E140" i="21"/>
  <c r="D114" i="21"/>
  <c r="D137" i="21"/>
  <c r="V104" i="21"/>
  <c r="V127" i="21"/>
  <c r="U116" i="21"/>
  <c r="U139" i="21"/>
  <c r="T113" i="21"/>
  <c r="T136" i="21"/>
  <c r="B104" i="21"/>
  <c r="B127" i="21"/>
  <c r="K100" i="21"/>
  <c r="K123" i="21"/>
  <c r="O112" i="21"/>
  <c r="O135" i="21"/>
  <c r="P108" i="21"/>
  <c r="P131" i="21"/>
  <c r="U104" i="21"/>
  <c r="U127" i="21"/>
  <c r="L100" i="21"/>
  <c r="L123" i="21"/>
  <c r="P109" i="21"/>
  <c r="P132" i="21"/>
  <c r="P107" i="21"/>
  <c r="P130" i="21"/>
  <c r="Q103" i="21"/>
  <c r="Q126" i="21"/>
  <c r="V99" i="21"/>
  <c r="V122" i="21"/>
  <c r="E112" i="21"/>
  <c r="E135" i="21"/>
  <c r="R117" i="21"/>
  <c r="R140" i="21"/>
  <c r="E115" i="21"/>
  <c r="E138" i="21"/>
  <c r="O117" i="21"/>
  <c r="O140" i="21"/>
  <c r="T106" i="21"/>
  <c r="T129" i="21"/>
  <c r="M114" i="21"/>
  <c r="M137" i="21"/>
  <c r="Q117" i="21"/>
  <c r="Q140" i="21"/>
  <c r="P114" i="21"/>
  <c r="P137" i="21"/>
  <c r="G107" i="21"/>
  <c r="G130" i="21"/>
  <c r="F98" i="21"/>
  <c r="F121" i="21"/>
  <c r="D113" i="21"/>
  <c r="D136" i="21"/>
  <c r="S105" i="21"/>
  <c r="S128" i="21"/>
  <c r="B101" i="21"/>
  <c r="B124" i="21"/>
  <c r="G109" i="21"/>
  <c r="G132" i="21"/>
  <c r="L105" i="21"/>
  <c r="L128" i="21"/>
  <c r="P103" i="21"/>
  <c r="P126" i="21"/>
  <c r="R101" i="21"/>
  <c r="R124" i="21"/>
  <c r="B110" i="21"/>
  <c r="B133" i="21"/>
  <c r="G106" i="21"/>
  <c r="G129" i="21"/>
  <c r="I98" i="21"/>
  <c r="I121" i="21"/>
  <c r="R99" i="21"/>
  <c r="R122" i="21"/>
  <c r="M102" i="21"/>
  <c r="M125" i="21"/>
  <c r="N98" i="21"/>
  <c r="N121" i="21"/>
  <c r="R110" i="21"/>
  <c r="R133" i="21"/>
  <c r="B107" i="21"/>
  <c r="B130" i="21"/>
  <c r="Q106" i="21"/>
  <c r="Q129" i="21"/>
  <c r="J110" i="21"/>
  <c r="J133" i="21"/>
  <c r="G100" i="21"/>
  <c r="G123" i="21"/>
  <c r="K112" i="21"/>
  <c r="K135" i="21"/>
  <c r="L108" i="21"/>
  <c r="L131" i="21"/>
  <c r="Q104" i="21"/>
  <c r="Q127" i="21"/>
  <c r="G101" i="21"/>
  <c r="G124" i="21"/>
  <c r="C108" i="21"/>
  <c r="C131" i="21"/>
  <c r="D104" i="21"/>
  <c r="D127" i="21"/>
  <c r="I100" i="21"/>
  <c r="I123" i="21"/>
  <c r="M112" i="21"/>
  <c r="M135" i="21"/>
  <c r="M100" i="21"/>
  <c r="M123" i="21"/>
  <c r="D103" i="21"/>
  <c r="D126" i="21"/>
  <c r="E99" i="21"/>
  <c r="E122" i="21"/>
  <c r="I111" i="21"/>
  <c r="I134" i="21"/>
  <c r="N107" i="21"/>
  <c r="N130" i="21"/>
  <c r="J117" i="21"/>
  <c r="J140" i="21"/>
  <c r="K117" i="21"/>
  <c r="K140" i="21"/>
  <c r="D106" i="21"/>
  <c r="D129" i="21"/>
  <c r="S113" i="21"/>
  <c r="S136" i="21"/>
  <c r="S116" i="21"/>
  <c r="S139" i="21"/>
  <c r="O103" i="21"/>
  <c r="O126" i="21"/>
  <c r="S115" i="21"/>
  <c r="S138" i="21"/>
  <c r="S111" i="21"/>
  <c r="S134" i="21"/>
  <c r="O99" i="21"/>
  <c r="O122" i="21"/>
  <c r="N115" i="21"/>
  <c r="N138" i="21"/>
  <c r="T110" i="21"/>
  <c r="T133" i="21"/>
  <c r="P98" i="21"/>
  <c r="P121" i="21"/>
  <c r="R105" i="21"/>
  <c r="R128" i="21"/>
  <c r="S101" i="21"/>
  <c r="S124" i="21"/>
  <c r="C98" i="21"/>
  <c r="C121" i="21"/>
  <c r="G110" i="21"/>
  <c r="G133" i="21"/>
  <c r="E111" i="21"/>
  <c r="E134" i="21"/>
  <c r="S100" i="21"/>
  <c r="S123" i="21"/>
  <c r="B113" i="21"/>
  <c r="B136" i="21"/>
  <c r="C109" i="21"/>
  <c r="C132" i="21"/>
  <c r="H105" i="21"/>
  <c r="H128" i="21"/>
  <c r="T102" i="21"/>
  <c r="T125" i="21"/>
  <c r="J104" i="21"/>
  <c r="J127" i="21"/>
  <c r="P110" i="21"/>
  <c r="P133" i="21"/>
  <c r="V114" i="21"/>
  <c r="V137" i="21"/>
  <c r="V117" i="21"/>
  <c r="V140" i="21"/>
  <c r="F108" i="21"/>
  <c r="F131" i="21"/>
  <c r="J116" i="21"/>
  <c r="J139" i="21"/>
  <c r="I113" i="21"/>
  <c r="I136" i="21"/>
  <c r="U101" i="21"/>
  <c r="U124" i="21"/>
  <c r="E116" i="21"/>
  <c r="E139" i="21"/>
  <c r="C113" i="21"/>
  <c r="C136" i="21"/>
  <c r="V100" i="21"/>
  <c r="V123" i="21"/>
  <c r="L103" i="21"/>
  <c r="L126" i="21"/>
  <c r="M99" i="21"/>
  <c r="M122" i="21"/>
  <c r="Q111" i="21"/>
  <c r="Q134" i="21"/>
  <c r="V107" i="21"/>
  <c r="V130" i="21"/>
  <c r="N106" i="21"/>
  <c r="N129" i="21"/>
  <c r="M98" i="21"/>
  <c r="M121" i="21"/>
  <c r="Q110" i="21"/>
  <c r="Q133" i="21"/>
  <c r="R106" i="21"/>
  <c r="R129" i="21"/>
  <c r="B103" i="21"/>
  <c r="B126" i="21"/>
  <c r="D115" i="21"/>
  <c r="D138" i="21"/>
  <c r="L115" i="21"/>
  <c r="L138" i="21"/>
  <c r="O113" i="21"/>
  <c r="O136" i="21"/>
  <c r="D116" i="21"/>
  <c r="D139" i="21"/>
  <c r="R100" i="21"/>
  <c r="R123" i="21"/>
  <c r="R112" i="21"/>
  <c r="R135" i="21"/>
  <c r="V116" i="21"/>
  <c r="V139" i="21"/>
  <c r="U108" i="21"/>
  <c r="U131" i="21"/>
  <c r="E102" i="21"/>
  <c r="E125" i="21"/>
  <c r="U111" i="21"/>
  <c r="U134" i="21"/>
  <c r="C104" i="21"/>
  <c r="C127" i="21"/>
  <c r="D100" i="21"/>
  <c r="D123" i="21"/>
  <c r="H112" i="21"/>
  <c r="H135" i="21"/>
  <c r="M108" i="21"/>
  <c r="M131" i="21"/>
  <c r="L107" i="21"/>
  <c r="L130" i="21"/>
  <c r="I104" i="21"/>
  <c r="I127" i="21"/>
  <c r="S104" i="21"/>
  <c r="S127" i="21"/>
  <c r="T100" i="21"/>
  <c r="T123" i="21"/>
  <c r="H109" i="21"/>
  <c r="H132" i="21"/>
  <c r="M110" i="21"/>
  <c r="M133" i="21"/>
  <c r="T105" i="21"/>
  <c r="T128" i="21"/>
  <c r="N105" i="21"/>
  <c r="N128" i="21"/>
  <c r="O101" i="21"/>
  <c r="O124" i="21"/>
  <c r="C110" i="21"/>
  <c r="C133" i="21"/>
  <c r="J101" i="21"/>
  <c r="J124" i="21"/>
  <c r="H101" i="21"/>
  <c r="H124" i="21"/>
  <c r="H103" i="21"/>
  <c r="H126" i="21"/>
  <c r="I99" i="21"/>
  <c r="I122" i="21"/>
  <c r="M111" i="21"/>
  <c r="M134" i="21"/>
  <c r="R107" i="21"/>
  <c r="R130" i="21"/>
  <c r="U98" i="21"/>
  <c r="U121" i="21"/>
  <c r="D111" i="21"/>
  <c r="D134" i="21"/>
  <c r="E107" i="21"/>
  <c r="E130" i="21"/>
  <c r="J103" i="21"/>
  <c r="J126" i="21"/>
  <c r="O106" i="21"/>
  <c r="O129" i="21"/>
  <c r="E106" i="21"/>
  <c r="E129" i="21"/>
  <c r="F102" i="21"/>
  <c r="F125" i="21"/>
  <c r="K98" i="21"/>
  <c r="K121" i="21"/>
  <c r="O110" i="21"/>
  <c r="O133" i="21"/>
  <c r="U105" i="21"/>
  <c r="U128" i="21"/>
  <c r="U115" i="21"/>
  <c r="U138" i="21"/>
  <c r="B100" i="21"/>
  <c r="B123" i="21"/>
  <c r="U109" i="21"/>
  <c r="U132" i="21"/>
  <c r="H115" i="21"/>
  <c r="H138" i="21"/>
  <c r="C115" i="21"/>
  <c r="C138" i="21"/>
  <c r="R108" i="21"/>
  <c r="R131" i="21"/>
  <c r="T117" i="21"/>
  <c r="T140" i="21"/>
  <c r="S114" i="21"/>
  <c r="S137" i="21"/>
  <c r="S107" i="21"/>
  <c r="S130" i="21"/>
  <c r="G98" i="21"/>
  <c r="G121" i="21"/>
  <c r="S108" i="21"/>
  <c r="S131" i="21"/>
  <c r="T104" i="21"/>
  <c r="T127" i="21"/>
  <c r="D101" i="21"/>
  <c r="D124" i="21"/>
  <c r="G108" i="21"/>
  <c r="G131" i="21"/>
  <c r="C102" i="21"/>
  <c r="C125" i="21"/>
  <c r="T103" i="21"/>
  <c r="T126" i="21"/>
  <c r="U99" i="21"/>
  <c r="U122" i="21"/>
  <c r="D112" i="21"/>
  <c r="D135" i="21"/>
  <c r="I108" i="21"/>
  <c r="I131" i="21"/>
  <c r="T115" i="21"/>
  <c r="T138" i="21"/>
  <c r="C117" i="21"/>
  <c r="C140" i="21"/>
  <c r="N104" i="21"/>
  <c r="N127" i="21"/>
  <c r="K113" i="21"/>
  <c r="K136" i="21"/>
  <c r="K116" i="21"/>
  <c r="K139" i="21"/>
  <c r="D102" i="21"/>
  <c r="D125" i="21"/>
  <c r="O115" i="21"/>
  <c r="O138" i="21"/>
  <c r="C111" i="21"/>
  <c r="C134" i="21"/>
  <c r="T98" i="21"/>
  <c r="T121" i="21"/>
  <c r="J115" i="21"/>
  <c r="J138" i="21"/>
  <c r="D110" i="21"/>
  <c r="D133" i="21"/>
  <c r="M106" i="21"/>
  <c r="M129" i="21"/>
  <c r="N102" i="21"/>
  <c r="N125" i="21"/>
  <c r="S98" i="21"/>
  <c r="S121" i="21"/>
  <c r="B111" i="21"/>
  <c r="B134" i="21"/>
  <c r="P112" i="21"/>
  <c r="P135" i="21"/>
  <c r="N101" i="21"/>
  <c r="N124" i="21"/>
  <c r="S109" i="21"/>
  <c r="S132" i="21"/>
  <c r="C106" i="21"/>
  <c r="C129" i="21"/>
  <c r="Q114" i="21"/>
  <c r="Q137" i="21"/>
  <c r="H98" i="21"/>
  <c r="H121" i="21"/>
  <c r="E109" i="21"/>
  <c r="E132" i="21"/>
  <c r="N114" i="21"/>
  <c r="N137" i="21"/>
  <c r="N117" i="21"/>
  <c r="N140" i="21"/>
  <c r="P106" i="21"/>
  <c r="P129" i="21"/>
  <c r="F116" i="21"/>
  <c r="F139" i="21"/>
  <c r="N111" i="21"/>
  <c r="N134" i="21"/>
  <c r="S102" i="21"/>
  <c r="S125" i="21"/>
  <c r="D107" i="21"/>
  <c r="D130" i="21"/>
  <c r="E103" i="21"/>
  <c r="E126" i="21"/>
  <c r="J99" i="21"/>
  <c r="J122" i="21"/>
  <c r="F105" i="21"/>
  <c r="F128" i="21"/>
  <c r="Q99" i="21"/>
  <c r="Q122" i="21"/>
  <c r="K110" i="21"/>
  <c r="K133" i="21"/>
  <c r="T107" i="21"/>
  <c r="T130" i="21"/>
  <c r="U103" i="21"/>
  <c r="U126" i="21"/>
  <c r="E100" i="21"/>
  <c r="E123" i="21"/>
  <c r="B109" i="21"/>
  <c r="B132" i="21"/>
  <c r="R102" i="21"/>
  <c r="R125" i="21"/>
  <c r="V111" i="21"/>
  <c r="V134" i="21"/>
  <c r="O108" i="21"/>
  <c r="O131" i="21"/>
  <c r="P104" i="21"/>
  <c r="P127" i="21"/>
  <c r="U100" i="21"/>
  <c r="U123" i="21"/>
  <c r="D99" i="21"/>
  <c r="D122" i="21"/>
  <c r="S112" i="21"/>
  <c r="S135" i="21"/>
  <c r="J107" i="21"/>
  <c r="J130" i="21"/>
  <c r="I106" i="21"/>
  <c r="I129" i="21"/>
  <c r="J102" i="21"/>
  <c r="J125" i="21"/>
  <c r="O98" i="21"/>
  <c r="O121" i="21"/>
  <c r="S110" i="21"/>
  <c r="S133" i="21"/>
  <c r="V101" i="21"/>
  <c r="V124" i="21"/>
  <c r="F110" i="21"/>
  <c r="F133" i="21"/>
  <c r="K106" i="21"/>
  <c r="K129" i="21"/>
  <c r="M103" i="21"/>
  <c r="M126" i="21"/>
  <c r="Q112" i="21"/>
  <c r="Q135" i="21"/>
  <c r="F109" i="21"/>
  <c r="F132" i="21"/>
  <c r="G105" i="21"/>
  <c r="G128" i="21"/>
  <c r="L101" i="21"/>
  <c r="L124" i="21"/>
  <c r="F113" i="21"/>
  <c r="F136" i="21"/>
  <c r="K107" i="21"/>
  <c r="K130" i="21"/>
  <c r="J114" i="21"/>
  <c r="J137" i="21"/>
  <c r="T116" i="21"/>
  <c r="T139" i="21"/>
  <c r="S103" i="21"/>
  <c r="S126" i="21"/>
  <c r="R113" i="21"/>
  <c r="R136" i="21"/>
  <c r="I117" i="21"/>
  <c r="I140" i="21"/>
  <c r="H114" i="21"/>
  <c r="H137" i="21"/>
  <c r="Q105" i="21"/>
  <c r="Q128" i="21"/>
  <c r="D117" i="21"/>
  <c r="D140" i="21"/>
  <c r="C114" i="21"/>
  <c r="C137" i="21"/>
  <c r="R104" i="21"/>
  <c r="R127" i="21"/>
  <c r="P99" i="21"/>
  <c r="P122" i="21"/>
  <c r="T111" i="21"/>
  <c r="T134" i="21"/>
  <c r="U107" i="21"/>
  <c r="U130" i="21"/>
  <c r="E104" i="21"/>
  <c r="E127" i="21"/>
  <c r="V98" i="21"/>
  <c r="V121" i="21"/>
  <c r="E108" i="21"/>
  <c r="E131" i="21"/>
  <c r="U106" i="21"/>
  <c r="U129" i="21"/>
  <c r="V102" i="21"/>
  <c r="V125" i="21"/>
  <c r="F99" i="21"/>
  <c r="F122" i="21"/>
  <c r="J111" i="21"/>
  <c r="J134" i="21"/>
  <c r="S99" i="21"/>
  <c r="S122" i="21"/>
  <c r="M115" i="21"/>
  <c r="M138" i="21"/>
  <c r="L98" i="21"/>
  <c r="L121" i="21"/>
  <c r="J108" i="21"/>
  <c r="J131" i="21"/>
  <c r="U114" i="21"/>
  <c r="U137" i="21"/>
  <c r="U117" i="21"/>
  <c r="U140" i="21"/>
  <c r="T114" i="21"/>
  <c r="T137" i="21"/>
  <c r="B108" i="21"/>
  <c r="B131" i="21"/>
  <c r="P117" i="21"/>
  <c r="P140" i="21"/>
  <c r="O114" i="21"/>
  <c r="O137" i="21"/>
  <c r="C107" i="21"/>
  <c r="C130" i="21"/>
  <c r="N109" i="21"/>
  <c r="N132" i="21"/>
  <c r="O105" i="21"/>
  <c r="O128" i="21"/>
  <c r="T101" i="21"/>
  <c r="T124" i="21"/>
  <c r="R109" i="21"/>
  <c r="R132" i="21"/>
  <c r="N103" i="21"/>
  <c r="N126" i="21"/>
  <c r="O104" i="21"/>
  <c r="O127" i="21"/>
  <c r="P100" i="21"/>
  <c r="P123" i="21"/>
  <c r="T112" i="21"/>
  <c r="T135" i="21"/>
  <c r="D109" i="21"/>
  <c r="D132" i="21"/>
  <c r="I114" i="21"/>
  <c r="I137" i="21"/>
  <c r="P116" i="21"/>
  <c r="P139" i="21"/>
  <c r="C103" i="21"/>
  <c r="C126" i="21"/>
  <c r="V112" i="21"/>
  <c r="V135" i="21"/>
  <c r="C116" i="21"/>
  <c r="C139" i="21"/>
  <c r="N100" i="21"/>
  <c r="N123" i="21"/>
  <c r="K115" i="21"/>
  <c r="K138" i="21"/>
  <c r="H110" i="21"/>
  <c r="H133" i="21"/>
  <c r="U113" i="21"/>
  <c r="U136" i="21"/>
  <c r="D98" i="21"/>
  <c r="D121" i="21"/>
  <c r="F115" i="21"/>
  <c r="F138" i="21"/>
  <c r="I109" i="21"/>
  <c r="I132" i="21"/>
  <c r="H107" i="21"/>
  <c r="H130" i="21"/>
  <c r="I103" i="21"/>
  <c r="I126" i="21"/>
  <c r="N99" i="21"/>
  <c r="N122" i="21"/>
  <c r="R111" i="21"/>
  <c r="R134" i="21"/>
  <c r="I102" i="21"/>
  <c r="I125" i="21"/>
  <c r="J98" i="21"/>
  <c r="J121" i="21"/>
  <c r="N110" i="21"/>
  <c r="N133" i="21"/>
  <c r="S106" i="21"/>
  <c r="S129" i="21"/>
  <c r="I101" i="21"/>
  <c r="I124" i="21"/>
  <c r="S117" i="21"/>
  <c r="S140" i="21"/>
  <c r="O107" i="21"/>
  <c r="O130" i="21"/>
  <c r="F114" i="21"/>
  <c r="F137" i="21"/>
  <c r="F117" i="21"/>
  <c r="F140" i="21"/>
  <c r="E105" i="21"/>
  <c r="E128" i="21"/>
  <c r="B116" i="21"/>
  <c r="B139" i="21"/>
  <c r="N112" i="21"/>
  <c r="N135" i="21"/>
  <c r="J100" i="21"/>
  <c r="J123" i="21"/>
  <c r="R115" i="21"/>
  <c r="R138" i="21"/>
  <c r="O111" i="21"/>
  <c r="O134" i="21"/>
  <c r="K99" i="21"/>
  <c r="K122" i="21"/>
  <c r="E113" i="21"/>
  <c r="E136" i="21"/>
  <c r="L117" i="21"/>
  <c r="L140" i="21"/>
  <c r="K114" i="21"/>
  <c r="K137" i="21"/>
  <c r="H106" i="21"/>
  <c r="H129" i="21"/>
  <c r="E98" i="21"/>
  <c r="E121" i="21"/>
  <c r="I110" i="21"/>
  <c r="I133" i="21"/>
  <c r="J106" i="21"/>
  <c r="J129" i="21"/>
  <c r="O102" i="21"/>
  <c r="O125" i="21"/>
  <c r="C112" i="21"/>
  <c r="C135" i="21"/>
  <c r="D105" i="21"/>
  <c r="D128" i="21"/>
  <c r="J105" i="21"/>
  <c r="J128" i="21"/>
  <c r="K101" i="21"/>
  <c r="K124" i="21"/>
  <c r="T109" i="21"/>
  <c r="T132" i="21"/>
  <c r="B112" i="21"/>
  <c r="B135" i="21"/>
  <c r="H116" i="21"/>
  <c r="H139" i="21"/>
  <c r="M101" i="21"/>
  <c r="M124" i="21"/>
  <c r="K111" i="21"/>
  <c r="K134" i="21"/>
  <c r="P115" i="21"/>
  <c r="P138" i="21"/>
  <c r="C99" i="21"/>
  <c r="C122" i="21"/>
  <c r="G115" i="21"/>
  <c r="G138" i="21"/>
  <c r="M109" i="21"/>
  <c r="M132" i="21"/>
  <c r="B115" i="21"/>
  <c r="B138" i="21"/>
  <c r="N108" i="21"/>
  <c r="N131" i="21"/>
  <c r="F104" i="21"/>
  <c r="F127" i="21"/>
  <c r="Q116" i="21"/>
  <c r="Q139" i="21"/>
  <c r="P113" i="21"/>
  <c r="P136" i="21"/>
  <c r="G103" i="21"/>
  <c r="G126" i="21"/>
  <c r="F101" i="21"/>
  <c r="F124" i="21"/>
  <c r="K109" i="21"/>
  <c r="K132" i="21"/>
  <c r="P105" i="21"/>
  <c r="P128" i="21"/>
  <c r="B102" i="21"/>
  <c r="B125" i="21"/>
  <c r="F111" i="21"/>
  <c r="F134" i="21"/>
  <c r="K108" i="21"/>
  <c r="K131" i="21"/>
  <c r="L104" i="21"/>
  <c r="L127" i="21"/>
  <c r="Q100" i="21"/>
  <c r="Q123" i="21"/>
  <c r="U112" i="21"/>
  <c r="U135" i="21"/>
  <c r="G116" i="21"/>
  <c r="G139" i="21"/>
  <c r="R114" i="21"/>
  <c r="R137" i="21"/>
  <c r="G117" i="21"/>
  <c r="G140" i="21"/>
  <c r="I105" i="21"/>
  <c r="I128" i="21"/>
  <c r="E114" i="21"/>
  <c r="E137" i="21"/>
  <c r="M117" i="21"/>
  <c r="M140" i="21"/>
  <c r="L114" i="21"/>
  <c r="L137" i="21"/>
  <c r="L106" i="21"/>
  <c r="L129" i="21"/>
  <c r="H117" i="21"/>
  <c r="H140" i="21"/>
  <c r="G114" i="21"/>
  <c r="G137" i="21"/>
  <c r="M105" i="21"/>
  <c r="M128" i="21"/>
  <c r="E101" i="21"/>
  <c r="E124" i="21"/>
  <c r="V115" i="21"/>
  <c r="V138" i="21"/>
  <c r="J112" i="21"/>
  <c r="J135" i="21"/>
  <c r="F100" i="21"/>
  <c r="F123" i="21"/>
  <c r="G104" i="21"/>
  <c r="G127" i="21"/>
  <c r="H100" i="21"/>
  <c r="H123" i="21"/>
  <c r="L112" i="21"/>
  <c r="L135" i="21"/>
  <c r="Q108" i="21"/>
  <c r="Q131" i="21"/>
  <c r="D108" i="21"/>
  <c r="D131" i="21"/>
  <c r="H99" i="21"/>
  <c r="H122" i="21"/>
  <c r="L111" i="21"/>
  <c r="L134" i="21"/>
  <c r="M107" i="21"/>
  <c r="M130" i="21"/>
  <c r="R103" i="21"/>
  <c r="R126" i="21"/>
  <c r="N113" i="21"/>
  <c r="N136" i="21"/>
  <c r="V113" i="21"/>
  <c r="V136" i="21"/>
  <c r="G113" i="21"/>
  <c r="G136" i="21"/>
  <c r="Q115" i="21"/>
  <c r="Q138" i="21"/>
  <c r="G99" i="21"/>
  <c r="G122" i="21"/>
  <c r="G111" i="21"/>
  <c r="G134" i="21"/>
  <c r="R116" i="21"/>
  <c r="R139" i="21"/>
  <c r="Q113" i="21"/>
  <c r="Q136" i="21"/>
  <c r="K103" i="21"/>
  <c r="K126" i="21"/>
  <c r="M116" i="21"/>
  <c r="M139" i="21"/>
  <c r="L113" i="21"/>
  <c r="L136" i="21"/>
  <c r="L102" i="21"/>
  <c r="L125" i="21"/>
  <c r="C97" i="21"/>
  <c r="C120" i="21"/>
  <c r="D97" i="21"/>
  <c r="D120" i="21"/>
  <c r="E97" i="21"/>
  <c r="E120" i="21"/>
  <c r="F97" i="21"/>
  <c r="F120" i="21"/>
  <c r="G97" i="21"/>
  <c r="G120" i="21"/>
  <c r="H97" i="21"/>
  <c r="H120" i="21"/>
  <c r="I97" i="21"/>
  <c r="I120" i="21"/>
  <c r="J97" i="21"/>
  <c r="J120" i="21"/>
  <c r="K97" i="21"/>
  <c r="K120" i="21"/>
  <c r="L97" i="21"/>
  <c r="L120" i="21"/>
  <c r="M97" i="21"/>
  <c r="M120" i="21"/>
  <c r="N97" i="21"/>
  <c r="N120" i="21"/>
  <c r="O97" i="21"/>
  <c r="O120" i="21"/>
  <c r="P97" i="21"/>
  <c r="P120" i="21"/>
  <c r="Q97" i="21"/>
  <c r="Q120" i="21"/>
  <c r="R97" i="21"/>
  <c r="R120" i="21"/>
  <c r="S97" i="21"/>
  <c r="S120" i="21"/>
  <c r="T97" i="21"/>
  <c r="T120" i="21"/>
  <c r="U97" i="21"/>
  <c r="U120" i="21"/>
  <c r="V97" i="21"/>
  <c r="V120" i="21"/>
  <c r="B98" i="21"/>
  <c r="B121" i="21"/>
  <c r="B99" i="21"/>
  <c r="B122" i="21"/>
  <c r="B146" i="21" a="1"/>
  <c r="B146" i="21"/>
  <c r="S161" i="21"/>
  <c r="D158" i="21"/>
  <c r="R148" i="21"/>
  <c r="S162" i="21"/>
  <c r="N151" i="21"/>
  <c r="M147" i="21"/>
  <c r="Q159" i="21"/>
  <c r="S155" i="21"/>
  <c r="B148" i="21"/>
  <c r="C153" i="21"/>
  <c r="E149" i="21"/>
  <c r="C157" i="21"/>
  <c r="C166" i="21"/>
  <c r="U146" i="21"/>
  <c r="M160" i="21"/>
  <c r="F162" i="21"/>
  <c r="T152" i="21"/>
  <c r="F146" i="21"/>
  <c r="V162" i="21"/>
  <c r="K159" i="21"/>
  <c r="K157" i="21"/>
  <c r="M153" i="21"/>
  <c r="G157" i="21"/>
  <c r="R150" i="21"/>
  <c r="T146" i="21"/>
  <c r="U147" i="21"/>
  <c r="F157" i="21"/>
  <c r="C156" i="21"/>
  <c r="O163" i="21"/>
  <c r="L164" i="21"/>
  <c r="E151" i="21"/>
  <c r="E161" i="21"/>
  <c r="J148" i="21"/>
  <c r="T151" i="21"/>
  <c r="C162" i="21"/>
  <c r="M159" i="21"/>
  <c r="D152" i="21"/>
  <c r="F148" i="21"/>
  <c r="J160" i="21"/>
  <c r="V160" i="21"/>
  <c r="O157" i="21"/>
  <c r="Q153" i="21"/>
  <c r="G159" i="21"/>
  <c r="P151" i="21"/>
  <c r="I154" i="21"/>
  <c r="J151" i="21"/>
  <c r="D153" i="21"/>
  <c r="N160" i="21"/>
  <c r="F160" i="21"/>
  <c r="S157" i="21"/>
  <c r="U153" i="21"/>
  <c r="I162" i="21"/>
  <c r="N149" i="21"/>
  <c r="P165" i="21"/>
  <c r="B157" i="21"/>
  <c r="I166" i="21"/>
  <c r="I158" i="21"/>
  <c r="E146" i="21"/>
  <c r="P159" i="21"/>
  <c r="L147" i="21"/>
  <c r="F164" i="21"/>
  <c r="E160" i="21"/>
  <c r="C154" i="21"/>
  <c r="V147" i="21"/>
  <c r="C165" i="21"/>
  <c r="T161" i="21"/>
  <c r="R155" i="21"/>
  <c r="P149" i="21"/>
  <c r="H158" i="21"/>
  <c r="I153" i="21"/>
  <c r="M155" i="21"/>
  <c r="O151" i="21"/>
  <c r="U166" i="21"/>
  <c r="Q158" i="21"/>
  <c r="S166" i="21"/>
  <c r="H159" i="21"/>
  <c r="D147" i="21"/>
  <c r="O160" i="21"/>
  <c r="K148" i="21"/>
  <c r="V161" i="21"/>
  <c r="R149" i="21"/>
  <c r="R164" i="21"/>
  <c r="H161" i="21"/>
  <c r="F155" i="21"/>
  <c r="D149" i="21"/>
  <c r="O165" i="21"/>
  <c r="N162" i="21"/>
  <c r="U156" i="21"/>
  <c r="S150" i="21"/>
  <c r="R146" i="21"/>
  <c r="C161" i="21"/>
  <c r="D150" i="21"/>
  <c r="E165" i="21"/>
  <c r="F154" i="21"/>
  <c r="N150" i="21"/>
  <c r="P146" i="21"/>
  <c r="T158" i="21"/>
  <c r="E157" i="21"/>
  <c r="D156" i="21"/>
  <c r="F152" i="21"/>
  <c r="E153" i="21"/>
  <c r="R157" i="21"/>
  <c r="K160" i="21"/>
  <c r="K154" i="21"/>
  <c r="E156" i="21"/>
  <c r="B162" i="21"/>
  <c r="I155" i="21"/>
  <c r="I147" i="21"/>
  <c r="H148" i="21"/>
  <c r="L160" i="21"/>
  <c r="N156" i="21"/>
  <c r="H150" i="21"/>
  <c r="S153" i="21"/>
  <c r="U149" i="21"/>
  <c r="D160" i="21"/>
  <c r="M164" i="21"/>
  <c r="T165" i="21"/>
  <c r="B159" i="21"/>
  <c r="Q160" i="21"/>
  <c r="S149" i="21"/>
  <c r="T154" i="21"/>
  <c r="R156" i="21"/>
  <c r="O148" i="21"/>
  <c r="T149" i="21"/>
  <c r="N152" i="21"/>
  <c r="E155" i="21"/>
  <c r="G151" i="21"/>
  <c r="O149" i="21"/>
  <c r="L148" i="21"/>
  <c r="P160" i="21"/>
  <c r="Q155" i="21"/>
  <c r="G160" i="21"/>
  <c r="P163" i="21"/>
  <c r="U165" i="21"/>
  <c r="R166" i="21"/>
  <c r="B147" i="21"/>
  <c r="J150" i="21"/>
  <c r="P148" i="21"/>
  <c r="T160" i="21"/>
  <c r="V156" i="21"/>
  <c r="I150" i="21"/>
  <c r="E154" i="21"/>
  <c r="E164" i="21"/>
  <c r="V153" i="21"/>
  <c r="S164" i="21"/>
  <c r="H155" i="21"/>
  <c r="L165" i="21"/>
  <c r="O156" i="21"/>
  <c r="L166" i="21"/>
  <c r="K163" i="21"/>
  <c r="O158" i="21"/>
  <c r="M152" i="21"/>
  <c r="K146" i="21"/>
  <c r="H164" i="21"/>
  <c r="I160" i="21"/>
  <c r="G154" i="21"/>
  <c r="E148" i="21"/>
  <c r="I161" i="21"/>
  <c r="J146" i="21"/>
  <c r="N158" i="21"/>
  <c r="P154" i="21"/>
  <c r="L159" i="21"/>
  <c r="M146" i="21"/>
  <c r="H165" i="21"/>
  <c r="G156" i="21"/>
  <c r="V165" i="21"/>
  <c r="N157" i="21"/>
  <c r="O166" i="21"/>
  <c r="U158" i="21"/>
  <c r="Q146" i="21"/>
  <c r="B164" i="21"/>
  <c r="R159" i="21"/>
  <c r="P153" i="21"/>
  <c r="N147" i="21"/>
  <c r="T164" i="21"/>
  <c r="V158" i="21"/>
  <c r="H152" i="21"/>
  <c r="S160" i="21"/>
  <c r="V155" i="21"/>
  <c r="G147" i="21"/>
  <c r="O153" i="21"/>
  <c r="Q149" i="21"/>
  <c r="U161" i="21"/>
  <c r="V146" i="21"/>
  <c r="E159" i="21"/>
  <c r="S159" i="21"/>
  <c r="T163" i="21"/>
  <c r="Q166" i="21"/>
  <c r="G148" i="21"/>
  <c r="I148" i="21"/>
  <c r="C150" i="21"/>
  <c r="C155" i="21"/>
  <c r="K151" i="21"/>
  <c r="L156" i="21"/>
  <c r="I151" i="21"/>
  <c r="K147" i="21"/>
  <c r="O159" i="21"/>
  <c r="P158" i="21"/>
  <c r="T156" i="21"/>
  <c r="V152" i="21"/>
  <c r="F156" i="21"/>
  <c r="Q154" i="21"/>
  <c r="J157" i="21"/>
  <c r="U152" i="21"/>
  <c r="O154" i="21"/>
  <c r="U155" i="21"/>
  <c r="G149" i="21"/>
  <c r="B154" i="21"/>
  <c r="V149" i="21"/>
  <c r="P157" i="21"/>
  <c r="Q161" i="21"/>
  <c r="F158" i="21"/>
  <c r="H154" i="21"/>
  <c r="R158" i="21"/>
  <c r="M151" i="21"/>
  <c r="O147" i="21"/>
  <c r="V150" i="21"/>
  <c r="D163" i="21"/>
  <c r="B153" i="21"/>
  <c r="T162" i="21"/>
  <c r="Q163" i="21"/>
  <c r="L154" i="21"/>
  <c r="B158" i="21"/>
  <c r="Q151" i="21"/>
  <c r="S147" i="21"/>
  <c r="B160" i="21"/>
  <c r="D151" i="21"/>
  <c r="B161" i="21"/>
  <c r="O162" i="21"/>
  <c r="U150" i="21"/>
  <c r="H163" i="21"/>
  <c r="G152" i="21"/>
  <c r="V163" i="21"/>
  <c r="N153" i="21"/>
  <c r="Q165" i="21"/>
  <c r="P162" i="21"/>
  <c r="D157" i="21"/>
  <c r="B151" i="21"/>
  <c r="N166" i="21"/>
  <c r="M163" i="21"/>
  <c r="S158" i="21"/>
  <c r="Q152" i="21"/>
  <c r="O146" i="21"/>
  <c r="P152" i="21"/>
  <c r="K149" i="21"/>
  <c r="O161" i="21"/>
  <c r="Q157" i="21"/>
  <c r="H147" i="21"/>
  <c r="E166" i="21"/>
  <c r="R163" i="21"/>
  <c r="F153" i="21"/>
  <c r="K164" i="21"/>
  <c r="M154" i="21"/>
  <c r="D165" i="21"/>
  <c r="T155" i="21"/>
  <c r="H166" i="21"/>
  <c r="G163" i="21"/>
  <c r="G158" i="21"/>
  <c r="E152" i="21"/>
  <c r="C146" i="21"/>
  <c r="B152" i="21"/>
  <c r="K161" i="21"/>
  <c r="E162" i="21"/>
  <c r="B166" i="21"/>
  <c r="J156" i="21"/>
  <c r="P156" i="21"/>
  <c r="R152" i="21"/>
  <c r="K153" i="21"/>
  <c r="B150" i="21"/>
  <c r="D146" i="21"/>
  <c r="U157" i="21"/>
  <c r="O152" i="21"/>
  <c r="D159" i="21"/>
  <c r="J164" i="21"/>
  <c r="G165" i="21"/>
  <c r="D154" i="21"/>
  <c r="U151" i="21"/>
  <c r="L163" i="21"/>
  <c r="M149" i="21"/>
  <c r="J154" i="21"/>
  <c r="L150" i="21"/>
  <c r="N146" i="21"/>
  <c r="Q147" i="21"/>
  <c r="U159" i="21"/>
  <c r="D148" i="21"/>
  <c r="J153" i="21"/>
  <c r="F165" i="21"/>
  <c r="P166" i="21"/>
  <c r="S146" i="21"/>
  <c r="M148" i="21"/>
  <c r="V148" i="21"/>
  <c r="J158" i="21"/>
  <c r="Q162" i="21"/>
  <c r="H151" i="21"/>
  <c r="T148" i="21"/>
  <c r="C149" i="21"/>
  <c r="G161" i="21"/>
  <c r="I157" i="21"/>
  <c r="S151" i="21"/>
  <c r="N154" i="21"/>
  <c r="P150" i="21"/>
  <c r="C147" i="21"/>
  <c r="B163" i="21"/>
  <c r="I164" i="21"/>
  <c r="L157" i="21"/>
  <c r="F159" i="21"/>
  <c r="M157" i="21"/>
  <c r="C151" i="21"/>
  <c r="R154" i="21"/>
  <c r="T150" i="21"/>
  <c r="C148" i="21"/>
  <c r="R161" i="21"/>
  <c r="S148" i="21"/>
  <c r="C160" i="21"/>
  <c r="T147" i="21"/>
  <c r="J161" i="21"/>
  <c r="F149" i="21"/>
  <c r="K162" i="21"/>
  <c r="M150" i="21"/>
  <c r="V164" i="21"/>
  <c r="P161" i="21"/>
  <c r="N155" i="21"/>
  <c r="L149" i="21"/>
  <c r="S165" i="21"/>
  <c r="R162" i="21"/>
  <c r="H157" i="21"/>
  <c r="F151" i="21"/>
  <c r="G155" i="21"/>
  <c r="H160" i="21"/>
  <c r="L152" i="21"/>
  <c r="N148" i="21"/>
  <c r="R160" i="21"/>
  <c r="M166" i="21"/>
  <c r="V157" i="21"/>
  <c r="G162" i="21"/>
  <c r="E150" i="21"/>
  <c r="U162" i="21"/>
  <c r="L151" i="21"/>
  <c r="N163" i="21"/>
  <c r="S152" i="21"/>
  <c r="M165" i="21"/>
  <c r="L162" i="21"/>
  <c r="Q156" i="21"/>
  <c r="O150" i="21"/>
  <c r="J166" i="21"/>
  <c r="I163" i="21"/>
  <c r="K158" i="21"/>
  <c r="I152" i="21"/>
  <c r="D164" i="21"/>
  <c r="T153" i="21"/>
  <c r="B156" i="21"/>
  <c r="L146" i="21"/>
  <c r="G153" i="21"/>
  <c r="I149" i="21"/>
  <c r="M161" i="21"/>
  <c r="B165" i="21"/>
  <c r="U154" i="21"/>
  <c r="N161" i="21"/>
  <c r="J149" i="21"/>
  <c r="M162" i="21"/>
  <c r="Q150" i="21"/>
  <c r="F163" i="21"/>
  <c r="C152" i="21"/>
  <c r="I165" i="21"/>
  <c r="H162" i="21"/>
  <c r="I156" i="21"/>
  <c r="G150" i="21"/>
  <c r="F166" i="21"/>
  <c r="E163" i="21"/>
  <c r="C158" i="21"/>
  <c r="V151" i="21"/>
  <c r="L161" i="21"/>
  <c r="H149" i="21"/>
  <c r="C159" i="21"/>
  <c r="O155" i="21"/>
  <c r="H156" i="21"/>
  <c r="J152" i="21"/>
  <c r="J165" i="21"/>
  <c r="P155" i="21"/>
  <c r="K166" i="21"/>
  <c r="M158" i="21"/>
  <c r="I146" i="21"/>
  <c r="T159" i="21"/>
  <c r="P147" i="21"/>
  <c r="F161" i="21"/>
  <c r="B149" i="21"/>
  <c r="N164" i="21"/>
  <c r="U160" i="21"/>
  <c r="S154" i="21"/>
  <c r="Q148" i="21"/>
  <c r="K165" i="21"/>
  <c r="J162" i="21"/>
  <c r="M156" i="21"/>
  <c r="K150" i="21"/>
  <c r="V159" i="21"/>
  <c r="R147" i="21"/>
  <c r="D162" i="21"/>
  <c r="E147" i="21"/>
  <c r="I159" i="21"/>
  <c r="K155" i="21"/>
  <c r="K156" i="21"/>
  <c r="G164" i="21"/>
  <c r="U164" i="21"/>
  <c r="L155" i="21"/>
  <c r="N165" i="21"/>
  <c r="S156" i="21"/>
  <c r="G166" i="21"/>
  <c r="E158" i="21"/>
  <c r="T166" i="21"/>
  <c r="S163" i="21"/>
  <c r="J159" i="21"/>
  <c r="H153" i="21"/>
  <c r="F147" i="21"/>
  <c r="P164" i="21"/>
  <c r="D161" i="21"/>
  <c r="B155" i="21"/>
  <c r="U148" i="21"/>
  <c r="J155" i="21"/>
  <c r="G146" i="21"/>
  <c r="V154" i="21"/>
  <c r="F150" i="21"/>
  <c r="H146" i="21"/>
  <c r="L158" i="21"/>
  <c r="R165" i="21"/>
  <c r="O164" i="21"/>
  <c r="J163" i="21"/>
  <c r="K152" i="21"/>
  <c r="C164" i="21"/>
  <c r="R153" i="21"/>
  <c r="Q164" i="21"/>
  <c r="D155" i="21"/>
  <c r="D166" i="21"/>
  <c r="C163" i="21"/>
  <c r="T157" i="21"/>
  <c r="R151" i="21"/>
  <c r="V166" i="21"/>
  <c r="U163" i="21"/>
  <c r="N159" i="21"/>
  <c r="L153" i="21"/>
  <c r="J147" i="21"/>
  <c r="M142" i="21"/>
  <c r="M143" i="21"/>
  <c r="E142" i="21"/>
  <c r="E143" i="21"/>
  <c r="F143" i="21"/>
  <c r="F142" i="21"/>
  <c r="I143" i="21"/>
  <c r="I142" i="21"/>
  <c r="L143" i="21"/>
  <c r="L142" i="21"/>
  <c r="S143" i="21"/>
  <c r="S142" i="21"/>
  <c r="O143" i="21"/>
  <c r="O142" i="21"/>
  <c r="U142" i="21"/>
  <c r="U143" i="21"/>
  <c r="C142" i="21"/>
  <c r="C143" i="21"/>
  <c r="B143" i="21"/>
  <c r="B142" i="21"/>
  <c r="D143" i="21"/>
  <c r="D142" i="21"/>
  <c r="J142" i="21"/>
  <c r="J143" i="21"/>
  <c r="H143" i="21"/>
  <c r="H142" i="21"/>
  <c r="V142" i="21"/>
  <c r="V143" i="21"/>
  <c r="K142" i="21"/>
  <c r="K143" i="21"/>
  <c r="R142" i="21"/>
  <c r="R143" i="21"/>
  <c r="P143" i="21"/>
  <c r="P142" i="21"/>
  <c r="G142" i="21"/>
  <c r="G143" i="21"/>
  <c r="N142" i="21"/>
  <c r="N143" i="21"/>
  <c r="Q143" i="21"/>
  <c r="Q142" i="21"/>
  <c r="T143" i="21"/>
  <c r="B97" i="21"/>
  <c r="T142" i="21"/>
  <c r="X169" i="21" a="1"/>
  <c r="X171" i="21"/>
  <c r="AA171" i="21"/>
  <c r="F219" i="21"/>
  <c r="X186" i="21"/>
  <c r="AA186" i="21"/>
  <c r="F234" i="21"/>
  <c r="X170" i="21"/>
  <c r="AA170" i="21"/>
  <c r="F218" i="21"/>
  <c r="X177" i="21"/>
  <c r="X184" i="21"/>
  <c r="X187" i="21"/>
  <c r="AA187" i="21"/>
  <c r="F235" i="21"/>
  <c r="X172" i="21"/>
  <c r="AA172" i="21"/>
  <c r="F220" i="21"/>
  <c r="X182" i="21"/>
  <c r="AA182" i="21"/>
  <c r="F230" i="21"/>
  <c r="X189" i="21"/>
  <c r="X173" i="21"/>
  <c r="AA173" i="21"/>
  <c r="F221" i="21"/>
  <c r="X180" i="21"/>
  <c r="AA180" i="21"/>
  <c r="F228" i="21"/>
  <c r="X183" i="21"/>
  <c r="AA183" i="21"/>
  <c r="F231" i="21"/>
  <c r="X181" i="21"/>
  <c r="AA181" i="21"/>
  <c r="F229" i="21"/>
  <c r="X175" i="21"/>
  <c r="AA175" i="21"/>
  <c r="F223" i="21"/>
  <c r="X178" i="21"/>
  <c r="X185" i="21"/>
  <c r="AA185" i="21"/>
  <c r="F233" i="21"/>
  <c r="X169" i="21"/>
  <c r="X176" i="21"/>
  <c r="AA176" i="21"/>
  <c r="F224" i="21"/>
  <c r="X179" i="21"/>
  <c r="AA179" i="21"/>
  <c r="F227" i="21"/>
  <c r="X174" i="21"/>
  <c r="AA174" i="21"/>
  <c r="F222" i="21"/>
  <c r="X188" i="21"/>
  <c r="AA188" i="21"/>
  <c r="F236" i="21"/>
  <c r="Y169" i="21" a="1"/>
  <c r="Y189" i="21"/>
  <c r="Z189" i="21"/>
  <c r="AA189" i="21"/>
  <c r="I189" i="21"/>
  <c r="Y169" i="21"/>
  <c r="Z169" i="21"/>
  <c r="AA169" i="21"/>
  <c r="K169" i="21"/>
  <c r="Y178" i="21"/>
  <c r="Z178" i="21"/>
  <c r="AA178" i="21"/>
  <c r="G178" i="21"/>
  <c r="F217" i="21"/>
  <c r="E217" i="21"/>
  <c r="C217" i="21"/>
  <c r="M169" i="21"/>
  <c r="P169" i="21"/>
  <c r="F169" i="21"/>
  <c r="Y177" i="21"/>
  <c r="Z177" i="21"/>
  <c r="AA177" i="21"/>
  <c r="G177" i="21"/>
  <c r="D169" i="21"/>
  <c r="O169" i="21"/>
  <c r="I169" i="21"/>
  <c r="V169" i="21"/>
  <c r="R169" i="21"/>
  <c r="T169" i="21"/>
  <c r="C169" i="21"/>
  <c r="S169" i="21"/>
  <c r="Y184" i="21"/>
  <c r="Z184" i="21"/>
  <c r="AA184" i="21"/>
  <c r="O184" i="21"/>
  <c r="Q169" i="21"/>
  <c r="J169" i="21"/>
  <c r="H169" i="21"/>
  <c r="B169" i="21"/>
  <c r="G169" i="21"/>
  <c r="U169" i="21"/>
  <c r="E169" i="21"/>
  <c r="L169" i="21"/>
  <c r="N169" i="21"/>
  <c r="Y182" i="21"/>
  <c r="Z182" i="21"/>
  <c r="E230" i="21"/>
  <c r="B230" i="21"/>
  <c r="C230" i="21"/>
  <c r="Y174" i="21"/>
  <c r="Z174" i="21"/>
  <c r="E222" i="21"/>
  <c r="B222" i="21"/>
  <c r="C222" i="21"/>
  <c r="Y176" i="21"/>
  <c r="Z176" i="21"/>
  <c r="E224" i="21"/>
  <c r="B224" i="21"/>
  <c r="C224" i="21"/>
  <c r="Y172" i="21"/>
  <c r="Z172" i="21"/>
  <c r="E220" i="21"/>
  <c r="B220" i="21"/>
  <c r="C220" i="21"/>
  <c r="Y175" i="21"/>
  <c r="Z175" i="21"/>
  <c r="E223" i="21"/>
  <c r="B223" i="21"/>
  <c r="C223" i="21"/>
  <c r="Y171" i="21"/>
  <c r="Z171" i="21"/>
  <c r="E219" i="21"/>
  <c r="B219" i="21"/>
  <c r="C219" i="21"/>
  <c r="Y183" i="21"/>
  <c r="Z183" i="21"/>
  <c r="E231" i="21"/>
  <c r="B231" i="21"/>
  <c r="C231" i="21"/>
  <c r="Y188" i="21"/>
  <c r="Z188" i="21"/>
  <c r="E236" i="21"/>
  <c r="B236" i="21"/>
  <c r="C236" i="21"/>
  <c r="Y180" i="21"/>
  <c r="Z180" i="21"/>
  <c r="E228" i="21"/>
  <c r="B228" i="21"/>
  <c r="C228" i="21"/>
  <c r="Y186" i="21"/>
  <c r="Z186" i="21"/>
  <c r="E234" i="21"/>
  <c r="B234" i="21"/>
  <c r="C234" i="21"/>
  <c r="Y179" i="21"/>
  <c r="Z179" i="21"/>
  <c r="E227" i="21"/>
  <c r="B227" i="21"/>
  <c r="C227" i="21"/>
  <c r="Y173" i="21"/>
  <c r="Z173" i="21"/>
  <c r="E221" i="21"/>
  <c r="B221" i="21"/>
  <c r="C221" i="21"/>
  <c r="Y185" i="21"/>
  <c r="Z185" i="21"/>
  <c r="E233" i="21"/>
  <c r="B233" i="21"/>
  <c r="C233" i="21"/>
  <c r="Y187" i="21"/>
  <c r="Z187" i="21"/>
  <c r="E235" i="21"/>
  <c r="B235" i="21"/>
  <c r="C235" i="21"/>
  <c r="Y170" i="21"/>
  <c r="Z170" i="21"/>
  <c r="E218" i="21"/>
  <c r="C218" i="21"/>
  <c r="B218" i="21"/>
  <c r="Y181" i="21"/>
  <c r="Z181" i="21"/>
  <c r="E229" i="21"/>
  <c r="B229" i="21"/>
  <c r="C229" i="21"/>
  <c r="H186" i="21"/>
  <c r="C176" i="21"/>
  <c r="I181" i="21"/>
  <c r="O187" i="21"/>
  <c r="R186" i="21"/>
  <c r="K181" i="21"/>
  <c r="H187" i="21"/>
  <c r="O186" i="21"/>
  <c r="U186" i="21"/>
  <c r="N187" i="21"/>
  <c r="C186" i="21"/>
  <c r="E186" i="21"/>
  <c r="G187" i="21"/>
  <c r="Q187" i="21"/>
  <c r="G189" i="21"/>
  <c r="C178" i="21"/>
  <c r="P180" i="21"/>
  <c r="R173" i="21"/>
  <c r="C170" i="21"/>
  <c r="T186" i="21"/>
  <c r="T187" i="21"/>
  <c r="D186" i="21"/>
  <c r="Q186" i="21"/>
  <c r="S180" i="21"/>
  <c r="D187" i="21"/>
  <c r="M187" i="21"/>
  <c r="G186" i="21"/>
  <c r="P186" i="21"/>
  <c r="B186" i="21"/>
  <c r="J186" i="21"/>
  <c r="M186" i="21"/>
  <c r="M180" i="21"/>
  <c r="C180" i="21"/>
  <c r="D173" i="21"/>
  <c r="F181" i="21"/>
  <c r="C187" i="21"/>
  <c r="P187" i="21"/>
  <c r="V187" i="21"/>
  <c r="F187" i="21"/>
  <c r="I187" i="21"/>
  <c r="K186" i="21"/>
  <c r="N186" i="21"/>
  <c r="Q180" i="21"/>
  <c r="T173" i="21"/>
  <c r="V181" i="21"/>
  <c r="S187" i="21"/>
  <c r="J187" i="21"/>
  <c r="S186" i="21"/>
  <c r="L186" i="21"/>
  <c r="V186" i="21"/>
  <c r="F186" i="21"/>
  <c r="I186" i="21"/>
  <c r="N180" i="21"/>
  <c r="B173" i="21"/>
  <c r="G173" i="21"/>
  <c r="H181" i="21"/>
  <c r="K187" i="21"/>
  <c r="B187" i="21"/>
  <c r="L187" i="21"/>
  <c r="R187" i="21"/>
  <c r="U187" i="21"/>
  <c r="E187" i="21"/>
  <c r="Q170" i="21"/>
  <c r="M170" i="21"/>
  <c r="I170" i="21"/>
  <c r="E170" i="21"/>
  <c r="N170" i="21"/>
  <c r="B170" i="21"/>
  <c r="V170" i="21"/>
  <c r="U170" i="21"/>
  <c r="R170" i="21"/>
  <c r="T170" i="21"/>
  <c r="J170" i="21"/>
  <c r="F170" i="21"/>
  <c r="S170" i="21"/>
  <c r="P170" i="21"/>
  <c r="L170" i="21"/>
  <c r="D170" i="21"/>
  <c r="G170" i="21"/>
  <c r="O170" i="21"/>
  <c r="H170" i="21"/>
  <c r="K170" i="21"/>
  <c r="C172" i="21"/>
  <c r="E178" i="21"/>
  <c r="G185" i="21"/>
  <c r="S178" i="21"/>
  <c r="I178" i="21"/>
  <c r="V179" i="21"/>
  <c r="T185" i="21"/>
  <c r="I182" i="21"/>
  <c r="E182" i="21"/>
  <c r="R182" i="21"/>
  <c r="D182" i="21"/>
  <c r="Q182" i="21"/>
  <c r="M182" i="21"/>
  <c r="V182" i="21"/>
  <c r="F182" i="21"/>
  <c r="M172" i="21"/>
  <c r="P182" i="21"/>
  <c r="B182" i="21"/>
  <c r="T182" i="21"/>
  <c r="N182" i="21"/>
  <c r="G182" i="21"/>
  <c r="H182" i="21"/>
  <c r="U182" i="21"/>
  <c r="L182" i="21"/>
  <c r="J182" i="21"/>
  <c r="K182" i="21"/>
  <c r="Q172" i="21"/>
  <c r="S172" i="21"/>
  <c r="S182" i="21"/>
  <c r="C182" i="21"/>
  <c r="N172" i="21"/>
  <c r="O182" i="21"/>
  <c r="P172" i="21"/>
  <c r="I171" i="21"/>
  <c r="G171" i="21"/>
  <c r="H179" i="21"/>
  <c r="T171" i="21"/>
  <c r="R171" i="21"/>
  <c r="E179" i="21"/>
  <c r="K179" i="21"/>
  <c r="B171" i="21"/>
  <c r="D171" i="21"/>
  <c r="F179" i="21"/>
  <c r="E172" i="21"/>
  <c r="R172" i="21"/>
  <c r="T172" i="21"/>
  <c r="D172" i="21"/>
  <c r="G172" i="21"/>
  <c r="B172" i="21"/>
  <c r="I172" i="21"/>
  <c r="J172" i="21"/>
  <c r="L172" i="21"/>
  <c r="O172" i="21"/>
  <c r="U172" i="21"/>
  <c r="V172" i="21"/>
  <c r="F172" i="21"/>
  <c r="H172" i="21"/>
  <c r="K172" i="21"/>
  <c r="B180" i="21"/>
  <c r="I180" i="21"/>
  <c r="J180" i="21"/>
  <c r="L180" i="21"/>
  <c r="O180" i="21"/>
  <c r="M173" i="21"/>
  <c r="U173" i="21"/>
  <c r="N173" i="21"/>
  <c r="P173" i="21"/>
  <c r="S173" i="21"/>
  <c r="C173" i="21"/>
  <c r="B181" i="21"/>
  <c r="R181" i="21"/>
  <c r="T181" i="21"/>
  <c r="D181" i="21"/>
  <c r="G181" i="21"/>
  <c r="U180" i="21"/>
  <c r="V180" i="21"/>
  <c r="F180" i="21"/>
  <c r="H180" i="21"/>
  <c r="K180" i="21"/>
  <c r="Q173" i="21"/>
  <c r="E173" i="21"/>
  <c r="J173" i="21"/>
  <c r="L173" i="21"/>
  <c r="O173" i="21"/>
  <c r="M181" i="21"/>
  <c r="U181" i="21"/>
  <c r="N181" i="21"/>
  <c r="P181" i="21"/>
  <c r="S181" i="21"/>
  <c r="C181" i="21"/>
  <c r="E180" i="21"/>
  <c r="R180" i="21"/>
  <c r="T180" i="21"/>
  <c r="D180" i="21"/>
  <c r="G180" i="21"/>
  <c r="I173" i="21"/>
  <c r="V173" i="21"/>
  <c r="F173" i="21"/>
  <c r="H173" i="21"/>
  <c r="K173" i="21"/>
  <c r="Q181" i="21"/>
  <c r="E181" i="21"/>
  <c r="J181" i="21"/>
  <c r="L181" i="21"/>
  <c r="O181" i="21"/>
  <c r="B185" i="21"/>
  <c r="V185" i="21"/>
  <c r="E189" i="21"/>
  <c r="E185" i="21"/>
  <c r="I183" i="21"/>
  <c r="M176" i="21"/>
  <c r="U183" i="21"/>
  <c r="C183" i="21"/>
  <c r="Q176" i="21"/>
  <c r="S176" i="21"/>
  <c r="R183" i="21"/>
  <c r="N176" i="21"/>
  <c r="B183" i="21"/>
  <c r="S183" i="21"/>
  <c r="P176" i="21"/>
  <c r="P178" i="21"/>
  <c r="E171" i="21"/>
  <c r="M171" i="21"/>
  <c r="J171" i="21"/>
  <c r="L171" i="21"/>
  <c r="O171" i="21"/>
  <c r="B179" i="21"/>
  <c r="Q179" i="21"/>
  <c r="N179" i="21"/>
  <c r="P179" i="21"/>
  <c r="S179" i="21"/>
  <c r="C179" i="21"/>
  <c r="N189" i="21"/>
  <c r="M185" i="21"/>
  <c r="I185" i="21"/>
  <c r="L185" i="21"/>
  <c r="P185" i="21"/>
  <c r="O185" i="21"/>
  <c r="V171" i="21"/>
  <c r="F171" i="21"/>
  <c r="H171" i="21"/>
  <c r="K171" i="21"/>
  <c r="U179" i="21"/>
  <c r="M179" i="21"/>
  <c r="J179" i="21"/>
  <c r="L179" i="21"/>
  <c r="O179" i="21"/>
  <c r="S189" i="21"/>
  <c r="U189" i="21"/>
  <c r="H185" i="21"/>
  <c r="D185" i="21"/>
  <c r="F185" i="21"/>
  <c r="J185" i="21"/>
  <c r="K185" i="21"/>
  <c r="N178" i="21"/>
  <c r="U171" i="21"/>
  <c r="Q171" i="21"/>
  <c r="N171" i="21"/>
  <c r="P171" i="21"/>
  <c r="S171" i="21"/>
  <c r="C171" i="21"/>
  <c r="I179" i="21"/>
  <c r="R179" i="21"/>
  <c r="T179" i="21"/>
  <c r="D179" i="21"/>
  <c r="G179" i="21"/>
  <c r="H189" i="21"/>
  <c r="R185" i="21"/>
  <c r="N185" i="21"/>
  <c r="Q185" i="21"/>
  <c r="U185" i="21"/>
  <c r="S185" i="21"/>
  <c r="C185" i="21"/>
  <c r="M174" i="21"/>
  <c r="O174" i="21"/>
  <c r="C177" i="21"/>
  <c r="D175" i="21"/>
  <c r="I175" i="21"/>
  <c r="G175" i="21"/>
  <c r="Q174" i="21"/>
  <c r="F188" i="21"/>
  <c r="R175" i="21"/>
  <c r="J174" i="21"/>
  <c r="T175" i="21"/>
  <c r="M184" i="21"/>
  <c r="L174" i="21"/>
  <c r="T183" i="21"/>
  <c r="Q183" i="21"/>
  <c r="V183" i="21"/>
  <c r="F183" i="21"/>
  <c r="G183" i="21"/>
  <c r="L183" i="21"/>
  <c r="M183" i="21"/>
  <c r="P183" i="21"/>
  <c r="N183" i="21"/>
  <c r="O183" i="21"/>
  <c r="D183" i="21"/>
  <c r="E183" i="21"/>
  <c r="H183" i="21"/>
  <c r="J183" i="21"/>
  <c r="K183" i="21"/>
  <c r="O188" i="21"/>
  <c r="I188" i="21"/>
  <c r="P188" i="21"/>
  <c r="U177" i="21"/>
  <c r="V188" i="21"/>
  <c r="E175" i="21"/>
  <c r="Q175" i="21"/>
  <c r="N175" i="21"/>
  <c r="P175" i="21"/>
  <c r="S175" i="21"/>
  <c r="C175" i="21"/>
  <c r="J184" i="21"/>
  <c r="B174" i="21"/>
  <c r="V174" i="21"/>
  <c r="F174" i="21"/>
  <c r="H174" i="21"/>
  <c r="K174" i="21"/>
  <c r="N177" i="21"/>
  <c r="G188" i="21"/>
  <c r="K188" i="21"/>
  <c r="L188" i="21"/>
  <c r="R188" i="21"/>
  <c r="U188" i="21"/>
  <c r="E188" i="21"/>
  <c r="B175" i="21"/>
  <c r="M175" i="21"/>
  <c r="J175" i="21"/>
  <c r="L175" i="21"/>
  <c r="O175" i="21"/>
  <c r="I184" i="21"/>
  <c r="U174" i="21"/>
  <c r="R174" i="21"/>
  <c r="T174" i="21"/>
  <c r="D174" i="21"/>
  <c r="G174" i="21"/>
  <c r="P177" i="21"/>
  <c r="S188" i="21"/>
  <c r="B188" i="21"/>
  <c r="H188" i="21"/>
  <c r="N188" i="21"/>
  <c r="Q188" i="21"/>
  <c r="U175" i="21"/>
  <c r="V175" i="21"/>
  <c r="F175" i="21"/>
  <c r="H175" i="21"/>
  <c r="K175" i="21"/>
  <c r="F184" i="21"/>
  <c r="K184" i="21"/>
  <c r="I174" i="21"/>
  <c r="E174" i="21"/>
  <c r="N174" i="21"/>
  <c r="P174" i="21"/>
  <c r="S174" i="21"/>
  <c r="C174" i="21"/>
  <c r="M177" i="21"/>
  <c r="S177" i="21"/>
  <c r="C188" i="21"/>
  <c r="T188" i="21"/>
  <c r="D188" i="21"/>
  <c r="J188" i="21"/>
  <c r="M188" i="21"/>
  <c r="E176" i="21"/>
  <c r="R176" i="21"/>
  <c r="T176" i="21"/>
  <c r="D176" i="21"/>
  <c r="G176" i="21"/>
  <c r="B176" i="21"/>
  <c r="I176" i="21"/>
  <c r="J176" i="21"/>
  <c r="L176" i="21"/>
  <c r="O176" i="21"/>
  <c r="U176" i="21"/>
  <c r="V176" i="21"/>
  <c r="F176" i="21"/>
  <c r="H176" i="21"/>
  <c r="K176" i="21"/>
  <c r="M178" i="21"/>
  <c r="Q178" i="21"/>
  <c r="J178" i="21"/>
  <c r="L178" i="21"/>
  <c r="O178" i="21"/>
  <c r="V184" i="21"/>
  <c r="H184" i="21"/>
  <c r="E184" i="21"/>
  <c r="D184" i="21"/>
  <c r="G184" i="21"/>
  <c r="C189" i="21"/>
  <c r="T189" i="21"/>
  <c r="D189" i="21"/>
  <c r="J189" i="21"/>
  <c r="Q189" i="21"/>
  <c r="Q177" i="21"/>
  <c r="E177" i="21"/>
  <c r="J177" i="21"/>
  <c r="L177" i="21"/>
  <c r="O177" i="21"/>
  <c r="F225" i="21"/>
  <c r="E225" i="21"/>
  <c r="B225" i="21"/>
  <c r="F226" i="21"/>
  <c r="E226" i="21"/>
  <c r="B226" i="21"/>
  <c r="F232" i="21"/>
  <c r="E232" i="21"/>
  <c r="B232" i="21"/>
  <c r="F237" i="21"/>
  <c r="E237" i="21"/>
  <c r="B237" i="21"/>
  <c r="B178" i="21"/>
  <c r="V178" i="21"/>
  <c r="F178" i="21"/>
  <c r="H178" i="21"/>
  <c r="K178" i="21"/>
  <c r="Q184" i="21"/>
  <c r="B184" i="21"/>
  <c r="U184" i="21"/>
  <c r="T184" i="21"/>
  <c r="S184" i="21"/>
  <c r="C184" i="21"/>
  <c r="O189" i="21"/>
  <c r="P189" i="21"/>
  <c r="V189" i="21"/>
  <c r="F189" i="21"/>
  <c r="M189" i="21"/>
  <c r="I177" i="21"/>
  <c r="V177" i="21"/>
  <c r="F177" i="21"/>
  <c r="H177" i="21"/>
  <c r="K177" i="21"/>
  <c r="U178" i="21"/>
  <c r="R178" i="21"/>
  <c r="T178" i="21"/>
  <c r="D178" i="21"/>
  <c r="L184" i="21"/>
  <c r="R184" i="21"/>
  <c r="P184" i="21"/>
  <c r="N184" i="21"/>
  <c r="K189" i="21"/>
  <c r="L189" i="21"/>
  <c r="R189" i="21"/>
  <c r="B189" i="21"/>
  <c r="B177" i="21"/>
  <c r="R177" i="21"/>
  <c r="T177" i="21"/>
  <c r="D177" i="21"/>
  <c r="B217" i="21"/>
  <c r="C237" i="21"/>
  <c r="C225" i="21"/>
  <c r="C232" i="21"/>
  <c r="C226" i="21"/>
  <c r="B241" i="21" a="1"/>
  <c r="L241" i="21"/>
  <c r="L27" i="14"/>
  <c r="G241" i="21"/>
  <c r="G27" i="14"/>
  <c r="V241" i="21"/>
  <c r="V27" i="14"/>
  <c r="I241" i="21"/>
  <c r="I27" i="14"/>
  <c r="E241" i="21"/>
  <c r="E27" i="14"/>
  <c r="J241" i="21"/>
  <c r="J27" i="13"/>
  <c r="D241" i="21"/>
  <c r="D27" i="14"/>
  <c r="C241" i="21"/>
  <c r="C27" i="14"/>
  <c r="U241" i="21"/>
  <c r="U27" i="14"/>
  <c r="P241" i="21"/>
  <c r="P27" i="13"/>
  <c r="M241" i="21"/>
  <c r="M27" i="13"/>
  <c r="Q241" i="21"/>
  <c r="Q27" i="14"/>
  <c r="R241" i="21"/>
  <c r="R27" i="14"/>
  <c r="T241" i="21"/>
  <c r="T27" i="13"/>
  <c r="O241" i="21"/>
  <c r="O27" i="14"/>
  <c r="S241" i="21"/>
  <c r="S27" i="13"/>
  <c r="F241" i="21"/>
  <c r="F27" i="14"/>
  <c r="H241" i="21"/>
  <c r="H27" i="13"/>
  <c r="N241" i="21"/>
  <c r="N27" i="14"/>
  <c r="K241" i="21"/>
  <c r="K27" i="13"/>
  <c r="B240" i="21" a="1"/>
  <c r="B240" i="21"/>
  <c r="B26" i="13"/>
  <c r="B26" i="14"/>
  <c r="Q240" i="21"/>
  <c r="H240" i="21"/>
  <c r="M240" i="21"/>
  <c r="F240" i="21"/>
  <c r="I240" i="21"/>
  <c r="T240" i="21"/>
  <c r="E240" i="21"/>
  <c r="L240" i="21"/>
  <c r="B241" i="21"/>
  <c r="B27" i="14"/>
  <c r="B27" i="13"/>
  <c r="N240" i="21"/>
  <c r="V240" i="21"/>
  <c r="C240" i="21"/>
  <c r="R240" i="21"/>
  <c r="U240" i="21"/>
  <c r="S240" i="21"/>
  <c r="G240" i="21"/>
  <c r="J240" i="21"/>
  <c r="D240" i="21"/>
  <c r="O240" i="21"/>
  <c r="P240" i="21"/>
  <c r="K240" i="21"/>
  <c r="G27" i="13"/>
  <c r="J27" i="14"/>
  <c r="P27" i="14"/>
  <c r="O27" i="13"/>
  <c r="H27" i="14"/>
  <c r="D27" i="13"/>
  <c r="T27" i="14"/>
  <c r="V27" i="13"/>
  <c r="L27" i="13"/>
  <c r="N27" i="13"/>
  <c r="R27" i="13"/>
  <c r="U27" i="13"/>
  <c r="I27" i="13"/>
  <c r="C27" i="13"/>
  <c r="S27" i="14"/>
  <c r="K27" i="14"/>
  <c r="F27" i="13"/>
  <c r="Q27" i="13"/>
  <c r="E27" i="13"/>
  <c r="M27" i="14"/>
  <c r="R26" i="14"/>
  <c r="R26" i="13"/>
  <c r="L26" i="13"/>
  <c r="L26" i="14"/>
  <c r="F26" i="14"/>
  <c r="F26" i="13"/>
  <c r="H26" i="13"/>
  <c r="H26" i="14"/>
  <c r="P26" i="13"/>
  <c r="P26" i="14"/>
  <c r="C26" i="13"/>
  <c r="C26" i="14"/>
  <c r="E26" i="13"/>
  <c r="E26" i="14"/>
  <c r="M26" i="14"/>
  <c r="M26" i="13"/>
  <c r="Q26" i="13"/>
  <c r="Q26" i="14"/>
  <c r="S26" i="13"/>
  <c r="S26" i="14"/>
  <c r="T26" i="13"/>
  <c r="T26" i="14"/>
  <c r="K26" i="14"/>
  <c r="K26" i="13"/>
  <c r="J26" i="14"/>
  <c r="J26" i="13"/>
  <c r="O26" i="14"/>
  <c r="O26" i="13"/>
  <c r="V26" i="14"/>
  <c r="V26" i="13"/>
  <c r="D26" i="13"/>
  <c r="D26" i="14"/>
  <c r="G26" i="13"/>
  <c r="G26" i="14"/>
  <c r="U26" i="13"/>
  <c r="U26" i="14"/>
  <c r="N26" i="14"/>
  <c r="N26" i="13"/>
  <c r="I26" i="13"/>
  <c r="I26" i="14"/>
  <c r="B193" i="21" a="1"/>
  <c r="C194" i="21"/>
  <c r="C4" i="21"/>
  <c r="C4" i="13"/>
  <c r="C44" i="13"/>
  <c r="C4" i="14"/>
  <c r="C44" i="14"/>
  <c r="C20" i="2"/>
  <c r="C195" i="21"/>
  <c r="C5" i="21"/>
  <c r="C5" i="13"/>
  <c r="C45" i="13"/>
  <c r="C5" i="14"/>
  <c r="C45" i="14"/>
  <c r="C21" i="2"/>
  <c r="AA20" i="2"/>
  <c r="D194" i="21"/>
  <c r="D4" i="21"/>
  <c r="D4" i="13"/>
  <c r="D44" i="13"/>
  <c r="D4" i="14"/>
  <c r="D44" i="14"/>
  <c r="D20" i="2"/>
  <c r="D195" i="21"/>
  <c r="D5" i="21"/>
  <c r="D5" i="13"/>
  <c r="D45" i="13"/>
  <c r="D5" i="14"/>
  <c r="D45" i="14"/>
  <c r="D21" i="2"/>
  <c r="AB20" i="2"/>
  <c r="E194" i="21"/>
  <c r="E4" i="21"/>
  <c r="E4" i="13"/>
  <c r="E44" i="13"/>
  <c r="E4" i="14"/>
  <c r="E44" i="14"/>
  <c r="E20" i="2"/>
  <c r="E195" i="21"/>
  <c r="E5" i="21"/>
  <c r="E5" i="13"/>
  <c r="E45" i="13"/>
  <c r="E5" i="14"/>
  <c r="E45" i="14"/>
  <c r="E21" i="2"/>
  <c r="AC20" i="2"/>
  <c r="F194" i="21"/>
  <c r="F4" i="21"/>
  <c r="F4" i="13"/>
  <c r="F44" i="13"/>
  <c r="F4" i="14"/>
  <c r="F44" i="14"/>
  <c r="F20" i="2"/>
  <c r="F195" i="21"/>
  <c r="F5" i="21"/>
  <c r="F5" i="13"/>
  <c r="F45" i="13"/>
  <c r="F5" i="14"/>
  <c r="F45" i="14"/>
  <c r="F21" i="2"/>
  <c r="AD20" i="2"/>
  <c r="G194" i="21"/>
  <c r="G4" i="21"/>
  <c r="G4" i="13"/>
  <c r="G44" i="13"/>
  <c r="G4" i="14"/>
  <c r="G44" i="14"/>
  <c r="G20" i="2"/>
  <c r="G195" i="21"/>
  <c r="G5" i="21"/>
  <c r="G5" i="13"/>
  <c r="G45" i="13"/>
  <c r="G5" i="14"/>
  <c r="G45" i="14"/>
  <c r="G21" i="2"/>
  <c r="AE20" i="2"/>
  <c r="H194" i="21"/>
  <c r="H4" i="21"/>
  <c r="H4" i="13"/>
  <c r="H44" i="13"/>
  <c r="H4" i="14"/>
  <c r="H44" i="14"/>
  <c r="H20" i="2"/>
  <c r="H195" i="21"/>
  <c r="H5" i="21"/>
  <c r="H5" i="13"/>
  <c r="H45" i="13"/>
  <c r="H5" i="14"/>
  <c r="H45" i="14"/>
  <c r="H21" i="2"/>
  <c r="AF20" i="2"/>
  <c r="I194" i="21"/>
  <c r="I4" i="21"/>
  <c r="I4" i="13"/>
  <c r="I44" i="13"/>
  <c r="I4" i="14"/>
  <c r="I44" i="14"/>
  <c r="I20" i="2"/>
  <c r="I195" i="21"/>
  <c r="I5" i="21"/>
  <c r="I5" i="13"/>
  <c r="I45" i="13"/>
  <c r="I5" i="14"/>
  <c r="I45" i="14"/>
  <c r="I21" i="2"/>
  <c r="AG20" i="2"/>
  <c r="J194" i="21"/>
  <c r="J4" i="21"/>
  <c r="J4" i="13"/>
  <c r="J44" i="13"/>
  <c r="J4" i="14"/>
  <c r="J44" i="14"/>
  <c r="J20" i="2"/>
  <c r="J195" i="21"/>
  <c r="J5" i="21"/>
  <c r="J5" i="13"/>
  <c r="J45" i="13"/>
  <c r="J5" i="14"/>
  <c r="J45" i="14"/>
  <c r="J21" i="2"/>
  <c r="AH20" i="2"/>
  <c r="K194" i="21"/>
  <c r="K4" i="21"/>
  <c r="K4" i="13"/>
  <c r="K44" i="13"/>
  <c r="K4" i="14"/>
  <c r="K44" i="14"/>
  <c r="K20" i="2"/>
  <c r="K195" i="21"/>
  <c r="K5" i="21"/>
  <c r="K5" i="13"/>
  <c r="K45" i="13"/>
  <c r="K5" i="14"/>
  <c r="K45" i="14"/>
  <c r="K21" i="2"/>
  <c r="AI20" i="2"/>
  <c r="L194" i="21"/>
  <c r="L4" i="21"/>
  <c r="L4" i="13"/>
  <c r="L44" i="13"/>
  <c r="L4" i="14"/>
  <c r="L44" i="14"/>
  <c r="L20" i="2"/>
  <c r="L195" i="21"/>
  <c r="L5" i="21"/>
  <c r="L5" i="13"/>
  <c r="L45" i="13"/>
  <c r="L5" i="14"/>
  <c r="L45" i="14"/>
  <c r="L21" i="2"/>
  <c r="AJ20" i="2"/>
  <c r="M194" i="21"/>
  <c r="M4" i="21"/>
  <c r="M4" i="13"/>
  <c r="M44" i="13"/>
  <c r="M4" i="14"/>
  <c r="M44" i="14"/>
  <c r="M20" i="2"/>
  <c r="M195" i="21"/>
  <c r="M5" i="21"/>
  <c r="M5" i="13"/>
  <c r="M45" i="13"/>
  <c r="M5" i="14"/>
  <c r="M45" i="14"/>
  <c r="M21" i="2"/>
  <c r="AK20" i="2"/>
  <c r="N194" i="21"/>
  <c r="N4" i="21"/>
  <c r="N4" i="13"/>
  <c r="N44" i="13"/>
  <c r="N4" i="14"/>
  <c r="N44" i="14"/>
  <c r="N20" i="2"/>
  <c r="N195" i="21"/>
  <c r="N5" i="21"/>
  <c r="N5" i="13"/>
  <c r="N45" i="13"/>
  <c r="N5" i="14"/>
  <c r="N45" i="14"/>
  <c r="N21" i="2"/>
  <c r="AL20" i="2"/>
  <c r="O194" i="21"/>
  <c r="O4" i="21"/>
  <c r="O4" i="13"/>
  <c r="O44" i="13"/>
  <c r="O4" i="14"/>
  <c r="O44" i="14"/>
  <c r="O20" i="2"/>
  <c r="O195" i="21"/>
  <c r="O5" i="21"/>
  <c r="O5" i="13"/>
  <c r="O45" i="13"/>
  <c r="O5" i="14"/>
  <c r="O45" i="14"/>
  <c r="O21" i="2"/>
  <c r="AM20" i="2"/>
  <c r="P194" i="21"/>
  <c r="P4" i="21"/>
  <c r="P4" i="13"/>
  <c r="P44" i="13"/>
  <c r="P4" i="14"/>
  <c r="P44" i="14"/>
  <c r="P20" i="2"/>
  <c r="P195" i="21"/>
  <c r="P5" i="21"/>
  <c r="P5" i="13"/>
  <c r="P45" i="13"/>
  <c r="P5" i="14"/>
  <c r="P45" i="14"/>
  <c r="P21" i="2"/>
  <c r="AN20" i="2"/>
  <c r="Q194" i="21"/>
  <c r="Q4" i="21"/>
  <c r="Q4" i="13"/>
  <c r="Q44" i="13"/>
  <c r="Q4" i="14"/>
  <c r="Q44" i="14"/>
  <c r="Q20" i="2"/>
  <c r="Q195" i="21"/>
  <c r="Q5" i="21"/>
  <c r="Q5" i="13"/>
  <c r="Q45" i="13"/>
  <c r="Q5" i="14"/>
  <c r="Q45" i="14"/>
  <c r="Q21" i="2"/>
  <c r="AO20" i="2"/>
  <c r="R194" i="21"/>
  <c r="R4" i="21"/>
  <c r="R4" i="13"/>
  <c r="R44" i="13"/>
  <c r="R4" i="14"/>
  <c r="R44" i="14"/>
  <c r="R20" i="2"/>
  <c r="R195" i="21"/>
  <c r="R5" i="21"/>
  <c r="R5" i="13"/>
  <c r="R45" i="13"/>
  <c r="R5" i="14"/>
  <c r="R45" i="14"/>
  <c r="R21" i="2"/>
  <c r="AP20" i="2"/>
  <c r="S194" i="21"/>
  <c r="S4" i="21"/>
  <c r="S4" i="13"/>
  <c r="S44" i="13"/>
  <c r="S4" i="14"/>
  <c r="S44" i="14"/>
  <c r="S20" i="2"/>
  <c r="S195" i="21"/>
  <c r="S5" i="21"/>
  <c r="S5" i="13"/>
  <c r="S45" i="13"/>
  <c r="S5" i="14"/>
  <c r="S45" i="14"/>
  <c r="S21" i="2"/>
  <c r="AQ20" i="2"/>
  <c r="T194" i="21"/>
  <c r="T4" i="21"/>
  <c r="T4" i="13"/>
  <c r="T44" i="13"/>
  <c r="T4" i="14"/>
  <c r="T44" i="14"/>
  <c r="T20" i="2"/>
  <c r="T195" i="21"/>
  <c r="T5" i="21"/>
  <c r="T5" i="13"/>
  <c r="T45" i="13"/>
  <c r="T5" i="14"/>
  <c r="T45" i="14"/>
  <c r="T21" i="2"/>
  <c r="AR20" i="2"/>
  <c r="U194" i="21"/>
  <c r="U4" i="21"/>
  <c r="U4" i="13"/>
  <c r="U44" i="13"/>
  <c r="U4" i="14"/>
  <c r="U44" i="14"/>
  <c r="U20" i="2"/>
  <c r="U195" i="21"/>
  <c r="U5" i="21"/>
  <c r="U5" i="13"/>
  <c r="U45" i="13"/>
  <c r="U5" i="14"/>
  <c r="U45" i="14"/>
  <c r="U21" i="2"/>
  <c r="AS20" i="2"/>
  <c r="C196" i="21"/>
  <c r="C6" i="21"/>
  <c r="C6" i="13"/>
  <c r="C46" i="13"/>
  <c r="C6" i="14"/>
  <c r="C46" i="14"/>
  <c r="C22" i="2"/>
  <c r="AA21" i="2"/>
  <c r="D196" i="21"/>
  <c r="D6" i="21"/>
  <c r="D6" i="13"/>
  <c r="D46" i="13"/>
  <c r="D6" i="14"/>
  <c r="D46" i="14"/>
  <c r="D22" i="2"/>
  <c r="AB21" i="2"/>
  <c r="E196" i="21"/>
  <c r="E6" i="21"/>
  <c r="E6" i="13"/>
  <c r="E46" i="13"/>
  <c r="E6" i="14"/>
  <c r="E46" i="14"/>
  <c r="E22" i="2"/>
  <c r="AC21" i="2"/>
  <c r="F196" i="21"/>
  <c r="F6" i="21"/>
  <c r="F6" i="13"/>
  <c r="F46" i="13"/>
  <c r="F6" i="14"/>
  <c r="F46" i="14"/>
  <c r="F22" i="2"/>
  <c r="AD21" i="2"/>
  <c r="G196" i="21"/>
  <c r="G6" i="21"/>
  <c r="G6" i="13"/>
  <c r="G46" i="13"/>
  <c r="G6" i="14"/>
  <c r="G46" i="14"/>
  <c r="G22" i="2"/>
  <c r="AE21" i="2"/>
  <c r="H196" i="21"/>
  <c r="H6" i="21"/>
  <c r="H6" i="13"/>
  <c r="H46" i="13"/>
  <c r="H6" i="14"/>
  <c r="H46" i="14"/>
  <c r="H22" i="2"/>
  <c r="AF21" i="2"/>
  <c r="I196" i="21"/>
  <c r="I6" i="21"/>
  <c r="I6" i="13"/>
  <c r="I46" i="13"/>
  <c r="I6" i="14"/>
  <c r="I46" i="14"/>
  <c r="I22" i="2"/>
  <c r="AG21" i="2"/>
  <c r="J196" i="21"/>
  <c r="J6" i="21"/>
  <c r="J6" i="13"/>
  <c r="J46" i="13"/>
  <c r="J6" i="14"/>
  <c r="J46" i="14"/>
  <c r="J22" i="2"/>
  <c r="AH21" i="2"/>
  <c r="K196" i="21"/>
  <c r="K6" i="21"/>
  <c r="K6" i="13"/>
  <c r="K46" i="13"/>
  <c r="K6" i="14"/>
  <c r="K46" i="14"/>
  <c r="K22" i="2"/>
  <c r="AI21" i="2"/>
  <c r="L196" i="21"/>
  <c r="L6" i="21"/>
  <c r="L6" i="13"/>
  <c r="L46" i="13"/>
  <c r="L6" i="14"/>
  <c r="L46" i="14"/>
  <c r="L22" i="2"/>
  <c r="AJ21" i="2"/>
  <c r="M196" i="21"/>
  <c r="M6" i="21"/>
  <c r="M6" i="13"/>
  <c r="M46" i="13"/>
  <c r="M6" i="14"/>
  <c r="M46" i="14"/>
  <c r="M22" i="2"/>
  <c r="AK21" i="2"/>
  <c r="N196" i="21"/>
  <c r="N6" i="21"/>
  <c r="N6" i="13"/>
  <c r="N46" i="13"/>
  <c r="N6" i="14"/>
  <c r="N46" i="14"/>
  <c r="N22" i="2"/>
  <c r="AL21" i="2"/>
  <c r="O196" i="21"/>
  <c r="O6" i="21"/>
  <c r="O6" i="13"/>
  <c r="O46" i="13"/>
  <c r="O6" i="14"/>
  <c r="O46" i="14"/>
  <c r="O22" i="2"/>
  <c r="AM21" i="2"/>
  <c r="P196" i="21"/>
  <c r="P6" i="21"/>
  <c r="P6" i="13"/>
  <c r="P46" i="13"/>
  <c r="P6" i="14"/>
  <c r="P46" i="14"/>
  <c r="P22" i="2"/>
  <c r="AN21" i="2"/>
  <c r="Q196" i="21"/>
  <c r="Q6" i="21"/>
  <c r="Q6" i="13"/>
  <c r="Q46" i="13"/>
  <c r="Q6" i="14"/>
  <c r="Q46" i="14"/>
  <c r="Q22" i="2"/>
  <c r="AO21" i="2"/>
  <c r="R196" i="21"/>
  <c r="R6" i="21"/>
  <c r="R6" i="13"/>
  <c r="R46" i="13"/>
  <c r="R6" i="14"/>
  <c r="R46" i="14"/>
  <c r="R22" i="2"/>
  <c r="AP21" i="2"/>
  <c r="S196" i="21"/>
  <c r="S6" i="21"/>
  <c r="S6" i="13"/>
  <c r="S46" i="13"/>
  <c r="S6" i="14"/>
  <c r="S46" i="14"/>
  <c r="S22" i="2"/>
  <c r="AQ21" i="2"/>
  <c r="T196" i="21"/>
  <c r="T6" i="21"/>
  <c r="T6" i="13"/>
  <c r="T46" i="13"/>
  <c r="T6" i="14"/>
  <c r="T46" i="14"/>
  <c r="T22" i="2"/>
  <c r="AR21" i="2"/>
  <c r="U196" i="21"/>
  <c r="U6" i="21"/>
  <c r="U6" i="13"/>
  <c r="U46" i="13"/>
  <c r="U6" i="14"/>
  <c r="U46" i="14"/>
  <c r="U22" i="2"/>
  <c r="AS21" i="2"/>
  <c r="C197" i="21"/>
  <c r="C7" i="21"/>
  <c r="C7" i="13"/>
  <c r="C47" i="13"/>
  <c r="C7" i="14"/>
  <c r="C47" i="14"/>
  <c r="C23" i="2"/>
  <c r="AA22" i="2"/>
  <c r="D197" i="21"/>
  <c r="D7" i="21"/>
  <c r="D7" i="13"/>
  <c r="D47" i="13"/>
  <c r="D7" i="14"/>
  <c r="D47" i="14"/>
  <c r="D23" i="2"/>
  <c r="AB22" i="2"/>
  <c r="E197" i="21"/>
  <c r="E7" i="21"/>
  <c r="E7" i="13"/>
  <c r="E47" i="13"/>
  <c r="E7" i="14"/>
  <c r="E47" i="14"/>
  <c r="E23" i="2"/>
  <c r="AC22" i="2"/>
  <c r="F197" i="21"/>
  <c r="F7" i="21"/>
  <c r="F7" i="13"/>
  <c r="F47" i="13"/>
  <c r="F7" i="14"/>
  <c r="F47" i="14"/>
  <c r="F23" i="2"/>
  <c r="AD22" i="2"/>
  <c r="G197" i="21"/>
  <c r="G7" i="21"/>
  <c r="G7" i="13"/>
  <c r="G47" i="13"/>
  <c r="G7" i="14"/>
  <c r="G47" i="14"/>
  <c r="G23" i="2"/>
  <c r="AE22" i="2"/>
  <c r="H197" i="21"/>
  <c r="H7" i="21"/>
  <c r="H7" i="13"/>
  <c r="H47" i="13"/>
  <c r="H7" i="14"/>
  <c r="H47" i="14"/>
  <c r="H23" i="2"/>
  <c r="AF22" i="2"/>
  <c r="I197" i="21"/>
  <c r="I7" i="21"/>
  <c r="I7" i="13"/>
  <c r="I47" i="13"/>
  <c r="I7" i="14"/>
  <c r="I47" i="14"/>
  <c r="I23" i="2"/>
  <c r="AG22" i="2"/>
  <c r="J197" i="21"/>
  <c r="J7" i="21"/>
  <c r="J7" i="13"/>
  <c r="J47" i="13"/>
  <c r="J7" i="14"/>
  <c r="J47" i="14"/>
  <c r="J23" i="2"/>
  <c r="AH22" i="2"/>
  <c r="K197" i="21"/>
  <c r="K7" i="21"/>
  <c r="K7" i="13"/>
  <c r="K47" i="13"/>
  <c r="K7" i="14"/>
  <c r="K47" i="14"/>
  <c r="K23" i="2"/>
  <c r="AI22" i="2"/>
  <c r="L197" i="21"/>
  <c r="L7" i="21"/>
  <c r="L7" i="13"/>
  <c r="L47" i="13"/>
  <c r="L7" i="14"/>
  <c r="L47" i="14"/>
  <c r="L23" i="2"/>
  <c r="AJ22" i="2"/>
  <c r="M197" i="21"/>
  <c r="M7" i="21"/>
  <c r="M7" i="13"/>
  <c r="M47" i="13"/>
  <c r="M7" i="14"/>
  <c r="M47" i="14"/>
  <c r="M23" i="2"/>
  <c r="AK22" i="2"/>
  <c r="N197" i="21"/>
  <c r="N7" i="21"/>
  <c r="N7" i="13"/>
  <c r="N47" i="13"/>
  <c r="N7" i="14"/>
  <c r="N47" i="14"/>
  <c r="N23" i="2"/>
  <c r="AL22" i="2"/>
  <c r="O197" i="21"/>
  <c r="O7" i="21"/>
  <c r="O7" i="13"/>
  <c r="O47" i="13"/>
  <c r="O7" i="14"/>
  <c r="O47" i="14"/>
  <c r="O23" i="2"/>
  <c r="AM22" i="2"/>
  <c r="P197" i="21"/>
  <c r="P7" i="21"/>
  <c r="P7" i="13"/>
  <c r="P47" i="13"/>
  <c r="P7" i="14"/>
  <c r="P47" i="14"/>
  <c r="P23" i="2"/>
  <c r="AN22" i="2"/>
  <c r="Q197" i="21"/>
  <c r="Q7" i="21"/>
  <c r="Q7" i="13"/>
  <c r="Q47" i="13"/>
  <c r="Q7" i="14"/>
  <c r="Q47" i="14"/>
  <c r="Q23" i="2"/>
  <c r="AO22" i="2"/>
  <c r="R197" i="21"/>
  <c r="R7" i="21"/>
  <c r="R7" i="13"/>
  <c r="R47" i="13"/>
  <c r="R7" i="14"/>
  <c r="R47" i="14"/>
  <c r="R23" i="2"/>
  <c r="AP22" i="2"/>
  <c r="S197" i="21"/>
  <c r="S7" i="21"/>
  <c r="S7" i="13"/>
  <c r="S47" i="13"/>
  <c r="S7" i="14"/>
  <c r="S47" i="14"/>
  <c r="S23" i="2"/>
  <c r="AQ22" i="2"/>
  <c r="T197" i="21"/>
  <c r="T7" i="21"/>
  <c r="T7" i="13"/>
  <c r="T47" i="13"/>
  <c r="T7" i="14"/>
  <c r="T47" i="14"/>
  <c r="T23" i="2"/>
  <c r="AR22" i="2"/>
  <c r="U197" i="21"/>
  <c r="U7" i="21"/>
  <c r="U7" i="13"/>
  <c r="U47" i="13"/>
  <c r="U7" i="14"/>
  <c r="U47" i="14"/>
  <c r="U23" i="2"/>
  <c r="AS22" i="2"/>
  <c r="C198" i="21"/>
  <c r="C8" i="21"/>
  <c r="C8" i="13"/>
  <c r="C48" i="13"/>
  <c r="C8" i="14"/>
  <c r="C48" i="14"/>
  <c r="C24" i="2"/>
  <c r="AA23" i="2"/>
  <c r="D198" i="21"/>
  <c r="D8" i="21"/>
  <c r="D8" i="13"/>
  <c r="D48" i="13"/>
  <c r="D8" i="14"/>
  <c r="D48" i="14"/>
  <c r="D24" i="2"/>
  <c r="AB23" i="2"/>
  <c r="E198" i="21"/>
  <c r="E8" i="21"/>
  <c r="E8" i="13"/>
  <c r="E48" i="13"/>
  <c r="E8" i="14"/>
  <c r="E48" i="14"/>
  <c r="E24" i="2"/>
  <c r="AC23" i="2"/>
  <c r="F198" i="21"/>
  <c r="F8" i="21"/>
  <c r="F8" i="13"/>
  <c r="F48" i="13"/>
  <c r="F8" i="14"/>
  <c r="F48" i="14"/>
  <c r="F24" i="2"/>
  <c r="AD23" i="2"/>
  <c r="G198" i="21"/>
  <c r="G8" i="21"/>
  <c r="G8" i="13"/>
  <c r="G48" i="13"/>
  <c r="G8" i="14"/>
  <c r="G48" i="14"/>
  <c r="G24" i="2"/>
  <c r="AE23" i="2"/>
  <c r="H198" i="21"/>
  <c r="H8" i="21"/>
  <c r="H8" i="13"/>
  <c r="H48" i="13"/>
  <c r="H8" i="14"/>
  <c r="H48" i="14"/>
  <c r="H24" i="2"/>
  <c r="AF23" i="2"/>
  <c r="I198" i="21"/>
  <c r="I8" i="21"/>
  <c r="I8" i="13"/>
  <c r="I48" i="13"/>
  <c r="I8" i="14"/>
  <c r="I48" i="14"/>
  <c r="I24" i="2"/>
  <c r="AG23" i="2"/>
  <c r="J198" i="21"/>
  <c r="J8" i="21"/>
  <c r="J8" i="13"/>
  <c r="J48" i="13"/>
  <c r="J8" i="14"/>
  <c r="J48" i="14"/>
  <c r="J24" i="2"/>
  <c r="AH23" i="2"/>
  <c r="K198" i="21"/>
  <c r="K8" i="21"/>
  <c r="K8" i="13"/>
  <c r="K48" i="13"/>
  <c r="K8" i="14"/>
  <c r="K48" i="14"/>
  <c r="K24" i="2"/>
  <c r="AI23" i="2"/>
  <c r="L198" i="21"/>
  <c r="L8" i="21"/>
  <c r="L8" i="13"/>
  <c r="L48" i="13"/>
  <c r="L8" i="14"/>
  <c r="L48" i="14"/>
  <c r="L24" i="2"/>
  <c r="AJ23" i="2"/>
  <c r="M198" i="21"/>
  <c r="M8" i="21"/>
  <c r="M8" i="13"/>
  <c r="M48" i="13"/>
  <c r="M8" i="14"/>
  <c r="M48" i="14"/>
  <c r="M24" i="2"/>
  <c r="AK23" i="2"/>
  <c r="N198" i="21"/>
  <c r="N8" i="21"/>
  <c r="N8" i="13"/>
  <c r="N48" i="13"/>
  <c r="N8" i="14"/>
  <c r="N48" i="14"/>
  <c r="N24" i="2"/>
  <c r="AL23" i="2"/>
  <c r="O198" i="21"/>
  <c r="O8" i="21"/>
  <c r="O8" i="13"/>
  <c r="O48" i="13"/>
  <c r="O8" i="14"/>
  <c r="O48" i="14"/>
  <c r="O24" i="2"/>
  <c r="AM23" i="2"/>
  <c r="P198" i="21"/>
  <c r="P8" i="21"/>
  <c r="P8" i="13"/>
  <c r="P48" i="13"/>
  <c r="P8" i="14"/>
  <c r="P48" i="14"/>
  <c r="P24" i="2"/>
  <c r="AN23" i="2"/>
  <c r="Q198" i="21"/>
  <c r="Q8" i="21"/>
  <c r="Q8" i="13"/>
  <c r="Q48" i="13"/>
  <c r="Q8" i="14"/>
  <c r="Q48" i="14"/>
  <c r="Q24" i="2"/>
  <c r="AO23" i="2"/>
  <c r="R198" i="21"/>
  <c r="R8" i="21"/>
  <c r="R8" i="13"/>
  <c r="R48" i="13"/>
  <c r="R8" i="14"/>
  <c r="R48" i="14"/>
  <c r="R24" i="2"/>
  <c r="AP23" i="2"/>
  <c r="S198" i="21"/>
  <c r="S8" i="21"/>
  <c r="S8" i="13"/>
  <c r="S48" i="13"/>
  <c r="S8" i="14"/>
  <c r="S48" i="14"/>
  <c r="S24" i="2"/>
  <c r="AQ23" i="2"/>
  <c r="T198" i="21"/>
  <c r="T8" i="21"/>
  <c r="T8" i="13"/>
  <c r="T48" i="13"/>
  <c r="T8" i="14"/>
  <c r="T48" i="14"/>
  <c r="T24" i="2"/>
  <c r="AR23" i="2"/>
  <c r="U198" i="21"/>
  <c r="U8" i="21"/>
  <c r="U8" i="13"/>
  <c r="U48" i="13"/>
  <c r="U8" i="14"/>
  <c r="U48" i="14"/>
  <c r="U24" i="2"/>
  <c r="AS23" i="2"/>
  <c r="C199" i="21"/>
  <c r="C9" i="21"/>
  <c r="C9" i="13"/>
  <c r="C49" i="13"/>
  <c r="C9" i="14"/>
  <c r="C49" i="14"/>
  <c r="C25" i="2"/>
  <c r="AA24" i="2"/>
  <c r="D199" i="21"/>
  <c r="D9" i="21"/>
  <c r="D9" i="13"/>
  <c r="D49" i="13"/>
  <c r="D9" i="14"/>
  <c r="D49" i="14"/>
  <c r="D25" i="2"/>
  <c r="AB24" i="2"/>
  <c r="E199" i="21"/>
  <c r="E9" i="21"/>
  <c r="E9" i="13"/>
  <c r="E49" i="13"/>
  <c r="E9" i="14"/>
  <c r="E49" i="14"/>
  <c r="E25" i="2"/>
  <c r="AC24" i="2"/>
  <c r="F199" i="21"/>
  <c r="F9" i="21"/>
  <c r="F9" i="13"/>
  <c r="F49" i="13"/>
  <c r="F9" i="14"/>
  <c r="F49" i="14"/>
  <c r="F25" i="2"/>
  <c r="AD24" i="2"/>
  <c r="G199" i="21"/>
  <c r="G9" i="21"/>
  <c r="G9" i="13"/>
  <c r="G49" i="13"/>
  <c r="G9" i="14"/>
  <c r="G49" i="14"/>
  <c r="G25" i="2"/>
  <c r="AE24" i="2"/>
  <c r="H199" i="21"/>
  <c r="H9" i="21"/>
  <c r="H9" i="13"/>
  <c r="H49" i="13"/>
  <c r="H9" i="14"/>
  <c r="H49" i="14"/>
  <c r="H25" i="2"/>
  <c r="AF24" i="2"/>
  <c r="I199" i="21"/>
  <c r="I9" i="21"/>
  <c r="I9" i="13"/>
  <c r="I49" i="13"/>
  <c r="I9" i="14"/>
  <c r="I49" i="14"/>
  <c r="I25" i="2"/>
  <c r="AG24" i="2"/>
  <c r="J199" i="21"/>
  <c r="J9" i="21"/>
  <c r="J9" i="13"/>
  <c r="J49" i="13"/>
  <c r="J9" i="14"/>
  <c r="J49" i="14"/>
  <c r="J25" i="2"/>
  <c r="AH24" i="2"/>
  <c r="K199" i="21"/>
  <c r="K9" i="21"/>
  <c r="K9" i="13"/>
  <c r="K49" i="13"/>
  <c r="K9" i="14"/>
  <c r="K49" i="14"/>
  <c r="K25" i="2"/>
  <c r="AI24" i="2"/>
  <c r="L199" i="21"/>
  <c r="L9" i="21"/>
  <c r="L9" i="13"/>
  <c r="L49" i="13"/>
  <c r="L9" i="14"/>
  <c r="L49" i="14"/>
  <c r="L25" i="2"/>
  <c r="AJ24" i="2"/>
  <c r="M199" i="21"/>
  <c r="M9" i="21"/>
  <c r="M9" i="13"/>
  <c r="M49" i="13"/>
  <c r="M9" i="14"/>
  <c r="M49" i="14"/>
  <c r="M25" i="2"/>
  <c r="AK24" i="2"/>
  <c r="N199" i="21"/>
  <c r="N9" i="21"/>
  <c r="N9" i="13"/>
  <c r="N49" i="13"/>
  <c r="N9" i="14"/>
  <c r="N49" i="14"/>
  <c r="N25" i="2"/>
  <c r="AL24" i="2"/>
  <c r="O199" i="21"/>
  <c r="O9" i="21"/>
  <c r="O9" i="13"/>
  <c r="O49" i="13"/>
  <c r="O9" i="14"/>
  <c r="O49" i="14"/>
  <c r="O25" i="2"/>
  <c r="AM24" i="2"/>
  <c r="P199" i="21"/>
  <c r="P9" i="21"/>
  <c r="P9" i="13"/>
  <c r="P49" i="13"/>
  <c r="P9" i="14"/>
  <c r="P49" i="14"/>
  <c r="P25" i="2"/>
  <c r="AN24" i="2"/>
  <c r="Q199" i="21"/>
  <c r="Q9" i="21"/>
  <c r="Q9" i="13"/>
  <c r="Q49" i="13"/>
  <c r="Q9" i="14"/>
  <c r="Q49" i="14"/>
  <c r="Q25" i="2"/>
  <c r="AO24" i="2"/>
  <c r="R199" i="21"/>
  <c r="R9" i="21"/>
  <c r="R9" i="13"/>
  <c r="R49" i="13"/>
  <c r="R9" i="14"/>
  <c r="R49" i="14"/>
  <c r="R25" i="2"/>
  <c r="AP24" i="2"/>
  <c r="S199" i="21"/>
  <c r="S9" i="21"/>
  <c r="S9" i="13"/>
  <c r="S49" i="13"/>
  <c r="S9" i="14"/>
  <c r="S49" i="14"/>
  <c r="S25" i="2"/>
  <c r="AQ24" i="2"/>
  <c r="T199" i="21"/>
  <c r="T9" i="21"/>
  <c r="T9" i="13"/>
  <c r="T49" i="13"/>
  <c r="T9" i="14"/>
  <c r="T49" i="14"/>
  <c r="T25" i="2"/>
  <c r="AR24" i="2"/>
  <c r="U199" i="21"/>
  <c r="U9" i="21"/>
  <c r="U9" i="13"/>
  <c r="U49" i="13"/>
  <c r="U9" i="14"/>
  <c r="U49" i="14"/>
  <c r="U25" i="2"/>
  <c r="AS24" i="2"/>
  <c r="C200" i="21"/>
  <c r="C10" i="21"/>
  <c r="C10" i="13"/>
  <c r="C50" i="13"/>
  <c r="C10" i="14"/>
  <c r="C50" i="14"/>
  <c r="C26" i="2"/>
  <c r="AA25" i="2"/>
  <c r="D200" i="21"/>
  <c r="D10" i="21"/>
  <c r="D10" i="13"/>
  <c r="D50" i="13"/>
  <c r="D10" i="14"/>
  <c r="D50" i="14"/>
  <c r="D26" i="2"/>
  <c r="AB25" i="2"/>
  <c r="E200" i="21"/>
  <c r="E10" i="21"/>
  <c r="E10" i="13"/>
  <c r="E50" i="13"/>
  <c r="E10" i="14"/>
  <c r="E50" i="14"/>
  <c r="E26" i="2"/>
  <c r="AC25" i="2"/>
  <c r="F200" i="21"/>
  <c r="F10" i="21"/>
  <c r="F10" i="13"/>
  <c r="F50" i="13"/>
  <c r="F10" i="14"/>
  <c r="F50" i="14"/>
  <c r="F26" i="2"/>
  <c r="AD25" i="2"/>
  <c r="G200" i="21"/>
  <c r="G10" i="21"/>
  <c r="G10" i="13"/>
  <c r="G50" i="13"/>
  <c r="G10" i="14"/>
  <c r="G50" i="14"/>
  <c r="G26" i="2"/>
  <c r="AE25" i="2"/>
  <c r="H200" i="21"/>
  <c r="H10" i="21"/>
  <c r="H10" i="13"/>
  <c r="H50" i="13"/>
  <c r="H10" i="14"/>
  <c r="H50" i="14"/>
  <c r="H26" i="2"/>
  <c r="AF25" i="2"/>
  <c r="I200" i="21"/>
  <c r="I10" i="21"/>
  <c r="I10" i="13"/>
  <c r="I50" i="13"/>
  <c r="I10" i="14"/>
  <c r="I50" i="14"/>
  <c r="I26" i="2"/>
  <c r="AG25" i="2"/>
  <c r="J200" i="21"/>
  <c r="J10" i="21"/>
  <c r="J10" i="13"/>
  <c r="J50" i="13"/>
  <c r="J10" i="14"/>
  <c r="J50" i="14"/>
  <c r="J26" i="2"/>
  <c r="AH25" i="2"/>
  <c r="K200" i="21"/>
  <c r="K10" i="21"/>
  <c r="K10" i="13"/>
  <c r="K50" i="13"/>
  <c r="K10" i="14"/>
  <c r="K50" i="14"/>
  <c r="K26" i="2"/>
  <c r="AI25" i="2"/>
  <c r="L200" i="21"/>
  <c r="L10" i="21"/>
  <c r="L10" i="13"/>
  <c r="L50" i="13"/>
  <c r="L10" i="14"/>
  <c r="L50" i="14"/>
  <c r="L26" i="2"/>
  <c r="AJ25" i="2"/>
  <c r="M200" i="21"/>
  <c r="M10" i="21"/>
  <c r="M10" i="13"/>
  <c r="M50" i="13"/>
  <c r="M10" i="14"/>
  <c r="M50" i="14"/>
  <c r="M26" i="2"/>
  <c r="AK25" i="2"/>
  <c r="N200" i="21"/>
  <c r="N10" i="21"/>
  <c r="N10" i="13"/>
  <c r="N50" i="13"/>
  <c r="N10" i="14"/>
  <c r="N50" i="14"/>
  <c r="N26" i="2"/>
  <c r="AL25" i="2"/>
  <c r="O200" i="21"/>
  <c r="O10" i="21"/>
  <c r="O10" i="13"/>
  <c r="O50" i="13"/>
  <c r="O10" i="14"/>
  <c r="O50" i="14"/>
  <c r="O26" i="2"/>
  <c r="AM25" i="2"/>
  <c r="P200" i="21"/>
  <c r="P10" i="21"/>
  <c r="P10" i="13"/>
  <c r="P50" i="13"/>
  <c r="P10" i="14"/>
  <c r="P50" i="14"/>
  <c r="P26" i="2"/>
  <c r="AN25" i="2"/>
  <c r="Q200" i="21"/>
  <c r="Q10" i="21"/>
  <c r="Q10" i="13"/>
  <c r="Q50" i="13"/>
  <c r="Q10" i="14"/>
  <c r="Q50" i="14"/>
  <c r="Q26" i="2"/>
  <c r="AO25" i="2"/>
  <c r="R200" i="21"/>
  <c r="R10" i="21"/>
  <c r="R10" i="13"/>
  <c r="R50" i="13"/>
  <c r="R10" i="14"/>
  <c r="R50" i="14"/>
  <c r="R26" i="2"/>
  <c r="AP25" i="2"/>
  <c r="S200" i="21"/>
  <c r="S10" i="21"/>
  <c r="S10" i="13"/>
  <c r="S50" i="13"/>
  <c r="S10" i="14"/>
  <c r="S50" i="14"/>
  <c r="S26" i="2"/>
  <c r="AQ25" i="2"/>
  <c r="T200" i="21"/>
  <c r="T10" i="21"/>
  <c r="T10" i="13"/>
  <c r="T50" i="13"/>
  <c r="T10" i="14"/>
  <c r="T50" i="14"/>
  <c r="T26" i="2"/>
  <c r="AR25" i="2"/>
  <c r="U200" i="21"/>
  <c r="U10" i="21"/>
  <c r="U10" i="13"/>
  <c r="U50" i="13"/>
  <c r="U10" i="14"/>
  <c r="U50" i="14"/>
  <c r="U26" i="2"/>
  <c r="AS25" i="2"/>
  <c r="C201" i="21"/>
  <c r="C11" i="21"/>
  <c r="C11" i="13"/>
  <c r="C51" i="13"/>
  <c r="C11" i="14"/>
  <c r="C51" i="14"/>
  <c r="C27" i="2"/>
  <c r="AA26" i="2"/>
  <c r="D201" i="21"/>
  <c r="D11" i="21"/>
  <c r="D11" i="13"/>
  <c r="D51" i="13"/>
  <c r="D11" i="14"/>
  <c r="D51" i="14"/>
  <c r="D27" i="2"/>
  <c r="AB26" i="2"/>
  <c r="E201" i="21"/>
  <c r="E11" i="21"/>
  <c r="E11" i="13"/>
  <c r="E51" i="13"/>
  <c r="E11" i="14"/>
  <c r="E51" i="14"/>
  <c r="E27" i="2"/>
  <c r="AC26" i="2"/>
  <c r="F201" i="21"/>
  <c r="F11" i="21"/>
  <c r="F11" i="13"/>
  <c r="F51" i="13"/>
  <c r="F11" i="14"/>
  <c r="F51" i="14"/>
  <c r="F27" i="2"/>
  <c r="AD26" i="2"/>
  <c r="G201" i="21"/>
  <c r="G11" i="21"/>
  <c r="G11" i="13"/>
  <c r="G51" i="13"/>
  <c r="G11" i="14"/>
  <c r="G51" i="14"/>
  <c r="G27" i="2"/>
  <c r="AE26" i="2"/>
  <c r="H201" i="21"/>
  <c r="H11" i="21"/>
  <c r="H11" i="13"/>
  <c r="H51" i="13"/>
  <c r="H11" i="14"/>
  <c r="H51" i="14"/>
  <c r="H27" i="2"/>
  <c r="AF26" i="2"/>
  <c r="I201" i="21"/>
  <c r="I11" i="21"/>
  <c r="I11" i="13"/>
  <c r="I51" i="13"/>
  <c r="I11" i="14"/>
  <c r="I51" i="14"/>
  <c r="I27" i="2"/>
  <c r="AG26" i="2"/>
  <c r="J201" i="21"/>
  <c r="J11" i="21"/>
  <c r="J11" i="13"/>
  <c r="J51" i="13"/>
  <c r="J11" i="14"/>
  <c r="J51" i="14"/>
  <c r="J27" i="2"/>
  <c r="AH26" i="2"/>
  <c r="K201" i="21"/>
  <c r="K11" i="21"/>
  <c r="K11" i="13"/>
  <c r="K51" i="13"/>
  <c r="K11" i="14"/>
  <c r="K51" i="14"/>
  <c r="K27" i="2"/>
  <c r="AI26" i="2"/>
  <c r="L201" i="21"/>
  <c r="L11" i="21"/>
  <c r="L11" i="13"/>
  <c r="L51" i="13"/>
  <c r="L11" i="14"/>
  <c r="L51" i="14"/>
  <c r="L27" i="2"/>
  <c r="AJ26" i="2"/>
  <c r="M201" i="21"/>
  <c r="M11" i="21"/>
  <c r="M11" i="13"/>
  <c r="M51" i="13"/>
  <c r="M11" i="14"/>
  <c r="M51" i="14"/>
  <c r="M27" i="2"/>
  <c r="AK26" i="2"/>
  <c r="N201" i="21"/>
  <c r="N11" i="21"/>
  <c r="N11" i="13"/>
  <c r="N51" i="13"/>
  <c r="N11" i="14"/>
  <c r="N51" i="14"/>
  <c r="N27" i="2"/>
  <c r="AL26" i="2"/>
  <c r="O201" i="21"/>
  <c r="O11" i="21"/>
  <c r="O11" i="13"/>
  <c r="O51" i="13"/>
  <c r="O11" i="14"/>
  <c r="O51" i="14"/>
  <c r="O27" i="2"/>
  <c r="AM26" i="2"/>
  <c r="P201" i="21"/>
  <c r="P11" i="21"/>
  <c r="P11" i="13"/>
  <c r="P51" i="13"/>
  <c r="P11" i="14"/>
  <c r="P51" i="14"/>
  <c r="P27" i="2"/>
  <c r="AN26" i="2"/>
  <c r="Q201" i="21"/>
  <c r="Q11" i="21"/>
  <c r="Q11" i="13"/>
  <c r="Q51" i="13"/>
  <c r="Q11" i="14"/>
  <c r="Q51" i="14"/>
  <c r="Q27" i="2"/>
  <c r="AO26" i="2"/>
  <c r="R201" i="21"/>
  <c r="R11" i="21"/>
  <c r="R11" i="13"/>
  <c r="R51" i="13"/>
  <c r="R11" i="14"/>
  <c r="R51" i="14"/>
  <c r="R27" i="2"/>
  <c r="AP26" i="2"/>
  <c r="S201" i="21"/>
  <c r="S11" i="21"/>
  <c r="S11" i="13"/>
  <c r="S51" i="13"/>
  <c r="S11" i="14"/>
  <c r="S51" i="14"/>
  <c r="S27" i="2"/>
  <c r="AQ26" i="2"/>
  <c r="T201" i="21"/>
  <c r="T11" i="21"/>
  <c r="T11" i="13"/>
  <c r="T51" i="13"/>
  <c r="T11" i="14"/>
  <c r="T51" i="14"/>
  <c r="T27" i="2"/>
  <c r="AR26" i="2"/>
  <c r="U201" i="21"/>
  <c r="U11" i="21"/>
  <c r="U11" i="13"/>
  <c r="U51" i="13"/>
  <c r="U11" i="14"/>
  <c r="U51" i="14"/>
  <c r="U27" i="2"/>
  <c r="AS26" i="2"/>
  <c r="C202" i="21"/>
  <c r="C12" i="21"/>
  <c r="C12" i="13"/>
  <c r="C52" i="13"/>
  <c r="C12" i="14"/>
  <c r="C52" i="14"/>
  <c r="C28" i="2"/>
  <c r="AA27" i="2"/>
  <c r="D202" i="21"/>
  <c r="D12" i="21"/>
  <c r="D12" i="13"/>
  <c r="D52" i="13"/>
  <c r="D12" i="14"/>
  <c r="D52" i="14"/>
  <c r="D28" i="2"/>
  <c r="AB27" i="2"/>
  <c r="E202" i="21"/>
  <c r="E12" i="21"/>
  <c r="E12" i="13"/>
  <c r="E52" i="13"/>
  <c r="E12" i="14"/>
  <c r="E52" i="14"/>
  <c r="E28" i="2"/>
  <c r="AC27" i="2"/>
  <c r="F202" i="21"/>
  <c r="F12" i="21"/>
  <c r="F12" i="13"/>
  <c r="F52" i="13"/>
  <c r="F12" i="14"/>
  <c r="F52" i="14"/>
  <c r="F28" i="2"/>
  <c r="AD27" i="2"/>
  <c r="G202" i="21"/>
  <c r="G12" i="21"/>
  <c r="G12" i="13"/>
  <c r="G52" i="13"/>
  <c r="G12" i="14"/>
  <c r="G52" i="14"/>
  <c r="G28" i="2"/>
  <c r="AE27" i="2"/>
  <c r="H202" i="21"/>
  <c r="H12" i="21"/>
  <c r="H12" i="13"/>
  <c r="H52" i="13"/>
  <c r="H12" i="14"/>
  <c r="H52" i="14"/>
  <c r="H28" i="2"/>
  <c r="AF27" i="2"/>
  <c r="I202" i="21"/>
  <c r="I12" i="21"/>
  <c r="I12" i="13"/>
  <c r="I52" i="13"/>
  <c r="I12" i="14"/>
  <c r="I52" i="14"/>
  <c r="I28" i="2"/>
  <c r="AG27" i="2"/>
  <c r="J202" i="21"/>
  <c r="J12" i="21"/>
  <c r="J12" i="13"/>
  <c r="J52" i="13"/>
  <c r="J12" i="14"/>
  <c r="J52" i="14"/>
  <c r="J28" i="2"/>
  <c r="AH27" i="2"/>
  <c r="K202" i="21"/>
  <c r="K12" i="21"/>
  <c r="K12" i="13"/>
  <c r="K52" i="13"/>
  <c r="K12" i="14"/>
  <c r="K52" i="14"/>
  <c r="K28" i="2"/>
  <c r="AI27" i="2"/>
  <c r="L202" i="21"/>
  <c r="L12" i="21"/>
  <c r="L12" i="13"/>
  <c r="L52" i="13"/>
  <c r="L12" i="14"/>
  <c r="L52" i="14"/>
  <c r="L28" i="2"/>
  <c r="AJ27" i="2"/>
  <c r="M202" i="21"/>
  <c r="M12" i="21"/>
  <c r="M12" i="13"/>
  <c r="M52" i="13"/>
  <c r="M12" i="14"/>
  <c r="M52" i="14"/>
  <c r="M28" i="2"/>
  <c r="AK27" i="2"/>
  <c r="N202" i="21"/>
  <c r="N12" i="21"/>
  <c r="N12" i="13"/>
  <c r="N52" i="13"/>
  <c r="N12" i="14"/>
  <c r="N52" i="14"/>
  <c r="N28" i="2"/>
  <c r="AL27" i="2"/>
  <c r="O202" i="21"/>
  <c r="O12" i="21"/>
  <c r="O12" i="13"/>
  <c r="O52" i="13"/>
  <c r="O12" i="14"/>
  <c r="O52" i="14"/>
  <c r="O28" i="2"/>
  <c r="AM27" i="2"/>
  <c r="P202" i="21"/>
  <c r="P12" i="21"/>
  <c r="P12" i="13"/>
  <c r="P52" i="13"/>
  <c r="P12" i="14"/>
  <c r="P52" i="14"/>
  <c r="P28" i="2"/>
  <c r="AN27" i="2"/>
  <c r="Q202" i="21"/>
  <c r="Q12" i="21"/>
  <c r="Q12" i="13"/>
  <c r="Q52" i="13"/>
  <c r="Q12" i="14"/>
  <c r="Q52" i="14"/>
  <c r="Q28" i="2"/>
  <c r="AO27" i="2"/>
  <c r="R202" i="21"/>
  <c r="R12" i="21"/>
  <c r="R12" i="13"/>
  <c r="R52" i="13"/>
  <c r="R12" i="14"/>
  <c r="R52" i="14"/>
  <c r="R28" i="2"/>
  <c r="AP27" i="2"/>
  <c r="S202" i="21"/>
  <c r="S12" i="21"/>
  <c r="S12" i="13"/>
  <c r="S52" i="13"/>
  <c r="S12" i="14"/>
  <c r="S52" i="14"/>
  <c r="S28" i="2"/>
  <c r="AQ27" i="2"/>
  <c r="T202" i="21"/>
  <c r="T12" i="21"/>
  <c r="T12" i="13"/>
  <c r="T52" i="13"/>
  <c r="T12" i="14"/>
  <c r="T52" i="14"/>
  <c r="T28" i="2"/>
  <c r="AR27" i="2"/>
  <c r="U202" i="21"/>
  <c r="U12" i="21"/>
  <c r="U12" i="13"/>
  <c r="U52" i="13"/>
  <c r="U12" i="14"/>
  <c r="U52" i="14"/>
  <c r="U28" i="2"/>
  <c r="AS27" i="2"/>
  <c r="C203" i="21"/>
  <c r="C13" i="21"/>
  <c r="C13" i="13"/>
  <c r="C53" i="13"/>
  <c r="C13" i="14"/>
  <c r="C53" i="14"/>
  <c r="C29" i="2"/>
  <c r="AA28" i="2"/>
  <c r="D203" i="21"/>
  <c r="D13" i="21"/>
  <c r="D13" i="13"/>
  <c r="D53" i="13"/>
  <c r="D13" i="14"/>
  <c r="D53" i="14"/>
  <c r="D29" i="2"/>
  <c r="AB28" i="2"/>
  <c r="E203" i="21"/>
  <c r="E13" i="21"/>
  <c r="E13" i="13"/>
  <c r="E53" i="13"/>
  <c r="E13" i="14"/>
  <c r="E53" i="14"/>
  <c r="E29" i="2"/>
  <c r="AC28" i="2"/>
  <c r="F203" i="21"/>
  <c r="F13" i="21"/>
  <c r="F13" i="13"/>
  <c r="F53" i="13"/>
  <c r="F13" i="14"/>
  <c r="F53" i="14"/>
  <c r="F29" i="2"/>
  <c r="AD28" i="2"/>
  <c r="G203" i="21"/>
  <c r="G13" i="21"/>
  <c r="G13" i="13"/>
  <c r="G53" i="13"/>
  <c r="G13" i="14"/>
  <c r="G53" i="14"/>
  <c r="G29" i="2"/>
  <c r="AE28" i="2"/>
  <c r="H203" i="21"/>
  <c r="H13" i="21"/>
  <c r="H13" i="13"/>
  <c r="H53" i="13"/>
  <c r="H13" i="14"/>
  <c r="H53" i="14"/>
  <c r="H29" i="2"/>
  <c r="AF28" i="2"/>
  <c r="I203" i="21"/>
  <c r="I13" i="21"/>
  <c r="I13" i="13"/>
  <c r="I53" i="13"/>
  <c r="I13" i="14"/>
  <c r="I53" i="14"/>
  <c r="I29" i="2"/>
  <c r="AG28" i="2"/>
  <c r="J203" i="21"/>
  <c r="J13" i="21"/>
  <c r="J13" i="13"/>
  <c r="J53" i="13"/>
  <c r="J13" i="14"/>
  <c r="J53" i="14"/>
  <c r="J29" i="2"/>
  <c r="AH28" i="2"/>
  <c r="K203" i="21"/>
  <c r="K13" i="21"/>
  <c r="K13" i="13"/>
  <c r="K53" i="13"/>
  <c r="K13" i="14"/>
  <c r="K53" i="14"/>
  <c r="K29" i="2"/>
  <c r="AI28" i="2"/>
  <c r="L203" i="21"/>
  <c r="L13" i="21"/>
  <c r="L13" i="13"/>
  <c r="L53" i="13"/>
  <c r="L13" i="14"/>
  <c r="L53" i="14"/>
  <c r="L29" i="2"/>
  <c r="AJ28" i="2"/>
  <c r="M203" i="21"/>
  <c r="M13" i="21"/>
  <c r="M13" i="13"/>
  <c r="M53" i="13"/>
  <c r="M13" i="14"/>
  <c r="M53" i="14"/>
  <c r="M29" i="2"/>
  <c r="AK28" i="2"/>
  <c r="N203" i="21"/>
  <c r="N13" i="21"/>
  <c r="N13" i="13"/>
  <c r="N53" i="13"/>
  <c r="N13" i="14"/>
  <c r="N53" i="14"/>
  <c r="N29" i="2"/>
  <c r="AL28" i="2"/>
  <c r="O203" i="21"/>
  <c r="O13" i="21"/>
  <c r="O13" i="13"/>
  <c r="O53" i="13"/>
  <c r="O13" i="14"/>
  <c r="O53" i="14"/>
  <c r="O29" i="2"/>
  <c r="AM28" i="2"/>
  <c r="P203" i="21"/>
  <c r="P13" i="21"/>
  <c r="P13" i="13"/>
  <c r="P53" i="13"/>
  <c r="P13" i="14"/>
  <c r="P53" i="14"/>
  <c r="P29" i="2"/>
  <c r="AN28" i="2"/>
  <c r="Q203" i="21"/>
  <c r="Q13" i="21"/>
  <c r="Q13" i="13"/>
  <c r="Q53" i="13"/>
  <c r="Q13" i="14"/>
  <c r="Q53" i="14"/>
  <c r="Q29" i="2"/>
  <c r="AO28" i="2"/>
  <c r="R203" i="21"/>
  <c r="R13" i="21"/>
  <c r="R13" i="13"/>
  <c r="R53" i="13"/>
  <c r="R13" i="14"/>
  <c r="R53" i="14"/>
  <c r="R29" i="2"/>
  <c r="AP28" i="2"/>
  <c r="S203" i="21"/>
  <c r="S13" i="21"/>
  <c r="S13" i="13"/>
  <c r="S53" i="13"/>
  <c r="S13" i="14"/>
  <c r="S53" i="14"/>
  <c r="S29" i="2"/>
  <c r="AQ28" i="2"/>
  <c r="T203" i="21"/>
  <c r="T13" i="21"/>
  <c r="T13" i="13"/>
  <c r="T53" i="13"/>
  <c r="T13" i="14"/>
  <c r="T53" i="14"/>
  <c r="T29" i="2"/>
  <c r="AR28" i="2"/>
  <c r="U203" i="21"/>
  <c r="U13" i="21"/>
  <c r="U13" i="13"/>
  <c r="U53" i="13"/>
  <c r="U13" i="14"/>
  <c r="U53" i="14"/>
  <c r="U29" i="2"/>
  <c r="AS28" i="2"/>
  <c r="C204" i="21"/>
  <c r="C14" i="21"/>
  <c r="C14" i="13"/>
  <c r="C54" i="13"/>
  <c r="C14" i="14"/>
  <c r="C54" i="14"/>
  <c r="C30" i="2"/>
  <c r="AA29" i="2"/>
  <c r="D204" i="21"/>
  <c r="D14" i="21"/>
  <c r="D14" i="13"/>
  <c r="D54" i="13"/>
  <c r="D14" i="14"/>
  <c r="D54" i="14"/>
  <c r="D30" i="2"/>
  <c r="AB29" i="2"/>
  <c r="E204" i="21"/>
  <c r="E14" i="21"/>
  <c r="E14" i="13"/>
  <c r="E54" i="13"/>
  <c r="E14" i="14"/>
  <c r="E54" i="14"/>
  <c r="E30" i="2"/>
  <c r="AC29" i="2"/>
  <c r="F204" i="21"/>
  <c r="F14" i="21"/>
  <c r="F14" i="13"/>
  <c r="F54" i="13"/>
  <c r="F14" i="14"/>
  <c r="F54" i="14"/>
  <c r="F30" i="2"/>
  <c r="AD29" i="2"/>
  <c r="G204" i="21"/>
  <c r="G14" i="21"/>
  <c r="G14" i="13"/>
  <c r="G54" i="13"/>
  <c r="G14" i="14"/>
  <c r="G54" i="14"/>
  <c r="G30" i="2"/>
  <c r="AE29" i="2"/>
  <c r="H204" i="21"/>
  <c r="H14" i="21"/>
  <c r="H14" i="13"/>
  <c r="H54" i="13"/>
  <c r="H14" i="14"/>
  <c r="H54" i="14"/>
  <c r="H30" i="2"/>
  <c r="AF29" i="2"/>
  <c r="I204" i="21"/>
  <c r="I14" i="21"/>
  <c r="I14" i="13"/>
  <c r="I54" i="13"/>
  <c r="I14" i="14"/>
  <c r="I54" i="14"/>
  <c r="I30" i="2"/>
  <c r="AG29" i="2"/>
  <c r="J204" i="21"/>
  <c r="J14" i="21"/>
  <c r="J14" i="13"/>
  <c r="J54" i="13"/>
  <c r="J14" i="14"/>
  <c r="J54" i="14"/>
  <c r="J30" i="2"/>
  <c r="AH29" i="2"/>
  <c r="K204" i="21"/>
  <c r="K14" i="21"/>
  <c r="K14" i="13"/>
  <c r="K54" i="13"/>
  <c r="K14" i="14"/>
  <c r="K54" i="14"/>
  <c r="K30" i="2"/>
  <c r="AI29" i="2"/>
  <c r="L204" i="21"/>
  <c r="L14" i="21"/>
  <c r="L14" i="13"/>
  <c r="L54" i="13"/>
  <c r="L14" i="14"/>
  <c r="L54" i="14"/>
  <c r="L30" i="2"/>
  <c r="AJ29" i="2"/>
  <c r="M204" i="21"/>
  <c r="M14" i="21"/>
  <c r="M14" i="13"/>
  <c r="M54" i="13"/>
  <c r="M14" i="14"/>
  <c r="M54" i="14"/>
  <c r="M30" i="2"/>
  <c r="AK29" i="2"/>
  <c r="N204" i="21"/>
  <c r="N14" i="21"/>
  <c r="N14" i="13"/>
  <c r="N54" i="13"/>
  <c r="N14" i="14"/>
  <c r="N54" i="14"/>
  <c r="N30" i="2"/>
  <c r="AL29" i="2"/>
  <c r="O204" i="21"/>
  <c r="O14" i="21"/>
  <c r="O14" i="13"/>
  <c r="O54" i="13"/>
  <c r="O14" i="14"/>
  <c r="O54" i="14"/>
  <c r="O30" i="2"/>
  <c r="AM29" i="2"/>
  <c r="P204" i="21"/>
  <c r="P14" i="21"/>
  <c r="P14" i="13"/>
  <c r="P54" i="13"/>
  <c r="P14" i="14"/>
  <c r="P54" i="14"/>
  <c r="P30" i="2"/>
  <c r="AN29" i="2"/>
  <c r="Q204" i="21"/>
  <c r="Q14" i="21"/>
  <c r="Q14" i="13"/>
  <c r="Q54" i="13"/>
  <c r="Q14" i="14"/>
  <c r="Q54" i="14"/>
  <c r="Q30" i="2"/>
  <c r="AO29" i="2"/>
  <c r="R204" i="21"/>
  <c r="R14" i="21"/>
  <c r="R14" i="13"/>
  <c r="R54" i="13"/>
  <c r="R14" i="14"/>
  <c r="R54" i="14"/>
  <c r="R30" i="2"/>
  <c r="AP29" i="2"/>
  <c r="S204" i="21"/>
  <c r="S14" i="21"/>
  <c r="S14" i="13"/>
  <c r="S54" i="13"/>
  <c r="S14" i="14"/>
  <c r="S54" i="14"/>
  <c r="S30" i="2"/>
  <c r="AQ29" i="2"/>
  <c r="T204" i="21"/>
  <c r="T14" i="21"/>
  <c r="T14" i="13"/>
  <c r="T54" i="13"/>
  <c r="T14" i="14"/>
  <c r="T54" i="14"/>
  <c r="T30" i="2"/>
  <c r="AR29" i="2"/>
  <c r="U204" i="21"/>
  <c r="U14" i="21"/>
  <c r="U14" i="13"/>
  <c r="U54" i="13"/>
  <c r="U14" i="14"/>
  <c r="U54" i="14"/>
  <c r="U30" i="2"/>
  <c r="AS29" i="2"/>
  <c r="C205" i="21"/>
  <c r="C15" i="21"/>
  <c r="C15" i="13"/>
  <c r="C55" i="13"/>
  <c r="C15" i="14"/>
  <c r="C55" i="14"/>
  <c r="C31" i="2"/>
  <c r="AA30" i="2"/>
  <c r="D205" i="21"/>
  <c r="D15" i="21"/>
  <c r="D15" i="13"/>
  <c r="D55" i="13"/>
  <c r="D15" i="14"/>
  <c r="D55" i="14"/>
  <c r="D31" i="2"/>
  <c r="AB30" i="2"/>
  <c r="E205" i="21"/>
  <c r="E15" i="21"/>
  <c r="E15" i="13"/>
  <c r="E55" i="13"/>
  <c r="E15" i="14"/>
  <c r="E55" i="14"/>
  <c r="E31" i="2"/>
  <c r="AC30" i="2"/>
  <c r="F205" i="21"/>
  <c r="F15" i="21"/>
  <c r="F15" i="13"/>
  <c r="F55" i="13"/>
  <c r="F15" i="14"/>
  <c r="F55" i="14"/>
  <c r="F31" i="2"/>
  <c r="AD30" i="2"/>
  <c r="G205" i="21"/>
  <c r="G15" i="21"/>
  <c r="G15" i="13"/>
  <c r="G55" i="13"/>
  <c r="G15" i="14"/>
  <c r="G55" i="14"/>
  <c r="G31" i="2"/>
  <c r="AE30" i="2"/>
  <c r="H205" i="21"/>
  <c r="H15" i="21"/>
  <c r="H15" i="13"/>
  <c r="H55" i="13"/>
  <c r="H15" i="14"/>
  <c r="H55" i="14"/>
  <c r="H31" i="2"/>
  <c r="AF30" i="2"/>
  <c r="I205" i="21"/>
  <c r="I15" i="21"/>
  <c r="I15" i="13"/>
  <c r="I55" i="13"/>
  <c r="I15" i="14"/>
  <c r="I55" i="14"/>
  <c r="I31" i="2"/>
  <c r="AG30" i="2"/>
  <c r="J205" i="21"/>
  <c r="J15" i="21"/>
  <c r="J15" i="13"/>
  <c r="J55" i="13"/>
  <c r="J15" i="14"/>
  <c r="J55" i="14"/>
  <c r="J31" i="2"/>
  <c r="AH30" i="2"/>
  <c r="K205" i="21"/>
  <c r="K15" i="21"/>
  <c r="K15" i="13"/>
  <c r="K55" i="13"/>
  <c r="K15" i="14"/>
  <c r="K55" i="14"/>
  <c r="K31" i="2"/>
  <c r="AI30" i="2"/>
  <c r="L205" i="21"/>
  <c r="L15" i="21"/>
  <c r="L15" i="13"/>
  <c r="L55" i="13"/>
  <c r="L15" i="14"/>
  <c r="L55" i="14"/>
  <c r="L31" i="2"/>
  <c r="AJ30" i="2"/>
  <c r="M205" i="21"/>
  <c r="M15" i="21"/>
  <c r="M15" i="13"/>
  <c r="M55" i="13"/>
  <c r="M15" i="14"/>
  <c r="M55" i="14"/>
  <c r="M31" i="2"/>
  <c r="AK30" i="2"/>
  <c r="N205" i="21"/>
  <c r="N15" i="21"/>
  <c r="N15" i="13"/>
  <c r="N55" i="13"/>
  <c r="N15" i="14"/>
  <c r="N55" i="14"/>
  <c r="N31" i="2"/>
  <c r="AL30" i="2"/>
  <c r="O205" i="21"/>
  <c r="O15" i="21"/>
  <c r="O15" i="13"/>
  <c r="O55" i="13"/>
  <c r="O15" i="14"/>
  <c r="O55" i="14"/>
  <c r="O31" i="2"/>
  <c r="AM30" i="2"/>
  <c r="P205" i="21"/>
  <c r="P15" i="21"/>
  <c r="P15" i="13"/>
  <c r="P55" i="13"/>
  <c r="P15" i="14"/>
  <c r="P55" i="14"/>
  <c r="P31" i="2"/>
  <c r="AN30" i="2"/>
  <c r="Q205" i="21"/>
  <c r="Q15" i="21"/>
  <c r="Q15" i="13"/>
  <c r="Q55" i="13"/>
  <c r="Q15" i="14"/>
  <c r="Q55" i="14"/>
  <c r="Q31" i="2"/>
  <c r="AO30" i="2"/>
  <c r="R205" i="21"/>
  <c r="R15" i="21"/>
  <c r="R15" i="13"/>
  <c r="R55" i="13"/>
  <c r="R15" i="14"/>
  <c r="R55" i="14"/>
  <c r="R31" i="2"/>
  <c r="AP30" i="2"/>
  <c r="S205" i="21"/>
  <c r="S15" i="21"/>
  <c r="S15" i="13"/>
  <c r="S55" i="13"/>
  <c r="S15" i="14"/>
  <c r="S55" i="14"/>
  <c r="S31" i="2"/>
  <c r="AQ30" i="2"/>
  <c r="T205" i="21"/>
  <c r="T15" i="21"/>
  <c r="T15" i="13"/>
  <c r="T55" i="13"/>
  <c r="T15" i="14"/>
  <c r="T55" i="14"/>
  <c r="T31" i="2"/>
  <c r="AR30" i="2"/>
  <c r="U205" i="21"/>
  <c r="U15" i="21"/>
  <c r="U15" i="13"/>
  <c r="U55" i="13"/>
  <c r="U15" i="14"/>
  <c r="U55" i="14"/>
  <c r="U31" i="2"/>
  <c r="AS30" i="2"/>
  <c r="C206" i="21"/>
  <c r="C16" i="21"/>
  <c r="C16" i="13"/>
  <c r="C56" i="13"/>
  <c r="C16" i="14"/>
  <c r="C56" i="14"/>
  <c r="C32" i="2"/>
  <c r="AA31" i="2"/>
  <c r="D206" i="21"/>
  <c r="D16" i="21"/>
  <c r="D16" i="13"/>
  <c r="D56" i="13"/>
  <c r="D16" i="14"/>
  <c r="D56" i="14"/>
  <c r="D32" i="2"/>
  <c r="AB31" i="2"/>
  <c r="E206" i="21"/>
  <c r="E16" i="21"/>
  <c r="E16" i="13"/>
  <c r="E56" i="13"/>
  <c r="E16" i="14"/>
  <c r="E56" i="14"/>
  <c r="E32" i="2"/>
  <c r="AC31" i="2"/>
  <c r="F206" i="21"/>
  <c r="F16" i="21"/>
  <c r="F16" i="13"/>
  <c r="F56" i="13"/>
  <c r="F16" i="14"/>
  <c r="F56" i="14"/>
  <c r="F32" i="2"/>
  <c r="AD31" i="2"/>
  <c r="G206" i="21"/>
  <c r="G16" i="21"/>
  <c r="G16" i="13"/>
  <c r="G56" i="13"/>
  <c r="G16" i="14"/>
  <c r="G56" i="14"/>
  <c r="G32" i="2"/>
  <c r="AE31" i="2"/>
  <c r="H206" i="21"/>
  <c r="H16" i="21"/>
  <c r="H16" i="13"/>
  <c r="H56" i="13"/>
  <c r="H16" i="14"/>
  <c r="H56" i="14"/>
  <c r="H32" i="2"/>
  <c r="AF31" i="2"/>
  <c r="I206" i="21"/>
  <c r="I16" i="21"/>
  <c r="I16" i="13"/>
  <c r="I56" i="13"/>
  <c r="I16" i="14"/>
  <c r="I56" i="14"/>
  <c r="I32" i="2"/>
  <c r="AG31" i="2"/>
  <c r="J206" i="21"/>
  <c r="J16" i="21"/>
  <c r="J16" i="13"/>
  <c r="J56" i="13"/>
  <c r="J16" i="14"/>
  <c r="J56" i="14"/>
  <c r="J32" i="2"/>
  <c r="AH31" i="2"/>
  <c r="K206" i="21"/>
  <c r="K16" i="21"/>
  <c r="K16" i="13"/>
  <c r="K56" i="13"/>
  <c r="K16" i="14"/>
  <c r="K56" i="14"/>
  <c r="K32" i="2"/>
  <c r="AI31" i="2"/>
  <c r="L206" i="21"/>
  <c r="L16" i="21"/>
  <c r="L16" i="13"/>
  <c r="L56" i="13"/>
  <c r="L16" i="14"/>
  <c r="L56" i="14"/>
  <c r="L32" i="2"/>
  <c r="AJ31" i="2"/>
  <c r="M206" i="21"/>
  <c r="M16" i="21"/>
  <c r="M16" i="13"/>
  <c r="M56" i="13"/>
  <c r="M16" i="14"/>
  <c r="M56" i="14"/>
  <c r="M32" i="2"/>
  <c r="AK31" i="2"/>
  <c r="N206" i="21"/>
  <c r="N16" i="21"/>
  <c r="N16" i="13"/>
  <c r="N56" i="13"/>
  <c r="N16" i="14"/>
  <c r="N56" i="14"/>
  <c r="N32" i="2"/>
  <c r="AL31" i="2"/>
  <c r="O206" i="21"/>
  <c r="O16" i="21"/>
  <c r="O16" i="13"/>
  <c r="O56" i="13"/>
  <c r="O16" i="14"/>
  <c r="O56" i="14"/>
  <c r="O32" i="2"/>
  <c r="AM31" i="2"/>
  <c r="P206" i="21"/>
  <c r="P16" i="21"/>
  <c r="P16" i="13"/>
  <c r="P56" i="13"/>
  <c r="P16" i="14"/>
  <c r="P56" i="14"/>
  <c r="P32" i="2"/>
  <c r="AN31" i="2"/>
  <c r="Q206" i="21"/>
  <c r="Q16" i="21"/>
  <c r="Q16" i="13"/>
  <c r="Q56" i="13"/>
  <c r="Q16" i="14"/>
  <c r="Q56" i="14"/>
  <c r="Q32" i="2"/>
  <c r="AO31" i="2"/>
  <c r="R206" i="21"/>
  <c r="R16" i="21"/>
  <c r="R16" i="13"/>
  <c r="R56" i="13"/>
  <c r="R16" i="14"/>
  <c r="R56" i="14"/>
  <c r="R32" i="2"/>
  <c r="AP31" i="2"/>
  <c r="S206" i="21"/>
  <c r="S16" i="21"/>
  <c r="S16" i="13"/>
  <c r="S56" i="13"/>
  <c r="S16" i="14"/>
  <c r="S56" i="14"/>
  <c r="S32" i="2"/>
  <c r="AQ31" i="2"/>
  <c r="T206" i="21"/>
  <c r="T16" i="21"/>
  <c r="T16" i="13"/>
  <c r="T56" i="13"/>
  <c r="T16" i="14"/>
  <c r="T56" i="14"/>
  <c r="T32" i="2"/>
  <c r="AR31" i="2"/>
  <c r="U206" i="21"/>
  <c r="U16" i="21"/>
  <c r="U16" i="13"/>
  <c r="U56" i="13"/>
  <c r="U16" i="14"/>
  <c r="U56" i="14"/>
  <c r="U32" i="2"/>
  <c r="AS31" i="2"/>
  <c r="C207" i="21"/>
  <c r="C17" i="21"/>
  <c r="C17" i="13"/>
  <c r="C57" i="13"/>
  <c r="C17" i="14"/>
  <c r="C57" i="14"/>
  <c r="C33" i="2"/>
  <c r="AA32" i="2"/>
  <c r="D207" i="21"/>
  <c r="D17" i="21"/>
  <c r="D17" i="13"/>
  <c r="D57" i="13"/>
  <c r="D17" i="14"/>
  <c r="D57" i="14"/>
  <c r="D33" i="2"/>
  <c r="AB32" i="2"/>
  <c r="E207" i="21"/>
  <c r="E17" i="21"/>
  <c r="E17" i="13"/>
  <c r="E57" i="13"/>
  <c r="E17" i="14"/>
  <c r="E57" i="14"/>
  <c r="E33" i="2"/>
  <c r="AC32" i="2"/>
  <c r="F207" i="21"/>
  <c r="F17" i="21"/>
  <c r="F17" i="13"/>
  <c r="F57" i="13"/>
  <c r="F17" i="14"/>
  <c r="F57" i="14"/>
  <c r="F33" i="2"/>
  <c r="AD32" i="2"/>
  <c r="G207" i="21"/>
  <c r="G17" i="21"/>
  <c r="G17" i="13"/>
  <c r="G57" i="13"/>
  <c r="G17" i="14"/>
  <c r="G57" i="14"/>
  <c r="G33" i="2"/>
  <c r="AE32" i="2"/>
  <c r="H207" i="21"/>
  <c r="H17" i="21"/>
  <c r="H17" i="13"/>
  <c r="H57" i="13"/>
  <c r="H17" i="14"/>
  <c r="H57" i="14"/>
  <c r="H33" i="2"/>
  <c r="AF32" i="2"/>
  <c r="I207" i="21"/>
  <c r="I17" i="21"/>
  <c r="I17" i="13"/>
  <c r="I57" i="13"/>
  <c r="I17" i="14"/>
  <c r="I57" i="14"/>
  <c r="I33" i="2"/>
  <c r="AG32" i="2"/>
  <c r="J207" i="21"/>
  <c r="J17" i="21"/>
  <c r="J17" i="13"/>
  <c r="J57" i="13"/>
  <c r="J17" i="14"/>
  <c r="J57" i="14"/>
  <c r="J33" i="2"/>
  <c r="AH32" i="2"/>
  <c r="K207" i="21"/>
  <c r="K17" i="21"/>
  <c r="K17" i="13"/>
  <c r="K57" i="13"/>
  <c r="K17" i="14"/>
  <c r="K57" i="14"/>
  <c r="K33" i="2"/>
  <c r="AI32" i="2"/>
  <c r="L207" i="21"/>
  <c r="L17" i="21"/>
  <c r="L17" i="13"/>
  <c r="L57" i="13"/>
  <c r="L17" i="14"/>
  <c r="L57" i="14"/>
  <c r="L33" i="2"/>
  <c r="AJ32" i="2"/>
  <c r="M207" i="21"/>
  <c r="M17" i="21"/>
  <c r="M17" i="13"/>
  <c r="M57" i="13"/>
  <c r="M17" i="14"/>
  <c r="M57" i="14"/>
  <c r="M33" i="2"/>
  <c r="AK32" i="2"/>
  <c r="N207" i="21"/>
  <c r="N17" i="21"/>
  <c r="N17" i="13"/>
  <c r="N57" i="13"/>
  <c r="N17" i="14"/>
  <c r="N57" i="14"/>
  <c r="N33" i="2"/>
  <c r="AL32" i="2"/>
  <c r="O207" i="21"/>
  <c r="O17" i="21"/>
  <c r="O17" i="13"/>
  <c r="O57" i="13"/>
  <c r="O17" i="14"/>
  <c r="O57" i="14"/>
  <c r="O33" i="2"/>
  <c r="AM32" i="2"/>
  <c r="P207" i="21"/>
  <c r="P17" i="21"/>
  <c r="P17" i="13"/>
  <c r="P57" i="13"/>
  <c r="P17" i="14"/>
  <c r="P57" i="14"/>
  <c r="P33" i="2"/>
  <c r="AN32" i="2"/>
  <c r="Q207" i="21"/>
  <c r="Q17" i="21"/>
  <c r="Q17" i="13"/>
  <c r="Q57" i="13"/>
  <c r="Q17" i="14"/>
  <c r="Q57" i="14"/>
  <c r="Q33" i="2"/>
  <c r="AO32" i="2"/>
  <c r="R207" i="21"/>
  <c r="R17" i="21"/>
  <c r="R17" i="13"/>
  <c r="R57" i="13"/>
  <c r="R17" i="14"/>
  <c r="R57" i="14"/>
  <c r="R33" i="2"/>
  <c r="AP32" i="2"/>
  <c r="S207" i="21"/>
  <c r="S17" i="21"/>
  <c r="S17" i="13"/>
  <c r="S57" i="13"/>
  <c r="S17" i="14"/>
  <c r="S57" i="14"/>
  <c r="S33" i="2"/>
  <c r="AQ32" i="2"/>
  <c r="T207" i="21"/>
  <c r="T17" i="21"/>
  <c r="T17" i="13"/>
  <c r="T57" i="13"/>
  <c r="T17" i="14"/>
  <c r="T57" i="14"/>
  <c r="T33" i="2"/>
  <c r="AR32" i="2"/>
  <c r="U207" i="21"/>
  <c r="U17" i="21"/>
  <c r="U17" i="13"/>
  <c r="U57" i="13"/>
  <c r="U17" i="14"/>
  <c r="U57" i="14"/>
  <c r="U33" i="2"/>
  <c r="AS32" i="2"/>
  <c r="C208" i="21"/>
  <c r="C18" i="21"/>
  <c r="C18" i="13"/>
  <c r="C58" i="13"/>
  <c r="C18" i="14"/>
  <c r="C58" i="14"/>
  <c r="C34" i="2"/>
  <c r="AA33" i="2"/>
  <c r="D208" i="21"/>
  <c r="D18" i="21"/>
  <c r="D18" i="13"/>
  <c r="D58" i="13"/>
  <c r="D18" i="14"/>
  <c r="D58" i="14"/>
  <c r="D34" i="2"/>
  <c r="AB33" i="2"/>
  <c r="E208" i="21"/>
  <c r="E18" i="21"/>
  <c r="E18" i="13"/>
  <c r="E58" i="13"/>
  <c r="E18" i="14"/>
  <c r="E58" i="14"/>
  <c r="E34" i="2"/>
  <c r="AC33" i="2"/>
  <c r="F208" i="21"/>
  <c r="F18" i="21"/>
  <c r="F18" i="13"/>
  <c r="F58" i="13"/>
  <c r="F18" i="14"/>
  <c r="F58" i="14"/>
  <c r="F34" i="2"/>
  <c r="AD33" i="2"/>
  <c r="G208" i="21"/>
  <c r="G18" i="21"/>
  <c r="G18" i="13"/>
  <c r="G58" i="13"/>
  <c r="G18" i="14"/>
  <c r="G58" i="14"/>
  <c r="G34" i="2"/>
  <c r="AE33" i="2"/>
  <c r="H208" i="21"/>
  <c r="H18" i="21"/>
  <c r="H18" i="13"/>
  <c r="H58" i="13"/>
  <c r="H18" i="14"/>
  <c r="H58" i="14"/>
  <c r="H34" i="2"/>
  <c r="AF33" i="2"/>
  <c r="I208" i="21"/>
  <c r="I18" i="21"/>
  <c r="I18" i="13"/>
  <c r="I58" i="13"/>
  <c r="I18" i="14"/>
  <c r="I58" i="14"/>
  <c r="I34" i="2"/>
  <c r="AG33" i="2"/>
  <c r="J208" i="21"/>
  <c r="J18" i="21"/>
  <c r="J18" i="13"/>
  <c r="J58" i="13"/>
  <c r="J18" i="14"/>
  <c r="J58" i="14"/>
  <c r="J34" i="2"/>
  <c r="AH33" i="2"/>
  <c r="K208" i="21"/>
  <c r="K18" i="21"/>
  <c r="K18" i="13"/>
  <c r="K58" i="13"/>
  <c r="K18" i="14"/>
  <c r="K58" i="14"/>
  <c r="K34" i="2"/>
  <c r="AI33" i="2"/>
  <c r="L208" i="21"/>
  <c r="L18" i="21"/>
  <c r="L18" i="13"/>
  <c r="L58" i="13"/>
  <c r="L18" i="14"/>
  <c r="L58" i="14"/>
  <c r="L34" i="2"/>
  <c r="AJ33" i="2"/>
  <c r="M208" i="21"/>
  <c r="M18" i="21"/>
  <c r="M18" i="13"/>
  <c r="M58" i="13"/>
  <c r="M18" i="14"/>
  <c r="M58" i="14"/>
  <c r="M34" i="2"/>
  <c r="AK33" i="2"/>
  <c r="N208" i="21"/>
  <c r="N18" i="21"/>
  <c r="N18" i="13"/>
  <c r="N58" i="13"/>
  <c r="N18" i="14"/>
  <c r="N58" i="14"/>
  <c r="N34" i="2"/>
  <c r="AL33" i="2"/>
  <c r="O208" i="21"/>
  <c r="O18" i="21"/>
  <c r="O18" i="13"/>
  <c r="O58" i="13"/>
  <c r="O18" i="14"/>
  <c r="O58" i="14"/>
  <c r="O34" i="2"/>
  <c r="AM33" i="2"/>
  <c r="P208" i="21"/>
  <c r="P18" i="21"/>
  <c r="P18" i="13"/>
  <c r="P58" i="13"/>
  <c r="P18" i="14"/>
  <c r="P58" i="14"/>
  <c r="P34" i="2"/>
  <c r="AN33" i="2"/>
  <c r="Q208" i="21"/>
  <c r="Q18" i="21"/>
  <c r="Q18" i="13"/>
  <c r="Q58" i="13"/>
  <c r="Q18" i="14"/>
  <c r="Q58" i="14"/>
  <c r="Q34" i="2"/>
  <c r="AO33" i="2"/>
  <c r="R208" i="21"/>
  <c r="R18" i="21"/>
  <c r="R18" i="13"/>
  <c r="R58" i="13"/>
  <c r="R18" i="14"/>
  <c r="R58" i="14"/>
  <c r="R34" i="2"/>
  <c r="AP33" i="2"/>
  <c r="S208" i="21"/>
  <c r="S18" i="21"/>
  <c r="S18" i="13"/>
  <c r="S58" i="13"/>
  <c r="S18" i="14"/>
  <c r="S58" i="14"/>
  <c r="S34" i="2"/>
  <c r="AQ33" i="2"/>
  <c r="T208" i="21"/>
  <c r="T18" i="21"/>
  <c r="T18" i="13"/>
  <c r="T58" i="13"/>
  <c r="T18" i="14"/>
  <c r="T58" i="14"/>
  <c r="T34" i="2"/>
  <c r="AR33" i="2"/>
  <c r="U208" i="21"/>
  <c r="U18" i="21"/>
  <c r="U18" i="13"/>
  <c r="U58" i="13"/>
  <c r="U18" i="14"/>
  <c r="U58" i="14"/>
  <c r="U34" i="2"/>
  <c r="AS33" i="2"/>
  <c r="C209" i="21"/>
  <c r="C19" i="21"/>
  <c r="C19" i="13"/>
  <c r="C59" i="13"/>
  <c r="C19" i="14"/>
  <c r="C59" i="14"/>
  <c r="C35" i="2"/>
  <c r="AA34" i="2"/>
  <c r="D209" i="21"/>
  <c r="D19" i="21"/>
  <c r="D19" i="13"/>
  <c r="D59" i="13"/>
  <c r="D19" i="14"/>
  <c r="D59" i="14"/>
  <c r="D35" i="2"/>
  <c r="AB34" i="2"/>
  <c r="E209" i="21"/>
  <c r="E19" i="21"/>
  <c r="E19" i="13"/>
  <c r="E59" i="13"/>
  <c r="E19" i="14"/>
  <c r="E59" i="14"/>
  <c r="E35" i="2"/>
  <c r="AC34" i="2"/>
  <c r="F209" i="21"/>
  <c r="F19" i="21"/>
  <c r="F19" i="13"/>
  <c r="F59" i="13"/>
  <c r="F19" i="14"/>
  <c r="F59" i="14"/>
  <c r="F35" i="2"/>
  <c r="AD34" i="2"/>
  <c r="G209" i="21"/>
  <c r="G19" i="21"/>
  <c r="G19" i="13"/>
  <c r="G59" i="13"/>
  <c r="G19" i="14"/>
  <c r="G59" i="14"/>
  <c r="G35" i="2"/>
  <c r="AE34" i="2"/>
  <c r="H209" i="21"/>
  <c r="H19" i="21"/>
  <c r="H19" i="13"/>
  <c r="H59" i="13"/>
  <c r="H19" i="14"/>
  <c r="H59" i="14"/>
  <c r="H35" i="2"/>
  <c r="AF34" i="2"/>
  <c r="I209" i="21"/>
  <c r="I19" i="21"/>
  <c r="I19" i="13"/>
  <c r="I59" i="13"/>
  <c r="I19" i="14"/>
  <c r="I59" i="14"/>
  <c r="I35" i="2"/>
  <c r="AG34" i="2"/>
  <c r="J209" i="21"/>
  <c r="J19" i="21"/>
  <c r="J19" i="13"/>
  <c r="J59" i="13"/>
  <c r="J19" i="14"/>
  <c r="J59" i="14"/>
  <c r="J35" i="2"/>
  <c r="AH34" i="2"/>
  <c r="K209" i="21"/>
  <c r="K19" i="21"/>
  <c r="K19" i="13"/>
  <c r="K59" i="13"/>
  <c r="K19" i="14"/>
  <c r="K59" i="14"/>
  <c r="K35" i="2"/>
  <c r="AI34" i="2"/>
  <c r="L209" i="21"/>
  <c r="L19" i="21"/>
  <c r="L19" i="13"/>
  <c r="L59" i="13"/>
  <c r="L19" i="14"/>
  <c r="L59" i="14"/>
  <c r="L35" i="2"/>
  <c r="AJ34" i="2"/>
  <c r="M209" i="21"/>
  <c r="M19" i="21"/>
  <c r="M19" i="13"/>
  <c r="M59" i="13"/>
  <c r="M19" i="14"/>
  <c r="M59" i="14"/>
  <c r="M35" i="2"/>
  <c r="AK34" i="2"/>
  <c r="N209" i="21"/>
  <c r="N19" i="21"/>
  <c r="N19" i="13"/>
  <c r="N59" i="13"/>
  <c r="N19" i="14"/>
  <c r="N59" i="14"/>
  <c r="N35" i="2"/>
  <c r="AL34" i="2"/>
  <c r="O209" i="21"/>
  <c r="O19" i="21"/>
  <c r="O19" i="13"/>
  <c r="O59" i="13"/>
  <c r="O19" i="14"/>
  <c r="O59" i="14"/>
  <c r="O35" i="2"/>
  <c r="AM34" i="2"/>
  <c r="P209" i="21"/>
  <c r="P19" i="21"/>
  <c r="P19" i="13"/>
  <c r="P59" i="13"/>
  <c r="P19" i="14"/>
  <c r="P59" i="14"/>
  <c r="P35" i="2"/>
  <c r="AN34" i="2"/>
  <c r="Q209" i="21"/>
  <c r="Q19" i="21"/>
  <c r="Q19" i="13"/>
  <c r="Q59" i="13"/>
  <c r="Q19" i="14"/>
  <c r="Q59" i="14"/>
  <c r="Q35" i="2"/>
  <c r="AO34" i="2"/>
  <c r="R209" i="21"/>
  <c r="R19" i="21"/>
  <c r="R19" i="13"/>
  <c r="R59" i="13"/>
  <c r="R19" i="14"/>
  <c r="R59" i="14"/>
  <c r="R35" i="2"/>
  <c r="AP34" i="2"/>
  <c r="S209" i="21"/>
  <c r="S19" i="21"/>
  <c r="S19" i="13"/>
  <c r="S59" i="13"/>
  <c r="S19" i="14"/>
  <c r="S59" i="14"/>
  <c r="S35" i="2"/>
  <c r="AQ34" i="2"/>
  <c r="T209" i="21"/>
  <c r="T19" i="21"/>
  <c r="T19" i="13"/>
  <c r="T59" i="13"/>
  <c r="T19" i="14"/>
  <c r="T59" i="14"/>
  <c r="T35" i="2"/>
  <c r="AR34" i="2"/>
  <c r="U209" i="21"/>
  <c r="U19" i="21"/>
  <c r="U19" i="13"/>
  <c r="U59" i="13"/>
  <c r="U19" i="14"/>
  <c r="U59" i="14"/>
  <c r="U35" i="2"/>
  <c r="AS34" i="2"/>
  <c r="C210" i="21"/>
  <c r="C20" i="21"/>
  <c r="C20" i="13"/>
  <c r="C60" i="13"/>
  <c r="C20" i="14"/>
  <c r="C60" i="14"/>
  <c r="C36" i="2"/>
  <c r="AA35" i="2"/>
  <c r="D210" i="21"/>
  <c r="D20" i="21"/>
  <c r="D20" i="13"/>
  <c r="D60" i="13"/>
  <c r="D20" i="14"/>
  <c r="D60" i="14"/>
  <c r="D36" i="2"/>
  <c r="AB35" i="2"/>
  <c r="E210" i="21"/>
  <c r="E20" i="21"/>
  <c r="E20" i="13"/>
  <c r="E60" i="13"/>
  <c r="E20" i="14"/>
  <c r="E60" i="14"/>
  <c r="E36" i="2"/>
  <c r="AC35" i="2"/>
  <c r="F210" i="21"/>
  <c r="F20" i="21"/>
  <c r="F20" i="13"/>
  <c r="F60" i="13"/>
  <c r="F20" i="14"/>
  <c r="F60" i="14"/>
  <c r="F36" i="2"/>
  <c r="AD35" i="2"/>
  <c r="G210" i="21"/>
  <c r="G20" i="21"/>
  <c r="G20" i="13"/>
  <c r="G60" i="13"/>
  <c r="G20" i="14"/>
  <c r="G60" i="14"/>
  <c r="G36" i="2"/>
  <c r="AE35" i="2"/>
  <c r="H210" i="21"/>
  <c r="H20" i="21"/>
  <c r="H20" i="13"/>
  <c r="H60" i="13"/>
  <c r="H20" i="14"/>
  <c r="H60" i="14"/>
  <c r="H36" i="2"/>
  <c r="AF35" i="2"/>
  <c r="I210" i="21"/>
  <c r="I20" i="21"/>
  <c r="I20" i="13"/>
  <c r="I60" i="13"/>
  <c r="I20" i="14"/>
  <c r="I60" i="14"/>
  <c r="I36" i="2"/>
  <c r="AG35" i="2"/>
  <c r="J210" i="21"/>
  <c r="J20" i="21"/>
  <c r="J20" i="13"/>
  <c r="J60" i="13"/>
  <c r="J20" i="14"/>
  <c r="J60" i="14"/>
  <c r="J36" i="2"/>
  <c r="AH35" i="2"/>
  <c r="K210" i="21"/>
  <c r="K20" i="21"/>
  <c r="K20" i="13"/>
  <c r="K60" i="13"/>
  <c r="K20" i="14"/>
  <c r="K60" i="14"/>
  <c r="K36" i="2"/>
  <c r="AI35" i="2"/>
  <c r="L210" i="21"/>
  <c r="L20" i="21"/>
  <c r="L20" i="13"/>
  <c r="L60" i="13"/>
  <c r="L20" i="14"/>
  <c r="L60" i="14"/>
  <c r="L36" i="2"/>
  <c r="AJ35" i="2"/>
  <c r="M210" i="21"/>
  <c r="M20" i="21"/>
  <c r="M20" i="13"/>
  <c r="M60" i="13"/>
  <c r="M20" i="14"/>
  <c r="M60" i="14"/>
  <c r="M36" i="2"/>
  <c r="AK35" i="2"/>
  <c r="N210" i="21"/>
  <c r="N20" i="21"/>
  <c r="N20" i="13"/>
  <c r="N60" i="13"/>
  <c r="N20" i="14"/>
  <c r="N60" i="14"/>
  <c r="N36" i="2"/>
  <c r="AL35" i="2"/>
  <c r="O210" i="21"/>
  <c r="O20" i="21"/>
  <c r="O20" i="13"/>
  <c r="O60" i="13"/>
  <c r="O20" i="14"/>
  <c r="O60" i="14"/>
  <c r="O36" i="2"/>
  <c r="AM35" i="2"/>
  <c r="P210" i="21"/>
  <c r="P20" i="21"/>
  <c r="P20" i="13"/>
  <c r="P60" i="13"/>
  <c r="P20" i="14"/>
  <c r="P60" i="14"/>
  <c r="P36" i="2"/>
  <c r="AN35" i="2"/>
  <c r="Q210" i="21"/>
  <c r="Q20" i="21"/>
  <c r="Q20" i="13"/>
  <c r="Q60" i="13"/>
  <c r="Q20" i="14"/>
  <c r="Q60" i="14"/>
  <c r="Q36" i="2"/>
  <c r="AO35" i="2"/>
  <c r="R210" i="21"/>
  <c r="R20" i="21"/>
  <c r="R20" i="13"/>
  <c r="R60" i="13"/>
  <c r="R20" i="14"/>
  <c r="R60" i="14"/>
  <c r="R36" i="2"/>
  <c r="AP35" i="2"/>
  <c r="S210" i="21"/>
  <c r="S20" i="21"/>
  <c r="S20" i="13"/>
  <c r="S60" i="13"/>
  <c r="S20" i="14"/>
  <c r="S60" i="14"/>
  <c r="S36" i="2"/>
  <c r="AQ35" i="2"/>
  <c r="T210" i="21"/>
  <c r="T20" i="21"/>
  <c r="T20" i="13"/>
  <c r="T60" i="13"/>
  <c r="T20" i="14"/>
  <c r="T60" i="14"/>
  <c r="T36" i="2"/>
  <c r="AR35" i="2"/>
  <c r="U210" i="21"/>
  <c r="U20" i="21"/>
  <c r="U20" i="13"/>
  <c r="U60" i="13"/>
  <c r="U20" i="14"/>
  <c r="U60" i="14"/>
  <c r="U36" i="2"/>
  <c r="AS35" i="2"/>
  <c r="C211" i="21"/>
  <c r="C21" i="21"/>
  <c r="C21" i="13"/>
  <c r="C61" i="13"/>
  <c r="C21" i="14"/>
  <c r="C61" i="14"/>
  <c r="C37" i="2"/>
  <c r="AA36" i="2"/>
  <c r="D211" i="21"/>
  <c r="D21" i="21"/>
  <c r="D21" i="13"/>
  <c r="D61" i="13"/>
  <c r="D21" i="14"/>
  <c r="D61" i="14"/>
  <c r="D37" i="2"/>
  <c r="AB36" i="2"/>
  <c r="E211" i="21"/>
  <c r="E21" i="21"/>
  <c r="E21" i="13"/>
  <c r="E61" i="13"/>
  <c r="E21" i="14"/>
  <c r="E61" i="14"/>
  <c r="E37" i="2"/>
  <c r="AC36" i="2"/>
  <c r="F211" i="21"/>
  <c r="F21" i="21"/>
  <c r="F21" i="13"/>
  <c r="F61" i="13"/>
  <c r="F21" i="14"/>
  <c r="F61" i="14"/>
  <c r="F37" i="2"/>
  <c r="AD36" i="2"/>
  <c r="G211" i="21"/>
  <c r="G21" i="21"/>
  <c r="G21" i="13"/>
  <c r="G61" i="13"/>
  <c r="G21" i="14"/>
  <c r="G61" i="14"/>
  <c r="G37" i="2"/>
  <c r="AE36" i="2"/>
  <c r="H211" i="21"/>
  <c r="H21" i="21"/>
  <c r="H21" i="13"/>
  <c r="H61" i="13"/>
  <c r="H21" i="14"/>
  <c r="H61" i="14"/>
  <c r="H37" i="2"/>
  <c r="AF36" i="2"/>
  <c r="I211" i="21"/>
  <c r="I21" i="21"/>
  <c r="I21" i="13"/>
  <c r="I61" i="13"/>
  <c r="I21" i="14"/>
  <c r="I61" i="14"/>
  <c r="I37" i="2"/>
  <c r="AG36" i="2"/>
  <c r="J211" i="21"/>
  <c r="J21" i="21"/>
  <c r="J21" i="13"/>
  <c r="J61" i="13"/>
  <c r="J21" i="14"/>
  <c r="J61" i="14"/>
  <c r="J37" i="2"/>
  <c r="AH36" i="2"/>
  <c r="K211" i="21"/>
  <c r="K21" i="21"/>
  <c r="K21" i="13"/>
  <c r="K61" i="13"/>
  <c r="K21" i="14"/>
  <c r="K61" i="14"/>
  <c r="K37" i="2"/>
  <c r="AI36" i="2"/>
  <c r="L211" i="21"/>
  <c r="L21" i="21"/>
  <c r="L21" i="13"/>
  <c r="L61" i="13"/>
  <c r="L21" i="14"/>
  <c r="L61" i="14"/>
  <c r="L37" i="2"/>
  <c r="AJ36" i="2"/>
  <c r="M211" i="21"/>
  <c r="M21" i="21"/>
  <c r="M21" i="13"/>
  <c r="M61" i="13"/>
  <c r="M21" i="14"/>
  <c r="M61" i="14"/>
  <c r="M37" i="2"/>
  <c r="AK36" i="2"/>
  <c r="N211" i="21"/>
  <c r="N21" i="21"/>
  <c r="N21" i="13"/>
  <c r="N61" i="13"/>
  <c r="N21" i="14"/>
  <c r="N61" i="14"/>
  <c r="N37" i="2"/>
  <c r="AL36" i="2"/>
  <c r="O211" i="21"/>
  <c r="O21" i="21"/>
  <c r="O21" i="13"/>
  <c r="O61" i="13"/>
  <c r="O21" i="14"/>
  <c r="O61" i="14"/>
  <c r="O37" i="2"/>
  <c r="AM36" i="2"/>
  <c r="P211" i="21"/>
  <c r="P21" i="21"/>
  <c r="P21" i="13"/>
  <c r="P61" i="13"/>
  <c r="P21" i="14"/>
  <c r="P61" i="14"/>
  <c r="P37" i="2"/>
  <c r="AN36" i="2"/>
  <c r="Q211" i="21"/>
  <c r="Q21" i="21"/>
  <c r="Q21" i="13"/>
  <c r="Q61" i="13"/>
  <c r="Q21" i="14"/>
  <c r="Q61" i="14"/>
  <c r="Q37" i="2"/>
  <c r="AO36" i="2"/>
  <c r="R211" i="21"/>
  <c r="R21" i="21"/>
  <c r="R21" i="13"/>
  <c r="R61" i="13"/>
  <c r="R21" i="14"/>
  <c r="R61" i="14"/>
  <c r="R37" i="2"/>
  <c r="AP36" i="2"/>
  <c r="S211" i="21"/>
  <c r="S21" i="21"/>
  <c r="S21" i="13"/>
  <c r="S61" i="13"/>
  <c r="S21" i="14"/>
  <c r="S61" i="14"/>
  <c r="S37" i="2"/>
  <c r="AQ36" i="2"/>
  <c r="T211" i="21"/>
  <c r="T21" i="21"/>
  <c r="T21" i="13"/>
  <c r="T61" i="13"/>
  <c r="T21" i="14"/>
  <c r="T61" i="14"/>
  <c r="T37" i="2"/>
  <c r="AR36" i="2"/>
  <c r="U211" i="21"/>
  <c r="U21" i="21"/>
  <c r="U21" i="13"/>
  <c r="U61" i="13"/>
  <c r="U21" i="14"/>
  <c r="U61" i="14"/>
  <c r="U37" i="2"/>
  <c r="AS36" i="2"/>
  <c r="C212" i="21"/>
  <c r="C22" i="21"/>
  <c r="C22" i="13"/>
  <c r="C62" i="13"/>
  <c r="C22" i="14"/>
  <c r="C62" i="14"/>
  <c r="C38" i="2"/>
  <c r="AA37" i="2"/>
  <c r="D212" i="21"/>
  <c r="D22" i="21"/>
  <c r="D22" i="13"/>
  <c r="D62" i="13"/>
  <c r="D22" i="14"/>
  <c r="D62" i="14"/>
  <c r="D38" i="2"/>
  <c r="AB37" i="2"/>
  <c r="E212" i="21"/>
  <c r="E22" i="21"/>
  <c r="E22" i="13"/>
  <c r="E62" i="13"/>
  <c r="E22" i="14"/>
  <c r="E62" i="14"/>
  <c r="E38" i="2"/>
  <c r="AC37" i="2"/>
  <c r="F212" i="21"/>
  <c r="F22" i="21"/>
  <c r="F22" i="13"/>
  <c r="F62" i="13"/>
  <c r="F22" i="14"/>
  <c r="F62" i="14"/>
  <c r="F38" i="2"/>
  <c r="AD37" i="2"/>
  <c r="G212" i="21"/>
  <c r="G22" i="21"/>
  <c r="G22" i="13"/>
  <c r="G62" i="13"/>
  <c r="G22" i="14"/>
  <c r="G62" i="14"/>
  <c r="G38" i="2"/>
  <c r="AE37" i="2"/>
  <c r="H212" i="21"/>
  <c r="H22" i="21"/>
  <c r="H22" i="13"/>
  <c r="H62" i="13"/>
  <c r="H22" i="14"/>
  <c r="H62" i="14"/>
  <c r="H38" i="2"/>
  <c r="AF37" i="2"/>
  <c r="I212" i="21"/>
  <c r="I22" i="21"/>
  <c r="I22" i="13"/>
  <c r="I62" i="13"/>
  <c r="I22" i="14"/>
  <c r="I62" i="14"/>
  <c r="I38" i="2"/>
  <c r="AG37" i="2"/>
  <c r="J212" i="21"/>
  <c r="J22" i="21"/>
  <c r="J22" i="13"/>
  <c r="J62" i="13"/>
  <c r="J22" i="14"/>
  <c r="J62" i="14"/>
  <c r="J38" i="2"/>
  <c r="AH37" i="2"/>
  <c r="K212" i="21"/>
  <c r="K22" i="21"/>
  <c r="K22" i="13"/>
  <c r="K62" i="13"/>
  <c r="K22" i="14"/>
  <c r="K62" i="14"/>
  <c r="K38" i="2"/>
  <c r="AI37" i="2"/>
  <c r="L212" i="21"/>
  <c r="L22" i="21"/>
  <c r="L22" i="13"/>
  <c r="L62" i="13"/>
  <c r="L22" i="14"/>
  <c r="L62" i="14"/>
  <c r="L38" i="2"/>
  <c r="AJ37" i="2"/>
  <c r="M212" i="21"/>
  <c r="M22" i="21"/>
  <c r="M22" i="13"/>
  <c r="M62" i="13"/>
  <c r="M22" i="14"/>
  <c r="M62" i="14"/>
  <c r="M38" i="2"/>
  <c r="AK37" i="2"/>
  <c r="N212" i="21"/>
  <c r="N22" i="21"/>
  <c r="N22" i="13"/>
  <c r="N62" i="13"/>
  <c r="N22" i="14"/>
  <c r="N62" i="14"/>
  <c r="N38" i="2"/>
  <c r="AL37" i="2"/>
  <c r="O212" i="21"/>
  <c r="O22" i="21"/>
  <c r="O22" i="13"/>
  <c r="O62" i="13"/>
  <c r="O22" i="14"/>
  <c r="O62" i="14"/>
  <c r="O38" i="2"/>
  <c r="AM37" i="2"/>
  <c r="P212" i="21"/>
  <c r="P22" i="21"/>
  <c r="P22" i="13"/>
  <c r="P62" i="13"/>
  <c r="P22" i="14"/>
  <c r="P62" i="14"/>
  <c r="P38" i="2"/>
  <c r="AN37" i="2"/>
  <c r="Q212" i="21"/>
  <c r="Q22" i="21"/>
  <c r="Q22" i="13"/>
  <c r="Q62" i="13"/>
  <c r="Q22" i="14"/>
  <c r="Q62" i="14"/>
  <c r="Q38" i="2"/>
  <c r="AO37" i="2"/>
  <c r="R212" i="21"/>
  <c r="R22" i="21"/>
  <c r="R22" i="13"/>
  <c r="R62" i="13"/>
  <c r="R22" i="14"/>
  <c r="R62" i="14"/>
  <c r="R38" i="2"/>
  <c r="AP37" i="2"/>
  <c r="S212" i="21"/>
  <c r="S22" i="21"/>
  <c r="S22" i="13"/>
  <c r="S62" i="13"/>
  <c r="S22" i="14"/>
  <c r="S62" i="14"/>
  <c r="S38" i="2"/>
  <c r="AQ37" i="2"/>
  <c r="T212" i="21"/>
  <c r="T22" i="21"/>
  <c r="T22" i="13"/>
  <c r="T62" i="13"/>
  <c r="T22" i="14"/>
  <c r="T62" i="14"/>
  <c r="T38" i="2"/>
  <c r="AR37" i="2"/>
  <c r="U212" i="21"/>
  <c r="U22" i="21"/>
  <c r="U22" i="13"/>
  <c r="U62" i="13"/>
  <c r="U22" i="14"/>
  <c r="U62" i="14"/>
  <c r="U38" i="2"/>
  <c r="AS37" i="2"/>
  <c r="AA38" i="2"/>
  <c r="AB38" i="2"/>
  <c r="AC38" i="2"/>
  <c r="AD38" i="2"/>
  <c r="AE38" i="2"/>
  <c r="AF38" i="2"/>
  <c r="AG38" i="2"/>
  <c r="AH38" i="2"/>
  <c r="AI38" i="2"/>
  <c r="AJ38" i="2"/>
  <c r="AK38" i="2"/>
  <c r="AL38" i="2"/>
  <c r="AM38" i="2"/>
  <c r="AN38" i="2"/>
  <c r="AO38" i="2"/>
  <c r="AP38" i="2"/>
  <c r="AQ38" i="2"/>
  <c r="AR38" i="2"/>
  <c r="AS38" i="2"/>
  <c r="B194" i="21"/>
  <c r="B4" i="21"/>
  <c r="B4" i="13"/>
  <c r="B44" i="13"/>
  <c r="B4" i="14"/>
  <c r="B44" i="14"/>
  <c r="B20" i="2"/>
  <c r="B195" i="21"/>
  <c r="B5" i="21"/>
  <c r="B5" i="13"/>
  <c r="B45" i="13"/>
  <c r="B5" i="14"/>
  <c r="B45" i="14"/>
  <c r="B21" i="2"/>
  <c r="Z20" i="2"/>
  <c r="B196" i="21"/>
  <c r="B6" i="21"/>
  <c r="B6" i="13"/>
  <c r="B46" i="13"/>
  <c r="B6" i="14"/>
  <c r="B46" i="14"/>
  <c r="B22" i="2"/>
  <c r="Z21" i="2"/>
  <c r="B197" i="21"/>
  <c r="B7" i="21"/>
  <c r="B7" i="13"/>
  <c r="B47" i="13"/>
  <c r="B7" i="14"/>
  <c r="B47" i="14"/>
  <c r="B23" i="2"/>
  <c r="Z22" i="2"/>
  <c r="B198" i="21"/>
  <c r="B8" i="21"/>
  <c r="B8" i="13"/>
  <c r="B48" i="13"/>
  <c r="B8" i="14"/>
  <c r="B48" i="14"/>
  <c r="B24" i="2"/>
  <c r="Z23" i="2"/>
  <c r="B199" i="21"/>
  <c r="B9" i="21"/>
  <c r="B9" i="13"/>
  <c r="B49" i="13"/>
  <c r="B9" i="14"/>
  <c r="B49" i="14"/>
  <c r="B25" i="2"/>
  <c r="Z24" i="2"/>
  <c r="B200" i="21"/>
  <c r="B10" i="21"/>
  <c r="B10" i="13"/>
  <c r="B50" i="13"/>
  <c r="B10" i="14"/>
  <c r="B50" i="14"/>
  <c r="B26" i="2"/>
  <c r="Z25" i="2"/>
  <c r="B201" i="21"/>
  <c r="B11" i="21"/>
  <c r="B11" i="13"/>
  <c r="B51" i="13"/>
  <c r="B11" i="14"/>
  <c r="B51" i="14"/>
  <c r="B27" i="2"/>
  <c r="Z26" i="2"/>
  <c r="B202" i="21"/>
  <c r="B12" i="21"/>
  <c r="B12" i="13"/>
  <c r="B52" i="13"/>
  <c r="B12" i="14"/>
  <c r="B52" i="14"/>
  <c r="B28" i="2"/>
  <c r="Z27" i="2"/>
  <c r="B203" i="21"/>
  <c r="B13" i="21"/>
  <c r="B13" i="13"/>
  <c r="B53" i="13"/>
  <c r="B13" i="14"/>
  <c r="B53" i="14"/>
  <c r="B29" i="2"/>
  <c r="Z28" i="2"/>
  <c r="B204" i="21"/>
  <c r="B14" i="21"/>
  <c r="B14" i="13"/>
  <c r="B54" i="13"/>
  <c r="B14" i="14"/>
  <c r="B54" i="14"/>
  <c r="B30" i="2"/>
  <c r="Z29" i="2"/>
  <c r="B205" i="21"/>
  <c r="B15" i="21"/>
  <c r="B15" i="13"/>
  <c r="B55" i="13"/>
  <c r="B15" i="14"/>
  <c r="B55" i="14"/>
  <c r="B31" i="2"/>
  <c r="Z30" i="2"/>
  <c r="B206" i="21"/>
  <c r="B16" i="21"/>
  <c r="B16" i="13"/>
  <c r="B56" i="13"/>
  <c r="B16" i="14"/>
  <c r="B56" i="14"/>
  <c r="B32" i="2"/>
  <c r="Z31" i="2"/>
  <c r="B207" i="21"/>
  <c r="B17" i="21"/>
  <c r="B17" i="13"/>
  <c r="B57" i="13"/>
  <c r="B17" i="14"/>
  <c r="B57" i="14"/>
  <c r="B33" i="2"/>
  <c r="Z32" i="2"/>
  <c r="B208" i="21"/>
  <c r="B18" i="21"/>
  <c r="B18" i="13"/>
  <c r="B58" i="13"/>
  <c r="B18" i="14"/>
  <c r="B58" i="14"/>
  <c r="B34" i="2"/>
  <c r="Z33" i="2"/>
  <c r="B209" i="21"/>
  <c r="B19" i="21"/>
  <c r="B19" i="13"/>
  <c r="B59" i="13"/>
  <c r="B19" i="14"/>
  <c r="B59" i="14"/>
  <c r="B35" i="2"/>
  <c r="Z34" i="2"/>
  <c r="B210" i="21"/>
  <c r="B20" i="21"/>
  <c r="B20" i="13"/>
  <c r="B60" i="13"/>
  <c r="B20" i="14"/>
  <c r="B60" i="14"/>
  <c r="B36" i="2"/>
  <c r="Z35" i="2"/>
  <c r="B211" i="21"/>
  <c r="B21" i="21"/>
  <c r="B21" i="13"/>
  <c r="B61" i="13"/>
  <c r="B21" i="14"/>
  <c r="B61" i="14"/>
  <c r="B37" i="2"/>
  <c r="Z36" i="2"/>
  <c r="B212" i="21"/>
  <c r="B22" i="21"/>
  <c r="B22" i="13"/>
  <c r="B62" i="13"/>
  <c r="B22" i="14"/>
  <c r="B62" i="14"/>
  <c r="B38" i="2"/>
  <c r="Z37" i="2"/>
  <c r="Z38" i="2"/>
  <c r="V194" i="21"/>
  <c r="V4" i="21"/>
  <c r="V4" i="13"/>
  <c r="V44" i="13"/>
  <c r="V4" i="14"/>
  <c r="V44" i="14"/>
  <c r="V20" i="2"/>
  <c r="V195" i="21"/>
  <c r="V5" i="21"/>
  <c r="V5" i="13"/>
  <c r="V45" i="13"/>
  <c r="V5" i="14"/>
  <c r="V45" i="14"/>
  <c r="V21" i="2"/>
  <c r="AT20" i="2"/>
  <c r="V196" i="21"/>
  <c r="V6" i="21"/>
  <c r="V6" i="13"/>
  <c r="V46" i="13"/>
  <c r="V6" i="14"/>
  <c r="V46" i="14"/>
  <c r="V22" i="2"/>
  <c r="AT21" i="2"/>
  <c r="V197" i="21"/>
  <c r="V7" i="21"/>
  <c r="V7" i="13"/>
  <c r="V47" i="13"/>
  <c r="V7" i="14"/>
  <c r="V47" i="14"/>
  <c r="V23" i="2"/>
  <c r="AT22" i="2"/>
  <c r="V198" i="21"/>
  <c r="V8" i="21"/>
  <c r="V8" i="13"/>
  <c r="V48" i="13"/>
  <c r="V8" i="14"/>
  <c r="V48" i="14"/>
  <c r="V24" i="2"/>
  <c r="AT23" i="2"/>
  <c r="V199" i="21"/>
  <c r="V9" i="21"/>
  <c r="V9" i="13"/>
  <c r="V49" i="13"/>
  <c r="V9" i="14"/>
  <c r="V49" i="14"/>
  <c r="V25" i="2"/>
  <c r="AT24" i="2"/>
  <c r="V200" i="21"/>
  <c r="V10" i="21"/>
  <c r="V10" i="13"/>
  <c r="V50" i="13"/>
  <c r="V10" i="14"/>
  <c r="V50" i="14"/>
  <c r="V26" i="2"/>
  <c r="AT25" i="2"/>
  <c r="V201" i="21"/>
  <c r="V11" i="21"/>
  <c r="V11" i="13"/>
  <c r="V51" i="13"/>
  <c r="V11" i="14"/>
  <c r="V51" i="14"/>
  <c r="V27" i="2"/>
  <c r="AT26" i="2"/>
  <c r="V202" i="21"/>
  <c r="V12" i="21"/>
  <c r="V12" i="13"/>
  <c r="V52" i="13"/>
  <c r="V12" i="14"/>
  <c r="V52" i="14"/>
  <c r="V28" i="2"/>
  <c r="AT27" i="2"/>
  <c r="V203" i="21"/>
  <c r="V13" i="21"/>
  <c r="V13" i="13"/>
  <c r="V53" i="13"/>
  <c r="V13" i="14"/>
  <c r="V53" i="14"/>
  <c r="V29" i="2"/>
  <c r="AT28" i="2"/>
  <c r="V204" i="21"/>
  <c r="V14" i="21"/>
  <c r="V14" i="13"/>
  <c r="V54" i="13"/>
  <c r="V14" i="14"/>
  <c r="V54" i="14"/>
  <c r="V30" i="2"/>
  <c r="AT29" i="2"/>
  <c r="V205" i="21"/>
  <c r="V15" i="21"/>
  <c r="V15" i="13"/>
  <c r="V55" i="13"/>
  <c r="V15" i="14"/>
  <c r="V55" i="14"/>
  <c r="V31" i="2"/>
  <c r="AT30" i="2"/>
  <c r="V206" i="21"/>
  <c r="V16" i="21"/>
  <c r="V16" i="13"/>
  <c r="V56" i="13"/>
  <c r="V16" i="14"/>
  <c r="V56" i="14"/>
  <c r="V32" i="2"/>
  <c r="AT31" i="2"/>
  <c r="V207" i="21"/>
  <c r="V17" i="21"/>
  <c r="V17" i="13"/>
  <c r="V57" i="13"/>
  <c r="V17" i="14"/>
  <c r="V57" i="14"/>
  <c r="V33" i="2"/>
  <c r="AT32" i="2"/>
  <c r="V208" i="21"/>
  <c r="V18" i="21"/>
  <c r="V18" i="13"/>
  <c r="V58" i="13"/>
  <c r="V18" i="14"/>
  <c r="V58" i="14"/>
  <c r="V34" i="2"/>
  <c r="AT33" i="2"/>
  <c r="V209" i="21"/>
  <c r="V19" i="21"/>
  <c r="V19" i="13"/>
  <c r="V59" i="13"/>
  <c r="V19" i="14"/>
  <c r="V59" i="14"/>
  <c r="V35" i="2"/>
  <c r="AT34" i="2"/>
  <c r="V210" i="21"/>
  <c r="V20" i="21"/>
  <c r="V20" i="13"/>
  <c r="V60" i="13"/>
  <c r="V20" i="14"/>
  <c r="V60" i="14"/>
  <c r="V36" i="2"/>
  <c r="AT35" i="2"/>
  <c r="V211" i="21"/>
  <c r="V21" i="21"/>
  <c r="V21" i="13"/>
  <c r="V61" i="13"/>
  <c r="V21" i="14"/>
  <c r="V61" i="14"/>
  <c r="V37" i="2"/>
  <c r="AT36" i="2"/>
  <c r="V212" i="21"/>
  <c r="V22" i="21"/>
  <c r="V22" i="13"/>
  <c r="V62" i="13"/>
  <c r="V22" i="14"/>
  <c r="V62" i="14"/>
  <c r="V38" i="2"/>
  <c r="AT37" i="2"/>
  <c r="AT38" i="2"/>
  <c r="AA19" i="2"/>
  <c r="AB19" i="2"/>
  <c r="AC19" i="2"/>
  <c r="AD19" i="2"/>
  <c r="AE19" i="2"/>
  <c r="AF19" i="2"/>
  <c r="AG19" i="2"/>
  <c r="AH19" i="2"/>
  <c r="AI19" i="2"/>
  <c r="AJ19" i="2"/>
  <c r="AK19" i="2"/>
  <c r="AL19" i="2"/>
  <c r="AM19" i="2"/>
  <c r="AN19" i="2"/>
  <c r="AO19" i="2"/>
  <c r="AP19" i="2"/>
  <c r="AQ19" i="2"/>
  <c r="AR19" i="2"/>
  <c r="AS19" i="2"/>
  <c r="AA39" i="2"/>
  <c r="AB39" i="2"/>
  <c r="AC39" i="2"/>
  <c r="AD39" i="2"/>
  <c r="AE39" i="2"/>
  <c r="AF39" i="2"/>
  <c r="AG39" i="2"/>
  <c r="AH39" i="2"/>
  <c r="AI39" i="2"/>
  <c r="AJ39" i="2"/>
  <c r="AK39" i="2"/>
  <c r="AL39" i="2"/>
  <c r="AM39" i="2"/>
  <c r="AN39" i="2"/>
  <c r="AO39" i="2"/>
  <c r="AP39" i="2"/>
  <c r="AQ39" i="2"/>
  <c r="AR39" i="2"/>
  <c r="AS39" i="2"/>
  <c r="Z19" i="2"/>
  <c r="Z39" i="2"/>
  <c r="AT19" i="2"/>
  <c r="AT39" i="2"/>
  <c r="AO18" i="2"/>
  <c r="H11" i="2"/>
  <c r="U11" i="2"/>
  <c r="N3" i="12"/>
  <c r="Q3" i="12"/>
  <c r="Q11" i="12"/>
  <c r="F371" i="24"/>
  <c r="G199" i="24"/>
  <c r="G68" i="24"/>
  <c r="H60" i="24"/>
  <c r="H100" i="24"/>
  <c r="H165" i="24"/>
  <c r="F200" i="24"/>
  <c r="F181" i="24"/>
  <c r="F117" i="24"/>
  <c r="H175" i="24"/>
  <c r="H62" i="24"/>
  <c r="H291" i="24"/>
  <c r="H122" i="24"/>
  <c r="F331" i="24"/>
  <c r="H84" i="24"/>
  <c r="G91" i="24"/>
  <c r="G88" i="24"/>
  <c r="H93" i="24"/>
  <c r="G71" i="24"/>
  <c r="H46" i="24"/>
  <c r="G160" i="24"/>
  <c r="G286" i="24"/>
  <c r="F53" i="24"/>
  <c r="H135" i="24"/>
  <c r="H142" i="24"/>
  <c r="G241" i="24"/>
  <c r="H63" i="24"/>
  <c r="H144" i="24"/>
  <c r="G138" i="24"/>
  <c r="H95" i="24"/>
  <c r="G236" i="24"/>
  <c r="G89" i="24"/>
  <c r="G129" i="24"/>
  <c r="H116" i="24"/>
  <c r="G131" i="24"/>
  <c r="H113" i="24"/>
  <c r="G75" i="24"/>
  <c r="F186" i="24"/>
  <c r="H156" i="24"/>
  <c r="G145" i="24"/>
  <c r="G442" i="24"/>
  <c r="H361" i="24"/>
  <c r="H404" i="24"/>
  <c r="H344" i="24"/>
  <c r="F351" i="24"/>
  <c r="G349" i="24"/>
  <c r="F295" i="24"/>
  <c r="F411" i="24"/>
  <c r="F282" i="24"/>
  <c r="F374" i="24"/>
  <c r="H425" i="24"/>
  <c r="F316" i="24"/>
  <c r="H439" i="24"/>
  <c r="H263" i="24"/>
  <c r="F259" i="24"/>
  <c r="F403" i="24"/>
  <c r="F386" i="24"/>
  <c r="G350" i="24"/>
  <c r="G197" i="24"/>
  <c r="G308" i="24"/>
  <c r="F305" i="24"/>
  <c r="F318" i="24"/>
  <c r="F164" i="24"/>
  <c r="H407" i="24"/>
  <c r="H377" i="24"/>
  <c r="F119" i="24"/>
  <c r="G299" i="24"/>
  <c r="H343" i="24"/>
  <c r="G410" i="24"/>
  <c r="G96" i="24"/>
  <c r="G82" i="24"/>
  <c r="H355" i="24"/>
  <c r="G288" i="24"/>
  <c r="H271" i="24"/>
  <c r="H188" i="24"/>
  <c r="H249" i="24"/>
  <c r="G134" i="24"/>
  <c r="G77" i="24"/>
  <c r="F102" i="24"/>
  <c r="G125" i="24"/>
  <c r="H123" i="24"/>
  <c r="H387" i="24"/>
  <c r="H128" i="24"/>
  <c r="F114" i="24"/>
  <c r="H319" i="24"/>
  <c r="H247" i="24"/>
  <c r="G231" i="24"/>
  <c r="F334" i="24"/>
  <c r="F416" i="24"/>
  <c r="F49" i="24"/>
  <c r="H121" i="24"/>
  <c r="G167" i="24"/>
  <c r="H195" i="24"/>
  <c r="H240" i="24"/>
  <c r="G216" i="24"/>
  <c r="F436" i="24"/>
  <c r="G163" i="24"/>
  <c r="H147" i="24"/>
  <c r="H106" i="24"/>
  <c r="F310" i="24"/>
  <c r="F397" i="24"/>
  <c r="H169" i="24"/>
  <c r="F246" i="24"/>
  <c r="F98" i="24"/>
  <c r="H415" i="24"/>
  <c r="F323" i="24"/>
  <c r="H90" i="24"/>
  <c r="F353" i="24"/>
  <c r="G440" i="24"/>
  <c r="G110" i="24"/>
  <c r="G270" i="24"/>
  <c r="G342" i="24"/>
  <c r="G301" i="24"/>
  <c r="G352" i="24"/>
  <c r="F182" i="24"/>
  <c r="G300" i="24"/>
  <c r="F141" i="24"/>
  <c r="H171" i="24"/>
  <c r="G170" i="24"/>
  <c r="G177" i="24"/>
  <c r="H180" i="24"/>
  <c r="G87" i="24"/>
  <c r="G112" i="24"/>
  <c r="F413" i="24"/>
  <c r="G267" i="24"/>
  <c r="F304" i="24"/>
  <c r="F380" i="24"/>
  <c r="F333" i="24"/>
  <c r="F80" i="24"/>
  <c r="G130" i="24"/>
  <c r="F312" i="24"/>
  <c r="G313" i="24"/>
  <c r="G297" i="24"/>
  <c r="G281" i="24"/>
  <c r="G133" i="24"/>
  <c r="H278" i="24"/>
  <c r="G76" i="24"/>
  <c r="F173" i="24"/>
  <c r="H203" i="24"/>
  <c r="G159" i="24"/>
  <c r="H292" i="24"/>
  <c r="H276" i="24"/>
  <c r="F73" i="24"/>
  <c r="F229" i="24"/>
  <c r="G118" i="24"/>
  <c r="H146" i="24"/>
  <c r="H59" i="24"/>
  <c r="F427" i="24"/>
  <c r="H239" i="24"/>
  <c r="F346" i="24"/>
  <c r="F198" i="24"/>
  <c r="F226" i="24"/>
  <c r="H179" i="24"/>
  <c r="G315" i="24"/>
  <c r="F238" i="24"/>
  <c r="F103" i="24"/>
  <c r="F335" i="24"/>
  <c r="F421" i="24"/>
  <c r="F224" i="24"/>
  <c r="H54" i="24"/>
  <c r="G328" i="24"/>
  <c r="H185" i="24"/>
  <c r="G153" i="24"/>
  <c r="H101" i="24"/>
  <c r="F364" i="24"/>
  <c r="H183" i="24"/>
  <c r="F206" i="24"/>
  <c r="H70" i="24"/>
  <c r="H391" i="24"/>
  <c r="F174" i="24"/>
  <c r="F383" i="24"/>
  <c r="G378" i="24"/>
  <c r="F176" i="24"/>
  <c r="F290" i="24"/>
  <c r="G205" i="24"/>
  <c r="H213" i="24"/>
  <c r="H166" i="24"/>
  <c r="H412" i="24"/>
  <c r="G66" i="24"/>
  <c r="H399" i="24"/>
  <c r="G207" i="24"/>
  <c r="F228" i="24"/>
  <c r="F287" i="24"/>
  <c r="G266" i="24"/>
  <c r="F320" i="24"/>
  <c r="H273" i="24"/>
  <c r="G370" i="24"/>
  <c r="H360" i="24"/>
  <c r="G402" i="24"/>
  <c r="H329" i="24"/>
  <c r="F309" i="24"/>
  <c r="F254" i="24"/>
  <c r="G367" i="24"/>
  <c r="G303" i="24"/>
  <c r="G219" i="24"/>
  <c r="G265" i="24"/>
  <c r="H234" i="24"/>
  <c r="H438" i="24"/>
  <c r="F369" i="24"/>
  <c r="G172" i="24"/>
  <c r="H269" i="24"/>
  <c r="G187" i="24"/>
  <c r="F339" i="24"/>
  <c r="F196" i="24"/>
  <c r="G274" i="24"/>
  <c r="F443" i="24"/>
  <c r="G409" i="24"/>
  <c r="G437" i="24"/>
  <c r="G444" i="24"/>
  <c r="G285" i="24"/>
  <c r="H79" i="24"/>
  <c r="F52" i="24"/>
  <c r="F356" i="24"/>
  <c r="G340" i="24"/>
  <c r="G78" i="24"/>
  <c r="F58" i="24"/>
  <c r="H262" i="24"/>
  <c r="H124" i="24"/>
  <c r="H408" i="24"/>
  <c r="F218" i="24"/>
  <c r="F422" i="24"/>
  <c r="G225" i="24"/>
  <c r="G317" i="24"/>
  <c r="H56" i="24"/>
  <c r="F382" i="24"/>
  <c r="F311" i="24"/>
  <c r="F107" i="24"/>
  <c r="H127" i="24"/>
  <c r="G389" i="24"/>
  <c r="H256" i="24"/>
  <c r="H86" i="24"/>
  <c r="H140" i="24"/>
  <c r="G50" i="24"/>
  <c r="F232" i="24"/>
  <c r="H385" i="24"/>
  <c r="F420" i="24"/>
  <c r="H423" i="24"/>
  <c r="H345" i="24"/>
  <c r="H314" i="24"/>
  <c r="F293" i="24"/>
  <c r="H210" i="24"/>
  <c r="F223" i="24"/>
  <c r="G255" i="24"/>
  <c r="F191" i="24"/>
  <c r="G143" i="24"/>
  <c r="G362" i="24"/>
  <c r="H108" i="24"/>
  <c r="F307" i="24"/>
  <c r="H105" i="24"/>
  <c r="F148" i="24"/>
  <c r="G250" i="24"/>
  <c r="H326" i="24"/>
  <c r="H354" i="24"/>
  <c r="G157" i="24"/>
  <c r="H83" i="24"/>
  <c r="G419" i="24"/>
  <c r="F158" i="24"/>
  <c r="F279" i="24"/>
  <c r="F67" i="24"/>
  <c r="H373" i="24"/>
  <c r="H48" i="24"/>
  <c r="H65" i="24"/>
  <c r="H280" i="24"/>
  <c r="F136" i="24"/>
  <c r="G277" i="24"/>
  <c r="G336" i="24"/>
  <c r="H294" i="24"/>
  <c r="G289" i="24"/>
  <c r="G284" i="24"/>
  <c r="G194" i="24"/>
  <c r="F253" i="24"/>
  <c r="G248" i="24"/>
  <c r="H327" i="24"/>
  <c r="F244" i="24"/>
  <c r="G55" i="24"/>
  <c r="F94" i="24"/>
  <c r="G132" i="24"/>
  <c r="F69" i="24"/>
  <c r="H51" i="24"/>
  <c r="H401" i="24"/>
  <c r="F242" i="24"/>
  <c r="G237" i="24"/>
  <c r="F428" i="24"/>
  <c r="G338" i="24"/>
  <c r="H433" i="24"/>
  <c r="H441" i="24"/>
  <c r="G302" i="24"/>
  <c r="G275" i="24"/>
  <c r="H257" i="24"/>
  <c r="H190" i="24"/>
  <c r="F251" i="24"/>
  <c r="G233" i="24"/>
  <c r="G359" i="24"/>
  <c r="F217" i="24"/>
  <c r="G155" i="24"/>
  <c r="H298" i="24"/>
  <c r="F245" i="24"/>
  <c r="H193" i="24"/>
  <c r="H418" i="24"/>
  <c r="H221" i="24"/>
  <c r="H152" i="24"/>
  <c r="F264" i="24"/>
  <c r="H149" i="24"/>
  <c r="G208" i="24"/>
  <c r="G358" i="24"/>
  <c r="F97" i="24"/>
  <c r="H220" i="24"/>
  <c r="H322" i="24"/>
  <c r="F381" i="24"/>
  <c r="F61" i="24"/>
  <c r="H184" i="24"/>
  <c r="H139" i="24"/>
  <c r="F126" i="24"/>
  <c r="H111" i="24"/>
  <c r="H366" i="24"/>
  <c r="G212" i="24"/>
  <c r="F215" i="24"/>
  <c r="H201" i="24"/>
  <c r="F202" i="24"/>
  <c r="G325" i="24"/>
  <c r="H384" i="24"/>
  <c r="H64" i="24"/>
  <c r="G214" i="24"/>
  <c r="F209" i="24"/>
  <c r="F204" i="24"/>
  <c r="H306" i="24"/>
  <c r="F429" i="24"/>
  <c r="F104" i="24"/>
  <c r="F393" i="24"/>
  <c r="H357" i="24"/>
  <c r="G347" i="24"/>
  <c r="F426" i="24"/>
  <c r="G368" i="24"/>
  <c r="G435" i="24"/>
  <c r="G372" i="24"/>
  <c r="F375" i="24"/>
  <c r="G235" i="24"/>
  <c r="F398" i="24"/>
  <c r="H432" i="24"/>
  <c r="F390" i="24"/>
  <c r="G321" i="24"/>
  <c r="F252" i="24"/>
  <c r="F162" i="24"/>
  <c r="H392" i="24"/>
  <c r="H154" i="24"/>
  <c r="H341" i="24"/>
  <c r="H85" i="24"/>
  <c r="F272" i="24"/>
  <c r="H115" i="24"/>
  <c r="H230" i="24"/>
  <c r="F417" i="24"/>
  <c r="G161" i="24"/>
  <c r="H348" i="24"/>
  <c r="G92" i="24"/>
  <c r="G258" i="24"/>
  <c r="H189" i="24"/>
  <c r="H376" i="24"/>
  <c r="G120" i="24"/>
  <c r="H395" i="24"/>
  <c r="H243" i="24"/>
  <c r="G57" i="24"/>
  <c r="H379" i="24"/>
  <c r="G227" i="24"/>
  <c r="H363" i="24"/>
  <c r="F211" i="24"/>
  <c r="H283" i="24"/>
  <c r="H99" i="24"/>
  <c r="H388" i="24"/>
  <c r="F330" i="24"/>
  <c r="F74" i="24"/>
  <c r="H261" i="24"/>
  <c r="H192" i="24"/>
  <c r="G406" i="24"/>
  <c r="F150" i="24"/>
  <c r="F337" i="24"/>
  <c r="F81" i="24"/>
  <c r="H268" i="24"/>
  <c r="G178" i="24"/>
  <c r="F365" i="24"/>
  <c r="G109" i="24"/>
  <c r="F296" i="24"/>
  <c r="G396" i="24"/>
  <c r="F424" i="24"/>
  <c r="G424" i="24"/>
  <c r="H424" i="24"/>
  <c r="F434" i="24"/>
  <c r="G371" i="24"/>
  <c r="F60" i="24"/>
  <c r="H371" i="24"/>
  <c r="G181" i="24"/>
  <c r="G60" i="24"/>
  <c r="F100" i="24"/>
  <c r="H442" i="24"/>
  <c r="F442" i="24"/>
  <c r="G53" i="24"/>
  <c r="F116" i="24"/>
  <c r="F344" i="24"/>
  <c r="H117" i="24"/>
  <c r="H71" i="24"/>
  <c r="H53" i="24"/>
  <c r="F197" i="24"/>
  <c r="G95" i="24"/>
  <c r="F63" i="24"/>
  <c r="H186" i="24"/>
  <c r="G291" i="24"/>
  <c r="G305" i="24"/>
  <c r="G186" i="24"/>
  <c r="H313" i="24"/>
  <c r="F123" i="24"/>
  <c r="G344" i="24"/>
  <c r="G73" i="24"/>
  <c r="F377" i="24"/>
  <c r="H410" i="24"/>
  <c r="H267" i="24"/>
  <c r="G259" i="24"/>
  <c r="H288" i="24"/>
  <c r="F95" i="24"/>
  <c r="G213" i="24"/>
  <c r="H197" i="24"/>
  <c r="H304" i="24"/>
  <c r="F163" i="24"/>
  <c r="H134" i="24"/>
  <c r="H305" i="24"/>
  <c r="H310" i="24"/>
  <c r="F319" i="24"/>
  <c r="H80" i="24"/>
  <c r="H295" i="24"/>
  <c r="F425" i="24"/>
  <c r="H238" i="24"/>
  <c r="H352" i="24"/>
  <c r="G319" i="24"/>
  <c r="G416" i="24"/>
  <c r="G364" i="24"/>
  <c r="G180" i="24"/>
  <c r="G123" i="24"/>
  <c r="F134" i="24"/>
  <c r="G195" i="24"/>
  <c r="F410" i="24"/>
  <c r="F59" i="24"/>
  <c r="F267" i="24"/>
  <c r="H259" i="24"/>
  <c r="H198" i="24"/>
  <c r="G425" i="24"/>
  <c r="H397" i="24"/>
  <c r="F378" i="24"/>
  <c r="H254" i="24"/>
  <c r="F219" i="24"/>
  <c r="F399" i="24"/>
  <c r="F187" i="24"/>
  <c r="G254" i="24"/>
  <c r="F360" i="24"/>
  <c r="G399" i="24"/>
  <c r="G411" i="24"/>
  <c r="J46" i="24"/>
  <c r="G165" i="24"/>
  <c r="G84" i="24"/>
  <c r="F129" i="24"/>
  <c r="G374" i="24"/>
  <c r="H114" i="24"/>
  <c r="H129" i="24"/>
  <c r="G343" i="24"/>
  <c r="F407" i="24"/>
  <c r="H374" i="24"/>
  <c r="F263" i="24"/>
  <c r="F84" i="24"/>
  <c r="H61" i="24"/>
  <c r="F321" i="24"/>
  <c r="H266" i="24"/>
  <c r="F262" i="24"/>
  <c r="F83" i="24"/>
  <c r="H444" i="24"/>
  <c r="F328" i="24"/>
  <c r="G100" i="24"/>
  <c r="H163" i="24"/>
  <c r="F291" i="24"/>
  <c r="F203" i="24"/>
  <c r="H133" i="24"/>
  <c r="G377" i="24"/>
  <c r="F195" i="24"/>
  <c r="H81" i="24"/>
  <c r="G310" i="24"/>
  <c r="G421" i="24"/>
  <c r="H219" i="24"/>
  <c r="G116" i="24"/>
  <c r="G59" i="24"/>
  <c r="H110" i="24"/>
  <c r="G63" i="24"/>
  <c r="H416" i="24"/>
  <c r="F71" i="24"/>
  <c r="G117" i="24"/>
  <c r="H369" i="24"/>
  <c r="G198" i="24"/>
  <c r="G295" i="24"/>
  <c r="F180" i="24"/>
  <c r="F288" i="24"/>
  <c r="H232" i="24"/>
  <c r="H378" i="24"/>
  <c r="H328" i="24"/>
  <c r="H73" i="24"/>
  <c r="F213" i="24"/>
  <c r="H421" i="24"/>
  <c r="G360" i="24"/>
  <c r="H364" i="24"/>
  <c r="G369" i="24"/>
  <c r="H317" i="24"/>
  <c r="F359" i="24"/>
  <c r="H227" i="24"/>
  <c r="H107" i="24"/>
  <c r="F284" i="24"/>
  <c r="G356" i="24"/>
  <c r="F274" i="24"/>
  <c r="H279" i="24"/>
  <c r="G272" i="24"/>
  <c r="G191" i="24"/>
  <c r="G420" i="24"/>
  <c r="F256" i="24"/>
  <c r="G149" i="24"/>
  <c r="H274" i="24"/>
  <c r="H307" i="24"/>
  <c r="G97" i="24"/>
  <c r="H356" i="24"/>
  <c r="H187" i="24"/>
  <c r="G256" i="24"/>
  <c r="G262" i="24"/>
  <c r="G94" i="24"/>
  <c r="G232" i="24"/>
  <c r="F212" i="24"/>
  <c r="F277" i="24"/>
  <c r="G433" i="24"/>
  <c r="G293" i="24"/>
  <c r="G327" i="24"/>
  <c r="F298" i="24"/>
  <c r="H365" i="24"/>
  <c r="H330" i="24"/>
  <c r="G395" i="24"/>
  <c r="G392" i="24"/>
  <c r="F235" i="24"/>
  <c r="F357" i="24"/>
  <c r="G242" i="24"/>
  <c r="F325" i="24"/>
  <c r="G111" i="24"/>
  <c r="F221" i="24"/>
  <c r="G65" i="24"/>
  <c r="F327" i="24"/>
  <c r="G298" i="24"/>
  <c r="G81" i="24"/>
  <c r="G330" i="24"/>
  <c r="H161" i="24"/>
  <c r="F257" i="24"/>
  <c r="H191" i="24"/>
  <c r="H209" i="24"/>
  <c r="H325" i="24"/>
  <c r="G326" i="24"/>
  <c r="H212" i="24"/>
  <c r="H97" i="24"/>
  <c r="H293" i="24"/>
  <c r="F192" i="24"/>
  <c r="F395" i="24"/>
  <c r="H272" i="24"/>
  <c r="H235" i="24"/>
  <c r="G307" i="24"/>
  <c r="H94" i="24"/>
  <c r="G69" i="24"/>
  <c r="F111" i="24"/>
  <c r="F149" i="24"/>
  <c r="F65" i="24"/>
  <c r="F266" i="24"/>
  <c r="G107" i="24"/>
  <c r="H284" i="24"/>
  <c r="H277" i="24"/>
  <c r="G304" i="24"/>
  <c r="H359" i="24"/>
  <c r="G83" i="24"/>
  <c r="F444" i="24"/>
  <c r="F433" i="24"/>
  <c r="G203" i="24"/>
  <c r="F133" i="24"/>
  <c r="G61" i="24"/>
  <c r="G279" i="24"/>
  <c r="G238" i="24"/>
  <c r="G365" i="24"/>
  <c r="G192" i="24"/>
  <c r="F227" i="24"/>
  <c r="F161" i="24"/>
  <c r="F392" i="24"/>
  <c r="H321" i="24"/>
  <c r="G257" i="24"/>
  <c r="G357" i="24"/>
  <c r="F352" i="24"/>
  <c r="H420" i="24"/>
  <c r="G209" i="24"/>
  <c r="F110" i="24"/>
  <c r="H242" i="24"/>
  <c r="H69" i="24"/>
  <c r="F313" i="24"/>
  <c r="G80" i="24"/>
  <c r="G221" i="24"/>
  <c r="F317" i="24"/>
  <c r="F326" i="24"/>
  <c r="F247" i="24"/>
  <c r="F56" i="24"/>
  <c r="G240" i="24"/>
  <c r="H236" i="24"/>
  <c r="F271" i="24"/>
  <c r="F105" i="24"/>
  <c r="H285" i="24"/>
  <c r="F278" i="24"/>
  <c r="G423" i="24"/>
  <c r="H119" i="24"/>
  <c r="G226" i="24"/>
  <c r="G351" i="24"/>
  <c r="H49" i="24"/>
  <c r="H339" i="24"/>
  <c r="G380" i="24"/>
  <c r="F135" i="24"/>
  <c r="G127" i="24"/>
  <c r="F207" i="24"/>
  <c r="G147" i="24"/>
  <c r="H177" i="24"/>
  <c r="H125" i="24"/>
  <c r="H312" i="24"/>
  <c r="H413" i="24"/>
  <c r="G346" i="24"/>
  <c r="H246" i="24"/>
  <c r="G276" i="24"/>
  <c r="F101" i="24"/>
  <c r="H167" i="24"/>
  <c r="G114" i="24"/>
  <c r="G413" i="24"/>
  <c r="G101" i="24"/>
  <c r="G407" i="24"/>
  <c r="F177" i="24"/>
  <c r="F301" i="24"/>
  <c r="F350" i="24"/>
  <c r="G312" i="24"/>
  <c r="H301" i="24"/>
  <c r="H350" i="24"/>
  <c r="G263" i="24"/>
  <c r="F343" i="24"/>
  <c r="H381" i="24"/>
  <c r="H346" i="24"/>
  <c r="F276" i="24"/>
  <c r="F125" i="24"/>
  <c r="F167" i="24"/>
  <c r="G355" i="24"/>
  <c r="F370" i="24"/>
  <c r="F355" i="24"/>
  <c r="G246" i="24"/>
  <c r="H422" i="24"/>
  <c r="G124" i="24"/>
  <c r="G182" i="24"/>
  <c r="F367" i="24"/>
  <c r="G318" i="24"/>
  <c r="H159" i="24"/>
  <c r="G156" i="24"/>
  <c r="H131" i="24"/>
  <c r="F91" i="24"/>
  <c r="F122" i="24"/>
  <c r="G171" i="24"/>
  <c r="G224" i="24"/>
  <c r="F265" i="24"/>
  <c r="G103" i="24"/>
  <c r="H402" i="24"/>
  <c r="G67" i="24"/>
  <c r="G98" i="24"/>
  <c r="F183" i="24"/>
  <c r="H172" i="24"/>
  <c r="F199" i="24"/>
  <c r="H320" i="24"/>
  <c r="G387" i="24"/>
  <c r="F361" i="24"/>
  <c r="G403" i="24"/>
  <c r="F96" i="24"/>
  <c r="G390" i="24"/>
  <c r="H275" i="24"/>
  <c r="G393" i="24"/>
  <c r="F391" i="24"/>
  <c r="G417" i="24"/>
  <c r="H337" i="24"/>
  <c r="H52" i="24"/>
  <c r="G104" i="24"/>
  <c r="G184" i="24"/>
  <c r="G384" i="24"/>
  <c r="F194" i="24"/>
  <c r="F208" i="24"/>
  <c r="H237" i="24"/>
  <c r="H245" i="24"/>
  <c r="H217" i="24"/>
  <c r="G204" i="24"/>
  <c r="G244" i="24"/>
  <c r="F190" i="24"/>
  <c r="G152" i="24"/>
  <c r="H336" i="24"/>
  <c r="F354" i="24"/>
  <c r="G443" i="24"/>
  <c r="F220" i="24"/>
  <c r="F366" i="24"/>
  <c r="H194" i="24"/>
  <c r="H208" i="24"/>
  <c r="H204" i="24"/>
  <c r="G86" i="24"/>
  <c r="F270" i="24"/>
  <c r="G366" i="24"/>
  <c r="H244" i="24"/>
  <c r="G56" i="24"/>
  <c r="G166" i="24"/>
  <c r="G90" i="24"/>
  <c r="H419" i="24"/>
  <c r="F87" i="24"/>
  <c r="G441" i="24"/>
  <c r="F143" i="24"/>
  <c r="H182" i="24"/>
  <c r="H224" i="24"/>
  <c r="H103" i="24"/>
  <c r="H367" i="24"/>
  <c r="H318" i="24"/>
  <c r="F402" i="24"/>
  <c r="G229" i="24"/>
  <c r="F159" i="24"/>
  <c r="G278" i="24"/>
  <c r="G215" i="24"/>
  <c r="G105" i="24"/>
  <c r="F165" i="24"/>
  <c r="H411" i="24"/>
  <c r="H252" i="24"/>
  <c r="H398" i="24"/>
  <c r="H98" i="24"/>
  <c r="F172" i="24"/>
  <c r="F423" i="24"/>
  <c r="H226" i="24"/>
  <c r="H427" i="24"/>
  <c r="H199" i="24"/>
  <c r="F236" i="24"/>
  <c r="F237" i="24"/>
  <c r="G245" i="24"/>
  <c r="F340" i="24"/>
  <c r="G339" i="24"/>
  <c r="H316" i="24"/>
  <c r="H104" i="24"/>
  <c r="F51" i="24"/>
  <c r="F387" i="24"/>
  <c r="F297" i="24"/>
  <c r="F175" i="24"/>
  <c r="F336" i="24"/>
  <c r="H77" i="24"/>
  <c r="H380" i="24"/>
  <c r="G354" i="24"/>
  <c r="H443" i="24"/>
  <c r="G185" i="24"/>
  <c r="G210" i="24"/>
  <c r="G361" i="24"/>
  <c r="G135" i="24"/>
  <c r="H207" i="24"/>
  <c r="G220" i="24"/>
  <c r="H176" i="24"/>
  <c r="G190" i="24"/>
  <c r="F285" i="24"/>
  <c r="H91" i="24"/>
  <c r="H428" i="24"/>
  <c r="F147" i="24"/>
  <c r="G122" i="24"/>
  <c r="F90" i="24"/>
  <c r="F419" i="24"/>
  <c r="H87" i="24"/>
  <c r="F441" i="24"/>
  <c r="H143" i="24"/>
  <c r="F171" i="24"/>
  <c r="G397" i="24"/>
  <c r="H265" i="24"/>
  <c r="F240" i="24"/>
  <c r="H229" i="24"/>
  <c r="H215" i="24"/>
  <c r="H109" i="24"/>
  <c r="G268" i="24"/>
  <c r="G348" i="24"/>
  <c r="H67" i="24"/>
  <c r="H435" i="24"/>
  <c r="G183" i="24"/>
  <c r="G119" i="24"/>
  <c r="G427" i="24"/>
  <c r="G320" i="24"/>
  <c r="H340" i="24"/>
  <c r="G316" i="24"/>
  <c r="G247" i="24"/>
  <c r="G51" i="24"/>
  <c r="H297" i="24"/>
  <c r="G175" i="24"/>
  <c r="F184" i="24"/>
  <c r="F156" i="24"/>
  <c r="F77" i="24"/>
  <c r="F152" i="24"/>
  <c r="H351" i="24"/>
  <c r="G391" i="24"/>
  <c r="G271" i="24"/>
  <c r="F185" i="24"/>
  <c r="F210" i="24"/>
  <c r="F131" i="24"/>
  <c r="G49" i="24"/>
  <c r="F127" i="24"/>
  <c r="G176" i="24"/>
  <c r="H403" i="24"/>
  <c r="G428" i="24"/>
  <c r="H96" i="24"/>
  <c r="F86" i="24"/>
  <c r="F384" i="24"/>
  <c r="H270" i="24"/>
  <c r="F166" i="24"/>
  <c r="G422" i="24"/>
  <c r="F124" i="24"/>
  <c r="G217" i="24"/>
  <c r="H406" i="24"/>
  <c r="H74" i="24"/>
  <c r="G283" i="24"/>
  <c r="F115" i="24"/>
  <c r="G154" i="24"/>
  <c r="F379" i="24"/>
  <c r="H250" i="24"/>
  <c r="F275" i="24"/>
  <c r="G379" i="24"/>
  <c r="H417" i="24"/>
  <c r="H390" i="24"/>
  <c r="H375" i="24"/>
  <c r="H393" i="24"/>
  <c r="H370" i="24"/>
  <c r="F388" i="24"/>
  <c r="G52" i="24"/>
  <c r="F250" i="24"/>
  <c r="G314" i="24"/>
  <c r="G388" i="24"/>
  <c r="H258" i="24"/>
  <c r="G58" i="24"/>
  <c r="G375" i="24"/>
  <c r="H368" i="24"/>
  <c r="G381" i="24"/>
  <c r="F314" i="24"/>
  <c r="G337" i="24"/>
  <c r="F258" i="24"/>
  <c r="H58" i="24"/>
  <c r="F368" i="24"/>
  <c r="H88" i="24"/>
  <c r="G382" i="24"/>
  <c r="H157" i="24"/>
  <c r="H342" i="24"/>
  <c r="H299" i="24"/>
  <c r="G329" i="24"/>
  <c r="G140" i="24"/>
  <c r="F396" i="24"/>
  <c r="F269" i="24"/>
  <c r="G376" i="24"/>
  <c r="H145" i="24"/>
  <c r="H225" i="24"/>
  <c r="F160" i="24"/>
  <c r="H228" i="24"/>
  <c r="G353" i="24"/>
  <c r="G333" i="24"/>
  <c r="H162" i="24"/>
  <c r="G345" i="24"/>
  <c r="H68" i="24"/>
  <c r="F302" i="24"/>
  <c r="G144" i="24"/>
  <c r="F230" i="24"/>
  <c r="H102" i="24"/>
  <c r="F303" i="24"/>
  <c r="F169" i="24"/>
  <c r="F300" i="24"/>
  <c r="G128" i="24"/>
  <c r="F132" i="24"/>
  <c r="G228" i="24"/>
  <c r="G139" i="24"/>
  <c r="H353" i="24"/>
  <c r="H264" i="24"/>
  <c r="G193" i="24"/>
  <c r="F78" i="24"/>
  <c r="F112" i="24"/>
  <c r="H302" i="24"/>
  <c r="G113" i="24"/>
  <c r="G404" i="24"/>
  <c r="H396" i="24"/>
  <c r="F144" i="24"/>
  <c r="F415" i="24"/>
  <c r="G54" i="24"/>
  <c r="F376" i="24"/>
  <c r="G162" i="24"/>
  <c r="H426" i="24"/>
  <c r="F345" i="24"/>
  <c r="G102" i="24"/>
  <c r="G234" i="24"/>
  <c r="F281" i="24"/>
  <c r="G294" i="24"/>
  <c r="H300" i="24"/>
  <c r="F329" i="24"/>
  <c r="H160" i="24"/>
  <c r="G62" i="24"/>
  <c r="F64" i="24"/>
  <c r="H331" i="24"/>
  <c r="G273" i="24"/>
  <c r="F128" i="24"/>
  <c r="H132" i="24"/>
  <c r="F139" i="24"/>
  <c r="G264" i="24"/>
  <c r="F193" i="24"/>
  <c r="H78" i="24"/>
  <c r="G79" i="24"/>
  <c r="H112" i="24"/>
  <c r="F113" i="24"/>
  <c r="F404" i="24"/>
  <c r="F349" i="24"/>
  <c r="G415" i="24"/>
  <c r="F54" i="24"/>
  <c r="F261" i="24"/>
  <c r="F372" i="24"/>
  <c r="G426" i="24"/>
  <c r="F179" i="24"/>
  <c r="H386" i="24"/>
  <c r="F234" i="24"/>
  <c r="H281" i="24"/>
  <c r="F55" i="24"/>
  <c r="F322" i="24"/>
  <c r="F294" i="24"/>
  <c r="H148" i="24"/>
  <c r="F170" i="24"/>
  <c r="F89" i="24"/>
  <c r="G282" i="24"/>
  <c r="F62" i="24"/>
  <c r="G331" i="24"/>
  <c r="F273" i="24"/>
  <c r="F342" i="24"/>
  <c r="H382" i="24"/>
  <c r="H333" i="24"/>
  <c r="F79" i="24"/>
  <c r="H349" i="24"/>
  <c r="F88" i="24"/>
  <c r="G269" i="24"/>
  <c r="G261" i="24"/>
  <c r="G230" i="24"/>
  <c r="H372" i="24"/>
  <c r="G179" i="24"/>
  <c r="F68" i="24"/>
  <c r="G386" i="24"/>
  <c r="H303" i="24"/>
  <c r="F145" i="24"/>
  <c r="H55" i="24"/>
  <c r="F225" i="24"/>
  <c r="G251" i="24"/>
  <c r="G148" i="24"/>
  <c r="H170" i="24"/>
  <c r="G169" i="24"/>
  <c r="F299" i="24"/>
  <c r="H89" i="24"/>
  <c r="H282" i="24"/>
  <c r="F178" i="24"/>
  <c r="H178" i="24"/>
  <c r="G211" i="24"/>
  <c r="H211" i="24"/>
  <c r="H120" i="24"/>
  <c r="F120" i="24"/>
  <c r="F85" i="24"/>
  <c r="G85" i="24"/>
  <c r="G429" i="24"/>
  <c r="H429" i="24"/>
  <c r="H214" i="24"/>
  <c r="F214" i="24"/>
  <c r="H202" i="24"/>
  <c r="G202" i="24"/>
  <c r="G126" i="24"/>
  <c r="H126" i="24"/>
  <c r="F418" i="24"/>
  <c r="G418" i="24"/>
  <c r="G137" i="24"/>
  <c r="H137" i="24"/>
  <c r="F137" i="24"/>
  <c r="H233" i="24"/>
  <c r="F233" i="24"/>
  <c r="G414" i="24"/>
  <c r="H414" i="24"/>
  <c r="F414" i="24"/>
  <c r="G332" i="24"/>
  <c r="H332" i="24"/>
  <c r="F332" i="24"/>
  <c r="F47" i="24"/>
  <c r="G47" i="24"/>
  <c r="H47" i="24"/>
  <c r="H248" i="24"/>
  <c r="F248" i="24"/>
  <c r="H289" i="24"/>
  <c r="F289" i="24"/>
  <c r="G136" i="24"/>
  <c r="H136" i="24"/>
  <c r="F48" i="24"/>
  <c r="G48" i="24"/>
  <c r="H158" i="24"/>
  <c r="G158" i="24"/>
  <c r="H431" i="24"/>
  <c r="G431" i="24"/>
  <c r="F431" i="24"/>
  <c r="G108" i="24"/>
  <c r="F108" i="24"/>
  <c r="H255" i="24"/>
  <c r="F255" i="24"/>
  <c r="F385" i="24"/>
  <c r="G385" i="24"/>
  <c r="H50" i="24"/>
  <c r="F50" i="24"/>
  <c r="F389" i="24"/>
  <c r="H389" i="24"/>
  <c r="G311" i="24"/>
  <c r="H311" i="24"/>
  <c r="H218" i="24"/>
  <c r="G218" i="24"/>
  <c r="F437" i="24"/>
  <c r="H437" i="24"/>
  <c r="H72" i="24"/>
  <c r="F72" i="24"/>
  <c r="G72" i="24"/>
  <c r="F438" i="24"/>
  <c r="G438" i="24"/>
  <c r="G222" i="24"/>
  <c r="H222" i="24"/>
  <c r="F222" i="24"/>
  <c r="H309" i="24"/>
  <c r="G309" i="24"/>
  <c r="H287" i="24"/>
  <c r="G287" i="24"/>
  <c r="H66" i="24"/>
  <c r="F66" i="24"/>
  <c r="H205" i="24"/>
  <c r="F205" i="24"/>
  <c r="H383" i="24"/>
  <c r="G383" i="24"/>
  <c r="F70" i="24"/>
  <c r="G70" i="24"/>
  <c r="H324" i="24"/>
  <c r="F324" i="24"/>
  <c r="G324" i="24"/>
  <c r="H315" i="24"/>
  <c r="F315" i="24"/>
  <c r="F146" i="24"/>
  <c r="G146" i="24"/>
  <c r="G173" i="24"/>
  <c r="H173" i="24"/>
  <c r="H394" i="24"/>
  <c r="G394" i="24"/>
  <c r="F394" i="24"/>
  <c r="G405" i="24"/>
  <c r="F405" i="24"/>
  <c r="H405" i="24"/>
  <c r="H260" i="24"/>
  <c r="F260" i="24"/>
  <c r="G260" i="24"/>
  <c r="H141" i="24"/>
  <c r="G141" i="24"/>
  <c r="H440" i="24"/>
  <c r="F440" i="24"/>
  <c r="H323" i="24"/>
  <c r="G323" i="24"/>
  <c r="F106" i="24"/>
  <c r="G106" i="24"/>
  <c r="G436" i="24"/>
  <c r="H436" i="24"/>
  <c r="G334" i="24"/>
  <c r="H334" i="24"/>
  <c r="F249" i="24"/>
  <c r="G249" i="24"/>
  <c r="F151" i="24"/>
  <c r="G151" i="24"/>
  <c r="H151" i="24"/>
  <c r="H400" i="24"/>
  <c r="F400" i="24"/>
  <c r="G400" i="24"/>
  <c r="G430" i="24"/>
  <c r="H430" i="24"/>
  <c r="F430" i="24"/>
  <c r="F75" i="24"/>
  <c r="H75" i="24"/>
  <c r="H138" i="24"/>
  <c r="F138" i="24"/>
  <c r="F241" i="24"/>
  <c r="H241" i="24"/>
  <c r="H286" i="24"/>
  <c r="F286" i="24"/>
  <c r="F93" i="24"/>
  <c r="G93" i="24"/>
  <c r="H181" i="24"/>
  <c r="G296" i="24"/>
  <c r="H296" i="24"/>
  <c r="G150" i="24"/>
  <c r="H150" i="24"/>
  <c r="G99" i="24"/>
  <c r="F99" i="24"/>
  <c r="F363" i="24"/>
  <c r="G363" i="24"/>
  <c r="H57" i="24"/>
  <c r="F57" i="24"/>
  <c r="H92" i="24"/>
  <c r="F92" i="24"/>
  <c r="G341" i="24"/>
  <c r="F341" i="24"/>
  <c r="F432" i="24"/>
  <c r="G432" i="24"/>
  <c r="F306" i="24"/>
  <c r="G306" i="24"/>
  <c r="F201" i="24"/>
  <c r="G201" i="24"/>
  <c r="F155" i="24"/>
  <c r="H155" i="24"/>
  <c r="H338" i="24"/>
  <c r="F338" i="24"/>
  <c r="F168" i="24"/>
  <c r="G168" i="24"/>
  <c r="F401" i="24"/>
  <c r="G401" i="24"/>
  <c r="G253" i="24"/>
  <c r="H253" i="24"/>
  <c r="F280" i="24"/>
  <c r="G280" i="24"/>
  <c r="G373" i="24"/>
  <c r="F373" i="24"/>
  <c r="H362" i="24"/>
  <c r="F362" i="24"/>
  <c r="H223" i="24"/>
  <c r="G223" i="24"/>
  <c r="F408" i="24"/>
  <c r="G408" i="24"/>
  <c r="H409" i="24"/>
  <c r="F409" i="24"/>
  <c r="G196" i="24"/>
  <c r="H196" i="24"/>
  <c r="F412" i="24"/>
  <c r="G412" i="24"/>
  <c r="G290" i="24"/>
  <c r="H290" i="24"/>
  <c r="G174" i="24"/>
  <c r="H174" i="24"/>
  <c r="G206" i="24"/>
  <c r="H206" i="24"/>
  <c r="H153" i="24"/>
  <c r="F153" i="24"/>
  <c r="H335" i="24"/>
  <c r="G335" i="24"/>
  <c r="G239" i="24"/>
  <c r="F239" i="24"/>
  <c r="H118" i="24"/>
  <c r="F118" i="24"/>
  <c r="F292" i="24"/>
  <c r="G292" i="24"/>
  <c r="H76" i="24"/>
  <c r="F76" i="24"/>
  <c r="H130" i="24"/>
  <c r="F130" i="24"/>
  <c r="H216" i="24"/>
  <c r="F216" i="24"/>
  <c r="F121" i="24"/>
  <c r="G121" i="24"/>
  <c r="F231" i="24"/>
  <c r="H231" i="24"/>
  <c r="F188" i="24"/>
  <c r="G188" i="24"/>
  <c r="H82" i="24"/>
  <c r="F82" i="24"/>
  <c r="G164" i="24"/>
  <c r="H164" i="24"/>
  <c r="H308" i="24"/>
  <c r="F308" i="24"/>
  <c r="G439" i="24"/>
  <c r="F439" i="24"/>
  <c r="F142" i="24"/>
  <c r="G142" i="24"/>
  <c r="G200" i="24"/>
  <c r="H200" i="24"/>
  <c r="H168" i="24"/>
  <c r="F140" i="24"/>
  <c r="F358" i="24"/>
  <c r="G322" i="24"/>
  <c r="H251" i="24"/>
  <c r="F157" i="24"/>
  <c r="G64" i="24"/>
  <c r="H358" i="24"/>
  <c r="G74" i="24"/>
  <c r="F283" i="24"/>
  <c r="F243" i="24"/>
  <c r="G189" i="24"/>
  <c r="G398" i="24"/>
  <c r="F347" i="24"/>
  <c r="F109" i="24"/>
  <c r="F268" i="24"/>
  <c r="F406" i="24"/>
  <c r="G243" i="24"/>
  <c r="F189" i="24"/>
  <c r="F348" i="24"/>
  <c r="G115" i="24"/>
  <c r="F154" i="24"/>
  <c r="G252" i="24"/>
  <c r="F435" i="24"/>
  <c r="H347" i="24"/>
  <c r="J437" i="24"/>
  <c r="J250" i="24"/>
  <c r="J197" i="24"/>
  <c r="J236" i="24"/>
  <c r="J317" i="24"/>
  <c r="J277" i="24"/>
  <c r="J199" i="24"/>
  <c r="J367" i="24"/>
  <c r="J92" i="24"/>
  <c r="J301" i="24"/>
  <c r="J349" i="24"/>
  <c r="J172" i="24"/>
  <c r="J241" i="24"/>
  <c r="J155" i="24"/>
  <c r="J258" i="24"/>
  <c r="J143" i="24"/>
  <c r="J424" i="24"/>
  <c r="J347" i="24"/>
  <c r="J170" i="24"/>
  <c r="J265" i="24"/>
  <c r="J362" i="24"/>
  <c r="J370" i="24"/>
  <c r="J342" i="24"/>
  <c r="J303" i="24"/>
  <c r="J91" i="24"/>
  <c r="J235" i="24"/>
  <c r="J82" i="24"/>
  <c r="J410" i="24"/>
  <c r="J50" i="24"/>
  <c r="J389" i="24"/>
  <c r="J167" i="24"/>
  <c r="J130" i="24"/>
  <c r="J368" i="24"/>
  <c r="J110" i="24"/>
  <c r="J248" i="24"/>
  <c r="J225" i="24"/>
  <c r="J207" i="24"/>
  <c r="J358" i="24"/>
  <c r="J178" i="24"/>
  <c r="J435" i="24"/>
  <c r="J308" i="24"/>
  <c r="J76" i="24"/>
  <c r="J145" i="24"/>
  <c r="J55" i="24"/>
  <c r="J205" i="24"/>
  <c r="J409" i="24"/>
  <c r="J96" i="24"/>
  <c r="J419" i="24"/>
  <c r="J216" i="24"/>
  <c r="J75" i="24"/>
  <c r="J299" i="24"/>
  <c r="J160" i="24"/>
  <c r="J266" i="24"/>
  <c r="J129" i="24"/>
  <c r="J159" i="24"/>
  <c r="J289" i="24"/>
  <c r="J109" i="24"/>
  <c r="J120" i="24"/>
  <c r="J161" i="24"/>
  <c r="J153" i="24"/>
  <c r="J255" i="24"/>
  <c r="J340" i="24"/>
  <c r="J89" i="24"/>
  <c r="J350" i="24"/>
  <c r="J125" i="24"/>
  <c r="J194" i="24"/>
  <c r="J284" i="24"/>
  <c r="J274" i="24"/>
  <c r="J328" i="24"/>
  <c r="J163" i="24"/>
  <c r="J372" i="24"/>
  <c r="J359" i="24"/>
  <c r="J275" i="24"/>
  <c r="J396" i="24"/>
  <c r="J208" i="24"/>
  <c r="J378" i="24"/>
  <c r="J444" i="24"/>
  <c r="J87" i="24"/>
  <c r="J88" i="24"/>
  <c r="J177" i="24"/>
  <c r="J406" i="24"/>
  <c r="J57" i="24"/>
  <c r="J321" i="24"/>
  <c r="J352" i="24"/>
  <c r="J267" i="24"/>
  <c r="J214" i="24"/>
  <c r="J297" i="24"/>
  <c r="J71" i="24"/>
  <c r="J440" i="24"/>
  <c r="J336" i="24"/>
  <c r="J77" i="24"/>
  <c r="J300" i="24"/>
  <c r="J231" i="24"/>
  <c r="J315" i="24"/>
  <c r="J132" i="24"/>
  <c r="J313" i="24"/>
  <c r="J270" i="24"/>
  <c r="J212" i="24"/>
  <c r="J78" i="24"/>
  <c r="J112" i="24"/>
  <c r="J302" i="24"/>
  <c r="J187" i="24"/>
  <c r="J134" i="24"/>
  <c r="J227" i="24"/>
  <c r="J219" i="24"/>
  <c r="J68" i="24"/>
  <c r="J237" i="24"/>
  <c r="J338" i="24"/>
  <c r="J286" i="24"/>
  <c r="J325" i="24"/>
  <c r="J66" i="24"/>
  <c r="J285" i="24"/>
  <c r="J288" i="24"/>
  <c r="J442" i="24"/>
  <c r="J402" i="24"/>
  <c r="J118" i="24"/>
  <c r="J133" i="24"/>
  <c r="J233" i="24"/>
  <c r="J138" i="24"/>
  <c r="J281" i="24"/>
  <c r="J157" i="24"/>
  <c r="J131" i="24"/>
  <c r="I374" i="24"/>
  <c r="I381" i="24"/>
  <c r="I375" i="24"/>
  <c r="I309" i="24"/>
  <c r="I443" i="24"/>
  <c r="I200" i="24"/>
  <c r="I61" i="24"/>
  <c r="I164" i="24"/>
  <c r="I337" i="24"/>
  <c r="I310" i="24"/>
  <c r="I114" i="24"/>
  <c r="I224" i="24"/>
  <c r="I259" i="24"/>
  <c r="I316" i="24"/>
  <c r="I251" i="24"/>
  <c r="I264" i="24"/>
  <c r="I290" i="24"/>
  <c r="I46" i="24"/>
  <c r="I158" i="24"/>
  <c r="I198" i="24"/>
  <c r="I80" i="24"/>
  <c r="I371" i="24"/>
  <c r="I58" i="24"/>
  <c r="I311" i="24"/>
  <c r="I346" i="24"/>
  <c r="I330" i="24"/>
  <c r="I182" i="24"/>
  <c r="I223" i="24"/>
  <c r="I429" i="24"/>
  <c r="I293" i="24"/>
  <c r="I351" i="24"/>
  <c r="I254" i="24"/>
  <c r="I398" i="24"/>
  <c r="I411" i="24"/>
  <c r="I331" i="24"/>
  <c r="I252" i="24"/>
  <c r="I52" i="24"/>
  <c r="I417" i="24"/>
  <c r="I215" i="24"/>
  <c r="I369" i="24"/>
  <c r="I427" i="24"/>
  <c r="I436" i="24"/>
  <c r="I232" i="24"/>
  <c r="I413" i="24"/>
  <c r="I209" i="24"/>
  <c r="I353" i="24"/>
  <c r="I245" i="24"/>
  <c r="I202" i="24"/>
  <c r="I424" i="24"/>
  <c r="I229" i="24"/>
  <c r="I390" i="24"/>
  <c r="I217" i="24"/>
  <c r="I181" i="24"/>
  <c r="I53" i="24"/>
  <c r="G434" i="24"/>
  <c r="H434" i="24"/>
  <c r="H1" i="21"/>
  <c r="J371" i="24"/>
  <c r="J181" i="24"/>
  <c r="J60" i="24"/>
  <c r="J186" i="24"/>
  <c r="J53" i="24"/>
  <c r="J291" i="24"/>
  <c r="J305" i="24"/>
  <c r="J73" i="24"/>
  <c r="J259" i="24"/>
  <c r="J95" i="24"/>
  <c r="J344" i="24"/>
  <c r="J213" i="24"/>
  <c r="J319" i="24"/>
  <c r="J425" i="24"/>
  <c r="J123" i="24"/>
  <c r="J364" i="24"/>
  <c r="J416" i="24"/>
  <c r="J165" i="24"/>
  <c r="J195" i="24"/>
  <c r="J180" i="24"/>
  <c r="J374" i="24"/>
  <c r="J254" i="24"/>
  <c r="G46" i="24"/>
  <c r="J191" i="24"/>
  <c r="J399" i="24"/>
  <c r="J84" i="24"/>
  <c r="J343" i="24"/>
  <c r="J411" i="24"/>
  <c r="J310" i="24"/>
  <c r="J295" i="24"/>
  <c r="J100" i="24"/>
  <c r="J59" i="24"/>
  <c r="J369" i="24"/>
  <c r="J198" i="24"/>
  <c r="J116" i="24"/>
  <c r="J327" i="24"/>
  <c r="J356" i="24"/>
  <c r="J257" i="24"/>
  <c r="J360" i="24"/>
  <c r="J117" i="24"/>
  <c r="J182" i="24"/>
  <c r="J421" i="24"/>
  <c r="J377" i="24"/>
  <c r="J433" i="24"/>
  <c r="J293" i="24"/>
  <c r="J63" i="24"/>
  <c r="J420" i="24"/>
  <c r="J238" i="24"/>
  <c r="J232" i="24"/>
  <c r="J298" i="24"/>
  <c r="J256" i="24"/>
  <c r="J392" i="24"/>
  <c r="J61" i="24"/>
  <c r="J192" i="24"/>
  <c r="J149" i="24"/>
  <c r="J69" i="24"/>
  <c r="J65" i="24"/>
  <c r="J221" i="24"/>
  <c r="J262" i="24"/>
  <c r="J276" i="24"/>
  <c r="J81" i="24"/>
  <c r="J240" i="24"/>
  <c r="J97" i="24"/>
  <c r="J395" i="24"/>
  <c r="J83" i="24"/>
  <c r="J365" i="24"/>
  <c r="J242" i="24"/>
  <c r="J80" i="24"/>
  <c r="J203" i="24"/>
  <c r="J326" i="24"/>
  <c r="J107" i="24"/>
  <c r="J357" i="24"/>
  <c r="J307" i="24"/>
  <c r="J330" i="24"/>
  <c r="J332" i="24"/>
  <c r="J94" i="24"/>
  <c r="J272" i="24"/>
  <c r="J111" i="24"/>
  <c r="J304" i="24"/>
  <c r="J279" i="24"/>
  <c r="J209" i="24"/>
  <c r="J263" i="24"/>
  <c r="J220" i="24"/>
  <c r="J391" i="24"/>
  <c r="J126" i="24"/>
  <c r="J103" i="24"/>
  <c r="J268" i="24"/>
  <c r="J351" i="24"/>
  <c r="J441" i="24"/>
  <c r="J382" i="24"/>
  <c r="J376" i="24"/>
  <c r="J105" i="24"/>
  <c r="J234" i="24"/>
  <c r="J417" i="24"/>
  <c r="J345" i="24"/>
  <c r="J124" i="24"/>
  <c r="J101" i="24"/>
  <c r="J184" i="24"/>
  <c r="J320" i="24"/>
  <c r="J137" i="24"/>
  <c r="J283" i="24"/>
  <c r="J244" i="24"/>
  <c r="J183" i="24"/>
  <c r="J162" i="24"/>
  <c r="J390" i="24"/>
  <c r="J329" i="24"/>
  <c r="J51" i="24"/>
  <c r="J166" i="24"/>
  <c r="J210" i="24"/>
  <c r="J309" i="24"/>
  <c r="J229" i="24"/>
  <c r="J113" i="24"/>
  <c r="J387" i="24"/>
  <c r="J193" i="24"/>
  <c r="J388" i="24"/>
  <c r="J312" i="24"/>
  <c r="J346" i="24"/>
  <c r="J127" i="24"/>
  <c r="J423" i="24"/>
  <c r="J218" i="24"/>
  <c r="J260" i="24"/>
  <c r="J222" i="24"/>
  <c r="J147" i="24"/>
  <c r="J355" i="24"/>
  <c r="J226" i="24"/>
  <c r="J380" i="24"/>
  <c r="J224" i="24"/>
  <c r="J393" i="24"/>
  <c r="J67" i="24"/>
  <c r="J114" i="24"/>
  <c r="J246" i="24"/>
  <c r="J403" i="24"/>
  <c r="J98" i="24"/>
  <c r="J318" i="24"/>
  <c r="J413" i="24"/>
  <c r="J354" i="24"/>
  <c r="J384" i="24"/>
  <c r="J407" i="24"/>
  <c r="J156" i="24"/>
  <c r="J171" i="24"/>
  <c r="J348" i="24"/>
  <c r="J361" i="24"/>
  <c r="J49" i="24"/>
  <c r="J428" i="24"/>
  <c r="J271" i="24"/>
  <c r="J119" i="24"/>
  <c r="J443" i="24"/>
  <c r="J366" i="24"/>
  <c r="J52" i="24"/>
  <c r="J140" i="24"/>
  <c r="J245" i="24"/>
  <c r="J247" i="24"/>
  <c r="J204" i="24"/>
  <c r="J397" i="24"/>
  <c r="J353" i="24"/>
  <c r="J230" i="24"/>
  <c r="J139" i="24"/>
  <c r="J169" i="24"/>
  <c r="J122" i="24"/>
  <c r="J104" i="24"/>
  <c r="J56" i="24"/>
  <c r="J86" i="24"/>
  <c r="J422" i="24"/>
  <c r="J215" i="24"/>
  <c r="J185" i="24"/>
  <c r="J176" i="24"/>
  <c r="F46" i="24"/>
  <c r="J339" i="24"/>
  <c r="J106" i="24"/>
  <c r="J400" i="24"/>
  <c r="J135" i="24"/>
  <c r="J316" i="24"/>
  <c r="J154" i="24"/>
  <c r="J175" i="24"/>
  <c r="J427" i="24"/>
  <c r="J152" i="24"/>
  <c r="J278" i="24"/>
  <c r="J190" i="24"/>
  <c r="J436" i="24"/>
  <c r="J72" i="24"/>
  <c r="J431" i="24"/>
  <c r="J264" i="24"/>
  <c r="J146" i="24"/>
  <c r="J324" i="24"/>
  <c r="J90" i="24"/>
  <c r="J217" i="24"/>
  <c r="J168" i="24"/>
  <c r="J381" i="24"/>
  <c r="J206" i="24"/>
  <c r="J202" i="24"/>
  <c r="J58" i="24"/>
  <c r="J294" i="24"/>
  <c r="J379" i="24"/>
  <c r="J102" i="24"/>
  <c r="J375" i="24"/>
  <c r="J148" i="24"/>
  <c r="J144" i="24"/>
  <c r="J334" i="24"/>
  <c r="J314" i="24"/>
  <c r="J438" i="24"/>
  <c r="J418" i="24"/>
  <c r="J158" i="24"/>
  <c r="J337" i="24"/>
  <c r="J108" i="24"/>
  <c r="J331" i="24"/>
  <c r="J269" i="24"/>
  <c r="J405" i="24"/>
  <c r="J373" i="24"/>
  <c r="J296" i="24"/>
  <c r="J253" i="24"/>
  <c r="J141" i="24"/>
  <c r="J136" i="24"/>
  <c r="J323" i="24"/>
  <c r="J179" i="24"/>
  <c r="J322" i="24"/>
  <c r="J70" i="24"/>
  <c r="J290" i="24"/>
  <c r="J128" i="24"/>
  <c r="J426" i="24"/>
  <c r="J429" i="24"/>
  <c r="J115" i="24"/>
  <c r="J249" i="24"/>
  <c r="J62" i="24"/>
  <c r="J287" i="24"/>
  <c r="J173" i="24"/>
  <c r="J150" i="24"/>
  <c r="J333" i="24"/>
  <c r="J189" i="24"/>
  <c r="J196" i="24"/>
  <c r="J251" i="24"/>
  <c r="J121" i="24"/>
  <c r="J394" i="24"/>
  <c r="J439" i="24"/>
  <c r="J174" i="24"/>
  <c r="J239" i="24"/>
  <c r="J200" i="24"/>
  <c r="J164" i="24"/>
  <c r="J151" i="24"/>
  <c r="J79" i="24"/>
  <c r="J211" i="24"/>
  <c r="J47" i="24"/>
  <c r="J261" i="24"/>
  <c r="J99" i="24"/>
  <c r="J383" i="24"/>
  <c r="J385" i="24"/>
  <c r="J228" i="24"/>
  <c r="J252" i="24"/>
  <c r="J341" i="24"/>
  <c r="J386" i="24"/>
  <c r="J188" i="24"/>
  <c r="J414" i="24"/>
  <c r="J93" i="24"/>
  <c r="J412" i="24"/>
  <c r="J54" i="24"/>
  <c r="J273" i="24"/>
  <c r="J282" i="24"/>
  <c r="J223" i="24"/>
  <c r="J85" i="24"/>
  <c r="J415" i="24"/>
  <c r="J311" i="24"/>
  <c r="J292" i="24"/>
  <c r="J306" i="24"/>
  <c r="J430" i="24"/>
  <c r="J404" i="24"/>
  <c r="J48" i="24"/>
  <c r="J201" i="24"/>
  <c r="J243" i="24"/>
  <c r="J280" i="24"/>
  <c r="J74" i="24"/>
  <c r="J398" i="24"/>
  <c r="J408" i="24"/>
  <c r="J142" i="24"/>
  <c r="J335" i="24"/>
  <c r="J363" i="24"/>
  <c r="J432" i="24"/>
  <c r="J401" i="24"/>
  <c r="J64" i="24"/>
  <c r="F1" i="13"/>
  <c r="I117" i="24"/>
  <c r="I67" i="24"/>
  <c r="I238" i="24"/>
  <c r="I393" i="24"/>
  <c r="I74" i="24"/>
  <c r="I295" i="24"/>
  <c r="I416" i="24"/>
  <c r="I279" i="24"/>
  <c r="I383" i="24"/>
  <c r="I173" i="24"/>
  <c r="I196" i="24"/>
  <c r="I162" i="24"/>
  <c r="I386" i="24"/>
  <c r="I242" i="24"/>
  <c r="I98" i="24"/>
  <c r="I422" i="24"/>
  <c r="I428" i="24"/>
  <c r="I49" i="24"/>
  <c r="I320" i="24"/>
  <c r="I246" i="24"/>
  <c r="I365" i="24"/>
  <c r="I318" i="24"/>
  <c r="I312" i="24"/>
  <c r="I307" i="24"/>
  <c r="I364" i="24"/>
  <c r="I334" i="24"/>
  <c r="I272" i="24"/>
  <c r="I296" i="24"/>
  <c r="I403" i="24"/>
  <c r="I186" i="24"/>
  <c r="I136" i="24"/>
  <c r="I126" i="24"/>
  <c r="I244" i="24"/>
  <c r="I204" i="24"/>
  <c r="I119" i="24"/>
  <c r="I104" i="24"/>
  <c r="I282" i="24"/>
  <c r="I304" i="24"/>
  <c r="I323" i="24"/>
  <c r="I81" i="24"/>
  <c r="I333" i="24"/>
  <c r="I141" i="24"/>
  <c r="I174" i="24"/>
  <c r="I380" i="24"/>
  <c r="I191" i="24"/>
  <c r="I73" i="24"/>
  <c r="I228" i="24"/>
  <c r="I107" i="24"/>
  <c r="I426" i="24"/>
  <c r="I148" i="24"/>
  <c r="I218" i="24"/>
  <c r="I287" i="24"/>
  <c r="I339" i="24"/>
  <c r="I226" i="24"/>
  <c r="I150" i="24"/>
  <c r="I206" i="24"/>
  <c r="I253" i="24"/>
  <c r="I94" i="24"/>
  <c r="I103" i="24"/>
  <c r="I382" i="24"/>
  <c r="I305" i="24"/>
  <c r="I176" i="24"/>
  <c r="I335" i="24"/>
  <c r="I69" i="24"/>
  <c r="I102" i="24"/>
  <c r="I420" i="24"/>
  <c r="I421" i="24"/>
  <c r="I211" i="24"/>
  <c r="I397" i="24"/>
  <c r="I356" i="24"/>
  <c r="I97" i="24"/>
  <c r="I76" i="24"/>
  <c r="I92" i="24"/>
  <c r="I281" i="24"/>
  <c r="I79" i="24"/>
  <c r="I188" i="24"/>
  <c r="I349" i="24"/>
  <c r="I72" i="24"/>
  <c r="I155" i="24"/>
  <c r="I108" i="24"/>
  <c r="I261" i="24"/>
  <c r="I54" i="24"/>
  <c r="I113" i="24"/>
  <c r="I255" i="24"/>
  <c r="I394" i="24"/>
  <c r="I401" i="24"/>
  <c r="I144" i="24"/>
  <c r="I406" i="24"/>
  <c r="I128" i="24"/>
  <c r="I106" i="24"/>
  <c r="I138" i="24"/>
  <c r="I160" i="24"/>
  <c r="I404" i="24"/>
  <c r="I170" i="24"/>
  <c r="I93" i="24"/>
  <c r="I314" i="24"/>
  <c r="I372" i="24"/>
  <c r="I414" i="24"/>
  <c r="I285" i="24"/>
  <c r="I402" i="24"/>
  <c r="I208" i="24"/>
  <c r="I379" i="24"/>
  <c r="I225" i="24"/>
  <c r="I194" i="24"/>
  <c r="I159" i="24"/>
  <c r="I77" i="24"/>
  <c r="I91" i="24"/>
  <c r="I207" i="24"/>
  <c r="I199" i="24"/>
  <c r="I275" i="24"/>
  <c r="I240" i="24"/>
  <c r="I230" i="24"/>
  <c r="I122" i="24"/>
  <c r="I350" i="24"/>
  <c r="I258" i="24"/>
  <c r="I278" i="24"/>
  <c r="I233" i="24"/>
  <c r="I266" i="24"/>
  <c r="I326" i="24"/>
  <c r="I327" i="24"/>
  <c r="I271" i="24"/>
  <c r="I325" i="24"/>
  <c r="I133" i="24"/>
  <c r="I212" i="24"/>
  <c r="I395" i="24"/>
  <c r="I317" i="24"/>
  <c r="I56" i="24"/>
  <c r="I83" i="24"/>
  <c r="I203" i="24"/>
  <c r="I328" i="24"/>
  <c r="I213" i="24"/>
  <c r="I84" i="24"/>
  <c r="I267" i="24"/>
  <c r="I197" i="24"/>
  <c r="I344" i="24"/>
  <c r="I442" i="24"/>
  <c r="I63" i="24"/>
  <c r="I154" i="24"/>
  <c r="I82" i="24"/>
  <c r="I214" i="24"/>
  <c r="I249" i="24"/>
  <c r="I306" i="24"/>
  <c r="I48" i="24"/>
  <c r="I273" i="24"/>
  <c r="I157" i="24"/>
  <c r="I121" i="24"/>
  <c r="I418" i="24"/>
  <c r="I431" i="24"/>
  <c r="I201" i="24"/>
  <c r="I112" i="24"/>
  <c r="I189" i="24"/>
  <c r="I408" i="24"/>
  <c r="I376" i="24"/>
  <c r="I47" i="24"/>
  <c r="I179" i="24"/>
  <c r="I241" i="24"/>
  <c r="I430" i="24"/>
  <c r="I368" i="24"/>
  <c r="I165" i="24"/>
  <c r="I51" i="24"/>
  <c r="I220" i="24"/>
  <c r="I172" i="24"/>
  <c r="I146" i="24"/>
  <c r="I184" i="24"/>
  <c r="I87" i="24"/>
  <c r="I366" i="24"/>
  <c r="I236" i="24"/>
  <c r="I66" i="24"/>
  <c r="I391" i="24"/>
  <c r="I419" i="24"/>
  <c r="I190" i="24"/>
  <c r="I367" i="24"/>
  <c r="I167" i="24"/>
  <c r="I355" i="24"/>
  <c r="I265" i="24"/>
  <c r="I237" i="24"/>
  <c r="I68" i="24"/>
  <c r="I183" i="24"/>
  <c r="I139" i="24"/>
  <c r="I354" i="24"/>
  <c r="I135" i="24"/>
  <c r="I322" i="24"/>
  <c r="I433" i="24"/>
  <c r="I235" i="24"/>
  <c r="I221" i="24"/>
  <c r="I257" i="24"/>
  <c r="I352" i="24"/>
  <c r="I284" i="24"/>
  <c r="I291" i="24"/>
  <c r="I195" i="24"/>
  <c r="I263" i="24"/>
  <c r="I129" i="24"/>
  <c r="I163" i="24"/>
  <c r="I219" i="24"/>
  <c r="I95" i="24"/>
  <c r="I434" i="24"/>
  <c r="I358" i="24"/>
  <c r="I342" i="24"/>
  <c r="I373" i="24"/>
  <c r="I294" i="24"/>
  <c r="I57" i="24"/>
  <c r="I283" i="24"/>
  <c r="I109" i="24"/>
  <c r="I239" i="24"/>
  <c r="I363" i="24"/>
  <c r="I193" i="24"/>
  <c r="I432" i="24"/>
  <c r="I231" i="24"/>
  <c r="I302" i="24"/>
  <c r="I280" i="24"/>
  <c r="I64" i="24"/>
  <c r="I178" i="24"/>
  <c r="I168" i="24"/>
  <c r="I55" i="24"/>
  <c r="I151" i="24"/>
  <c r="I248" i="24"/>
  <c r="I145" i="24"/>
  <c r="I222" i="24"/>
  <c r="I175" i="24"/>
  <c r="I115" i="24"/>
  <c r="I147" i="24"/>
  <c r="I336" i="24"/>
  <c r="I152" i="24"/>
  <c r="I441" i="24"/>
  <c r="I341" i="24"/>
  <c r="I86" i="24"/>
  <c r="I343" i="24"/>
  <c r="I171" i="24"/>
  <c r="I96" i="24"/>
  <c r="I388" i="24"/>
  <c r="I384" i="24"/>
  <c r="I90" i="24"/>
  <c r="I415" i="24"/>
  <c r="I124" i="24"/>
  <c r="I85" i="24"/>
  <c r="I131" i="24"/>
  <c r="I247" i="24"/>
  <c r="I276" i="24"/>
  <c r="I149" i="24"/>
  <c r="I105" i="24"/>
  <c r="I298" i="24"/>
  <c r="I392" i="24"/>
  <c r="I192" i="24"/>
  <c r="I274" i="24"/>
  <c r="I407" i="24"/>
  <c r="I180" i="24"/>
  <c r="I71" i="24"/>
  <c r="I399" i="24"/>
  <c r="I187" i="24"/>
  <c r="I100" i="24"/>
  <c r="I60" i="24"/>
  <c r="I243" i="24"/>
  <c r="I118" i="24"/>
  <c r="I439" i="24"/>
  <c r="I308" i="24"/>
  <c r="I130" i="24"/>
  <c r="I292" i="24"/>
  <c r="I405" i="24"/>
  <c r="I140" i="24"/>
  <c r="I440" i="24"/>
  <c r="I75" i="24"/>
  <c r="I70" i="24"/>
  <c r="I303" i="24"/>
  <c r="I345" i="24"/>
  <c r="I332" i="24"/>
  <c r="I299" i="24"/>
  <c r="I169" i="24"/>
  <c r="I385" i="24"/>
  <c r="I260" i="24"/>
  <c r="I132" i="24"/>
  <c r="I269" i="24"/>
  <c r="I400" i="24"/>
  <c r="I396" i="24"/>
  <c r="I250" i="24"/>
  <c r="I315" i="24"/>
  <c r="I127" i="24"/>
  <c r="I324" i="24"/>
  <c r="I99" i="24"/>
  <c r="I387" i="24"/>
  <c r="I78" i="24"/>
  <c r="I125" i="24"/>
  <c r="I143" i="24"/>
  <c r="I301" i="24"/>
  <c r="I370" i="24"/>
  <c r="I101" i="24"/>
  <c r="I297" i="24"/>
  <c r="I329" i="24"/>
  <c r="I156" i="24"/>
  <c r="I227" i="24"/>
  <c r="I313" i="24"/>
  <c r="I111" i="24"/>
  <c r="I270" i="24"/>
  <c r="I110" i="24"/>
  <c r="I256" i="24"/>
  <c r="I444" i="24"/>
  <c r="I357" i="24"/>
  <c r="I161" i="24"/>
  <c r="I288" i="24"/>
  <c r="I359" i="24"/>
  <c r="I262" i="24"/>
  <c r="I360" i="24"/>
  <c r="I410" i="24"/>
  <c r="I378" i="24"/>
  <c r="I59" i="24"/>
  <c r="I377" i="24"/>
  <c r="I123" i="24"/>
  <c r="I116" i="24"/>
  <c r="J434" i="24"/>
  <c r="G4" i="12"/>
  <c r="F1" i="14"/>
  <c r="I134" i="24"/>
  <c r="I319" i="24"/>
  <c r="I425" i="24"/>
  <c r="I321" i="24"/>
  <c r="I65" i="24"/>
  <c r="I277" i="24"/>
  <c r="I300" i="24"/>
  <c r="I177" i="24"/>
  <c r="I234" i="24"/>
  <c r="I389" i="24"/>
  <c r="I166" i="24"/>
  <c r="I423" i="24"/>
  <c r="I340" i="24"/>
  <c r="I361" i="24"/>
  <c r="I210" i="24"/>
  <c r="I185" i="24"/>
  <c r="I153" i="24"/>
  <c r="I338" i="24"/>
  <c r="I205" i="24"/>
  <c r="I120" i="24"/>
  <c r="I142" i="24"/>
  <c r="I347" i="24"/>
  <c r="I437" i="24"/>
  <c r="I438" i="24"/>
  <c r="I88" i="24"/>
  <c r="I50" i="24"/>
  <c r="I216" i="24"/>
  <c r="I286" i="24"/>
  <c r="I89" i="24"/>
  <c r="I362" i="24"/>
  <c r="I412" i="24"/>
  <c r="I409" i="24"/>
  <c r="I289" i="24"/>
  <c r="I62" i="24"/>
  <c r="I137" i="24"/>
  <c r="I435" i="24"/>
  <c r="I268" i="24"/>
  <c r="G41" i="13"/>
  <c r="I348" i="24"/>
  <c r="G7" i="12"/>
  <c r="G41" i="14"/>
  <c r="Q2" i="12"/>
  <c r="Q4" i="12"/>
  <c r="M11" i="2"/>
  <c r="Q11" i="2"/>
  <c r="B213" i="21"/>
  <c r="R213" i="21"/>
  <c r="O213" i="21"/>
  <c r="L213" i="21"/>
  <c r="Q213" i="21"/>
  <c r="E193" i="21"/>
  <c r="V213" i="21"/>
  <c r="I193" i="21"/>
  <c r="C213" i="21"/>
  <c r="M193" i="21"/>
  <c r="D213" i="21"/>
  <c r="Q193" i="21"/>
  <c r="U213" i="21"/>
  <c r="T193" i="21"/>
  <c r="C193" i="21"/>
  <c r="J193" i="21"/>
  <c r="L193" i="21"/>
  <c r="V193" i="21"/>
  <c r="U193" i="21"/>
  <c r="F213" i="21"/>
  <c r="G213" i="21"/>
  <c r="H213" i="21"/>
  <c r="D193" i="21"/>
  <c r="F193" i="21"/>
  <c r="P193" i="21"/>
  <c r="O193" i="21"/>
  <c r="H193" i="21"/>
  <c r="J213" i="21"/>
  <c r="K213" i="21"/>
  <c r="P213" i="21"/>
  <c r="M213" i="21"/>
  <c r="S193" i="21"/>
  <c r="K193" i="21"/>
  <c r="R193" i="21"/>
  <c r="N193" i="21"/>
  <c r="G193" i="21"/>
  <c r="N213" i="21"/>
  <c r="S213" i="21"/>
  <c r="E213" i="21"/>
  <c r="T213" i="21"/>
  <c r="I213" i="21"/>
  <c r="B193" i="21"/>
  <c r="I11" i="2"/>
  <c r="O11" i="12"/>
  <c r="C42" i="10"/>
  <c r="F42" i="10"/>
  <c r="J42" i="10"/>
  <c r="N42" i="10"/>
  <c r="R42" i="10"/>
  <c r="V42" i="10"/>
  <c r="G42" i="10"/>
  <c r="K42" i="10"/>
  <c r="O42" i="10"/>
  <c r="S42" i="10"/>
  <c r="W42" i="10"/>
  <c r="H42" i="10"/>
  <c r="L42" i="10"/>
  <c r="P42" i="10"/>
  <c r="T42" i="10"/>
  <c r="X42" i="10"/>
  <c r="E42" i="10"/>
  <c r="I42" i="10"/>
  <c r="M42" i="10"/>
  <c r="Q42" i="10"/>
  <c r="U42" i="10"/>
  <c r="C106" i="10"/>
  <c r="F106" i="10"/>
  <c r="J106" i="10"/>
  <c r="N106" i="10"/>
  <c r="R106" i="10"/>
  <c r="V106" i="10"/>
  <c r="H106" i="10"/>
  <c r="T106" i="10"/>
  <c r="I106" i="10"/>
  <c r="U106" i="10"/>
  <c r="G106" i="10"/>
  <c r="K106" i="10"/>
  <c r="O106" i="10"/>
  <c r="S106" i="10"/>
  <c r="W106" i="10"/>
  <c r="L106" i="10"/>
  <c r="P106" i="10"/>
  <c r="X106" i="10"/>
  <c r="E106" i="10"/>
  <c r="M106" i="10"/>
  <c r="Q106" i="10"/>
  <c r="V14" i="10"/>
  <c r="C65" i="10"/>
  <c r="X65" i="10"/>
  <c r="W65" i="10"/>
  <c r="V65" i="10"/>
  <c r="U65" i="10"/>
  <c r="T65" i="10"/>
  <c r="S65" i="10"/>
  <c r="R65" i="10"/>
  <c r="Q65" i="10"/>
  <c r="P65" i="10"/>
  <c r="O65" i="10"/>
  <c r="N65" i="10"/>
  <c r="M65" i="10"/>
  <c r="L65" i="10"/>
  <c r="K65" i="10"/>
  <c r="J65" i="10"/>
  <c r="I65" i="10"/>
  <c r="H65" i="10"/>
  <c r="G65" i="10"/>
  <c r="F65" i="10"/>
  <c r="E65" i="10"/>
  <c r="C64" i="10"/>
  <c r="X64" i="10"/>
  <c r="W64" i="10"/>
  <c r="V64" i="10"/>
  <c r="U64" i="10"/>
  <c r="T64" i="10"/>
  <c r="S64" i="10"/>
  <c r="R64" i="10"/>
  <c r="Q64" i="10"/>
  <c r="P64" i="10"/>
  <c r="O64" i="10"/>
  <c r="N64" i="10"/>
  <c r="M64" i="10"/>
  <c r="L64" i="10"/>
  <c r="K64" i="10"/>
  <c r="J64" i="10"/>
  <c r="I64" i="10"/>
  <c r="H64" i="10"/>
  <c r="G64" i="10"/>
  <c r="F64" i="10"/>
  <c r="E64" i="10"/>
  <c r="C63" i="10"/>
  <c r="X63" i="10"/>
  <c r="W63" i="10"/>
  <c r="V63" i="10"/>
  <c r="U63" i="10"/>
  <c r="T63" i="10"/>
  <c r="S63" i="10"/>
  <c r="R63" i="10"/>
  <c r="Q63" i="10"/>
  <c r="P63" i="10"/>
  <c r="O63" i="10"/>
  <c r="N63" i="10"/>
  <c r="M63" i="10"/>
  <c r="L63" i="10"/>
  <c r="K63" i="10"/>
  <c r="J63" i="10"/>
  <c r="I63" i="10"/>
  <c r="H63" i="10"/>
  <c r="G63" i="10"/>
  <c r="F63" i="10"/>
  <c r="E63" i="10"/>
  <c r="C62" i="10"/>
  <c r="X62" i="10"/>
  <c r="W62" i="10"/>
  <c r="V62" i="10"/>
  <c r="U62" i="10"/>
  <c r="T62" i="10"/>
  <c r="S62" i="10"/>
  <c r="R62" i="10"/>
  <c r="Q62" i="10"/>
  <c r="P62" i="10"/>
  <c r="O62" i="10"/>
  <c r="N62" i="10"/>
  <c r="M62" i="10"/>
  <c r="L62" i="10"/>
  <c r="K62" i="10"/>
  <c r="J62" i="10"/>
  <c r="I62" i="10"/>
  <c r="H62" i="10"/>
  <c r="G62" i="10"/>
  <c r="F62" i="10"/>
  <c r="E62" i="10"/>
  <c r="C61" i="10"/>
  <c r="X61" i="10"/>
  <c r="W61" i="10"/>
  <c r="V61" i="10"/>
  <c r="U61" i="10"/>
  <c r="T61" i="10"/>
  <c r="S61" i="10"/>
  <c r="R61" i="10"/>
  <c r="Q61" i="10"/>
  <c r="P61" i="10"/>
  <c r="O61" i="10"/>
  <c r="N61" i="10"/>
  <c r="M61" i="10"/>
  <c r="L61" i="10"/>
  <c r="K61" i="10"/>
  <c r="J61" i="10"/>
  <c r="I61" i="10"/>
  <c r="H61" i="10"/>
  <c r="G61" i="10"/>
  <c r="F61" i="10"/>
  <c r="E61" i="10"/>
  <c r="C60" i="10"/>
  <c r="X60" i="10"/>
  <c r="W60" i="10"/>
  <c r="V60" i="10"/>
  <c r="U60" i="10"/>
  <c r="T60" i="10"/>
  <c r="S60" i="10"/>
  <c r="R60" i="10"/>
  <c r="Q60" i="10"/>
  <c r="P60" i="10"/>
  <c r="O60" i="10"/>
  <c r="N60" i="10"/>
  <c r="M60" i="10"/>
  <c r="L60" i="10"/>
  <c r="K60" i="10"/>
  <c r="J60" i="10"/>
  <c r="I60" i="10"/>
  <c r="H60" i="10"/>
  <c r="G60" i="10"/>
  <c r="F60" i="10"/>
  <c r="E60" i="10"/>
  <c r="C59" i="10"/>
  <c r="X59" i="10"/>
  <c r="W59" i="10"/>
  <c r="V59" i="10"/>
  <c r="U59" i="10"/>
  <c r="T59" i="10"/>
  <c r="S59" i="10"/>
  <c r="R59" i="10"/>
  <c r="Q59" i="10"/>
  <c r="P59" i="10"/>
  <c r="O59" i="10"/>
  <c r="N59" i="10"/>
  <c r="M59" i="10"/>
  <c r="L59" i="10"/>
  <c r="K59" i="10"/>
  <c r="J59" i="10"/>
  <c r="I59" i="10"/>
  <c r="H59" i="10"/>
  <c r="G59" i="10"/>
  <c r="F59" i="10"/>
  <c r="E59" i="10"/>
  <c r="C58" i="10"/>
  <c r="X58" i="10"/>
  <c r="W58" i="10"/>
  <c r="V58" i="10"/>
  <c r="U58" i="10"/>
  <c r="T58" i="10"/>
  <c r="S58" i="10"/>
  <c r="R58" i="10"/>
  <c r="Q58" i="10"/>
  <c r="P58" i="10"/>
  <c r="O58" i="10"/>
  <c r="N58" i="10"/>
  <c r="M58" i="10"/>
  <c r="L58" i="10"/>
  <c r="K58" i="10"/>
  <c r="J58" i="10"/>
  <c r="I58" i="10"/>
  <c r="H58" i="10"/>
  <c r="G58" i="10"/>
  <c r="F58" i="10"/>
  <c r="E58" i="10"/>
  <c r="C57" i="10"/>
  <c r="X57" i="10"/>
  <c r="W57" i="10"/>
  <c r="V57" i="10"/>
  <c r="U57" i="10"/>
  <c r="T57" i="10"/>
  <c r="S57" i="10"/>
  <c r="R57" i="10"/>
  <c r="Q57" i="10"/>
  <c r="P57" i="10"/>
  <c r="O57" i="10"/>
  <c r="N57" i="10"/>
  <c r="M57" i="10"/>
  <c r="L57" i="10"/>
  <c r="K57" i="10"/>
  <c r="J57" i="10"/>
  <c r="I57" i="10"/>
  <c r="H57" i="10"/>
  <c r="G57" i="10"/>
  <c r="F57" i="10"/>
  <c r="E57" i="10"/>
  <c r="C56" i="10"/>
  <c r="X56" i="10"/>
  <c r="W56" i="10"/>
  <c r="V56" i="10"/>
  <c r="U56" i="10"/>
  <c r="T56" i="10"/>
  <c r="S56" i="10"/>
  <c r="R56" i="10"/>
  <c r="Q56" i="10"/>
  <c r="P56" i="10"/>
  <c r="O56" i="10"/>
  <c r="N56" i="10"/>
  <c r="M56" i="10"/>
  <c r="L56" i="10"/>
  <c r="K56" i="10"/>
  <c r="J56" i="10"/>
  <c r="I56" i="10"/>
  <c r="H56" i="10"/>
  <c r="G56" i="10"/>
  <c r="F56" i="10"/>
  <c r="E56" i="10"/>
  <c r="C55" i="10"/>
  <c r="X55" i="10"/>
  <c r="W55" i="10"/>
  <c r="V55" i="10"/>
  <c r="U55" i="10"/>
  <c r="T55" i="10"/>
  <c r="S55" i="10"/>
  <c r="R55" i="10"/>
  <c r="Q55" i="10"/>
  <c r="P55" i="10"/>
  <c r="O55" i="10"/>
  <c r="N55" i="10"/>
  <c r="M55" i="10"/>
  <c r="L55" i="10"/>
  <c r="K55" i="10"/>
  <c r="J55" i="10"/>
  <c r="I55" i="10"/>
  <c r="H55" i="10"/>
  <c r="G55" i="10"/>
  <c r="F55" i="10"/>
  <c r="E55" i="10"/>
  <c r="C54" i="10"/>
  <c r="X54" i="10"/>
  <c r="W54" i="10"/>
  <c r="V54" i="10"/>
  <c r="U54" i="10"/>
  <c r="T54" i="10"/>
  <c r="S54" i="10"/>
  <c r="R54" i="10"/>
  <c r="Q54" i="10"/>
  <c r="P54" i="10"/>
  <c r="O54" i="10"/>
  <c r="N54" i="10"/>
  <c r="M54" i="10"/>
  <c r="L54" i="10"/>
  <c r="K54" i="10"/>
  <c r="J54" i="10"/>
  <c r="I54" i="10"/>
  <c r="H54" i="10"/>
  <c r="G54" i="10"/>
  <c r="F54" i="10"/>
  <c r="E54" i="10"/>
  <c r="C53" i="10"/>
  <c r="X53" i="10"/>
  <c r="W53" i="10"/>
  <c r="V53" i="10"/>
  <c r="U53" i="10"/>
  <c r="T53" i="10"/>
  <c r="S53" i="10"/>
  <c r="R53" i="10"/>
  <c r="Q53" i="10"/>
  <c r="P53" i="10"/>
  <c r="O53" i="10"/>
  <c r="N53" i="10"/>
  <c r="M53" i="10"/>
  <c r="L53" i="10"/>
  <c r="K53" i="10"/>
  <c r="J53" i="10"/>
  <c r="I53" i="10"/>
  <c r="H53" i="10"/>
  <c r="G53" i="10"/>
  <c r="F53" i="10"/>
  <c r="E53" i="10"/>
  <c r="C52" i="10"/>
  <c r="X52" i="10"/>
  <c r="W52" i="10"/>
  <c r="V52" i="10"/>
  <c r="U52" i="10"/>
  <c r="T52" i="10"/>
  <c r="S52" i="10"/>
  <c r="R52" i="10"/>
  <c r="Q52" i="10"/>
  <c r="P52" i="10"/>
  <c r="O52" i="10"/>
  <c r="N52" i="10"/>
  <c r="M52" i="10"/>
  <c r="L52" i="10"/>
  <c r="K52" i="10"/>
  <c r="J52" i="10"/>
  <c r="I52" i="10"/>
  <c r="H52" i="10"/>
  <c r="G52" i="10"/>
  <c r="F52" i="10"/>
  <c r="E52" i="10"/>
  <c r="C51" i="10"/>
  <c r="X51" i="10"/>
  <c r="W51" i="10"/>
  <c r="V51" i="10"/>
  <c r="U51" i="10"/>
  <c r="T51" i="10"/>
  <c r="S51" i="10"/>
  <c r="R51" i="10"/>
  <c r="Q51" i="10"/>
  <c r="P51" i="10"/>
  <c r="O51" i="10"/>
  <c r="N51" i="10"/>
  <c r="M51" i="10"/>
  <c r="L51" i="10"/>
  <c r="K51" i="10"/>
  <c r="J51" i="10"/>
  <c r="I51" i="10"/>
  <c r="H51" i="10"/>
  <c r="G51" i="10"/>
  <c r="F51" i="10"/>
  <c r="E51" i="10"/>
  <c r="C50" i="10"/>
  <c r="X50" i="10"/>
  <c r="W50" i="10"/>
  <c r="V50" i="10"/>
  <c r="U50" i="10"/>
  <c r="T50" i="10"/>
  <c r="S50" i="10"/>
  <c r="R50" i="10"/>
  <c r="Q50" i="10"/>
  <c r="P50" i="10"/>
  <c r="O50" i="10"/>
  <c r="N50" i="10"/>
  <c r="M50" i="10"/>
  <c r="L50" i="10"/>
  <c r="K50" i="10"/>
  <c r="J50" i="10"/>
  <c r="I50" i="10"/>
  <c r="H50" i="10"/>
  <c r="G50" i="10"/>
  <c r="F50" i="10"/>
  <c r="E50" i="10"/>
  <c r="C49" i="10"/>
  <c r="X49" i="10"/>
  <c r="W49" i="10"/>
  <c r="V49" i="10"/>
  <c r="U49" i="10"/>
  <c r="T49" i="10"/>
  <c r="S49" i="10"/>
  <c r="R49" i="10"/>
  <c r="Q49" i="10"/>
  <c r="P49" i="10"/>
  <c r="O49" i="10"/>
  <c r="N49" i="10"/>
  <c r="M49" i="10"/>
  <c r="L49" i="10"/>
  <c r="K49" i="10"/>
  <c r="J49" i="10"/>
  <c r="I49" i="10"/>
  <c r="H49" i="10"/>
  <c r="G49" i="10"/>
  <c r="F49" i="10"/>
  <c r="E49" i="10"/>
  <c r="C48" i="10"/>
  <c r="X48" i="10"/>
  <c r="W48" i="10"/>
  <c r="V48" i="10"/>
  <c r="U48" i="10"/>
  <c r="T48" i="10"/>
  <c r="S48" i="10"/>
  <c r="R48" i="10"/>
  <c r="Q48" i="10"/>
  <c r="P48" i="10"/>
  <c r="O48" i="10"/>
  <c r="N48" i="10"/>
  <c r="M48" i="10"/>
  <c r="L48" i="10"/>
  <c r="K48" i="10"/>
  <c r="J48" i="10"/>
  <c r="I48" i="10"/>
  <c r="H48" i="10"/>
  <c r="G48" i="10"/>
  <c r="F48" i="10"/>
  <c r="E48" i="10"/>
  <c r="C47" i="10"/>
  <c r="X47" i="10"/>
  <c r="W47" i="10"/>
  <c r="V47" i="10"/>
  <c r="U47" i="10"/>
  <c r="T47" i="10"/>
  <c r="S47" i="10"/>
  <c r="R47" i="10"/>
  <c r="Q47" i="10"/>
  <c r="P47" i="10"/>
  <c r="O47" i="10"/>
  <c r="N47" i="10"/>
  <c r="M47" i="10"/>
  <c r="L47" i="10"/>
  <c r="K47" i="10"/>
  <c r="J47" i="10"/>
  <c r="I47" i="10"/>
  <c r="H47" i="10"/>
  <c r="G47" i="10"/>
  <c r="F47" i="10"/>
  <c r="E47" i="10"/>
  <c r="C46" i="10"/>
  <c r="X46" i="10"/>
  <c r="W46" i="10"/>
  <c r="V46" i="10"/>
  <c r="U46" i="10"/>
  <c r="T46" i="10"/>
  <c r="S46" i="10"/>
  <c r="R46" i="10"/>
  <c r="Q46" i="10"/>
  <c r="P46" i="10"/>
  <c r="O46" i="10"/>
  <c r="N46" i="10"/>
  <c r="M46" i="10"/>
  <c r="L46" i="10"/>
  <c r="K46" i="10"/>
  <c r="J46" i="10"/>
  <c r="I46" i="10"/>
  <c r="H46" i="10"/>
  <c r="G46" i="10"/>
  <c r="F46" i="10"/>
  <c r="E46" i="10"/>
  <c r="C45" i="10"/>
  <c r="X45" i="10"/>
  <c r="W45" i="10"/>
  <c r="V45" i="10"/>
  <c r="U45" i="10"/>
  <c r="T45" i="10"/>
  <c r="S45" i="10"/>
  <c r="R45" i="10"/>
  <c r="Q45" i="10"/>
  <c r="P45" i="10"/>
  <c r="O45" i="10"/>
  <c r="N45" i="10"/>
  <c r="M45" i="10"/>
  <c r="L45" i="10"/>
  <c r="K45" i="10"/>
  <c r="J45" i="10"/>
  <c r="I45" i="10"/>
  <c r="H45" i="10"/>
  <c r="G45" i="10"/>
  <c r="F45" i="10"/>
  <c r="E45" i="10"/>
  <c r="C44" i="10"/>
  <c r="X44" i="10"/>
  <c r="W44" i="10"/>
  <c r="V44" i="10"/>
  <c r="U44" i="10"/>
  <c r="T44" i="10"/>
  <c r="S44" i="10"/>
  <c r="R44" i="10"/>
  <c r="Q44" i="10"/>
  <c r="P44" i="10"/>
  <c r="O44" i="10"/>
  <c r="N44" i="10"/>
  <c r="M44" i="10"/>
  <c r="L44" i="10"/>
  <c r="K44" i="10"/>
  <c r="J44" i="10"/>
  <c r="I44" i="10"/>
  <c r="H44" i="10"/>
  <c r="G44" i="10"/>
  <c r="F44" i="10"/>
  <c r="E44" i="10"/>
  <c r="C43" i="10"/>
  <c r="X43" i="10"/>
  <c r="W43" i="10"/>
  <c r="V43" i="10"/>
  <c r="U43" i="10"/>
  <c r="T43" i="10"/>
  <c r="S43" i="10"/>
  <c r="R43" i="10"/>
  <c r="Q43" i="10"/>
  <c r="P43" i="10"/>
  <c r="O43" i="10"/>
  <c r="N43" i="10"/>
  <c r="M43" i="10"/>
  <c r="L43" i="10"/>
  <c r="K43" i="10"/>
  <c r="J43" i="10"/>
  <c r="I43" i="10"/>
  <c r="H43" i="10"/>
  <c r="G43" i="10"/>
  <c r="F43" i="10"/>
  <c r="E43" i="10"/>
  <c r="C88" i="10"/>
  <c r="X88" i="10"/>
  <c r="W88" i="10"/>
  <c r="V88" i="10"/>
  <c r="U88" i="10"/>
  <c r="T88" i="10"/>
  <c r="S88" i="10"/>
  <c r="R88" i="10"/>
  <c r="Q88" i="10"/>
  <c r="P88" i="10"/>
  <c r="O88" i="10"/>
  <c r="N88" i="10"/>
  <c r="M88" i="10"/>
  <c r="L88" i="10"/>
  <c r="K88" i="10"/>
  <c r="J88" i="10"/>
  <c r="I88" i="10"/>
  <c r="H88" i="10"/>
  <c r="G88" i="10"/>
  <c r="F88" i="10"/>
  <c r="E88" i="10"/>
  <c r="C87" i="10"/>
  <c r="X87" i="10"/>
  <c r="W87" i="10"/>
  <c r="V87" i="10"/>
  <c r="U87" i="10"/>
  <c r="T87" i="10"/>
  <c r="S87" i="10"/>
  <c r="R87" i="10"/>
  <c r="Q87" i="10"/>
  <c r="P87" i="10"/>
  <c r="O87" i="10"/>
  <c r="N87" i="10"/>
  <c r="M87" i="10"/>
  <c r="L87" i="10"/>
  <c r="K87" i="10"/>
  <c r="J87" i="10"/>
  <c r="I87" i="10"/>
  <c r="H87" i="10"/>
  <c r="G87" i="10"/>
  <c r="F87" i="10"/>
  <c r="E87" i="10"/>
  <c r="C86" i="10"/>
  <c r="X86" i="10"/>
  <c r="W86" i="10"/>
  <c r="V86" i="10"/>
  <c r="U86" i="10"/>
  <c r="T86" i="10"/>
  <c r="S86" i="10"/>
  <c r="R86" i="10"/>
  <c r="Q86" i="10"/>
  <c r="P86" i="10"/>
  <c r="O86" i="10"/>
  <c r="N86" i="10"/>
  <c r="M86" i="10"/>
  <c r="L86" i="10"/>
  <c r="K86" i="10"/>
  <c r="J86" i="10"/>
  <c r="I86" i="10"/>
  <c r="H86" i="10"/>
  <c r="G86" i="10"/>
  <c r="F86" i="10"/>
  <c r="E86" i="10"/>
  <c r="C85" i="10"/>
  <c r="X85" i="10"/>
  <c r="W85" i="10"/>
  <c r="V85" i="10"/>
  <c r="U85" i="10"/>
  <c r="T85" i="10"/>
  <c r="S85" i="10"/>
  <c r="R85" i="10"/>
  <c r="Q85" i="10"/>
  <c r="P85" i="10"/>
  <c r="O85" i="10"/>
  <c r="N85" i="10"/>
  <c r="M85" i="10"/>
  <c r="L85" i="10"/>
  <c r="K85" i="10"/>
  <c r="J85" i="10"/>
  <c r="I85" i="10"/>
  <c r="H85" i="10"/>
  <c r="G85" i="10"/>
  <c r="F85" i="10"/>
  <c r="E85" i="10"/>
  <c r="C84" i="10"/>
  <c r="X84" i="10"/>
  <c r="W84" i="10"/>
  <c r="V84" i="10"/>
  <c r="U84" i="10"/>
  <c r="T84" i="10"/>
  <c r="S84" i="10"/>
  <c r="R84" i="10"/>
  <c r="Q84" i="10"/>
  <c r="P84" i="10"/>
  <c r="O84" i="10"/>
  <c r="N84" i="10"/>
  <c r="M84" i="10"/>
  <c r="L84" i="10"/>
  <c r="K84" i="10"/>
  <c r="J84" i="10"/>
  <c r="I84" i="10"/>
  <c r="H84" i="10"/>
  <c r="G84" i="10"/>
  <c r="F84" i="10"/>
  <c r="E84" i="10"/>
  <c r="C83" i="10"/>
  <c r="X83" i="10"/>
  <c r="W83" i="10"/>
  <c r="V83" i="10"/>
  <c r="U83" i="10"/>
  <c r="T83" i="10"/>
  <c r="S83" i="10"/>
  <c r="R83" i="10"/>
  <c r="Q83" i="10"/>
  <c r="P83" i="10"/>
  <c r="O83" i="10"/>
  <c r="N83" i="10"/>
  <c r="M83" i="10"/>
  <c r="L83" i="10"/>
  <c r="K83" i="10"/>
  <c r="J83" i="10"/>
  <c r="I83" i="10"/>
  <c r="H83" i="10"/>
  <c r="G83" i="10"/>
  <c r="F83" i="10"/>
  <c r="E83" i="10"/>
  <c r="C82" i="10"/>
  <c r="X82" i="10"/>
  <c r="W82" i="10"/>
  <c r="V82" i="10"/>
  <c r="U82" i="10"/>
  <c r="T82" i="10"/>
  <c r="S82" i="10"/>
  <c r="R82" i="10"/>
  <c r="Q82" i="10"/>
  <c r="P82" i="10"/>
  <c r="O82" i="10"/>
  <c r="N82" i="10"/>
  <c r="M82" i="10"/>
  <c r="L82" i="10"/>
  <c r="K82" i="10"/>
  <c r="J82" i="10"/>
  <c r="I82" i="10"/>
  <c r="H82" i="10"/>
  <c r="G82" i="10"/>
  <c r="F82" i="10"/>
  <c r="E82" i="10"/>
  <c r="C81" i="10"/>
  <c r="X81" i="10"/>
  <c r="W81" i="10"/>
  <c r="V81" i="10"/>
  <c r="U81" i="10"/>
  <c r="T81" i="10"/>
  <c r="S81" i="10"/>
  <c r="R81" i="10"/>
  <c r="Q81" i="10"/>
  <c r="P81" i="10"/>
  <c r="O81" i="10"/>
  <c r="N81" i="10"/>
  <c r="M81" i="10"/>
  <c r="L81" i="10"/>
  <c r="K81" i="10"/>
  <c r="J81" i="10"/>
  <c r="I81" i="10"/>
  <c r="H81" i="10"/>
  <c r="G81" i="10"/>
  <c r="F81" i="10"/>
  <c r="E81" i="10"/>
  <c r="C80" i="10"/>
  <c r="X80" i="10"/>
  <c r="W80" i="10"/>
  <c r="V80" i="10"/>
  <c r="U80" i="10"/>
  <c r="T80" i="10"/>
  <c r="S80" i="10"/>
  <c r="R80" i="10"/>
  <c r="Q80" i="10"/>
  <c r="P80" i="10"/>
  <c r="O80" i="10"/>
  <c r="N80" i="10"/>
  <c r="M80" i="10"/>
  <c r="L80" i="10"/>
  <c r="K80" i="10"/>
  <c r="J80" i="10"/>
  <c r="I80" i="10"/>
  <c r="H80" i="10"/>
  <c r="G80" i="10"/>
  <c r="F80" i="10"/>
  <c r="E80" i="10"/>
  <c r="C79" i="10"/>
  <c r="X79" i="10"/>
  <c r="W79" i="10"/>
  <c r="V79" i="10"/>
  <c r="U79" i="10"/>
  <c r="T79" i="10"/>
  <c r="S79" i="10"/>
  <c r="R79" i="10"/>
  <c r="Q79" i="10"/>
  <c r="P79" i="10"/>
  <c r="O79" i="10"/>
  <c r="N79" i="10"/>
  <c r="M79" i="10"/>
  <c r="L79" i="10"/>
  <c r="K79" i="10"/>
  <c r="J79" i="10"/>
  <c r="I79" i="10"/>
  <c r="H79" i="10"/>
  <c r="G79" i="10"/>
  <c r="F79" i="10"/>
  <c r="E79" i="10"/>
  <c r="C78" i="10"/>
  <c r="X78" i="10"/>
  <c r="W78" i="10"/>
  <c r="V78" i="10"/>
  <c r="U78" i="10"/>
  <c r="T78" i="10"/>
  <c r="S78" i="10"/>
  <c r="R78" i="10"/>
  <c r="Q78" i="10"/>
  <c r="P78" i="10"/>
  <c r="O78" i="10"/>
  <c r="N78" i="10"/>
  <c r="M78" i="10"/>
  <c r="L78" i="10"/>
  <c r="K78" i="10"/>
  <c r="J78" i="10"/>
  <c r="I78" i="10"/>
  <c r="H78" i="10"/>
  <c r="G78" i="10"/>
  <c r="F78" i="10"/>
  <c r="E78" i="10"/>
  <c r="C77" i="10"/>
  <c r="X77" i="10"/>
  <c r="W77" i="10"/>
  <c r="V77" i="10"/>
  <c r="U77" i="10"/>
  <c r="T77" i="10"/>
  <c r="S77" i="10"/>
  <c r="R77" i="10"/>
  <c r="Q77" i="10"/>
  <c r="P77" i="10"/>
  <c r="O77" i="10"/>
  <c r="N77" i="10"/>
  <c r="M77" i="10"/>
  <c r="L77" i="10"/>
  <c r="K77" i="10"/>
  <c r="J77" i="10"/>
  <c r="I77" i="10"/>
  <c r="H77" i="10"/>
  <c r="G77" i="10"/>
  <c r="F77" i="10"/>
  <c r="E77" i="10"/>
  <c r="C76" i="10"/>
  <c r="X76" i="10"/>
  <c r="W76" i="10"/>
  <c r="V76" i="10"/>
  <c r="U76" i="10"/>
  <c r="T76" i="10"/>
  <c r="S76" i="10"/>
  <c r="R76" i="10"/>
  <c r="Q76" i="10"/>
  <c r="P76" i="10"/>
  <c r="O76" i="10"/>
  <c r="N76" i="10"/>
  <c r="M76" i="10"/>
  <c r="L76" i="10"/>
  <c r="K76" i="10"/>
  <c r="J76" i="10"/>
  <c r="I76" i="10"/>
  <c r="H76" i="10"/>
  <c r="G76" i="10"/>
  <c r="F76" i="10"/>
  <c r="E76" i="10"/>
  <c r="C75" i="10"/>
  <c r="X75" i="10"/>
  <c r="W75" i="10"/>
  <c r="V75" i="10"/>
  <c r="U75" i="10"/>
  <c r="T75" i="10"/>
  <c r="S75" i="10"/>
  <c r="R75" i="10"/>
  <c r="Q75" i="10"/>
  <c r="P75" i="10"/>
  <c r="O75" i="10"/>
  <c r="N75" i="10"/>
  <c r="M75" i="10"/>
  <c r="L75" i="10"/>
  <c r="K75" i="10"/>
  <c r="J75" i="10"/>
  <c r="I75" i="10"/>
  <c r="H75" i="10"/>
  <c r="G75" i="10"/>
  <c r="F75" i="10"/>
  <c r="E75" i="10"/>
  <c r="C74" i="10"/>
  <c r="X74" i="10"/>
  <c r="W74" i="10"/>
  <c r="V74" i="10"/>
  <c r="U74" i="10"/>
  <c r="T74" i="10"/>
  <c r="S74" i="10"/>
  <c r="R74" i="10"/>
  <c r="Q74" i="10"/>
  <c r="P74" i="10"/>
  <c r="O74" i="10"/>
  <c r="N74" i="10"/>
  <c r="M74" i="10"/>
  <c r="L74" i="10"/>
  <c r="K74" i="10"/>
  <c r="J74" i="10"/>
  <c r="I74" i="10"/>
  <c r="H74" i="10"/>
  <c r="G74" i="10"/>
  <c r="F74" i="10"/>
  <c r="E74" i="10"/>
  <c r="C73" i="10"/>
  <c r="X73" i="10"/>
  <c r="W73" i="10"/>
  <c r="V73" i="10"/>
  <c r="U73" i="10"/>
  <c r="T73" i="10"/>
  <c r="S73" i="10"/>
  <c r="R73" i="10"/>
  <c r="Q73" i="10"/>
  <c r="P73" i="10"/>
  <c r="O73" i="10"/>
  <c r="N73" i="10"/>
  <c r="M73" i="10"/>
  <c r="L73" i="10"/>
  <c r="K73" i="10"/>
  <c r="J73" i="10"/>
  <c r="I73" i="10"/>
  <c r="H73" i="10"/>
  <c r="G73" i="10"/>
  <c r="F73" i="10"/>
  <c r="E73" i="10"/>
  <c r="C72" i="10"/>
  <c r="X72" i="10"/>
  <c r="W72" i="10"/>
  <c r="V72" i="10"/>
  <c r="U72" i="10"/>
  <c r="T72" i="10"/>
  <c r="S72" i="10"/>
  <c r="R72" i="10"/>
  <c r="Q72" i="10"/>
  <c r="P72" i="10"/>
  <c r="O72" i="10"/>
  <c r="N72" i="10"/>
  <c r="M72" i="10"/>
  <c r="L72" i="10"/>
  <c r="K72" i="10"/>
  <c r="J72" i="10"/>
  <c r="I72" i="10"/>
  <c r="H72" i="10"/>
  <c r="G72" i="10"/>
  <c r="F72" i="10"/>
  <c r="E72" i="10"/>
  <c r="C71" i="10"/>
  <c r="X71" i="10"/>
  <c r="W71" i="10"/>
  <c r="V71" i="10"/>
  <c r="U71" i="10"/>
  <c r="T71" i="10"/>
  <c r="S71" i="10"/>
  <c r="R71" i="10"/>
  <c r="Q71" i="10"/>
  <c r="P71" i="10"/>
  <c r="O71" i="10"/>
  <c r="N71" i="10"/>
  <c r="M71" i="10"/>
  <c r="L71" i="10"/>
  <c r="K71" i="10"/>
  <c r="J71" i="10"/>
  <c r="I71" i="10"/>
  <c r="H71" i="10"/>
  <c r="G71" i="10"/>
  <c r="F71" i="10"/>
  <c r="E71" i="10"/>
  <c r="C70" i="10"/>
  <c r="X70" i="10"/>
  <c r="W70" i="10"/>
  <c r="V70" i="10"/>
  <c r="U70" i="10"/>
  <c r="T70" i="10"/>
  <c r="S70" i="10"/>
  <c r="R70" i="10"/>
  <c r="Q70" i="10"/>
  <c r="P70" i="10"/>
  <c r="O70" i="10"/>
  <c r="N70" i="10"/>
  <c r="M70" i="10"/>
  <c r="L70" i="10"/>
  <c r="K70" i="10"/>
  <c r="J70" i="10"/>
  <c r="I70" i="10"/>
  <c r="H70" i="10"/>
  <c r="G70" i="10"/>
  <c r="F70" i="10"/>
  <c r="E70" i="10"/>
  <c r="C69" i="10"/>
  <c r="X69" i="10"/>
  <c r="W69" i="10"/>
  <c r="V69" i="10"/>
  <c r="U69" i="10"/>
  <c r="T69" i="10"/>
  <c r="S69" i="10"/>
  <c r="R69" i="10"/>
  <c r="Q69" i="10"/>
  <c r="P69" i="10"/>
  <c r="O69" i="10"/>
  <c r="N69" i="10"/>
  <c r="M69" i="10"/>
  <c r="L69" i="10"/>
  <c r="K69" i="10"/>
  <c r="J69" i="10"/>
  <c r="I69" i="10"/>
  <c r="H69" i="10"/>
  <c r="G69" i="10"/>
  <c r="F69" i="10"/>
  <c r="E69" i="10"/>
  <c r="C68" i="10"/>
  <c r="X68" i="10"/>
  <c r="W68" i="10"/>
  <c r="V68" i="10"/>
  <c r="U68" i="10"/>
  <c r="T68" i="10"/>
  <c r="S68" i="10"/>
  <c r="R68" i="10"/>
  <c r="Q68" i="10"/>
  <c r="P68" i="10"/>
  <c r="O68" i="10"/>
  <c r="N68" i="10"/>
  <c r="M68" i="10"/>
  <c r="L68" i="10"/>
  <c r="K68" i="10"/>
  <c r="J68" i="10"/>
  <c r="I68" i="10"/>
  <c r="H68" i="10"/>
  <c r="G68" i="10"/>
  <c r="F68" i="10"/>
  <c r="E68" i="10"/>
  <c r="C67" i="10"/>
  <c r="X67" i="10"/>
  <c r="W67" i="10"/>
  <c r="V67" i="10"/>
  <c r="U67" i="10"/>
  <c r="T67" i="10"/>
  <c r="S67" i="10"/>
  <c r="R67" i="10"/>
  <c r="Q67" i="10"/>
  <c r="P67" i="10"/>
  <c r="O67" i="10"/>
  <c r="N67" i="10"/>
  <c r="M67" i="10"/>
  <c r="L67" i="10"/>
  <c r="K67" i="10"/>
  <c r="J67" i="10"/>
  <c r="I67" i="10"/>
  <c r="H67" i="10"/>
  <c r="G67" i="10"/>
  <c r="F67" i="10"/>
  <c r="E67" i="10"/>
  <c r="C66" i="10"/>
  <c r="X66" i="10"/>
  <c r="W66" i="10"/>
  <c r="V66" i="10"/>
  <c r="U66" i="10"/>
  <c r="T66" i="10"/>
  <c r="S66" i="10"/>
  <c r="R66" i="10"/>
  <c r="Q66" i="10"/>
  <c r="P66" i="10"/>
  <c r="O66" i="10"/>
  <c r="N66" i="10"/>
  <c r="M66" i="10"/>
  <c r="L66" i="10"/>
  <c r="K66" i="10"/>
  <c r="J66" i="10"/>
  <c r="I66" i="10"/>
  <c r="H66" i="10"/>
  <c r="G66" i="10"/>
  <c r="F66" i="10"/>
  <c r="E66" i="10"/>
  <c r="C100" i="10"/>
  <c r="X100" i="10"/>
  <c r="W100" i="10"/>
  <c r="V100" i="10"/>
  <c r="U100" i="10"/>
  <c r="T100" i="10"/>
  <c r="S100" i="10"/>
  <c r="R100" i="10"/>
  <c r="Q100" i="10"/>
  <c r="P100" i="10"/>
  <c r="O100" i="10"/>
  <c r="N100" i="10"/>
  <c r="M100" i="10"/>
  <c r="L100" i="10"/>
  <c r="K100" i="10"/>
  <c r="J100" i="10"/>
  <c r="I100" i="10"/>
  <c r="H100" i="10"/>
  <c r="G100" i="10"/>
  <c r="F100" i="10"/>
  <c r="E100" i="10"/>
  <c r="C99" i="10"/>
  <c r="X99" i="10"/>
  <c r="W99" i="10"/>
  <c r="V99" i="10"/>
  <c r="U99" i="10"/>
  <c r="T99" i="10"/>
  <c r="S99" i="10"/>
  <c r="R99" i="10"/>
  <c r="Q99" i="10"/>
  <c r="P99" i="10"/>
  <c r="O99" i="10"/>
  <c r="N99" i="10"/>
  <c r="M99" i="10"/>
  <c r="L99" i="10"/>
  <c r="K99" i="10"/>
  <c r="J99" i="10"/>
  <c r="I99" i="10"/>
  <c r="H99" i="10"/>
  <c r="G99" i="10"/>
  <c r="F99" i="10"/>
  <c r="E99" i="10"/>
  <c r="C98" i="10"/>
  <c r="X98" i="10"/>
  <c r="W98" i="10"/>
  <c r="V98" i="10"/>
  <c r="U98" i="10"/>
  <c r="T98" i="10"/>
  <c r="S98" i="10"/>
  <c r="R98" i="10"/>
  <c r="Q98" i="10"/>
  <c r="P98" i="10"/>
  <c r="O98" i="10"/>
  <c r="N98" i="10"/>
  <c r="M98" i="10"/>
  <c r="L98" i="10"/>
  <c r="K98" i="10"/>
  <c r="J98" i="10"/>
  <c r="I98" i="10"/>
  <c r="H98" i="10"/>
  <c r="G98" i="10"/>
  <c r="F98" i="10"/>
  <c r="E98" i="10"/>
  <c r="C97" i="10"/>
  <c r="X97" i="10"/>
  <c r="W97" i="10"/>
  <c r="V97" i="10"/>
  <c r="U97" i="10"/>
  <c r="T97" i="10"/>
  <c r="S97" i="10"/>
  <c r="R97" i="10"/>
  <c r="Q97" i="10"/>
  <c r="P97" i="10"/>
  <c r="O97" i="10"/>
  <c r="N97" i="10"/>
  <c r="M97" i="10"/>
  <c r="L97" i="10"/>
  <c r="K97" i="10"/>
  <c r="J97" i="10"/>
  <c r="I97" i="10"/>
  <c r="H97" i="10"/>
  <c r="G97" i="10"/>
  <c r="F97" i="10"/>
  <c r="E97" i="10"/>
  <c r="C96" i="10"/>
  <c r="X96" i="10"/>
  <c r="W96" i="10"/>
  <c r="V96" i="10"/>
  <c r="U96" i="10"/>
  <c r="T96" i="10"/>
  <c r="S96" i="10"/>
  <c r="R96" i="10"/>
  <c r="Q96" i="10"/>
  <c r="P96" i="10"/>
  <c r="O96" i="10"/>
  <c r="N96" i="10"/>
  <c r="M96" i="10"/>
  <c r="L96" i="10"/>
  <c r="K96" i="10"/>
  <c r="J96" i="10"/>
  <c r="I96" i="10"/>
  <c r="H96" i="10"/>
  <c r="G96" i="10"/>
  <c r="F96" i="10"/>
  <c r="E96" i="10"/>
  <c r="C95" i="10"/>
  <c r="X95" i="10"/>
  <c r="W95" i="10"/>
  <c r="V95" i="10"/>
  <c r="U95" i="10"/>
  <c r="T95" i="10"/>
  <c r="S95" i="10"/>
  <c r="R95" i="10"/>
  <c r="Q95" i="10"/>
  <c r="P95" i="10"/>
  <c r="O95" i="10"/>
  <c r="N95" i="10"/>
  <c r="M95" i="10"/>
  <c r="L95" i="10"/>
  <c r="K95" i="10"/>
  <c r="J95" i="10"/>
  <c r="I95" i="10"/>
  <c r="H95" i="10"/>
  <c r="G95" i="10"/>
  <c r="F95" i="10"/>
  <c r="E95" i="10"/>
  <c r="C94" i="10"/>
  <c r="X94" i="10"/>
  <c r="W94" i="10"/>
  <c r="V94" i="10"/>
  <c r="U94" i="10"/>
  <c r="T94" i="10"/>
  <c r="S94" i="10"/>
  <c r="R94" i="10"/>
  <c r="Q94" i="10"/>
  <c r="P94" i="10"/>
  <c r="O94" i="10"/>
  <c r="N94" i="10"/>
  <c r="M94" i="10"/>
  <c r="L94" i="10"/>
  <c r="K94" i="10"/>
  <c r="J94" i="10"/>
  <c r="I94" i="10"/>
  <c r="H94" i="10"/>
  <c r="G94" i="10"/>
  <c r="F94" i="10"/>
  <c r="E94" i="10"/>
  <c r="C93" i="10"/>
  <c r="X93" i="10"/>
  <c r="W93" i="10"/>
  <c r="V93" i="10"/>
  <c r="U93" i="10"/>
  <c r="T93" i="10"/>
  <c r="S93" i="10"/>
  <c r="R93" i="10"/>
  <c r="Q93" i="10"/>
  <c r="P93" i="10"/>
  <c r="O93" i="10"/>
  <c r="N93" i="10"/>
  <c r="M93" i="10"/>
  <c r="L93" i="10"/>
  <c r="K93" i="10"/>
  <c r="J93" i="10"/>
  <c r="I93" i="10"/>
  <c r="H93" i="10"/>
  <c r="G93" i="10"/>
  <c r="F93" i="10"/>
  <c r="E93" i="10"/>
  <c r="C92" i="10"/>
  <c r="X92" i="10"/>
  <c r="W92" i="10"/>
  <c r="V92" i="10"/>
  <c r="U92" i="10"/>
  <c r="T92" i="10"/>
  <c r="S92" i="10"/>
  <c r="R92" i="10"/>
  <c r="Q92" i="10"/>
  <c r="P92" i="10"/>
  <c r="O92" i="10"/>
  <c r="N92" i="10"/>
  <c r="M92" i="10"/>
  <c r="L92" i="10"/>
  <c r="K92" i="10"/>
  <c r="J92" i="10"/>
  <c r="I92" i="10"/>
  <c r="H92" i="10"/>
  <c r="G92" i="10"/>
  <c r="F92" i="10"/>
  <c r="E92" i="10"/>
  <c r="C91" i="10"/>
  <c r="X91" i="10"/>
  <c r="W91" i="10"/>
  <c r="V91" i="10"/>
  <c r="U91" i="10"/>
  <c r="T91" i="10"/>
  <c r="S91" i="10"/>
  <c r="R91" i="10"/>
  <c r="Q91" i="10"/>
  <c r="P91" i="10"/>
  <c r="O91" i="10"/>
  <c r="N91" i="10"/>
  <c r="M91" i="10"/>
  <c r="L91" i="10"/>
  <c r="K91" i="10"/>
  <c r="J91" i="10"/>
  <c r="I91" i="10"/>
  <c r="H91" i="10"/>
  <c r="G91" i="10"/>
  <c r="F91" i="10"/>
  <c r="E91" i="10"/>
  <c r="C90" i="10"/>
  <c r="X90" i="10"/>
  <c r="W90" i="10"/>
  <c r="V90" i="10"/>
  <c r="U90" i="10"/>
  <c r="T90" i="10"/>
  <c r="S90" i="10"/>
  <c r="R90" i="10"/>
  <c r="Q90" i="10"/>
  <c r="P90" i="10"/>
  <c r="O90" i="10"/>
  <c r="N90" i="10"/>
  <c r="M90" i="10"/>
  <c r="L90" i="10"/>
  <c r="K90" i="10"/>
  <c r="J90" i="10"/>
  <c r="I90" i="10"/>
  <c r="H90" i="10"/>
  <c r="G90" i="10"/>
  <c r="F90" i="10"/>
  <c r="E90" i="10"/>
  <c r="C89" i="10"/>
  <c r="X89" i="10"/>
  <c r="W89" i="10"/>
  <c r="V89" i="10"/>
  <c r="U89" i="10"/>
  <c r="T89" i="10"/>
  <c r="S89" i="10"/>
  <c r="R89" i="10"/>
  <c r="Q89" i="10"/>
  <c r="P89" i="10"/>
  <c r="O89" i="10"/>
  <c r="N89" i="10"/>
  <c r="M89" i="10"/>
  <c r="L89" i="10"/>
  <c r="K89" i="10"/>
  <c r="J89" i="10"/>
  <c r="I89" i="10"/>
  <c r="H89" i="10"/>
  <c r="G89" i="10"/>
  <c r="F89" i="10"/>
  <c r="E89" i="10"/>
  <c r="C161" i="10"/>
  <c r="X161" i="10"/>
  <c r="W161" i="10"/>
  <c r="V161" i="10"/>
  <c r="U161" i="10"/>
  <c r="T161" i="10"/>
  <c r="S161" i="10"/>
  <c r="R161" i="10"/>
  <c r="Q161" i="10"/>
  <c r="P161" i="10"/>
  <c r="O161" i="10"/>
  <c r="N161" i="10"/>
  <c r="M161" i="10"/>
  <c r="L161" i="10"/>
  <c r="K161" i="10"/>
  <c r="J161" i="10"/>
  <c r="I161" i="10"/>
  <c r="H161" i="10"/>
  <c r="G161" i="10"/>
  <c r="F161" i="10"/>
  <c r="E161" i="10"/>
  <c r="C160" i="10"/>
  <c r="X160" i="10"/>
  <c r="W160" i="10"/>
  <c r="V160" i="10"/>
  <c r="U160" i="10"/>
  <c r="T160" i="10"/>
  <c r="S160" i="10"/>
  <c r="R160" i="10"/>
  <c r="Q160" i="10"/>
  <c r="P160" i="10"/>
  <c r="O160" i="10"/>
  <c r="N160" i="10"/>
  <c r="M160" i="10"/>
  <c r="L160" i="10"/>
  <c r="K160" i="10"/>
  <c r="J160" i="10"/>
  <c r="I160" i="10"/>
  <c r="H160" i="10"/>
  <c r="G160" i="10"/>
  <c r="F160" i="10"/>
  <c r="E160" i="10"/>
  <c r="C159" i="10"/>
  <c r="X159" i="10"/>
  <c r="W159" i="10"/>
  <c r="V159" i="10"/>
  <c r="U159" i="10"/>
  <c r="T159" i="10"/>
  <c r="S159" i="10"/>
  <c r="R159" i="10"/>
  <c r="Q159" i="10"/>
  <c r="P159" i="10"/>
  <c r="O159" i="10"/>
  <c r="N159" i="10"/>
  <c r="M159" i="10"/>
  <c r="L159" i="10"/>
  <c r="K159" i="10"/>
  <c r="J159" i="10"/>
  <c r="I159" i="10"/>
  <c r="H159" i="10"/>
  <c r="G159" i="10"/>
  <c r="F159" i="10"/>
  <c r="E159" i="10"/>
  <c r="C158" i="10"/>
  <c r="X158" i="10"/>
  <c r="W158" i="10"/>
  <c r="V158" i="10"/>
  <c r="U158" i="10"/>
  <c r="T158" i="10"/>
  <c r="S158" i="10"/>
  <c r="R158" i="10"/>
  <c r="Q158" i="10"/>
  <c r="P158" i="10"/>
  <c r="O158" i="10"/>
  <c r="N158" i="10"/>
  <c r="M158" i="10"/>
  <c r="L158" i="10"/>
  <c r="K158" i="10"/>
  <c r="J158" i="10"/>
  <c r="I158" i="10"/>
  <c r="H158" i="10"/>
  <c r="G158" i="10"/>
  <c r="F158" i="10"/>
  <c r="E158" i="10"/>
  <c r="C157" i="10"/>
  <c r="X157" i="10"/>
  <c r="W157" i="10"/>
  <c r="V157" i="10"/>
  <c r="U157" i="10"/>
  <c r="T157" i="10"/>
  <c r="S157" i="10"/>
  <c r="R157" i="10"/>
  <c r="Q157" i="10"/>
  <c r="P157" i="10"/>
  <c r="O157" i="10"/>
  <c r="N157" i="10"/>
  <c r="M157" i="10"/>
  <c r="L157" i="10"/>
  <c r="K157" i="10"/>
  <c r="J157" i="10"/>
  <c r="I157" i="10"/>
  <c r="H157" i="10"/>
  <c r="G157" i="10"/>
  <c r="F157" i="10"/>
  <c r="E157" i="10"/>
  <c r="C156" i="10"/>
  <c r="X156" i="10"/>
  <c r="W156" i="10"/>
  <c r="V156" i="10"/>
  <c r="U156" i="10"/>
  <c r="T156" i="10"/>
  <c r="S156" i="10"/>
  <c r="R156" i="10"/>
  <c r="Q156" i="10"/>
  <c r="P156" i="10"/>
  <c r="O156" i="10"/>
  <c r="N156" i="10"/>
  <c r="M156" i="10"/>
  <c r="L156" i="10"/>
  <c r="K156" i="10"/>
  <c r="J156" i="10"/>
  <c r="I156" i="10"/>
  <c r="H156" i="10"/>
  <c r="G156" i="10"/>
  <c r="F156" i="10"/>
  <c r="E156" i="10"/>
  <c r="C155" i="10"/>
  <c r="X155" i="10"/>
  <c r="W155" i="10"/>
  <c r="V155" i="10"/>
  <c r="U155" i="10"/>
  <c r="T155" i="10"/>
  <c r="S155" i="10"/>
  <c r="R155" i="10"/>
  <c r="Q155" i="10"/>
  <c r="P155" i="10"/>
  <c r="O155" i="10"/>
  <c r="N155" i="10"/>
  <c r="M155" i="10"/>
  <c r="L155" i="10"/>
  <c r="K155" i="10"/>
  <c r="J155" i="10"/>
  <c r="I155" i="10"/>
  <c r="H155" i="10"/>
  <c r="G155" i="10"/>
  <c r="F155" i="10"/>
  <c r="E155" i="10"/>
  <c r="C154" i="10"/>
  <c r="X154" i="10"/>
  <c r="W154" i="10"/>
  <c r="V154" i="10"/>
  <c r="U154" i="10"/>
  <c r="T154" i="10"/>
  <c r="S154" i="10"/>
  <c r="R154" i="10"/>
  <c r="Q154" i="10"/>
  <c r="P154" i="10"/>
  <c r="O154" i="10"/>
  <c r="N154" i="10"/>
  <c r="M154" i="10"/>
  <c r="L154" i="10"/>
  <c r="K154" i="10"/>
  <c r="J154" i="10"/>
  <c r="I154" i="10"/>
  <c r="H154" i="10"/>
  <c r="G154" i="10"/>
  <c r="F154" i="10"/>
  <c r="E154" i="10"/>
  <c r="C153" i="10"/>
  <c r="X153" i="10"/>
  <c r="W153" i="10"/>
  <c r="V153" i="10"/>
  <c r="U153" i="10"/>
  <c r="T153" i="10"/>
  <c r="S153" i="10"/>
  <c r="R153" i="10"/>
  <c r="Q153" i="10"/>
  <c r="P153" i="10"/>
  <c r="O153" i="10"/>
  <c r="N153" i="10"/>
  <c r="M153" i="10"/>
  <c r="L153" i="10"/>
  <c r="K153" i="10"/>
  <c r="J153" i="10"/>
  <c r="I153" i="10"/>
  <c r="H153" i="10"/>
  <c r="G153" i="10"/>
  <c r="F153" i="10"/>
  <c r="E153" i="10"/>
  <c r="C152" i="10"/>
  <c r="X152" i="10"/>
  <c r="W152" i="10"/>
  <c r="V152" i="10"/>
  <c r="U152" i="10"/>
  <c r="T152" i="10"/>
  <c r="S152" i="10"/>
  <c r="R152" i="10"/>
  <c r="Q152" i="10"/>
  <c r="P152" i="10"/>
  <c r="O152" i="10"/>
  <c r="N152" i="10"/>
  <c r="M152" i="10"/>
  <c r="L152" i="10"/>
  <c r="K152" i="10"/>
  <c r="J152" i="10"/>
  <c r="I152" i="10"/>
  <c r="H152" i="10"/>
  <c r="G152" i="10"/>
  <c r="F152" i="10"/>
  <c r="E152" i="10"/>
  <c r="C151" i="10"/>
  <c r="X151" i="10"/>
  <c r="W151" i="10"/>
  <c r="V151" i="10"/>
  <c r="U151" i="10"/>
  <c r="T151" i="10"/>
  <c r="S151" i="10"/>
  <c r="R151" i="10"/>
  <c r="Q151" i="10"/>
  <c r="P151" i="10"/>
  <c r="O151" i="10"/>
  <c r="N151" i="10"/>
  <c r="M151" i="10"/>
  <c r="L151" i="10"/>
  <c r="K151" i="10"/>
  <c r="J151" i="10"/>
  <c r="I151" i="10"/>
  <c r="H151" i="10"/>
  <c r="G151" i="10"/>
  <c r="F151" i="10"/>
  <c r="E151" i="10"/>
  <c r="C150" i="10"/>
  <c r="X150" i="10"/>
  <c r="W150" i="10"/>
  <c r="V150" i="10"/>
  <c r="U150" i="10"/>
  <c r="T150" i="10"/>
  <c r="S150" i="10"/>
  <c r="R150" i="10"/>
  <c r="Q150" i="10"/>
  <c r="P150" i="10"/>
  <c r="O150" i="10"/>
  <c r="N150" i="10"/>
  <c r="M150" i="10"/>
  <c r="L150" i="10"/>
  <c r="K150" i="10"/>
  <c r="J150" i="10"/>
  <c r="I150" i="10"/>
  <c r="H150" i="10"/>
  <c r="G150" i="10"/>
  <c r="F150" i="10"/>
  <c r="E150" i="10"/>
  <c r="C149" i="10"/>
  <c r="X149" i="10"/>
  <c r="W149" i="10"/>
  <c r="V149" i="10"/>
  <c r="U149" i="10"/>
  <c r="T149" i="10"/>
  <c r="S149" i="10"/>
  <c r="R149" i="10"/>
  <c r="Q149" i="10"/>
  <c r="P149" i="10"/>
  <c r="O149" i="10"/>
  <c r="N149" i="10"/>
  <c r="M149" i="10"/>
  <c r="L149" i="10"/>
  <c r="K149" i="10"/>
  <c r="J149" i="10"/>
  <c r="I149" i="10"/>
  <c r="H149" i="10"/>
  <c r="G149" i="10"/>
  <c r="F149" i="10"/>
  <c r="E149" i="10"/>
  <c r="C148" i="10"/>
  <c r="X148" i="10"/>
  <c r="W148" i="10"/>
  <c r="V148" i="10"/>
  <c r="U148" i="10"/>
  <c r="T148" i="10"/>
  <c r="S148" i="10"/>
  <c r="R148" i="10"/>
  <c r="Q148" i="10"/>
  <c r="P148" i="10"/>
  <c r="O148" i="10"/>
  <c r="N148" i="10"/>
  <c r="M148" i="10"/>
  <c r="L148" i="10"/>
  <c r="K148" i="10"/>
  <c r="J148" i="10"/>
  <c r="I148" i="10"/>
  <c r="H148" i="10"/>
  <c r="G148" i="10"/>
  <c r="F148" i="10"/>
  <c r="E148" i="10"/>
  <c r="C147" i="10"/>
  <c r="X147" i="10"/>
  <c r="W147" i="10"/>
  <c r="V147" i="10"/>
  <c r="U147" i="10"/>
  <c r="T147" i="10"/>
  <c r="S147" i="10"/>
  <c r="R147" i="10"/>
  <c r="Q147" i="10"/>
  <c r="P147" i="10"/>
  <c r="O147" i="10"/>
  <c r="N147" i="10"/>
  <c r="M147" i="10"/>
  <c r="L147" i="10"/>
  <c r="K147" i="10"/>
  <c r="J147" i="10"/>
  <c r="I147" i="10"/>
  <c r="H147" i="10"/>
  <c r="G147" i="10"/>
  <c r="F147" i="10"/>
  <c r="E147" i="10"/>
  <c r="C146" i="10"/>
  <c r="X146" i="10"/>
  <c r="W146" i="10"/>
  <c r="V146" i="10"/>
  <c r="U146" i="10"/>
  <c r="T146" i="10"/>
  <c r="S146" i="10"/>
  <c r="R146" i="10"/>
  <c r="Q146" i="10"/>
  <c r="P146" i="10"/>
  <c r="O146" i="10"/>
  <c r="N146" i="10"/>
  <c r="M146" i="10"/>
  <c r="L146" i="10"/>
  <c r="K146" i="10"/>
  <c r="J146" i="10"/>
  <c r="I146" i="10"/>
  <c r="H146" i="10"/>
  <c r="G146" i="10"/>
  <c r="F146" i="10"/>
  <c r="E146" i="10"/>
  <c r="C145" i="10"/>
  <c r="X145" i="10"/>
  <c r="W145" i="10"/>
  <c r="V145" i="10"/>
  <c r="U145" i="10"/>
  <c r="T145" i="10"/>
  <c r="S145" i="10"/>
  <c r="R145" i="10"/>
  <c r="Q145" i="10"/>
  <c r="P145" i="10"/>
  <c r="O145" i="10"/>
  <c r="N145" i="10"/>
  <c r="M145" i="10"/>
  <c r="L145" i="10"/>
  <c r="K145" i="10"/>
  <c r="J145" i="10"/>
  <c r="I145" i="10"/>
  <c r="H145" i="10"/>
  <c r="G145" i="10"/>
  <c r="F145" i="10"/>
  <c r="E145" i="10"/>
  <c r="C144" i="10"/>
  <c r="X144" i="10"/>
  <c r="W144" i="10"/>
  <c r="V144" i="10"/>
  <c r="U144" i="10"/>
  <c r="T144" i="10"/>
  <c r="S144" i="10"/>
  <c r="R144" i="10"/>
  <c r="Q144" i="10"/>
  <c r="P144" i="10"/>
  <c r="O144" i="10"/>
  <c r="N144" i="10"/>
  <c r="M144" i="10"/>
  <c r="L144" i="10"/>
  <c r="K144" i="10"/>
  <c r="J144" i="10"/>
  <c r="I144" i="10"/>
  <c r="H144" i="10"/>
  <c r="G144" i="10"/>
  <c r="F144" i="10"/>
  <c r="E144" i="10"/>
  <c r="C143" i="10"/>
  <c r="X143" i="10"/>
  <c r="W143" i="10"/>
  <c r="V143" i="10"/>
  <c r="U143" i="10"/>
  <c r="T143" i="10"/>
  <c r="S143" i="10"/>
  <c r="R143" i="10"/>
  <c r="Q143" i="10"/>
  <c r="P143" i="10"/>
  <c r="O143" i="10"/>
  <c r="N143" i="10"/>
  <c r="M143" i="10"/>
  <c r="L143" i="10"/>
  <c r="K143" i="10"/>
  <c r="J143" i="10"/>
  <c r="I143" i="10"/>
  <c r="H143" i="10"/>
  <c r="G143" i="10"/>
  <c r="F143" i="10"/>
  <c r="E143" i="10"/>
  <c r="C142" i="10"/>
  <c r="X142" i="10"/>
  <c r="W142" i="10"/>
  <c r="V142" i="10"/>
  <c r="U142" i="10"/>
  <c r="T142" i="10"/>
  <c r="S142" i="10"/>
  <c r="R142" i="10"/>
  <c r="Q142" i="10"/>
  <c r="P142" i="10"/>
  <c r="O142" i="10"/>
  <c r="N142" i="10"/>
  <c r="M142" i="10"/>
  <c r="L142" i="10"/>
  <c r="K142" i="10"/>
  <c r="J142" i="10"/>
  <c r="I142" i="10"/>
  <c r="H142" i="10"/>
  <c r="G142" i="10"/>
  <c r="F142" i="10"/>
  <c r="E142" i="10"/>
  <c r="C141" i="10"/>
  <c r="X141" i="10"/>
  <c r="W141" i="10"/>
  <c r="V141" i="10"/>
  <c r="U141" i="10"/>
  <c r="T141" i="10"/>
  <c r="S141" i="10"/>
  <c r="R141" i="10"/>
  <c r="Q141" i="10"/>
  <c r="P141" i="10"/>
  <c r="O141" i="10"/>
  <c r="N141" i="10"/>
  <c r="M141" i="10"/>
  <c r="L141" i="10"/>
  <c r="K141" i="10"/>
  <c r="J141" i="10"/>
  <c r="I141" i="10"/>
  <c r="H141" i="10"/>
  <c r="G141" i="10"/>
  <c r="F141" i="10"/>
  <c r="E141" i="10"/>
  <c r="C140" i="10"/>
  <c r="X140" i="10"/>
  <c r="W140" i="10"/>
  <c r="V140" i="10"/>
  <c r="U140" i="10"/>
  <c r="T140" i="10"/>
  <c r="S140" i="10"/>
  <c r="R140" i="10"/>
  <c r="Q140" i="10"/>
  <c r="P140" i="10"/>
  <c r="O140" i="10"/>
  <c r="N140" i="10"/>
  <c r="M140" i="10"/>
  <c r="L140" i="10"/>
  <c r="K140" i="10"/>
  <c r="J140" i="10"/>
  <c r="I140" i="10"/>
  <c r="H140" i="10"/>
  <c r="G140" i="10"/>
  <c r="F140" i="10"/>
  <c r="E140" i="10"/>
  <c r="C139" i="10"/>
  <c r="X139" i="10"/>
  <c r="W139" i="10"/>
  <c r="V139" i="10"/>
  <c r="U139" i="10"/>
  <c r="T139" i="10"/>
  <c r="S139" i="10"/>
  <c r="R139" i="10"/>
  <c r="Q139" i="10"/>
  <c r="P139" i="10"/>
  <c r="O139" i="10"/>
  <c r="N139" i="10"/>
  <c r="M139" i="10"/>
  <c r="L139" i="10"/>
  <c r="K139" i="10"/>
  <c r="J139" i="10"/>
  <c r="I139" i="10"/>
  <c r="H139" i="10"/>
  <c r="G139" i="10"/>
  <c r="F139" i="10"/>
  <c r="E139" i="10"/>
  <c r="C138" i="10"/>
  <c r="X138" i="10"/>
  <c r="W138" i="10"/>
  <c r="V138" i="10"/>
  <c r="U138" i="10"/>
  <c r="T138" i="10"/>
  <c r="S138" i="10"/>
  <c r="R138" i="10"/>
  <c r="Q138" i="10"/>
  <c r="P138" i="10"/>
  <c r="O138" i="10"/>
  <c r="N138" i="10"/>
  <c r="M138" i="10"/>
  <c r="L138" i="10"/>
  <c r="K138" i="10"/>
  <c r="J138" i="10"/>
  <c r="I138" i="10"/>
  <c r="H138" i="10"/>
  <c r="G138" i="10"/>
  <c r="F138" i="10"/>
  <c r="E138" i="10"/>
  <c r="C137" i="10"/>
  <c r="X137" i="10"/>
  <c r="W137" i="10"/>
  <c r="V137" i="10"/>
  <c r="U137" i="10"/>
  <c r="T137" i="10"/>
  <c r="S137" i="10"/>
  <c r="R137" i="10"/>
  <c r="Q137" i="10"/>
  <c r="P137" i="10"/>
  <c r="O137" i="10"/>
  <c r="N137" i="10"/>
  <c r="M137" i="10"/>
  <c r="L137" i="10"/>
  <c r="K137" i="10"/>
  <c r="J137" i="10"/>
  <c r="I137" i="10"/>
  <c r="H137" i="10"/>
  <c r="G137" i="10"/>
  <c r="F137" i="10"/>
  <c r="E137" i="10"/>
  <c r="C136" i="10"/>
  <c r="X136" i="10"/>
  <c r="W136" i="10"/>
  <c r="V136" i="10"/>
  <c r="U136" i="10"/>
  <c r="T136" i="10"/>
  <c r="S136" i="10"/>
  <c r="R136" i="10"/>
  <c r="Q136" i="10"/>
  <c r="P136" i="10"/>
  <c r="O136" i="10"/>
  <c r="N136" i="10"/>
  <c r="M136" i="10"/>
  <c r="L136" i="10"/>
  <c r="K136" i="10"/>
  <c r="J136" i="10"/>
  <c r="I136" i="10"/>
  <c r="H136" i="10"/>
  <c r="G136" i="10"/>
  <c r="F136" i="10"/>
  <c r="E136" i="10"/>
  <c r="C135" i="10"/>
  <c r="X135" i="10"/>
  <c r="W135" i="10"/>
  <c r="V135" i="10"/>
  <c r="U135" i="10"/>
  <c r="T135" i="10"/>
  <c r="S135" i="10"/>
  <c r="R135" i="10"/>
  <c r="Q135" i="10"/>
  <c r="P135" i="10"/>
  <c r="O135" i="10"/>
  <c r="N135" i="10"/>
  <c r="M135" i="10"/>
  <c r="L135" i="10"/>
  <c r="K135" i="10"/>
  <c r="J135" i="10"/>
  <c r="I135" i="10"/>
  <c r="H135" i="10"/>
  <c r="G135" i="10"/>
  <c r="F135" i="10"/>
  <c r="E135" i="10"/>
  <c r="C134" i="10"/>
  <c r="X134" i="10"/>
  <c r="W134" i="10"/>
  <c r="V134" i="10"/>
  <c r="U134" i="10"/>
  <c r="T134" i="10"/>
  <c r="S134" i="10"/>
  <c r="R134" i="10"/>
  <c r="Q134" i="10"/>
  <c r="P134" i="10"/>
  <c r="O134" i="10"/>
  <c r="N134" i="10"/>
  <c r="M134" i="10"/>
  <c r="L134" i="10"/>
  <c r="K134" i="10"/>
  <c r="J134" i="10"/>
  <c r="I134" i="10"/>
  <c r="H134" i="10"/>
  <c r="G134" i="10"/>
  <c r="F134" i="10"/>
  <c r="E134" i="10"/>
  <c r="C133" i="10"/>
  <c r="X133" i="10"/>
  <c r="W133" i="10"/>
  <c r="V133" i="10"/>
  <c r="U133" i="10"/>
  <c r="T133" i="10"/>
  <c r="S133" i="10"/>
  <c r="R133" i="10"/>
  <c r="Q133" i="10"/>
  <c r="P133" i="10"/>
  <c r="O133" i="10"/>
  <c r="N133" i="10"/>
  <c r="M133" i="10"/>
  <c r="L133" i="10"/>
  <c r="K133" i="10"/>
  <c r="J133" i="10"/>
  <c r="I133" i="10"/>
  <c r="H133" i="10"/>
  <c r="G133" i="10"/>
  <c r="F133" i="10"/>
  <c r="E133" i="10"/>
  <c r="C132" i="10"/>
  <c r="X132" i="10"/>
  <c r="W132" i="10"/>
  <c r="V132" i="10"/>
  <c r="U132" i="10"/>
  <c r="T132" i="10"/>
  <c r="S132" i="10"/>
  <c r="R132" i="10"/>
  <c r="Q132" i="10"/>
  <c r="P132" i="10"/>
  <c r="O132" i="10"/>
  <c r="N132" i="10"/>
  <c r="M132" i="10"/>
  <c r="L132" i="10"/>
  <c r="K132" i="10"/>
  <c r="J132" i="10"/>
  <c r="I132" i="10"/>
  <c r="H132" i="10"/>
  <c r="G132" i="10"/>
  <c r="F132" i="10"/>
  <c r="E132" i="10"/>
  <c r="C131" i="10"/>
  <c r="X131" i="10"/>
  <c r="W131" i="10"/>
  <c r="V131" i="10"/>
  <c r="U131" i="10"/>
  <c r="T131" i="10"/>
  <c r="S131" i="10"/>
  <c r="R131" i="10"/>
  <c r="Q131" i="10"/>
  <c r="P131" i="10"/>
  <c r="O131" i="10"/>
  <c r="N131" i="10"/>
  <c r="M131" i="10"/>
  <c r="L131" i="10"/>
  <c r="K131" i="10"/>
  <c r="J131" i="10"/>
  <c r="I131" i="10"/>
  <c r="H131" i="10"/>
  <c r="G131" i="10"/>
  <c r="F131" i="10"/>
  <c r="E131" i="10"/>
  <c r="C130" i="10"/>
  <c r="X130" i="10"/>
  <c r="W130" i="10"/>
  <c r="V130" i="10"/>
  <c r="U130" i="10"/>
  <c r="T130" i="10"/>
  <c r="S130" i="10"/>
  <c r="R130" i="10"/>
  <c r="Q130" i="10"/>
  <c r="P130" i="10"/>
  <c r="O130" i="10"/>
  <c r="N130" i="10"/>
  <c r="M130" i="10"/>
  <c r="L130" i="10"/>
  <c r="K130" i="10"/>
  <c r="J130" i="10"/>
  <c r="I130" i="10"/>
  <c r="H130" i="10"/>
  <c r="G130" i="10"/>
  <c r="F130" i="10"/>
  <c r="E130" i="10"/>
  <c r="C129" i="10"/>
  <c r="X129" i="10"/>
  <c r="W129" i="10"/>
  <c r="V129" i="10"/>
  <c r="U129" i="10"/>
  <c r="T129" i="10"/>
  <c r="S129" i="10"/>
  <c r="R129" i="10"/>
  <c r="Q129" i="10"/>
  <c r="P129" i="10"/>
  <c r="O129" i="10"/>
  <c r="N129" i="10"/>
  <c r="M129" i="10"/>
  <c r="L129" i="10"/>
  <c r="K129" i="10"/>
  <c r="J129" i="10"/>
  <c r="I129" i="10"/>
  <c r="H129" i="10"/>
  <c r="G129" i="10"/>
  <c r="F129" i="10"/>
  <c r="E129" i="10"/>
  <c r="C128" i="10"/>
  <c r="X128" i="10"/>
  <c r="W128" i="10"/>
  <c r="V128" i="10"/>
  <c r="U128" i="10"/>
  <c r="T128" i="10"/>
  <c r="S128" i="10"/>
  <c r="R128" i="10"/>
  <c r="Q128" i="10"/>
  <c r="P128" i="10"/>
  <c r="O128" i="10"/>
  <c r="N128" i="10"/>
  <c r="M128" i="10"/>
  <c r="L128" i="10"/>
  <c r="K128" i="10"/>
  <c r="J128" i="10"/>
  <c r="I128" i="10"/>
  <c r="H128" i="10"/>
  <c r="G128" i="10"/>
  <c r="F128" i="10"/>
  <c r="E128" i="10"/>
  <c r="C127" i="10"/>
  <c r="X127" i="10"/>
  <c r="W127" i="10"/>
  <c r="V127" i="10"/>
  <c r="U127" i="10"/>
  <c r="T127" i="10"/>
  <c r="S127" i="10"/>
  <c r="R127" i="10"/>
  <c r="Q127" i="10"/>
  <c r="P127" i="10"/>
  <c r="O127" i="10"/>
  <c r="N127" i="10"/>
  <c r="M127" i="10"/>
  <c r="L127" i="10"/>
  <c r="K127" i="10"/>
  <c r="J127" i="10"/>
  <c r="I127" i="10"/>
  <c r="H127" i="10"/>
  <c r="G127" i="10"/>
  <c r="F127" i="10"/>
  <c r="E127" i="10"/>
  <c r="C126" i="10"/>
  <c r="X126" i="10"/>
  <c r="W126" i="10"/>
  <c r="V126" i="10"/>
  <c r="U126" i="10"/>
  <c r="T126" i="10"/>
  <c r="S126" i="10"/>
  <c r="R126" i="10"/>
  <c r="Q126" i="10"/>
  <c r="P126" i="10"/>
  <c r="O126" i="10"/>
  <c r="N126" i="10"/>
  <c r="M126" i="10"/>
  <c r="L126" i="10"/>
  <c r="K126" i="10"/>
  <c r="J126" i="10"/>
  <c r="I126" i="10"/>
  <c r="H126" i="10"/>
  <c r="G126" i="10"/>
  <c r="F126" i="10"/>
  <c r="E126" i="10"/>
  <c r="C125" i="10"/>
  <c r="X125" i="10"/>
  <c r="W125" i="10"/>
  <c r="V125" i="10"/>
  <c r="U125" i="10"/>
  <c r="T125" i="10"/>
  <c r="S125" i="10"/>
  <c r="R125" i="10"/>
  <c r="Q125" i="10"/>
  <c r="P125" i="10"/>
  <c r="O125" i="10"/>
  <c r="N125" i="10"/>
  <c r="M125" i="10"/>
  <c r="L125" i="10"/>
  <c r="K125" i="10"/>
  <c r="J125" i="10"/>
  <c r="I125" i="10"/>
  <c r="H125" i="10"/>
  <c r="G125" i="10"/>
  <c r="F125" i="10"/>
  <c r="E125" i="10"/>
  <c r="C124" i="10"/>
  <c r="X124" i="10"/>
  <c r="W124" i="10"/>
  <c r="V124" i="10"/>
  <c r="U124" i="10"/>
  <c r="T124" i="10"/>
  <c r="S124" i="10"/>
  <c r="R124" i="10"/>
  <c r="Q124" i="10"/>
  <c r="P124" i="10"/>
  <c r="O124" i="10"/>
  <c r="N124" i="10"/>
  <c r="M124" i="10"/>
  <c r="L124" i="10"/>
  <c r="K124" i="10"/>
  <c r="J124" i="10"/>
  <c r="I124" i="10"/>
  <c r="H124" i="10"/>
  <c r="G124" i="10"/>
  <c r="F124" i="10"/>
  <c r="E124" i="10"/>
  <c r="C123" i="10"/>
  <c r="X123" i="10"/>
  <c r="W123" i="10"/>
  <c r="V123" i="10"/>
  <c r="U123" i="10"/>
  <c r="T123" i="10"/>
  <c r="S123" i="10"/>
  <c r="R123" i="10"/>
  <c r="Q123" i="10"/>
  <c r="P123" i="10"/>
  <c r="O123" i="10"/>
  <c r="N123" i="10"/>
  <c r="M123" i="10"/>
  <c r="L123" i="10"/>
  <c r="K123" i="10"/>
  <c r="J123" i="10"/>
  <c r="I123" i="10"/>
  <c r="H123" i="10"/>
  <c r="G123" i="10"/>
  <c r="F123" i="10"/>
  <c r="E123" i="10"/>
  <c r="C122" i="10"/>
  <c r="X122" i="10"/>
  <c r="W122" i="10"/>
  <c r="V122" i="10"/>
  <c r="U122" i="10"/>
  <c r="T122" i="10"/>
  <c r="S122" i="10"/>
  <c r="R122" i="10"/>
  <c r="Q122" i="10"/>
  <c r="P122" i="10"/>
  <c r="O122" i="10"/>
  <c r="N122" i="10"/>
  <c r="M122" i="10"/>
  <c r="L122" i="10"/>
  <c r="K122" i="10"/>
  <c r="J122" i="10"/>
  <c r="I122" i="10"/>
  <c r="H122" i="10"/>
  <c r="G122" i="10"/>
  <c r="F122" i="10"/>
  <c r="E122" i="10"/>
  <c r="C121" i="10"/>
  <c r="X121" i="10"/>
  <c r="W121" i="10"/>
  <c r="V121" i="10"/>
  <c r="U121" i="10"/>
  <c r="T121" i="10"/>
  <c r="S121" i="10"/>
  <c r="R121" i="10"/>
  <c r="Q121" i="10"/>
  <c r="P121" i="10"/>
  <c r="O121" i="10"/>
  <c r="N121" i="10"/>
  <c r="M121" i="10"/>
  <c r="L121" i="10"/>
  <c r="K121" i="10"/>
  <c r="J121" i="10"/>
  <c r="I121" i="10"/>
  <c r="H121" i="10"/>
  <c r="G121" i="10"/>
  <c r="F121" i="10"/>
  <c r="E121" i="10"/>
  <c r="C120" i="10"/>
  <c r="X120" i="10"/>
  <c r="W120" i="10"/>
  <c r="V120" i="10"/>
  <c r="U120" i="10"/>
  <c r="T120" i="10"/>
  <c r="S120" i="10"/>
  <c r="R120" i="10"/>
  <c r="Q120" i="10"/>
  <c r="P120" i="10"/>
  <c r="O120" i="10"/>
  <c r="N120" i="10"/>
  <c r="M120" i="10"/>
  <c r="L120" i="10"/>
  <c r="K120" i="10"/>
  <c r="J120" i="10"/>
  <c r="I120" i="10"/>
  <c r="H120" i="10"/>
  <c r="G120" i="10"/>
  <c r="F120" i="10"/>
  <c r="E120" i="10"/>
  <c r="C119" i="10"/>
  <c r="X119" i="10"/>
  <c r="W119" i="10"/>
  <c r="V119" i="10"/>
  <c r="U119" i="10"/>
  <c r="T119" i="10"/>
  <c r="S119" i="10"/>
  <c r="R119" i="10"/>
  <c r="Q119" i="10"/>
  <c r="P119" i="10"/>
  <c r="O119" i="10"/>
  <c r="N119" i="10"/>
  <c r="M119" i="10"/>
  <c r="L119" i="10"/>
  <c r="K119" i="10"/>
  <c r="J119" i="10"/>
  <c r="I119" i="10"/>
  <c r="H119" i="10"/>
  <c r="G119" i="10"/>
  <c r="F119" i="10"/>
  <c r="E119" i="10"/>
  <c r="C118" i="10"/>
  <c r="X118" i="10"/>
  <c r="W118" i="10"/>
  <c r="V118" i="10"/>
  <c r="U118" i="10"/>
  <c r="T118" i="10"/>
  <c r="S118" i="10"/>
  <c r="R118" i="10"/>
  <c r="Q118" i="10"/>
  <c r="P118" i="10"/>
  <c r="O118" i="10"/>
  <c r="N118" i="10"/>
  <c r="M118" i="10"/>
  <c r="L118" i="10"/>
  <c r="K118" i="10"/>
  <c r="J118" i="10"/>
  <c r="I118" i="10"/>
  <c r="H118" i="10"/>
  <c r="G118" i="10"/>
  <c r="F118" i="10"/>
  <c r="E118" i="10"/>
  <c r="C117" i="10"/>
  <c r="X117" i="10"/>
  <c r="W117" i="10"/>
  <c r="V117" i="10"/>
  <c r="U117" i="10"/>
  <c r="T117" i="10"/>
  <c r="S117" i="10"/>
  <c r="R117" i="10"/>
  <c r="Q117" i="10"/>
  <c r="P117" i="10"/>
  <c r="O117" i="10"/>
  <c r="N117" i="10"/>
  <c r="M117" i="10"/>
  <c r="L117" i="10"/>
  <c r="K117" i="10"/>
  <c r="J117" i="10"/>
  <c r="I117" i="10"/>
  <c r="H117" i="10"/>
  <c r="G117" i="10"/>
  <c r="F117" i="10"/>
  <c r="E117" i="10"/>
  <c r="C116" i="10"/>
  <c r="X116" i="10"/>
  <c r="W116" i="10"/>
  <c r="V116" i="10"/>
  <c r="U116" i="10"/>
  <c r="T116" i="10"/>
  <c r="S116" i="10"/>
  <c r="R116" i="10"/>
  <c r="Q116" i="10"/>
  <c r="P116" i="10"/>
  <c r="O116" i="10"/>
  <c r="N116" i="10"/>
  <c r="M116" i="10"/>
  <c r="L116" i="10"/>
  <c r="K116" i="10"/>
  <c r="J116" i="10"/>
  <c r="I116" i="10"/>
  <c r="H116" i="10"/>
  <c r="G116" i="10"/>
  <c r="F116" i="10"/>
  <c r="E116" i="10"/>
  <c r="C115" i="10"/>
  <c r="X115" i="10"/>
  <c r="W115" i="10"/>
  <c r="V115" i="10"/>
  <c r="U115" i="10"/>
  <c r="T115" i="10"/>
  <c r="S115" i="10"/>
  <c r="R115" i="10"/>
  <c r="Q115" i="10"/>
  <c r="P115" i="10"/>
  <c r="O115" i="10"/>
  <c r="N115" i="10"/>
  <c r="M115" i="10"/>
  <c r="L115" i="10"/>
  <c r="K115" i="10"/>
  <c r="J115" i="10"/>
  <c r="I115" i="10"/>
  <c r="H115" i="10"/>
  <c r="G115" i="10"/>
  <c r="F115" i="10"/>
  <c r="E115" i="10"/>
  <c r="C114" i="10"/>
  <c r="X114" i="10"/>
  <c r="W114" i="10"/>
  <c r="V114" i="10"/>
  <c r="U114" i="10"/>
  <c r="T114" i="10"/>
  <c r="S114" i="10"/>
  <c r="R114" i="10"/>
  <c r="Q114" i="10"/>
  <c r="P114" i="10"/>
  <c r="O114" i="10"/>
  <c r="N114" i="10"/>
  <c r="M114" i="10"/>
  <c r="L114" i="10"/>
  <c r="K114" i="10"/>
  <c r="J114" i="10"/>
  <c r="I114" i="10"/>
  <c r="H114" i="10"/>
  <c r="G114" i="10"/>
  <c r="F114" i="10"/>
  <c r="E114" i="10"/>
  <c r="C113" i="10"/>
  <c r="X113" i="10"/>
  <c r="W113" i="10"/>
  <c r="V113" i="10"/>
  <c r="U113" i="10"/>
  <c r="T113" i="10"/>
  <c r="S113" i="10"/>
  <c r="R113" i="10"/>
  <c r="Q113" i="10"/>
  <c r="P113" i="10"/>
  <c r="O113" i="10"/>
  <c r="N113" i="10"/>
  <c r="M113" i="10"/>
  <c r="L113" i="10"/>
  <c r="K113" i="10"/>
  <c r="J113" i="10"/>
  <c r="I113" i="10"/>
  <c r="H113" i="10"/>
  <c r="G113" i="10"/>
  <c r="F113" i="10"/>
  <c r="E113" i="10"/>
  <c r="C112" i="10"/>
  <c r="X112" i="10"/>
  <c r="W112" i="10"/>
  <c r="V112" i="10"/>
  <c r="U112" i="10"/>
  <c r="T112" i="10"/>
  <c r="S112" i="10"/>
  <c r="R112" i="10"/>
  <c r="Q112" i="10"/>
  <c r="P112" i="10"/>
  <c r="O112" i="10"/>
  <c r="N112" i="10"/>
  <c r="M112" i="10"/>
  <c r="L112" i="10"/>
  <c r="K112" i="10"/>
  <c r="J112" i="10"/>
  <c r="I112" i="10"/>
  <c r="H112" i="10"/>
  <c r="G112" i="10"/>
  <c r="F112" i="10"/>
  <c r="E112" i="10"/>
  <c r="C111" i="10"/>
  <c r="X111" i="10"/>
  <c r="W111" i="10"/>
  <c r="V111" i="10"/>
  <c r="U111" i="10"/>
  <c r="T111" i="10"/>
  <c r="S111" i="10"/>
  <c r="R111" i="10"/>
  <c r="Q111" i="10"/>
  <c r="P111" i="10"/>
  <c r="O111" i="10"/>
  <c r="N111" i="10"/>
  <c r="M111" i="10"/>
  <c r="L111" i="10"/>
  <c r="K111" i="10"/>
  <c r="J111" i="10"/>
  <c r="I111" i="10"/>
  <c r="H111" i="10"/>
  <c r="G111" i="10"/>
  <c r="F111" i="10"/>
  <c r="E111" i="10"/>
  <c r="C110" i="10"/>
  <c r="X110" i="10"/>
  <c r="W110" i="10"/>
  <c r="V110" i="10"/>
  <c r="U110" i="10"/>
  <c r="T110" i="10"/>
  <c r="S110" i="10"/>
  <c r="R110" i="10"/>
  <c r="Q110" i="10"/>
  <c r="P110" i="10"/>
  <c r="O110" i="10"/>
  <c r="N110" i="10"/>
  <c r="M110" i="10"/>
  <c r="L110" i="10"/>
  <c r="K110" i="10"/>
  <c r="J110" i="10"/>
  <c r="I110" i="10"/>
  <c r="H110" i="10"/>
  <c r="G110" i="10"/>
  <c r="F110" i="10"/>
  <c r="E110" i="10"/>
  <c r="C109" i="10"/>
  <c r="X109" i="10"/>
  <c r="W109" i="10"/>
  <c r="V109" i="10"/>
  <c r="U109" i="10"/>
  <c r="T109" i="10"/>
  <c r="S109" i="10"/>
  <c r="R109" i="10"/>
  <c r="Q109" i="10"/>
  <c r="P109" i="10"/>
  <c r="O109" i="10"/>
  <c r="N109" i="10"/>
  <c r="M109" i="10"/>
  <c r="L109" i="10"/>
  <c r="K109" i="10"/>
  <c r="J109" i="10"/>
  <c r="I109" i="10"/>
  <c r="H109" i="10"/>
  <c r="G109" i="10"/>
  <c r="F109" i="10"/>
  <c r="E109" i="10"/>
  <c r="C108" i="10"/>
  <c r="X108" i="10"/>
  <c r="W108" i="10"/>
  <c r="V108" i="10"/>
  <c r="U108" i="10"/>
  <c r="T108" i="10"/>
  <c r="S108" i="10"/>
  <c r="R108" i="10"/>
  <c r="Q108" i="10"/>
  <c r="P108" i="10"/>
  <c r="O108" i="10"/>
  <c r="N108" i="10"/>
  <c r="M108" i="10"/>
  <c r="L108" i="10"/>
  <c r="K108" i="10"/>
  <c r="J108" i="10"/>
  <c r="I108" i="10"/>
  <c r="H108" i="10"/>
  <c r="G108" i="10"/>
  <c r="F108" i="10"/>
  <c r="E108" i="10"/>
  <c r="C107" i="10"/>
  <c r="X107" i="10"/>
  <c r="W107" i="10"/>
  <c r="V107" i="10"/>
  <c r="U107" i="10"/>
  <c r="T107" i="10"/>
  <c r="S107" i="10"/>
  <c r="R107" i="10"/>
  <c r="Q107" i="10"/>
  <c r="P107" i="10"/>
  <c r="O107" i="10"/>
  <c r="N107" i="10"/>
  <c r="M107" i="10"/>
  <c r="L107" i="10"/>
  <c r="K107" i="10"/>
  <c r="J107" i="10"/>
  <c r="I107" i="10"/>
  <c r="H107" i="10"/>
  <c r="G107" i="10"/>
  <c r="F107" i="10"/>
  <c r="E107" i="10"/>
  <c r="C164" i="10"/>
  <c r="X164" i="10"/>
  <c r="W164" i="10"/>
  <c r="V164" i="10"/>
  <c r="U164" i="10"/>
  <c r="T164" i="10"/>
  <c r="S164" i="10"/>
  <c r="R164" i="10"/>
  <c r="Q164" i="10"/>
  <c r="P164" i="10"/>
  <c r="O164" i="10"/>
  <c r="N164" i="10"/>
  <c r="M164" i="10"/>
  <c r="L164" i="10"/>
  <c r="K164" i="10"/>
  <c r="J164" i="10"/>
  <c r="I164" i="10"/>
  <c r="H164" i="10"/>
  <c r="G164" i="10"/>
  <c r="F164" i="10"/>
  <c r="E164" i="10"/>
  <c r="C163" i="10"/>
  <c r="X163" i="10"/>
  <c r="W163" i="10"/>
  <c r="V163" i="10"/>
  <c r="U163" i="10"/>
  <c r="T163" i="10"/>
  <c r="S163" i="10"/>
  <c r="R163" i="10"/>
  <c r="Q163" i="10"/>
  <c r="P163" i="10"/>
  <c r="O163" i="10"/>
  <c r="N163" i="10"/>
  <c r="M163" i="10"/>
  <c r="L163" i="10"/>
  <c r="K163" i="10"/>
  <c r="J163" i="10"/>
  <c r="I163" i="10"/>
  <c r="H163" i="10"/>
  <c r="G163" i="10"/>
  <c r="F163" i="10"/>
  <c r="E163" i="10"/>
  <c r="C162" i="10"/>
  <c r="X162" i="10"/>
  <c r="W162" i="10"/>
  <c r="V162" i="10"/>
  <c r="U162" i="10"/>
  <c r="T162" i="10"/>
  <c r="S162" i="10"/>
  <c r="R162" i="10"/>
  <c r="Q162" i="10"/>
  <c r="P162" i="10"/>
  <c r="O162" i="10"/>
  <c r="N162" i="10"/>
  <c r="M162" i="10"/>
  <c r="L162" i="10"/>
  <c r="K162" i="10"/>
  <c r="J162" i="10"/>
  <c r="I162" i="10"/>
  <c r="H162" i="10"/>
  <c r="G162" i="10"/>
  <c r="F162" i="10"/>
  <c r="E16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Kirsten Cabanas-Holmen</author>
  </authors>
  <commentList>
    <comment ref="B2" authorId="0" shapeId="0" xr:uid="{00000000-0006-0000-0000-000001000000}">
      <text>
        <r>
          <rPr>
            <b/>
            <sz val="9"/>
            <color indexed="81"/>
            <rFont val="Tahoma"/>
            <family val="2"/>
          </rPr>
          <t>To change the base type, enter positive or negative value for N on the Device sheet.</t>
        </r>
      </text>
    </comment>
    <comment ref="F2" authorId="0" shapeId="0" xr:uid="{00000000-0006-0000-0000-000002000000}">
      <text>
        <r>
          <rPr>
            <b/>
            <sz val="9"/>
            <color indexed="81"/>
            <rFont val="Tahoma"/>
            <family val="2"/>
          </rPr>
          <t>Applied forward voltage in the 2D solution. Terminal voltage will differ if there is added Rs.</t>
        </r>
      </text>
    </comment>
    <comment ref="F5" authorId="0" shapeId="0" xr:uid="{00000000-0006-0000-0000-000003000000}">
      <text>
        <r>
          <rPr>
            <b/>
            <sz val="9"/>
            <color indexed="81"/>
            <rFont val="Tahoma"/>
            <family val="2"/>
          </rPr>
          <t>Voc for uniform carrier density if limited by n=1 recombination</t>
        </r>
      </text>
    </comment>
    <comment ref="F6" authorId="0" shapeId="0" xr:uid="{00000000-0006-0000-0000-000004000000}">
      <text>
        <r>
          <rPr>
            <b/>
            <sz val="9"/>
            <color indexed="81"/>
            <rFont val="Tahoma"/>
            <family val="2"/>
          </rPr>
          <t>Voc for uniform carrier density if limited by n=2 recombination</t>
        </r>
      </text>
    </comment>
    <comment ref="F7" authorId="0" shapeId="0" xr:uid="{00000000-0006-0000-0000-000005000000}">
      <text>
        <r>
          <rPr>
            <b/>
            <sz val="9"/>
            <color indexed="81"/>
            <rFont val="Tahoma"/>
            <family val="2"/>
          </rPr>
          <t>Solve majority QF to account for HLI if this value exceeds ~0.1.</t>
        </r>
      </text>
    </comment>
    <comment ref="B11" authorId="1" shapeId="0" xr:uid="{00000000-0006-0000-0000-000006000000}">
      <text>
        <r>
          <rPr>
            <b/>
            <sz val="9"/>
            <color indexed="81"/>
            <rFont val="Tahoma"/>
            <family val="2"/>
          </rPr>
          <t>The light intensity at the selected wavelength or spectrum</t>
        </r>
      </text>
    </comment>
    <comment ref="T11" authorId="0" shapeId="0" xr:uid="{00000000-0006-0000-0000-000007000000}">
      <text>
        <r>
          <rPr>
            <b/>
            <sz val="9"/>
            <color indexed="81"/>
            <rFont val="Tahoma"/>
            <family val="2"/>
          </rPr>
          <t>Gradually increase intensity of illumination at start of I-V  Curve scan.</t>
        </r>
      </text>
    </comment>
    <comment ref="T16" authorId="0" shapeId="0" xr:uid="{00000000-0006-0000-0000-000008000000}">
      <text>
        <r>
          <rPr>
            <b/>
            <sz val="9"/>
            <color indexed="81"/>
            <rFont val="Tahoma"/>
            <family val="2"/>
          </rPr>
          <t>On PCs only, a voice will tell you when the macro has finished.</t>
        </r>
      </text>
    </comment>
    <comment ref="A20" authorId="0" shapeId="0" xr:uid="{00000000-0006-0000-0000-000009000000}">
      <text>
        <r>
          <rPr>
            <b/>
            <sz val="9"/>
            <color indexed="81"/>
            <rFont val="Tahoma"/>
            <family val="2"/>
          </rPr>
          <t>Applied within 200 mV of the Max Voltage. Below that, the increment is doubled.</t>
        </r>
      </text>
    </comment>
    <comment ref="E22" authorId="0" shapeId="0" xr:uid="{00000000-0006-0000-0000-00000A000000}">
      <text>
        <r>
          <rPr>
            <b/>
            <sz val="9"/>
            <color indexed="81"/>
            <rFont val="Tahoma"/>
            <family val="2"/>
          </rPr>
          <t>FF is only computed if Isc, Voc and Pmax are all successfully interpolated.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author>
    <author>Paul Basore</author>
  </authors>
  <commentList>
    <comment ref="H3" authorId="0" shapeId="0" xr:uid="{00000000-0006-0000-0100-000001000000}">
      <text>
        <r>
          <rPr>
            <b/>
            <sz val="9"/>
            <color indexed="81"/>
            <rFont val="Tahoma"/>
            <family val="2"/>
          </rPr>
          <t>The depth is adjusted to give the total device area shown to the right</t>
        </r>
      </text>
    </comment>
    <comment ref="B6" authorId="1" shapeId="0" xr:uid="{00000000-0006-0000-0100-000002000000}">
      <text>
        <r>
          <rPr>
            <b/>
            <sz val="9"/>
            <color indexed="81"/>
            <rFont val="Tahoma"/>
            <family val="2"/>
          </rPr>
          <t>Doping density of the base (wafer). Enter positive N for p-type, negative N for n-type.</t>
        </r>
      </text>
    </comment>
    <comment ref="E6" authorId="1" shapeId="0" xr:uid="{00000000-0006-0000-0100-000003000000}">
      <text>
        <r>
          <rPr>
            <b/>
            <sz val="9"/>
            <color indexed="81"/>
            <rFont val="Tahoma"/>
            <family val="2"/>
          </rPr>
          <t>Should be adjusted for doping and temperature</t>
        </r>
      </text>
    </comment>
    <comment ref="H6" authorId="1" shapeId="0" xr:uid="{00000000-0006-0000-0100-000004000000}">
      <text>
        <r>
          <rPr>
            <b/>
            <sz val="9"/>
            <color indexed="81"/>
            <rFont val="Tahoma"/>
            <family val="2"/>
          </rPr>
          <t>Base resistivity calculated using given doping density and diffusivity</t>
        </r>
      </text>
    </comment>
    <comment ref="N6" authorId="1" shapeId="0" xr:uid="{00000000-0006-0000-0100-000005000000}">
      <text>
        <r>
          <rPr>
            <b/>
            <sz val="9"/>
            <color indexed="81"/>
            <rFont val="Tahoma"/>
            <family val="2"/>
          </rPr>
          <t>Assume 25C temperature</t>
        </r>
      </text>
    </comment>
    <comment ref="R6" authorId="1" shapeId="0" xr:uid="{00000000-0006-0000-0100-000006000000}">
      <text>
        <r>
          <rPr>
            <sz val="9"/>
            <color indexed="81"/>
            <rFont val="Tahoma"/>
            <family val="2"/>
          </rPr>
          <t>This coefficient is multiplied by (p+n)*(pn-ni2) to account for Auger recombination in high-level injection</t>
        </r>
      </text>
    </comment>
    <comment ref="B7" authorId="1" shapeId="0" xr:uid="{00000000-0006-0000-0100-000007000000}">
      <text>
        <r>
          <rPr>
            <b/>
            <sz val="9"/>
            <color indexed="81"/>
            <rFont val="Tahoma"/>
            <family val="2"/>
          </rPr>
          <t>Assumes midgap recombination level</t>
        </r>
      </text>
    </comment>
    <comment ref="E7" authorId="1" shapeId="0" xr:uid="{00000000-0006-0000-0100-000008000000}">
      <text>
        <r>
          <rPr>
            <b/>
            <sz val="9"/>
            <color indexed="81"/>
            <rFont val="Tahoma"/>
            <family val="2"/>
          </rPr>
          <t>This button inserts Dn and Dp from the PC1D mobility model at 25 Celsius</t>
        </r>
      </text>
    </comment>
    <comment ref="E8" authorId="1" shapeId="0" xr:uid="{00000000-0006-0000-0100-000009000000}">
      <text>
        <r>
          <rPr>
            <b/>
            <sz val="9"/>
            <color indexed="81"/>
            <rFont val="Tahoma"/>
            <family val="2"/>
          </rPr>
          <t>Should be adjusted for doping and temperature</t>
        </r>
      </text>
    </comment>
    <comment ref="H8" authorId="1" shapeId="0" xr:uid="{00000000-0006-0000-0100-00000A000000}">
      <text>
        <r>
          <rPr>
            <b/>
            <sz val="9"/>
            <color indexed="81"/>
            <rFont val="Tahoma"/>
            <family val="2"/>
          </rPr>
          <t>Minority-carrier diffusion length in low-level injection</t>
        </r>
      </text>
    </comment>
    <comment ref="N8" authorId="0" shapeId="0" xr:uid="{00000000-0006-0000-0100-00000B000000}">
      <text>
        <r>
          <rPr>
            <b/>
            <sz val="9"/>
            <color indexed="81"/>
            <rFont val="Tahoma"/>
            <family val="2"/>
          </rPr>
          <t>This is the elementary charge</t>
        </r>
      </text>
    </comment>
    <comment ref="R8" authorId="1" shapeId="0" xr:uid="{00000000-0006-0000-0100-00000C000000}">
      <text>
        <r>
          <rPr>
            <b/>
            <sz val="9"/>
            <color indexed="81"/>
            <rFont val="Tahoma"/>
            <family val="2"/>
          </rPr>
          <t>Assumes 25C temperature</t>
        </r>
      </text>
    </comment>
    <comment ref="G15" authorId="1" shapeId="0" xr:uid="{00000000-0006-0000-0100-00000D000000}">
      <text>
        <r>
          <rPr>
            <b/>
            <sz val="9"/>
            <color indexed="81"/>
            <rFont val="Tahoma"/>
            <family val="2"/>
          </rPr>
          <t>External series resistance. Affects terminal voltage, not internal 2D solution.</t>
        </r>
      </text>
    </comment>
    <comment ref="K15" authorId="1" shapeId="0" xr:uid="{00000000-0006-0000-0100-00000E000000}">
      <text>
        <r>
          <rPr>
            <b/>
            <sz val="9"/>
            <color indexed="81"/>
            <rFont val="Tahoma"/>
            <family val="2"/>
          </rPr>
          <t>External shunt conductance. Affects terminal current, not internal 2D solution</t>
        </r>
      </text>
    </comment>
    <comment ref="D16" authorId="1" shapeId="0" xr:uid="{00000000-0006-0000-0100-00000F000000}">
      <text>
        <r>
          <rPr>
            <b/>
            <sz val="9"/>
            <color indexed="81"/>
            <rFont val="Tahoma"/>
            <family val="2"/>
          </rPr>
          <t>Applies voltage to emitter contacts and grounds base contacts. Use -1 to reverse these roles</t>
        </r>
        <r>
          <rPr>
            <sz val="9"/>
            <color indexed="81"/>
            <rFont val="Tahoma"/>
            <family val="2"/>
          </rPr>
          <t xml:space="preserve">
</t>
        </r>
      </text>
    </comment>
  </commentList>
</comments>
</file>

<file path=xl/sharedStrings.xml><?xml version="1.0" encoding="utf-8"?>
<sst xmlns="http://schemas.openxmlformats.org/spreadsheetml/2006/main" count="780" uniqueCount="418">
  <si>
    <t>Top</t>
  </si>
  <si>
    <t>Column:</t>
  </si>
  <si>
    <t>Top:</t>
  </si>
  <si>
    <t>Bottom:</t>
  </si>
  <si>
    <t>cm-3</t>
  </si>
  <si>
    <t>Vt:</t>
  </si>
  <si>
    <t>cm2/s</t>
  </si>
  <si>
    <t>Recombination:</t>
  </si>
  <si>
    <t>Generation:</t>
  </si>
  <si>
    <t>Current:</t>
  </si>
  <si>
    <t>q:</t>
  </si>
  <si>
    <t>ohm-cm</t>
  </si>
  <si>
    <t>Rho:</t>
  </si>
  <si>
    <t>Width:</t>
  </si>
  <si>
    <t>Depth:</t>
  </si>
  <si>
    <t>A/cm2</t>
  </si>
  <si>
    <t>cm</t>
  </si>
  <si>
    <t>coulombs</t>
  </si>
  <si>
    <t>V</t>
  </si>
  <si>
    <t>A</t>
  </si>
  <si>
    <t>Power:</t>
  </si>
  <si>
    <t>0 = no contact</t>
  </si>
  <si>
    <t>Node:</t>
  </si>
  <si>
    <t>Sheet Rho (ohms/sq)</t>
  </si>
  <si>
    <t>0 = undoped</t>
  </si>
  <si>
    <t>1 = contact</t>
  </si>
  <si>
    <t>negative = n-type</t>
  </si>
  <si>
    <t>positive = p-type</t>
  </si>
  <si>
    <t>N:</t>
  </si>
  <si>
    <t>ohms</t>
  </si>
  <si>
    <t>Voltage:</t>
  </si>
  <si>
    <t>Size:</t>
  </si>
  <si>
    <t>Rows&amp;Columns</t>
  </si>
  <si>
    <t>Height</t>
  </si>
  <si>
    <t>Electron Carrier Density (normalized to N)</t>
  </si>
  <si>
    <t>ni^2/N^2</t>
  </si>
  <si>
    <t>seconds</t>
  </si>
  <si>
    <t>Hole Carrier Density (normalized to N)</t>
  </si>
  <si>
    <t>Dp:</t>
  </si>
  <si>
    <t>Dn:</t>
  </si>
  <si>
    <t>Additional Rs:</t>
  </si>
  <si>
    <t>Additional Gsh:</t>
  </si>
  <si>
    <t>siemens</t>
  </si>
  <si>
    <t>Lateral current in the doped surface layers (A)</t>
  </si>
  <si>
    <t>(positive is current flowing to the right)</t>
  </si>
  <si>
    <t>Shunt conductance (siemens):</t>
  </si>
  <si>
    <t>A (out)</t>
  </si>
  <si>
    <t>Negative polarity shunt contacts</t>
  </si>
  <si>
    <t>n-type sheet conductance - Left element (siemens)</t>
  </si>
  <si>
    <t>n-type sheet conductance - Right element (siemens)</t>
  </si>
  <si>
    <t>Positive polarity shunt contacts</t>
  </si>
  <si>
    <t>p-type sheet conductance - Right element (siemens)</t>
  </si>
  <si>
    <t>p-type sheet conductance - Left element (siemens)</t>
  </si>
  <si>
    <t>Shunt conductance per branch:</t>
  </si>
  <si>
    <t>Conductance per branch:</t>
  </si>
  <si>
    <t>Shunt node branches:</t>
  </si>
  <si>
    <t>Central node potential:</t>
  </si>
  <si>
    <t>Total n-type shunt current:</t>
  </si>
  <si>
    <t>Negative polarity shunt current (A)</t>
  </si>
  <si>
    <t>Positive polarity shunt current (A)</t>
  </si>
  <si>
    <t>Total p-type shunt current:</t>
  </si>
  <si>
    <t>delta X:</t>
  </si>
  <si>
    <t>delta Y:</t>
  </si>
  <si>
    <t>delta Z:</t>
  </si>
  <si>
    <t>ni</t>
  </si>
  <si>
    <t>V (forward)</t>
  </si>
  <si>
    <t>W (out)</t>
  </si>
  <si>
    <t>Avg QF splitting at n-surfaces (V)</t>
  </si>
  <si>
    <t>Avg QF splitting at p-surfaces (V)</t>
  </si>
  <si>
    <t xml:space="preserve"> Internal Shunt:</t>
  </si>
  <si>
    <t>External Shunt:</t>
  </si>
  <si>
    <t>Terminals</t>
  </si>
  <si>
    <t>Peak minority/N:</t>
  </si>
  <si>
    <t>Base type:</t>
  </si>
  <si>
    <t>Default</t>
  </si>
  <si>
    <t>Jo1 (A/cm2)</t>
  </si>
  <si>
    <t>Jo2 (A/cm2)</t>
  </si>
  <si>
    <t>Illumination:</t>
  </si>
  <si>
    <t>Max-Min:</t>
  </si>
  <si>
    <t>Approx V1:</t>
  </si>
  <si>
    <t>Approx V2:</t>
  </si>
  <si>
    <t>ILLUMINATION</t>
  </si>
  <si>
    <t>Intensity:</t>
  </si>
  <si>
    <t>W/cm2</t>
  </si>
  <si>
    <t>Spectrum:</t>
  </si>
  <si>
    <t>AM1.5G</t>
  </si>
  <si>
    <t>Wavelength:</t>
  </si>
  <si>
    <t>nm</t>
  </si>
  <si>
    <t>Mono</t>
  </si>
  <si>
    <t>PC2D</t>
  </si>
  <si>
    <t>MACROS</t>
  </si>
  <si>
    <t>Average:</t>
  </si>
  <si>
    <t>ELECTRICAL</t>
  </si>
  <si>
    <t>STRUCTURAL</t>
  </si>
  <si>
    <t>OPTICAL</t>
  </si>
  <si>
    <t>CIRCUIT</t>
  </si>
  <si>
    <t>Contacts:</t>
  </si>
  <si>
    <t>Y/X:</t>
  </si>
  <si>
    <t>Area:</t>
  </si>
  <si>
    <t>(Width*Depth) cm^2</t>
  </si>
  <si>
    <t>aspect ratio</t>
  </si>
  <si>
    <t>W/m2</t>
  </si>
  <si>
    <t>Trans(top)</t>
  </si>
  <si>
    <t>Spatial Multiplier</t>
  </si>
  <si>
    <t>Ttop:</t>
  </si>
  <si>
    <t>Htop:</t>
  </si>
  <si>
    <t>Hbot:</t>
  </si>
  <si>
    <t>Haze(top)</t>
  </si>
  <si>
    <t>Haze(bot)</t>
  </si>
  <si>
    <t>Top-surface haze:</t>
  </si>
  <si>
    <t>Top-surface transmission:</t>
  </si>
  <si>
    <t>RStop:</t>
  </si>
  <si>
    <t>RDtop:</t>
  </si>
  <si>
    <t>RSbot:</t>
  </si>
  <si>
    <t>RDbot:</t>
  </si>
  <si>
    <t>Top internal specular reflectance:</t>
  </si>
  <si>
    <t>Top internal diffuse reflectance:</t>
  </si>
  <si>
    <t>Rspec(top)</t>
  </si>
  <si>
    <t>Rdiff(top)</t>
  </si>
  <si>
    <t>Rspec(bot)</t>
  </si>
  <si>
    <t>Rdiff(bot)</t>
  </si>
  <si>
    <t>None</t>
  </si>
  <si>
    <t>User Input Color Key:</t>
  </si>
  <si>
    <t>P-type</t>
  </si>
  <si>
    <t>N-Type</t>
  </si>
  <si>
    <t>Other</t>
  </si>
  <si>
    <t>Constants</t>
  </si>
  <si>
    <t>EXCITATION</t>
  </si>
  <si>
    <t>Bottom Surface:</t>
  </si>
  <si>
    <t>Top Surface:</t>
  </si>
  <si>
    <t>Total photogeneration (A)</t>
  </si>
  <si>
    <t>Bulk Recombination:</t>
  </si>
  <si>
    <t>Total Recombination:</t>
  </si>
  <si>
    <t>Lateral Current Top Surface Left-to-Right (A)</t>
  </si>
  <si>
    <t>Lateral Current Bottom Surface Left-to-Right (A)</t>
  </si>
  <si>
    <t>RECOMBINATION</t>
  </si>
  <si>
    <t>Internal</t>
  </si>
  <si>
    <t>Phi_n</t>
  </si>
  <si>
    <t>Phi_p</t>
  </si>
  <si>
    <t>Node</t>
  </si>
  <si>
    <t>x (mm)</t>
  </si>
  <si>
    <t>y (um)</t>
  </si>
  <si>
    <t>x (int)</t>
  </si>
  <si>
    <t>y (int)</t>
  </si>
  <si>
    <t>Electrons</t>
  </si>
  <si>
    <t>Holes</t>
  </si>
  <si>
    <t>Surface Currents</t>
  </si>
  <si>
    <t>The calculated results are displayed below in tabular form useful for export to other programs</t>
  </si>
  <si>
    <t>Psi</t>
  </si>
  <si>
    <t>IV Curve</t>
  </si>
  <si>
    <t>Increment</t>
  </si>
  <si>
    <t>EQE</t>
  </si>
  <si>
    <t>Lambda (nm)</t>
  </si>
  <si>
    <t>Press and hold  &lt;ESC&gt; to exit macro while running</t>
  </si>
  <si>
    <t>&lt;Scan Contact Voltage&gt;</t>
  </si>
  <si>
    <t>&lt;Scan Wavelength&gt;</t>
  </si>
  <si>
    <t>&lt;Scan Spatial Multiplier&gt;</t>
  </si>
  <si>
    <t>Restore</t>
  </si>
  <si>
    <t>MaxPower</t>
  </si>
  <si>
    <t>After Scan:</t>
  </si>
  <si>
    <t>Increment:</t>
  </si>
  <si>
    <t>Isc:</t>
  </si>
  <si>
    <t>Voc:</t>
  </si>
  <si>
    <t>Min Voltage:</t>
  </si>
  <si>
    <t>Max Voltage:</t>
  </si>
  <si>
    <t>Min Lambda</t>
  </si>
  <si>
    <t>Max Lambda</t>
  </si>
  <si>
    <t>PHOTOGENERATION</t>
  </si>
  <si>
    <t>Auger coefficient:</t>
  </si>
  <si>
    <t>cm6/s</t>
  </si>
  <si>
    <t>eV*nm</t>
  </si>
  <si>
    <t>hv:</t>
  </si>
  <si>
    <t>Current(A)</t>
  </si>
  <si>
    <t>Number of elements in x dimension</t>
  </si>
  <si>
    <t>A matrix</t>
  </si>
  <si>
    <t>Col = x position, Row = harmonic</t>
  </si>
  <si>
    <t>A inverse</t>
  </si>
  <si>
    <t>Constant Matrices</t>
  </si>
  <si>
    <t>harmonic</t>
  </si>
  <si>
    <t>|</t>
  </si>
  <si>
    <t>^y/W</t>
  </si>
  <si>
    <t>L:</t>
  </si>
  <si>
    <t>Fourier Transform of Gamma = G~n(y)</t>
  </si>
  <si>
    <t>Apply this matrix to convert f(x) to its Fourier series coefficients, where x is evenly spread across 20 increments (can be x or y)</t>
  </si>
  <si>
    <t>Apply this matrix to convert a Fourier series to f(x) where x is evenly spread across 20 increments (can be x or y)</t>
  </si>
  <si>
    <t>Used to calculate y-component of current, not for Fourier transforms</t>
  </si>
  <si>
    <t>Q-influence on Gamma = c_mn matrix</t>
  </si>
  <si>
    <t>L^2:</t>
  </si>
  <si>
    <t>cm2</t>
  </si>
  <si>
    <t>H:</t>
  </si>
  <si>
    <t>a_n</t>
  </si>
  <si>
    <t>b_n</t>
  </si>
  <si>
    <t>Sum</t>
  </si>
  <si>
    <t>Sum'</t>
  </si>
  <si>
    <t>Sum c_mn</t>
  </si>
  <si>
    <t>Sum'c_mn</t>
  </si>
  <si>
    <t>Psi_eq (V)</t>
  </si>
  <si>
    <t>Equilibrium (V)</t>
  </si>
  <si>
    <t>Excess electrostatic potential (V)</t>
  </si>
  <si>
    <t>Electron quasi-Fermi potential (V)</t>
  </si>
  <si>
    <t>x</t>
  </si>
  <si>
    <t>- y -</t>
  </si>
  <si>
    <t>- x harmonic -</t>
  </si>
  <si>
    <t>y</t>
  </si>
  <si>
    <t>x harmonic</t>
  </si>
  <si>
    <t>y-harmonic</t>
  </si>
  <si>
    <t>&lt;-x harmonic</t>
  </si>
  <si>
    <t>k_n*H</t>
  </si>
  <si>
    <t>&lt;- y/H</t>
  </si>
  <si>
    <t>N/neq</t>
  </si>
  <si>
    <t>Bot</t>
  </si>
  <si>
    <t>Transpose of Phi_n (x)</t>
  </si>
  <si>
    <t>Left:</t>
  </si>
  <si>
    <t>Right:</t>
  </si>
  <si>
    <t>Gamma (excess/doping)</t>
  </si>
  <si>
    <t>BULK CALCULATIONS USING FOURIER SERIES</t>
  </si>
  <si>
    <t>Gamma~n at surfaces</t>
  </si>
  <si>
    <t>W:</t>
  </si>
  <si>
    <t>Hole quasi-Fermi potential (V)</t>
  </si>
  <si>
    <t>knH</t>
  </si>
  <si>
    <t>N/peq</t>
  </si>
  <si>
    <t>Transpose of Phi_p (x)</t>
  </si>
  <si>
    <t>Bot:</t>
  </si>
  <si>
    <t>Transpose of Psi (x) (V)</t>
  </si>
  <si>
    <t>Psi~n (V)</t>
  </si>
  <si>
    <t>B matrix</t>
  </si>
  <si>
    <t>H * y-component of Gradient of Psi~n (V)</t>
  </si>
  <si>
    <t>H * y-component of Gradient of Gamma~n(y)</t>
  </si>
  <si>
    <t xml:space="preserve">- x - </t>
  </si>
  <si>
    <t>Quasi-Fermi splitting at surface nodes (V)</t>
  </si>
  <si>
    <t>(fixed for a given set of device dimensions)</t>
  </si>
  <si>
    <t>Col = harmonic, Row = position</t>
  </si>
  <si>
    <t>- x -</t>
  </si>
  <si>
    <t>Psi(x,y) (V)</t>
  </si>
  <si>
    <t>Note special treatment required for harmonic n=0</t>
  </si>
  <si>
    <t>Note special treatment required for x harmonic n=0</t>
  </si>
  <si>
    <t>Dmin:</t>
  </si>
  <si>
    <t>Dmaj:</t>
  </si>
  <si>
    <t>Recombination current at each surface node (A)</t>
  </si>
  <si>
    <t xml:space="preserve"> Avg(Jo1)*^X*^Z*pn'/ni^2+Avg(Jo2)*^X*^Z*SQRT(pn')/ni</t>
  </si>
  <si>
    <t>Note special treatment required for left/right edges</t>
  </si>
  <si>
    <t>f = Net current out of each node (A)</t>
  </si>
  <si>
    <t>Delta Matrix</t>
  </si>
  <si>
    <t>Inverse Jacobian Matrix</t>
  </si>
  <si>
    <t>Fi (A)</t>
  </si>
  <si>
    <t>^Phi (V)</t>
  </si>
  <si>
    <t>Calculated New Phi Values (V)</t>
  </si>
  <si>
    <t>Beta:</t>
  </si>
  <si>
    <t xml:space="preserve"> Stored Fi:</t>
  </si>
  <si>
    <t>Stored Phi:</t>
  </si>
  <si>
    <t>Clamp:</t>
  </si>
  <si>
    <t>|        7</t>
  </si>
  <si>
    <t>|        9</t>
  </si>
  <si>
    <t>Top xj      8</t>
  </si>
  <si>
    <t>Bot xj      8</t>
  </si>
  <si>
    <t>Average QF Split:</t>
  </si>
  <si>
    <t>New:</t>
  </si>
  <si>
    <t>Delta:</t>
  </si>
  <si>
    <t>Delta applied in negative polarity for Phi_n</t>
  </si>
  <si>
    <t>Note special treatment for left and right edge nodes, which have lateral currents determined by symmetry</t>
  </si>
  <si>
    <t>Delta applied in positive polarity for Phi_p</t>
  </si>
  <si>
    <t>Values inserted by Macro</t>
  </si>
  <si>
    <t>SRH + Auger Recombination</t>
  </si>
  <si>
    <t>Jacobian</t>
  </si>
  <si>
    <t>Phi_n  0</t>
  </si>
  <si>
    <t>Phi_p  0</t>
  </si>
  <si>
    <t>- Bot Fi -</t>
  </si>
  <si>
    <t>- Top Fi -</t>
  </si>
  <si>
    <t>Top Fi      8</t>
  </si>
  <si>
    <t>Bot Fi      8</t>
  </si>
  <si>
    <t>- Top xj -</t>
  </si>
  <si>
    <t>- Bot xj -</t>
  </si>
  <si>
    <t>Do not move any green cells without editing the Macros!</t>
  </si>
  <si>
    <t>Gamma(x,y)</t>
  </si>
  <si>
    <t>N/(2ni)</t>
  </si>
  <si>
    <t>RMS Error (A)</t>
  </si>
  <si>
    <t>Convergence (A)</t>
  </si>
  <si>
    <t>Max Iterations</t>
  </si>
  <si>
    <t>(Relative to equilibrium)</t>
  </si>
  <si>
    <t>Electron and Hole net current out of each non-cotact surface node</t>
  </si>
  <si>
    <t>for small changes in all surface values of Phi_n and Phi_p</t>
  </si>
  <si>
    <t>Delta_0:</t>
  </si>
  <si>
    <t>Delta_1:</t>
  </si>
  <si>
    <t>Iteration Counter</t>
  </si>
  <si>
    <t>pn product (normalized to N^2)</t>
  </si>
  <si>
    <t>Created for PC by Paul Basore</t>
  </si>
  <si>
    <t>In the event of a macro execution error, selecf "End" rather than "Debug"</t>
  </si>
  <si>
    <t>ni/N</t>
  </si>
  <si>
    <t>Delta Phi:</t>
  </si>
  <si>
    <t>Fill Factor</t>
  </si>
  <si>
    <t>Q-influence on Psi = c_mn matrix</t>
  </si>
  <si>
    <t>Only used for above plot</t>
  </si>
  <si>
    <t>Special for m=n=0</t>
  </si>
  <si>
    <t>H * y-component of Gradient of Gamma(x,y) at surfaces</t>
  </si>
  <si>
    <t>Total Qgamma(x,y)</t>
  </si>
  <si>
    <t>Fourier Transform of Qpsi(x) = Qpsi~n(y)</t>
  </si>
  <si>
    <t>Fourier Transform of Transposed Qpsi~n(y) = d_mn matrix</t>
  </si>
  <si>
    <t>Confirmed this does reproduce the Qpsi matrix</t>
  </si>
  <si>
    <t>L^2</t>
  </si>
  <si>
    <t>Fourier Transform of Psi/Vt = Psi~n(y)/Vt</t>
  </si>
  <si>
    <t>Qgamma~n(y)</t>
  </si>
  <si>
    <t>Fourier Transform of Q~n(y) = d_mn matrix</t>
  </si>
  <si>
    <t>Q contribution to Gamma~n(Y)</t>
  </si>
  <si>
    <t>Apply this matrix to convert Fourier series to function of y, which is H  times the y-component of the gradient of the function</t>
  </si>
  <si>
    <t>Bottom</t>
  </si>
  <si>
    <t>H * y-component of Gradient of Psi(x,y) (V) at surfaces</t>
  </si>
  <si>
    <t>Q contribution to Psi~n(y)/Vt</t>
  </si>
  <si>
    <t>Qpsi(x,y) at each node (dimensionless) due to non-zero charge density resulting from Dn &lt;&gt; Dp</t>
  </si>
  <si>
    <t>Change in Qgamma(x,y) at each node due to HLI</t>
  </si>
  <si>
    <t>Used for Qpsi and Qgamma</t>
  </si>
  <si>
    <t>Note that LLI recombination is not included here, as it is integrated into the bulk equation solver</t>
  </si>
  <si>
    <t>Vout (V)</t>
  </si>
  <si>
    <t>Iout (A)</t>
  </si>
  <si>
    <t>Pout (W)</t>
  </si>
  <si>
    <t>Pmax (W)</t>
  </si>
  <si>
    <t>Voc</t>
  </si>
  <si>
    <t>Vcont (V)</t>
  </si>
  <si>
    <t>Mac support by Kirsten Cabanas-Holmen</t>
  </si>
  <si>
    <t>Tbot:</t>
  </si>
  <si>
    <t>alpha</t>
  </si>
  <si>
    <t>(cm-1)</t>
  </si>
  <si>
    <t>(nm)</t>
  </si>
  <si>
    <t>lambda</t>
  </si>
  <si>
    <t>(A/cm2)</t>
  </si>
  <si>
    <t>Flux</t>
  </si>
  <si>
    <t>Spectral</t>
  </si>
  <si>
    <t>TransBot</t>
  </si>
  <si>
    <t>TransTop</t>
  </si>
  <si>
    <t>Trans(bot)</t>
  </si>
  <si>
    <t>Spectral Multiplier</t>
  </si>
  <si>
    <t>^x^z (cm2)</t>
  </si>
  <si>
    <t>Height:</t>
  </si>
  <si>
    <t>Front</t>
  </si>
  <si>
    <t>Rear</t>
  </si>
  <si>
    <t>Spatial:</t>
  </si>
  <si>
    <t>Values calculated by Macro</t>
  </si>
  <si>
    <t>Diffuse Brightness of Top with Light Trapping (A/cm2)</t>
  </si>
  <si>
    <t>Diffuse Brightness of Bottom with Light Trapping (A/cm2)</t>
  </si>
  <si>
    <t>Specular Brightness of Bottom with Light Trapping (A/cm2)</t>
  </si>
  <si>
    <t>Specular Brightness of Top with Light Trapping (A/cm2)</t>
  </si>
  <si>
    <t>Diffuse Brightness of Bottom Prior to Light Trapping (A/cm2)</t>
  </si>
  <si>
    <t>Diffuse Brightness of Top Prior to Light Trapping (A/cm2)</t>
  </si>
  <si>
    <t>Specular Brightness of Bottom Prior to Light Trapping (A/cm2)</t>
  </si>
  <si>
    <t>Specular Brightness of Top Prior to Light Trapping (A/cm2)</t>
  </si>
  <si>
    <t>Bottom internal specular reflectance:</t>
  </si>
  <si>
    <t>Bottom internal diffuse reflectance:</t>
  </si>
  <si>
    <t>Bottom-surface transmission:</t>
  </si>
  <si>
    <t>Bottom-surface haze:</t>
  </si>
  <si>
    <t>EQE:</t>
  </si>
  <si>
    <t>Coll Eff:</t>
  </si>
  <si>
    <t>Spectral Response</t>
  </si>
  <si>
    <t>Spatial Response</t>
  </si>
  <si>
    <t>Incident Light (A)</t>
  </si>
  <si>
    <t>Lambda:</t>
  </si>
  <si>
    <t>Illumination Side:</t>
  </si>
  <si>
    <t>Coll Eff</t>
  </si>
  <si>
    <t>Total Recombination (A)</t>
  </si>
  <si>
    <t>Exponential-average values for improved total recombination when rapidly changing with respect to y</t>
  </si>
  <si>
    <t>Contact Voltage:</t>
  </si>
  <si>
    <t>Voice:</t>
  </si>
  <si>
    <t>Yes</t>
  </si>
  <si>
    <t>No</t>
  </si>
  <si>
    <t>Wavelength</t>
  </si>
  <si>
    <t>if mono</t>
  </si>
  <si>
    <t xml:space="preserve">   You may need to restore some values on this sheet if a macro is interrupted</t>
  </si>
  <si>
    <t>Pmax:</t>
  </si>
  <si>
    <t>Surface</t>
  </si>
  <si>
    <t>Calculated by macro, or paste your own</t>
  </si>
  <si>
    <t>tau_n:</t>
  </si>
  <si>
    <t>tau_p:</t>
  </si>
  <si>
    <t>Bulk recombination rate at each node (cm-3/s) times tau_min/N</t>
  </si>
  <si>
    <t>tau_min/N</t>
  </si>
  <si>
    <t>tau_n/N</t>
  </si>
  <si>
    <t>tau_p/N</t>
  </si>
  <si>
    <t>Bulk Calculation of Excess Carrier Density Using Fourier Series</t>
  </si>
  <si>
    <t>Gamma</t>
  </si>
  <si>
    <t>Phi_n &amp; Phi_p</t>
  </si>
  <si>
    <t>Recombination</t>
  </si>
  <si>
    <t>Device</t>
  </si>
  <si>
    <t>Excitation</t>
  </si>
  <si>
    <t>Getting Started</t>
  </si>
  <si>
    <t>Photogeneration</t>
  </si>
  <si>
    <t>Current</t>
  </si>
  <si>
    <t>Transform and Jacobian</t>
  </si>
  <si>
    <t>This sheet shows graphs of the lateral current flow at the front and rear surface as a function of position, measured in amperes. The current in each location is the difference in the majority-carrier QF potential times the conductance of the surface element. The surface conductance is the Depth of the element divided by its Width, divided by the sheet resistance.
Note that no lateral current is shown at elements that are contacted, because in those elements the current flows directly into the external circuit, not laterally across the surface.
The rest of this sheet is used as a repository for data to allow it to be easily coped into other programs. The left half is the nodal data for the current solution. The right half shows results from the scans performed by the macros (I-V curve, spectral response, and spatial response). The top row of the I-V curve holds the I-V data corresponding to the max-power point, if that was calculated at the end of the scan.</t>
  </si>
  <si>
    <t>Qgamma(x,y) at each node in LLI due to photogeneration (dimensionless) = (G*tau/N)</t>
  </si>
  <si>
    <t>Photogeneration rate at each node (cm-3/s) times tau_min/N</t>
  </si>
  <si>
    <t>tau_min/N:</t>
  </si>
  <si>
    <t>Ramp:</t>
  </si>
  <si>
    <t>qD_nN^x^z/H (A)</t>
  </si>
  <si>
    <t>qD_pN^x^z/H (A)</t>
  </si>
  <si>
    <t xml:space="preserve">PC2D is comprised entirely of the single Excel workbook that you are currently viewing. It is available free of charge and is provided "as-is" with no warranty of any kind, express or implied. Users of this program are asked, as a professional courtesy, to cite the authors of this program listed on the Excitation sheet in publications.  For more information about PC2D, please see the papers and presentations that are available for download from the web at www.pc2d.info.
The default setup for this version of PC2D represents a PERC solar cell with base doping and lifetime typical of multicrystalline silicon.  Example files are available on the website for a few other structrues.
To gain initial familiarity, try the buttons you see on the Excitation sheet, including Reset, Solve, Scan I-V, etc. These will calculate and reproduce the displayed curves. Then go to the Phi_n sheet and change the electron quasi-Fermi voltage in some of the yellow cells representing the top and bottom surface. You will immediately see how that change affects the body of the cell. Click on HLI adj to refine the calculation to take into account high-level injection effects. Then click Solve to calculate the set of quasi-Fermi surface voltages that match the excitation parameters specified on the Excitation sheet. 
The formula cells and labels on each sheet are "locked" to prevent their accidental deletion. You can, however, turn off protection for that sheet and change whatever you like, but do not move cells, as many of them are referenced to a specific location. To unlock a sheet, click on "Review" at the top of the Excel window, then click "Unprotect Sheet". </t>
  </si>
  <si>
    <t>The Home screen for PC2D is the Excitation sheet. The main controls for the solver are located there. Of prime importance is the contact voltage. This is entered as a positive number regardless of the cell polarity. Any voltage drop across the external series resistance (which represents losses in the direction perpendicular to the 2D solution plane) will affect the terminal voltage, but not the contact voltage. 
When you hit Reset, you set all surface elements to the applied contact voltage. When you hit Solve, a macro calculates the set of electron and hole quasi-Fermi potentials at each surface element that ensure continuity of electron and hole current.
Additional macros are provided to automate the common tasks of scanning an I-V curve, scanning the spectral response, or scanning the spatial response. All macros are written in Virtual Basic for Applications (VBA) and can be examined or modified as desired using the standard Excel Developer interface. 
A macro can be interrupted by holding down the Esc key. Sometimes a macro will encounter an error and will stop executing. If you get an error message that offers the choices of End or Debug, choose End (unless you want to debug the macro!). Whenever a macro is interrupted either on purpose or due to a runtime error, you may need to re-enter some of the yellow user entry values on the Excitation sheet.  
Three options are available for what happens to the contact voltage after the I-V curve is complete: Restore the previous solution using the value of contact voltage in cell G2, solve for the max-power voltage, or solve for open circuit.</t>
  </si>
  <si>
    <t xml:space="preserve">The Device sheet is where you define most aspects of the device you want to simulate, the exceptions being surface recombination, defined on the Recombination sheet, and the optical absorption, defined on the Photogeneration sheet.
The physical structure of the device is defined by the height and width of the solution region. The device is assumed to be mirror-symmetric to the left and right sides and uniform in the axis perpendicular to the 2D solution region. 
A positive doping density in cell C6 indicates a p-type base and a negative value indicates an n-type base. The user must determine whether to adjust the electron and hole lifetimes when the doping is changed. A mid-gap trap level is assumed. A button is provided to calculate the carrier diffusivities, assuming Si at 25C. For other temperatures or materials, the user must change the diffusivities along with ni and Vt.
The sheet resistance along the front and rear surfaces must be specified for each location: positive for p-type doping and negative for n-type doping. Locations with zero doping are assigned the same polarity as the base.
The electrical circuit is specified by entering a "1" where metal contact is made to the device. The contact voltage is applied to the emitter polarity and the base polarity is grounded.  A "-1" can be used to swap the roles, so the base is forward biased.
You can introduce an internal shunt path between surface locations of opposite polarity. Enter a "1" at the locations that are shunted, and a value for the shunt conductance. </t>
  </si>
  <si>
    <t>The Recombination sheet is where you enter all of the surface recombination parameters, and where the recombination rate in the vicinity of each node is calculated.  The recombination at the surface is characterized as a sum of a component with an ideality factor of one (Jo1) and a component with an ideality factor of two (Jo2). The latter usually results from recombination in the junction space-charge region, or at the cell's perimeter. These values of Jo are for the specified device temperature, which is inferred from the value of the thermal voltage given on the Device sheet. By default, this is 25 degrees Celsius.
Note that "surface" in this context includes any recombination occurring within the heavily doped region located at the surface. Jo1 is used in PC2D instead of surface recombination velocity because for heavily doped layers, Jo1 is independent of the base doping density. The equivalent value of S is equal to Jo1 divided by q ni^2 / N (where N is the base doping density).
The recombination model in the base region is a combination of Shockley-Read-Hall recombination and Auger recombination. Different values for electron and hole lifetime are permitted. This makes it possible to model the injection-level dependence of recombination-active impurities such as iron. In solar-grade Si, tau_p is typically much larger than tau_n (e.g. 10x).
Also shown on this sheet is the total recombination at the present solution condition divided into Bulk, Top Surface, and Bottom Surface components. The units are amperes, proportional to the device area given in L3 on the Device sheet.</t>
  </si>
  <si>
    <t>These two sheets are where the surface values of the electron and hole quasi-Fermi potentials are specified (in yellow). From these surface values, the QF's in the bulk are calculated using  a Fourier-series approach. The core of that calculation takes place on the Psi and Gamma sheets. The only calculation required on the Phi_n and Phi_p sheets is converting values of Psi and Gamma into values of Phi_n and Phi_p. 
Also shown on these sheets is the electron and hole density, normalized to the base doping density. 
The calculations assume that the excess electron concentration is equal to the excess hole concentration in the hole and electron current continuity equations. Strict equality is not assumed for Poisson's equation, however, as this is mathematically inconsistent with conservation of total current when the electron and hole diffusivities are not equal.  This approach is commonly referred to as the "quasi-neutral" assumption. 
PC2D's numerical approach is mathematically rigorous in low-level injection and very high-level injection. In-between, errors in calculated current are generally less than 1% for solar-quality material at up to one sun illumination.</t>
  </si>
  <si>
    <t xml:space="preserve">The electrostatic potential at each surface node is calculated from the values of Phi_n and Phi_p at that node along with the assumption of charge neutrality. These surface values provide the boundary conditions that allow Poisson's equation to be solved in the bulk of the device. 
The charge density required for Poisson's equation is obtained from the electron and hole current-continuity equations by assuming that excess holes are equal to excess electrons. This "quasi-neutral" assumption is a first-order correction to true charge neutrality. It allows for the existence of a very small but non-zero charge density at each node that is necessary to achieve continuity of total current, which is essential.
The drift of excess carriers in the electric field is negligible compared to diffusion in low-level injection. At very-high-level injection, the excess-carrier drift has the simple effect of replacing both carrier diffusivities with the ambipolar diffusivity (Damb = 2*Dn*Dp/(Dn+Dp). For intermediate injection, excess-carrier drift is computationally intensive, so PC2D instead uses an efficient approximation. Specifically, the charge density in Poisson's equation for low-level injection is divided by (1 + 2*Gamma), where Gamma is the excess concentration divided by the doping density. 
The bulk solution of Poisson's equation is accomplished using Fourier series. The charge density is represented by a cosine series in both x and y directions. The electrostatic potential is represented by a cosine series in the x direction with hyperbolic functions in the y direction. This representation has an analytical solution. So, from the given values of Psi along the top and bottom surfaces, and assumption of mirror symmetry at the sides (which is ensured by the cosine dependence in the x direction), the value of Psi at any location in the 2D bulk of the device can be calculated directly by equation, without requiring a numerical solution by finite discretization.
A key result from the calculation of Psi is the determination of the electric field normal to the surfaces, which is needed to calculate surface electron and hole currents. </t>
  </si>
  <si>
    <t>The Transform sheet contains constant matrices that are used to convert between real-space data and Fourier-space data. In essence, they take 21 real values at equally-spaced nodes and convert them into an average and 20 harmonic values. Or vice-versa. 
The Jacobian sheet is used to find the combination of surface values of Phi_n and Phi_p that achieve current continuity at each of the surface nodes. This is a fully coupled solution of all 84 surface values of Phi (21 nodes across the front and rear surface for both Phi_n and Phi_p). The net electron and hole current leaving the region delta-x wide around each node is referred to as the function F, with value Fi at each of the 21 nodes along a surface. The goal is to adjust the 84 values of Phi to make all 84 values of Fi approach zero. 
The Jacobian entries are the rate at which each of the F functions changes in response to a change in each of the Phi values. There are thus 84 x 84 entries in the Jacobian matrix. This matrix is inverted then multiplied times the 84 F functions to get the changes in all 84 values of Phi needed to drive them to zero. If the system of equations was linear, this would be accomplished with a single inversion of the Jacobian matrix. However, there are non-linearities, due to the exponential dependence of excess carrier density on the quasi-Fermi potentials and (to a lesser extent) high-level injection effects in the base. Consequently, an iterative approach is required. Typically, less than a dozen iterations are required.  The Jacobian entries are calculated by a Visual Basic program that is executed by the Solve and Scan macros.</t>
  </si>
  <si>
    <t>Revision History Archive</t>
  </si>
  <si>
    <t>Gamma is the excess carrier density normalized to the absolute value of the base doping density. The value of Gamma at each surface node is directly calculated from the values of Phi_n and Phi_p at each node, assuming charge neutrality. These surface values of Gamma provide the boundary conditions that allow the excess carrier density to be solved in the bulk of the device.
Subtracting the equation for continuity of hole current (times electron diffusivity) from the equation for continuity of electron current (times hole diffusivity) shows that the Laplacian ("del-squared") of Gamma is proportional to photogeneration rate minus recombination rate, plus a term proportional to del-squared Psi. In the efficient approximation for Psi used in PC2D, del-squared Psi is also proportional to photogeneration minus recombination.
The bulk solution of Gamma with this approximation is therefore analytic, accomplished using Fourier series, similar to the solution for Psi. To facilitate rapid convergence, the recombination rate is divided into a low-level-injection component inversely proportional to the minority-carrier lifetime, and a component that accommodates any local deviation from this value due to high-level injection. 
The deviation of recombination from the low-injection value at each node in the device is updated after each computational iteration of the surface potentials, allowing for an updated analytic calculation of Gamma. Several iterations are necessary to obtain a self-consistent solution. These iterations are displayed on the Excitation sheet in cell B8 (PCs only).</t>
  </si>
  <si>
    <t>Fraction:</t>
  </si>
  <si>
    <t>Done</t>
  </si>
  <si>
    <t>Linear interpolation of front spectral transmission</t>
  </si>
  <si>
    <t>Linear interpolation of rear spectral transmission</t>
  </si>
  <si>
    <t>Monochromatic interpolation of spectral data</t>
  </si>
  <si>
    <t>front transmission:</t>
  </si>
  <si>
    <t>rear transmission:</t>
  </si>
  <si>
    <t>Lambda</t>
  </si>
  <si>
    <t>Power</t>
  </si>
  <si>
    <t>AbsCoeff</t>
  </si>
  <si>
    <t>cm-1</t>
  </si>
  <si>
    <t>&lt;&lt;  Totals</t>
  </si>
  <si>
    <t>Note fluxes are scaled to 1000 W/m2 per sun</t>
  </si>
  <si>
    <t>Revision History Version 4</t>
  </si>
  <si>
    <t>Version 3.2 March 2018: Bugs fixed for internal shunt and area&lt;&gt;1 cm2. Psi more accurate in high-level injection and rigorous in very-high-level injection. 
Version 3.1 December 2016: Bug fixed for less than 100% haze. All diffuse light reaching a surface is now reflected as diffuse. 
Version 3.0 May 2016: The numerical method and photogeneration model were  completely overhauled to use a Fourier series approach.
Version 2.4  Apr 2014: Changed spectral response macro
Version 2.3  Dec 2013: Linear lateral Phi_maj, add Auger
Version 2.2  Sep 2013: Fixed Jo2 error
Version 2.1  Jul 2013: Faster Jacobian, improved stability
Version 2.0  Oct 2012: Rectangular elements, not square
Version 1.3  Apr 2012: Fixed partial illumination scaling
Version 1.2  Aug 2011: Improved convergence at high injection
Version 1.1  Jul 2011: Enabled use on Mac computers
Version 1.0  Jun 2011: Initial release at 37th IEEE PVSC</t>
  </si>
  <si>
    <t>The Photogeneration sheet is where the optical calculations are performed, leading to a value of photogeneration in the region surrounding each node in the device. A Fourier series method is used to account for lateral intensity variations.
The optical model assigns a haze parameter at each surface element, top and bottom. This can be interpreted as the fraction of the area that is rough (diffuse) as opposed to planar (specular). Light flux that is initially incident on that surface is divided into a specular component (normal to the surface) and a diffuse component (lambertian) in proportion to the haze factor.  A chemically textured surface can be adequately modeled as having a haze factor of 40 - 80%. 
Diffuse light transmission within the device assumes a random (lambertian) distribution of angles at the initial surface, which becomes increasingly less random as the light passes through the device, because oblique rays are absorbed over shorter depths than near-normal rays. The absorption-vs-depth multiplier (gamma) decreases from 2 to 1 with increasing distance from the surface. This model is more accurate than the model used in PC1D and elsewhere, which assumes that diffuse light retains its random angular distribution throughout the device. 
Reflectance of specular light reaching the opposite surface is Rspec, with the reflected light divided into specular and diffuse components proportional to the haze fraction there.  Diffuse light reaching the opposite surface is treated as a mix of specular and lambertian components, proportional to (2-gamma) and (gamma-1), respectively. Reflectance of the lambertian component is Rdiff.</t>
  </si>
  <si>
    <t>Version 4.2      March 2019</t>
  </si>
  <si>
    <t>Version 4.1&amp;4.2 March 2019
A minor correction to the photogeneration calculation that allocates diffuse versus specular internal reflection.
Version 4.0 August 2018
Photogeneration model completely redone to use a Fourier series approach for lateral light intensity variation, replacing the previous view-factor approach. Equations are used for the transmission fraction and local generation rate as a function of distance from the surface for each harmonic in the lateral intensity distribution. This approach is faster, allowing the number of wavelengths used to represent the AM1.56G spectrum to increase from 10 to 59 (now same as PC1D). The AM1.5G spectrum was updated to ASTM G173-03. The internal reflection of diffuse light at a surface with partial haze was changed so that a portion is reflected as specular, depending on the distribution of incident ray angles in the diffuse component.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</si>
</sst>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0.0000"/>
    <numFmt numFmtId="166" formatCode="0.0"/>
    <numFmt numFmtId="167" formatCode="0.000E+00"/>
    <numFmt numFmtId="168" formatCode="0.0%"/>
    <numFmt numFmtId="169" formatCode="0.0E+00"/>
    <numFmt numFmtId="170" formatCode="0.00000"/>
    <numFmt numFmtId="171" formatCode="0.000000"/>
  </numFmts>
  <fonts count="23">
    <font>
      <sz val="11"/>
      <color theme="1"/>
      <name val="Calibri"/>
      <family val="2"/>
      <scheme val="minor"/>
    </font>
    <font>
      <sz val="11"/>
      <color theme="0"/>
      <name val="Calibri"/>
      <family val="2"/>
      <scheme val="minor"/>
    </font>
    <font>
      <b/>
      <sz val="11"/>
      <color theme="1"/>
      <name val="Calibri"/>
      <family val="2"/>
      <scheme val="minor"/>
    </font>
    <font>
      <sz val="11"/>
      <color rgb="FFFF0000"/>
      <name val="Calibri"/>
      <family val="2"/>
      <scheme val="minor"/>
    </font>
    <font>
      <sz val="11"/>
      <name val="Calibri"/>
      <family val="2"/>
      <scheme val="minor"/>
    </font>
    <font>
      <b/>
      <sz val="9"/>
      <color indexed="81"/>
      <name val="Tahoma"/>
      <family val="2"/>
    </font>
    <font>
      <b/>
      <sz val="11"/>
      <color rgb="FFFF0000"/>
      <name val="Calibri"/>
      <family val="2"/>
      <scheme val="minor"/>
    </font>
    <font>
      <sz val="26"/>
      <color theme="0"/>
      <name val="Arial"/>
      <family val="2"/>
    </font>
    <font>
      <sz val="9"/>
      <color theme="0"/>
      <name val="Calibri"/>
      <family val="2"/>
      <scheme val="minor"/>
    </font>
    <font>
      <b/>
      <sz val="11"/>
      <color theme="0"/>
      <name val="Calibri"/>
      <family val="2"/>
      <scheme val="minor"/>
    </font>
    <font>
      <u/>
      <sz val="11"/>
      <color theme="10"/>
      <name val="Calibri"/>
      <family val="2"/>
      <scheme val="minor"/>
    </font>
    <font>
      <u/>
      <sz val="11"/>
      <color theme="11"/>
      <name val="Calibri"/>
      <family val="2"/>
      <scheme val="minor"/>
    </font>
    <font>
      <sz val="12"/>
      <color rgb="FF000000"/>
      <name val="Lucida Grande"/>
    </font>
    <font>
      <i/>
      <sz val="11"/>
      <color theme="1"/>
      <name val="Calibri"/>
      <family val="2"/>
      <scheme val="minor"/>
    </font>
    <font>
      <sz val="10"/>
      <color theme="0"/>
      <name val="Calibri"/>
      <family val="2"/>
      <scheme val="minor"/>
    </font>
    <font>
      <sz val="10"/>
      <color theme="1"/>
      <name val="Calibri"/>
      <family val="2"/>
      <scheme val="minor"/>
    </font>
    <font>
      <sz val="9"/>
      <color indexed="81"/>
      <name val="Tahoma"/>
      <family val="2"/>
    </font>
    <font>
      <sz val="11"/>
      <color theme="5" tint="-0.499984740745262"/>
      <name val="Calibri"/>
      <family val="2"/>
      <scheme val="minor"/>
    </font>
    <font>
      <sz val="8"/>
      <color theme="0"/>
      <name val="Calibri"/>
      <family val="2"/>
      <scheme val="minor"/>
    </font>
    <font>
      <sz val="11"/>
      <color rgb="FF000000"/>
      <name val="Calibri"/>
      <family val="2"/>
    </font>
    <font>
      <b/>
      <sz val="11"/>
      <color theme="5" tint="-0.499984740745262"/>
      <name val="Calibri"/>
      <family val="2"/>
      <scheme val="minor"/>
    </font>
    <font>
      <sz val="11"/>
      <color theme="1"/>
      <name val="Calibri"/>
      <family val="2"/>
      <scheme val="minor"/>
    </font>
    <font>
      <sz val="10"/>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7" tint="0.599963377788628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6" tint="0.39997558519241921"/>
        <bgColor indexed="64"/>
      </patternFill>
    </fill>
  </fills>
  <borders count="2">
    <border>
      <left/>
      <right/>
      <top/>
      <bottom/>
      <diagonal/>
    </border>
    <border>
      <left/>
      <right/>
      <top/>
      <bottom style="double">
        <color auto="1"/>
      </bottom>
      <diagonal/>
    </border>
  </borders>
  <cellStyleXfs count="13890">
    <xf numFmtId="0" fontId="0" fillId="0" borderId="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9" fontId="21" fillId="0" borderId="0" applyFont="0" applyFill="0" applyBorder="0" applyAlignment="0" applyProtection="0"/>
  </cellStyleXfs>
  <cellXfs count="196">
    <xf numFmtId="0" fontId="0" fillId="0" borderId="0" xfId="0"/>
    <xf numFmtId="0" fontId="0" fillId="0" borderId="0" xfId="0" applyAlignment="1" applyProtection="1">
      <alignment horizontal="center"/>
      <protection locked="0"/>
    </xf>
    <xf numFmtId="0" fontId="0" fillId="0" borderId="0" xfId="0" applyAlignment="1" applyProtection="1">
      <alignment horizontal="right"/>
      <protection locked="0"/>
    </xf>
    <xf numFmtId="0" fontId="0" fillId="0" borderId="0" xfId="0" applyAlignment="1" applyProtection="1">
      <alignment horizontal="left"/>
      <protection locked="0"/>
    </xf>
    <xf numFmtId="0" fontId="0" fillId="0" borderId="0" xfId="0" applyProtection="1">
      <protection locked="0"/>
    </xf>
    <xf numFmtId="11" fontId="0" fillId="0" borderId="0" xfId="0" applyNumberFormat="1" applyProtection="1">
      <protection locked="0"/>
    </xf>
    <xf numFmtId="0" fontId="0" fillId="0" borderId="1" xfId="0" applyBorder="1" applyProtection="1">
      <protection locked="0"/>
    </xf>
    <xf numFmtId="0" fontId="0" fillId="2" borderId="0" xfId="0" applyFill="1" applyProtection="1">
      <protection locked="0"/>
    </xf>
    <xf numFmtId="0" fontId="0" fillId="3" borderId="0" xfId="0" applyFill="1" applyProtection="1">
      <protection locked="0"/>
    </xf>
    <xf numFmtId="9" fontId="0" fillId="0" borderId="0" xfId="0" applyNumberFormat="1" applyProtection="1">
      <protection locked="0"/>
    </xf>
    <xf numFmtId="166" fontId="0" fillId="0" borderId="0" xfId="0" applyNumberFormat="1" applyProtection="1">
      <protection locked="0"/>
    </xf>
    <xf numFmtId="164" fontId="0" fillId="0" borderId="0" xfId="0" applyNumberFormat="1" applyProtection="1">
      <protection locked="0"/>
    </xf>
    <xf numFmtId="164" fontId="0" fillId="7" borderId="0" xfId="0" applyNumberFormat="1" applyFill="1" applyAlignment="1">
      <alignment horizontal="right"/>
    </xf>
    <xf numFmtId="164" fontId="0" fillId="7" borderId="0" xfId="0" applyNumberFormat="1" applyFill="1"/>
    <xf numFmtId="11" fontId="0" fillId="7" borderId="0" xfId="0" applyNumberFormat="1" applyFill="1"/>
    <xf numFmtId="164" fontId="0" fillId="6" borderId="0" xfId="0" applyNumberFormat="1" applyFill="1"/>
    <xf numFmtId="11" fontId="0" fillId="6" borderId="0" xfId="0" applyNumberFormat="1" applyFill="1"/>
    <xf numFmtId="0" fontId="0" fillId="3" borderId="0" xfId="0" applyFill="1" applyAlignment="1">
      <alignment horizontal="center"/>
    </xf>
    <xf numFmtId="0" fontId="1" fillId="5" borderId="0" xfId="0" applyFont="1" applyFill="1" applyAlignment="1">
      <alignment horizontal="center"/>
    </xf>
    <xf numFmtId="0" fontId="0" fillId="0" borderId="0" xfId="0" applyAlignment="1">
      <alignment horizontal="right"/>
    </xf>
    <xf numFmtId="0" fontId="0" fillId="7" borderId="0" xfId="0" applyFill="1"/>
    <xf numFmtId="0" fontId="0" fillId="0" borderId="0" xfId="0" applyAlignment="1">
      <alignment horizontal="left"/>
    </xf>
    <xf numFmtId="11" fontId="0" fillId="0" borderId="0" xfId="0" applyNumberFormat="1"/>
    <xf numFmtId="11" fontId="0" fillId="2" borderId="0" xfId="0" applyNumberFormat="1" applyFill="1" applyProtection="1">
      <protection locked="0"/>
    </xf>
    <xf numFmtId="0" fontId="0" fillId="0" borderId="0" xfId="0" quotePrefix="1" applyProtection="1">
      <protection locked="0"/>
    </xf>
    <xf numFmtId="11" fontId="0" fillId="0" borderId="1" xfId="0" applyNumberFormat="1" applyBorder="1" applyProtection="1">
      <protection locked="0"/>
    </xf>
    <xf numFmtId="11" fontId="0" fillId="3" borderId="0" xfId="0" applyNumberFormat="1" applyFill="1" applyProtection="1">
      <protection locked="0"/>
    </xf>
    <xf numFmtId="1" fontId="0" fillId="2" borderId="0" xfId="0" applyNumberFormat="1" applyFill="1" applyProtection="1">
      <protection locked="0"/>
    </xf>
    <xf numFmtId="0" fontId="3" fillId="0" borderId="0" xfId="0" applyFont="1" applyProtection="1">
      <protection locked="0"/>
    </xf>
    <xf numFmtId="9" fontId="0" fillId="2" borderId="0" xfId="0" applyNumberFormat="1" applyFill="1" applyProtection="1">
      <protection locked="0"/>
    </xf>
    <xf numFmtId="0" fontId="6" fillId="0" borderId="0" xfId="0" applyFont="1" applyAlignment="1" applyProtection="1">
      <alignment horizontal="center"/>
      <protection locked="0"/>
    </xf>
    <xf numFmtId="165" fontId="0" fillId="7" borderId="0" xfId="0" applyNumberFormat="1" applyFill="1"/>
    <xf numFmtId="0" fontId="0" fillId="0" borderId="0" xfId="0" quotePrefix="1"/>
    <xf numFmtId="2" fontId="0" fillId="7" borderId="0" xfId="0" applyNumberFormat="1" applyFill="1"/>
    <xf numFmtId="1" fontId="0" fillId="4" borderId="0" xfId="0" applyNumberFormat="1" applyFill="1"/>
    <xf numFmtId="11" fontId="0" fillId="0" borderId="0" xfId="0" applyNumberFormat="1" applyAlignment="1">
      <alignment horizontal="right"/>
    </xf>
    <xf numFmtId="0" fontId="3" fillId="0" borderId="0" xfId="0" applyFont="1"/>
    <xf numFmtId="1" fontId="0" fillId="0" borderId="0" xfId="0" applyNumberFormat="1" applyAlignment="1">
      <alignment horizontal="right"/>
    </xf>
    <xf numFmtId="0" fontId="0" fillId="4" borderId="0" xfId="0" applyFill="1" applyAlignment="1">
      <alignment horizontal="right"/>
    </xf>
    <xf numFmtId="9" fontId="0" fillId="4" borderId="0" xfId="0" applyNumberFormat="1" applyFill="1"/>
    <xf numFmtId="11" fontId="0" fillId="4" borderId="0" xfId="0" applyNumberFormat="1" applyFill="1"/>
    <xf numFmtId="165" fontId="0" fillId="0" borderId="0" xfId="0" applyNumberFormat="1" applyProtection="1">
      <protection locked="0"/>
    </xf>
    <xf numFmtId="11" fontId="0" fillId="0" borderId="0" xfId="0" applyNumberFormat="1" applyAlignment="1" applyProtection="1">
      <alignment horizontal="center"/>
      <protection locked="0"/>
    </xf>
    <xf numFmtId="0" fontId="2" fillId="0" borderId="0" xfId="0" applyFont="1" applyAlignment="1">
      <alignment horizontal="left"/>
    </xf>
    <xf numFmtId="165" fontId="0" fillId="0" borderId="0" xfId="0" applyNumberFormat="1" applyAlignment="1">
      <alignment horizontal="right"/>
    </xf>
    <xf numFmtId="11" fontId="0" fillId="0" borderId="0" xfId="0" quotePrefix="1" applyNumberFormat="1"/>
    <xf numFmtId="165" fontId="0" fillId="0" borderId="0" xfId="0" applyNumberFormat="1" applyAlignment="1" applyProtection="1">
      <alignment horizontal="center"/>
      <protection locked="0"/>
    </xf>
    <xf numFmtId="164" fontId="0" fillId="0" borderId="0" xfId="0" applyNumberFormat="1" applyAlignment="1" applyProtection="1">
      <alignment horizontal="center"/>
      <protection locked="0"/>
    </xf>
    <xf numFmtId="165" fontId="0" fillId="0" borderId="0" xfId="0" quotePrefix="1" applyNumberFormat="1" applyAlignment="1" applyProtection="1">
      <alignment horizontal="center"/>
      <protection locked="0"/>
    </xf>
    <xf numFmtId="0" fontId="0" fillId="0" borderId="0" xfId="0" quotePrefix="1" applyAlignment="1" applyProtection="1">
      <alignment horizontal="center"/>
      <protection locked="0"/>
    </xf>
    <xf numFmtId="164" fontId="0" fillId="7" borderId="0" xfId="0" applyNumberFormat="1" applyFill="1" applyAlignment="1">
      <alignment horizontal="center"/>
    </xf>
    <xf numFmtId="0" fontId="2" fillId="0" borderId="0" xfId="0" applyFont="1"/>
    <xf numFmtId="1" fontId="0" fillId="0" borderId="0" xfId="0" applyNumberFormat="1" applyAlignment="1" applyProtection="1">
      <alignment horizontal="center"/>
      <protection locked="0"/>
    </xf>
    <xf numFmtId="9" fontId="0" fillId="7" borderId="0" xfId="0" applyNumberFormat="1" applyFill="1" applyAlignment="1">
      <alignment horizontal="center"/>
    </xf>
    <xf numFmtId="1" fontId="0" fillId="0" borderId="0" xfId="0" applyNumberFormat="1" applyAlignment="1">
      <alignment horizontal="center"/>
    </xf>
    <xf numFmtId="11" fontId="0" fillId="10" borderId="0" xfId="0" applyNumberFormat="1" applyFill="1"/>
    <xf numFmtId="0" fontId="4" fillId="0" borderId="0" xfId="0" applyFont="1" applyProtection="1">
      <protection locked="0"/>
    </xf>
    <xf numFmtId="168" fontId="0" fillId="7" borderId="0" xfId="0" applyNumberFormat="1" applyFill="1" applyAlignment="1">
      <alignment horizontal="center"/>
    </xf>
    <xf numFmtId="0" fontId="9" fillId="5" borderId="0" xfId="0" applyFont="1" applyFill="1"/>
    <xf numFmtId="0" fontId="2" fillId="0" borderId="0" xfId="0" applyFont="1" applyAlignment="1" applyProtection="1">
      <alignment horizontal="center"/>
      <protection locked="0"/>
    </xf>
    <xf numFmtId="11" fontId="0" fillId="0" borderId="0" xfId="0" applyNumberFormat="1" applyAlignment="1" applyProtection="1">
      <alignment horizontal="right"/>
      <protection locked="0"/>
    </xf>
    <xf numFmtId="165" fontId="0" fillId="0" borderId="0" xfId="0" applyNumberFormat="1" applyAlignment="1" applyProtection="1">
      <alignment wrapText="1"/>
      <protection locked="0"/>
    </xf>
    <xf numFmtId="11" fontId="0" fillId="0" borderId="0" xfId="0" applyNumberFormat="1" applyAlignment="1" applyProtection="1">
      <alignment wrapText="1"/>
      <protection locked="0"/>
    </xf>
    <xf numFmtId="0" fontId="0" fillId="0" borderId="0" xfId="0" applyAlignment="1" applyProtection="1">
      <alignment wrapText="1"/>
      <protection locked="0"/>
    </xf>
    <xf numFmtId="164" fontId="0" fillId="0" borderId="0" xfId="0" applyNumberFormat="1" applyAlignment="1" applyProtection="1">
      <alignment wrapText="1"/>
      <protection locked="0"/>
    </xf>
    <xf numFmtId="165" fontId="0" fillId="0" borderId="0" xfId="0" applyNumberFormat="1" applyAlignment="1" applyProtection="1">
      <alignment horizontal="right"/>
      <protection locked="0"/>
    </xf>
    <xf numFmtId="1" fontId="0" fillId="0" borderId="0" xfId="0" applyNumberFormat="1" applyProtection="1">
      <protection locked="0"/>
    </xf>
    <xf numFmtId="1" fontId="0" fillId="0" borderId="0" xfId="0" applyNumberFormat="1" applyAlignment="1" applyProtection="1">
      <alignment wrapText="1"/>
      <protection locked="0"/>
    </xf>
    <xf numFmtId="0" fontId="0" fillId="0" borderId="0" xfId="0" applyAlignment="1">
      <alignment horizontal="left" vertical="top" wrapText="1"/>
    </xf>
    <xf numFmtId="0" fontId="2" fillId="0" borderId="0" xfId="0" applyFont="1" applyAlignment="1">
      <alignment horizontal="center" vertical="center"/>
    </xf>
    <xf numFmtId="0" fontId="15" fillId="0" borderId="0" xfId="0" applyFont="1" applyAlignment="1">
      <alignment horizontal="left" vertical="top" wrapText="1"/>
    </xf>
    <xf numFmtId="0" fontId="15" fillId="0" borderId="0" xfId="0" applyFont="1" applyAlignment="1">
      <alignment wrapText="1"/>
    </xf>
    <xf numFmtId="0" fontId="2" fillId="8" borderId="0" xfId="0" applyFont="1" applyFill="1" applyAlignment="1">
      <alignment horizontal="center" vertical="top" wrapText="1"/>
    </xf>
    <xf numFmtId="0" fontId="0" fillId="4" borderId="0" xfId="0" applyFill="1" applyAlignment="1">
      <alignment horizontal="center"/>
    </xf>
    <xf numFmtId="11" fontId="0" fillId="2" borderId="0" xfId="0" applyNumberFormat="1" applyFill="1" applyAlignment="1" applyProtection="1">
      <alignment horizontal="center"/>
      <protection locked="0"/>
    </xf>
    <xf numFmtId="0" fontId="14" fillId="9" borderId="0" xfId="0" applyFont="1" applyFill="1"/>
    <xf numFmtId="0" fontId="8" fillId="9" borderId="0" xfId="0" applyFont="1" applyFill="1"/>
    <xf numFmtId="0" fontId="15" fillId="0" borderId="0" xfId="0" applyFont="1" applyAlignment="1">
      <alignment vertical="top" wrapText="1"/>
    </xf>
    <xf numFmtId="0" fontId="0" fillId="0" borderId="0" xfId="0" quotePrefix="1" applyAlignment="1">
      <alignment horizontal="center"/>
    </xf>
    <xf numFmtId="11" fontId="0" fillId="13" borderId="0" xfId="0" applyNumberFormat="1" applyFill="1" applyProtection="1">
      <protection locked="0"/>
    </xf>
    <xf numFmtId="9" fontId="0" fillId="2" borderId="0" xfId="0" applyNumberFormat="1" applyFill="1" applyAlignment="1" applyProtection="1">
      <alignment horizontal="center"/>
      <protection locked="0"/>
    </xf>
    <xf numFmtId="11" fontId="0" fillId="10" borderId="0" xfId="0" applyNumberFormat="1" applyFill="1" applyProtection="1">
      <protection locked="0"/>
    </xf>
    <xf numFmtId="0" fontId="3" fillId="0" borderId="0" xfId="0" applyFont="1" applyAlignment="1" applyProtection="1">
      <alignment horizontal="left"/>
      <protection locked="0"/>
    </xf>
    <xf numFmtId="164" fontId="0" fillId="10" borderId="0" xfId="0" applyNumberFormat="1" applyFill="1"/>
    <xf numFmtId="0" fontId="2" fillId="0" borderId="0" xfId="0" applyFont="1" applyProtection="1">
      <protection locked="0"/>
    </xf>
    <xf numFmtId="0" fontId="2" fillId="0" borderId="0" xfId="0" applyFont="1" applyAlignment="1" applyProtection="1">
      <alignment horizontal="left"/>
      <protection locked="0"/>
    </xf>
    <xf numFmtId="164" fontId="0" fillId="7" borderId="0" xfId="0" quotePrefix="1" applyNumberFormat="1" applyFill="1" applyAlignment="1">
      <alignment horizontal="right"/>
    </xf>
    <xf numFmtId="0" fontId="1" fillId="0" borderId="0" xfId="0" applyFont="1" applyProtection="1">
      <protection locked="0"/>
    </xf>
    <xf numFmtId="0" fontId="1" fillId="0" borderId="0" xfId="0" applyFont="1" applyAlignment="1" applyProtection="1">
      <alignment horizontal="left"/>
      <protection locked="0"/>
    </xf>
    <xf numFmtId="0" fontId="17" fillId="3" borderId="0" xfId="0" applyFont="1" applyFill="1" applyProtection="1">
      <protection locked="0"/>
    </xf>
    <xf numFmtId="164" fontId="17" fillId="2" borderId="0" xfId="0" applyNumberFormat="1" applyFont="1" applyFill="1" applyProtection="1">
      <protection locked="0"/>
    </xf>
    <xf numFmtId="11" fontId="17" fillId="3" borderId="0" xfId="0" applyNumberFormat="1" applyFont="1" applyFill="1" applyProtection="1">
      <protection locked="0"/>
    </xf>
    <xf numFmtId="164" fontId="17" fillId="7" borderId="0" xfId="0" applyNumberFormat="1" applyFont="1" applyFill="1"/>
    <xf numFmtId="11" fontId="17" fillId="7" borderId="0" xfId="0" applyNumberFormat="1" applyFont="1" applyFill="1"/>
    <xf numFmtId="11" fontId="17" fillId="14" borderId="0" xfId="0" applyNumberFormat="1" applyFont="1" applyFill="1"/>
    <xf numFmtId="0" fontId="18" fillId="9" borderId="0" xfId="0" applyFont="1" applyFill="1"/>
    <xf numFmtId="164" fontId="0" fillId="15" borderId="0" xfId="0" applyNumberFormat="1" applyFill="1"/>
    <xf numFmtId="164" fontId="0" fillId="14" borderId="0" xfId="0" applyNumberFormat="1" applyFill="1"/>
    <xf numFmtId="164" fontId="0" fillId="0" borderId="0" xfId="0" applyNumberFormat="1"/>
    <xf numFmtId="11" fontId="20" fillId="2" borderId="0" xfId="0" applyNumberFormat="1" applyFont="1" applyFill="1" applyProtection="1">
      <protection locked="0"/>
    </xf>
    <xf numFmtId="11" fontId="17" fillId="10" borderId="0" xfId="0" applyNumberFormat="1" applyFont="1" applyFill="1" applyProtection="1">
      <protection locked="0"/>
    </xf>
    <xf numFmtId="11" fontId="17" fillId="4" borderId="0" xfId="0" applyNumberFormat="1" applyFont="1" applyFill="1"/>
    <xf numFmtId="11" fontId="17" fillId="0" borderId="0" xfId="0" applyNumberFormat="1" applyFont="1"/>
    <xf numFmtId="166" fontId="17" fillId="2" borderId="0" xfId="0" applyNumberFormat="1" applyFont="1" applyFill="1" applyProtection="1">
      <protection locked="0"/>
    </xf>
    <xf numFmtId="11" fontId="17" fillId="2" borderId="0" xfId="0" applyNumberFormat="1" applyFont="1" applyFill="1" applyProtection="1">
      <protection locked="0"/>
    </xf>
    <xf numFmtId="1" fontId="0" fillId="10" borderId="0" xfId="0" applyNumberFormat="1" applyFill="1" applyProtection="1">
      <protection locked="0"/>
    </xf>
    <xf numFmtId="1" fontId="0" fillId="18" borderId="0" xfId="0" applyNumberFormat="1" applyFill="1"/>
    <xf numFmtId="11" fontId="0" fillId="18" borderId="0" xfId="0" applyNumberFormat="1" applyFill="1"/>
    <xf numFmtId="0" fontId="4" fillId="2" borderId="0" xfId="0" applyFont="1" applyFill="1" applyProtection="1">
      <protection locked="0"/>
    </xf>
    <xf numFmtId="0" fontId="17" fillId="2" borderId="0" xfId="0" applyFont="1" applyFill="1" applyProtection="1">
      <protection locked="0"/>
    </xf>
    <xf numFmtId="0" fontId="0" fillId="2" borderId="0" xfId="0" applyFill="1" applyAlignment="1" applyProtection="1">
      <alignment horizontal="center"/>
      <protection locked="0"/>
    </xf>
    <xf numFmtId="9" fontId="0" fillId="0" borderId="1" xfId="0" applyNumberFormat="1" applyBorder="1" applyProtection="1">
      <protection locked="0"/>
    </xf>
    <xf numFmtId="0" fontId="0" fillId="0" borderId="0" xfId="0" applyAlignment="1">
      <alignment horizontal="center"/>
    </xf>
    <xf numFmtId="0" fontId="2" fillId="0" borderId="0" xfId="0" applyFont="1" applyAlignment="1">
      <alignment horizontal="center"/>
    </xf>
    <xf numFmtId="0" fontId="0" fillId="7" borderId="0" xfId="0" applyFill="1" applyAlignment="1">
      <alignment horizontal="center"/>
    </xf>
    <xf numFmtId="1" fontId="0" fillId="2" borderId="0" xfId="0" applyNumberFormat="1" applyFill="1" applyAlignment="1">
      <alignment horizontal="center"/>
    </xf>
    <xf numFmtId="9" fontId="0" fillId="0" borderId="0" xfId="0" applyNumberFormat="1" applyAlignment="1">
      <alignment horizontal="center"/>
    </xf>
    <xf numFmtId="0" fontId="1" fillId="9" borderId="0" xfId="0" applyFont="1" applyFill="1" applyAlignment="1">
      <alignment horizontal="center"/>
    </xf>
    <xf numFmtId="0" fontId="13" fillId="0" borderId="0" xfId="0" applyFont="1"/>
    <xf numFmtId="11" fontId="3" fillId="0" borderId="0" xfId="0" applyNumberFormat="1" applyFont="1" applyAlignment="1" applyProtection="1">
      <alignment horizontal="left"/>
      <protection locked="0"/>
    </xf>
    <xf numFmtId="169" fontId="17" fillId="3" borderId="0" xfId="0" applyNumberFormat="1" applyFont="1" applyFill="1" applyProtection="1">
      <protection locked="0"/>
    </xf>
    <xf numFmtId="168" fontId="17" fillId="7" borderId="0" xfId="0" applyNumberFormat="1" applyFont="1" applyFill="1" applyProtection="1">
      <protection locked="0"/>
    </xf>
    <xf numFmtId="2" fontId="0" fillId="7" borderId="0" xfId="0" applyNumberFormat="1" applyFill="1" applyProtection="1">
      <protection locked="0"/>
    </xf>
    <xf numFmtId="166" fontId="0" fillId="7" borderId="0" xfId="0" applyNumberFormat="1" applyFill="1"/>
    <xf numFmtId="0" fontId="0" fillId="4" borderId="0" xfId="0" applyFill="1"/>
    <xf numFmtId="0" fontId="0" fillId="3" borderId="0" xfId="0" quotePrefix="1" applyFill="1" applyAlignment="1">
      <alignment horizontal="center"/>
    </xf>
    <xf numFmtId="169" fontId="0" fillId="0" borderId="0" xfId="0" applyNumberFormat="1" applyProtection="1">
      <protection locked="0"/>
    </xf>
    <xf numFmtId="11" fontId="0" fillId="4" borderId="0" xfId="0" applyNumberFormat="1" applyFill="1" applyProtection="1">
      <protection locked="0"/>
    </xf>
    <xf numFmtId="0" fontId="4" fillId="0" borderId="0" xfId="0" applyFont="1"/>
    <xf numFmtId="165" fontId="0" fillId="0" borderId="0" xfId="0" applyNumberFormat="1" applyAlignment="1">
      <alignment horizontal="center"/>
    </xf>
    <xf numFmtId="171" fontId="0" fillId="0" borderId="0" xfId="0" applyNumberFormat="1" applyProtection="1">
      <protection locked="0"/>
    </xf>
    <xf numFmtId="11" fontId="0" fillId="0" borderId="0" xfId="0" quotePrefix="1" applyNumberFormat="1" applyProtection="1">
      <protection locked="0"/>
    </xf>
    <xf numFmtId="170" fontId="0" fillId="0" borderId="0" xfId="0" applyNumberFormat="1" applyProtection="1">
      <protection locked="0"/>
    </xf>
    <xf numFmtId="11" fontId="17" fillId="19" borderId="0" xfId="0" applyNumberFormat="1" applyFont="1" applyFill="1" applyProtection="1">
      <protection locked="0"/>
    </xf>
    <xf numFmtId="164" fontId="17" fillId="10" borderId="0" xfId="0" applyNumberFormat="1" applyFont="1" applyFill="1"/>
    <xf numFmtId="11" fontId="17" fillId="10" borderId="0" xfId="0" applyNumberFormat="1" applyFont="1" applyFill="1"/>
    <xf numFmtId="11" fontId="0" fillId="15" borderId="0" xfId="0" applyNumberFormat="1" applyFill="1"/>
    <xf numFmtId="11" fontId="0" fillId="13" borderId="0" xfId="0" applyNumberFormat="1" applyFill="1"/>
    <xf numFmtId="11" fontId="0" fillId="12" borderId="0" xfId="0" applyNumberFormat="1" applyFill="1"/>
    <xf numFmtId="0" fontId="0" fillId="3" borderId="0" xfId="0" applyFill="1"/>
    <xf numFmtId="11" fontId="17" fillId="13" borderId="0" xfId="0" applyNumberFormat="1" applyFont="1" applyFill="1"/>
    <xf numFmtId="11" fontId="0" fillId="14" borderId="0" xfId="0" applyNumberFormat="1" applyFill="1"/>
    <xf numFmtId="11" fontId="17" fillId="13" borderId="0" xfId="0" applyNumberFormat="1" applyFont="1" applyFill="1" applyAlignment="1">
      <alignment horizontal="right"/>
    </xf>
    <xf numFmtId="2" fontId="0" fillId="3" borderId="0" xfId="0" applyNumberFormat="1" applyFill="1"/>
    <xf numFmtId="11" fontId="0" fillId="10" borderId="0" xfId="0" applyNumberFormat="1" applyFill="1" applyAlignment="1">
      <alignment horizontal="center"/>
    </xf>
    <xf numFmtId="164" fontId="0" fillId="4" borderId="0" xfId="0" applyNumberFormat="1" applyFill="1"/>
    <xf numFmtId="11" fontId="0" fillId="0" borderId="0" xfId="0" quotePrefix="1" applyNumberFormat="1" applyAlignment="1">
      <alignment horizontal="center"/>
    </xf>
    <xf numFmtId="11" fontId="17" fillId="10" borderId="0" xfId="0" applyNumberFormat="1" applyFont="1" applyFill="1" applyAlignment="1">
      <alignment horizontal="center"/>
    </xf>
    <xf numFmtId="11" fontId="17" fillId="0" borderId="0" xfId="0" applyNumberFormat="1" applyFont="1" applyAlignment="1">
      <alignment horizontal="center"/>
    </xf>
    <xf numFmtId="2" fontId="0" fillId="10" borderId="0" xfId="0" applyNumberFormat="1" applyFill="1" applyProtection="1">
      <protection locked="0"/>
    </xf>
    <xf numFmtId="11" fontId="0" fillId="11" borderId="0" xfId="0" applyNumberFormat="1" applyFill="1" applyProtection="1">
      <protection locked="0"/>
    </xf>
    <xf numFmtId="169" fontId="0" fillId="10" borderId="0" xfId="0" applyNumberFormat="1" applyFill="1" applyProtection="1">
      <protection locked="0"/>
    </xf>
    <xf numFmtId="1" fontId="0" fillId="7" borderId="0" xfId="0" applyNumberFormat="1" applyFill="1" applyProtection="1">
      <protection locked="0"/>
    </xf>
    <xf numFmtId="11" fontId="0" fillId="7" borderId="0" xfId="0" applyNumberFormat="1" applyFill="1" applyAlignment="1" applyProtection="1">
      <alignment horizontal="center"/>
      <protection locked="0"/>
    </xf>
    <xf numFmtId="1" fontId="0" fillId="5" borderId="0" xfId="0" applyNumberFormat="1" applyFill="1" applyAlignment="1">
      <alignment horizontal="center"/>
    </xf>
    <xf numFmtId="1" fontId="17" fillId="7" borderId="0" xfId="0" applyNumberFormat="1" applyFont="1" applyFill="1" applyAlignment="1">
      <alignment horizontal="center"/>
    </xf>
    <xf numFmtId="1" fontId="0" fillId="13" borderId="0" xfId="0" applyNumberFormat="1" applyFill="1"/>
    <xf numFmtId="9" fontId="0" fillId="13" borderId="0" xfId="0" applyNumberFormat="1" applyFill="1"/>
    <xf numFmtId="9" fontId="0" fillId="18" borderId="0" xfId="0" applyNumberFormat="1" applyFill="1"/>
    <xf numFmtId="167" fontId="0" fillId="0" borderId="0" xfId="0" applyNumberFormat="1"/>
    <xf numFmtId="164" fontId="17" fillId="0" borderId="0" xfId="0" applyNumberFormat="1" applyFont="1"/>
    <xf numFmtId="169" fontId="0" fillId="3" borderId="0" xfId="0" applyNumberFormat="1" applyFill="1" applyProtection="1">
      <protection locked="0"/>
    </xf>
    <xf numFmtId="0" fontId="0" fillId="16" borderId="0" xfId="0" applyFill="1" applyProtection="1">
      <protection locked="0"/>
    </xf>
    <xf numFmtId="166" fontId="0" fillId="16" borderId="0" xfId="0" applyNumberFormat="1" applyFill="1" applyProtection="1">
      <protection locked="0"/>
    </xf>
    <xf numFmtId="0" fontId="3" fillId="15" borderId="0" xfId="0" applyFont="1" applyFill="1" applyAlignment="1" applyProtection="1">
      <alignment horizontal="center"/>
      <protection locked="0"/>
    </xf>
    <xf numFmtId="0" fontId="0" fillId="15" borderId="0" xfId="0" applyFill="1" applyAlignment="1" applyProtection="1">
      <alignment horizontal="right"/>
      <protection locked="0"/>
    </xf>
    <xf numFmtId="0" fontId="0" fillId="15" borderId="0" xfId="0" applyFill="1" applyProtection="1">
      <protection locked="0"/>
    </xf>
    <xf numFmtId="0" fontId="0" fillId="17" borderId="0" xfId="0" applyFill="1" applyProtection="1">
      <protection locked="0"/>
    </xf>
    <xf numFmtId="166" fontId="0" fillId="17" borderId="0" xfId="0" applyNumberFormat="1" applyFill="1" applyProtection="1">
      <protection locked="0"/>
    </xf>
    <xf numFmtId="165" fontId="17" fillId="19" borderId="0" xfId="0" applyNumberFormat="1" applyFont="1" applyFill="1" applyProtection="1">
      <protection locked="0"/>
    </xf>
    <xf numFmtId="11" fontId="17" fillId="11" borderId="0" xfId="0" applyNumberFormat="1" applyFont="1" applyFill="1" applyProtection="1">
      <protection locked="0"/>
    </xf>
    <xf numFmtId="11" fontId="17" fillId="11" borderId="0" xfId="0" applyNumberFormat="1" applyFont="1" applyFill="1" applyAlignment="1" applyProtection="1">
      <alignment horizontal="center"/>
      <protection locked="0"/>
    </xf>
    <xf numFmtId="9" fontId="0" fillId="11" borderId="0" xfId="0" applyNumberFormat="1" applyFill="1" applyProtection="1">
      <protection locked="0"/>
    </xf>
    <xf numFmtId="0" fontId="0" fillId="18" borderId="0" xfId="0" applyFill="1" applyProtection="1">
      <protection locked="0"/>
    </xf>
    <xf numFmtId="11" fontId="0" fillId="18" borderId="0" xfId="0" applyNumberFormat="1" applyFill="1" applyProtection="1">
      <protection locked="0"/>
    </xf>
    <xf numFmtId="9" fontId="0" fillId="18" borderId="0" xfId="0" applyNumberFormat="1" applyFill="1" applyProtection="1">
      <protection locked="0"/>
    </xf>
    <xf numFmtId="164" fontId="0" fillId="11" borderId="0" xfId="0" applyNumberFormat="1" applyFill="1" applyProtection="1">
      <protection locked="0"/>
    </xf>
    <xf numFmtId="165" fontId="17" fillId="7" borderId="0" xfId="0" applyNumberFormat="1" applyFont="1" applyFill="1"/>
    <xf numFmtId="11" fontId="2" fillId="0" borderId="0" xfId="0" applyNumberFormat="1" applyFont="1" applyProtection="1">
      <protection locked="0"/>
    </xf>
    <xf numFmtId="169" fontId="17" fillId="11" borderId="0" xfId="0" applyNumberFormat="1" applyFont="1" applyFill="1" applyProtection="1">
      <protection locked="0"/>
    </xf>
    <xf numFmtId="0" fontId="17" fillId="11" borderId="0" xfId="0" applyFont="1" applyFill="1" applyAlignment="1" applyProtection="1">
      <alignment horizontal="right"/>
      <protection locked="0"/>
    </xf>
    <xf numFmtId="2" fontId="0" fillId="7" borderId="0" xfId="0" applyNumberFormat="1" applyFill="1" applyAlignment="1">
      <alignment horizontal="center"/>
    </xf>
    <xf numFmtId="0" fontId="0" fillId="18" borderId="0" xfId="0" applyFill="1"/>
    <xf numFmtId="9" fontId="0" fillId="7" borderId="0" xfId="0" applyNumberFormat="1" applyFill="1"/>
    <xf numFmtId="9" fontId="0" fillId="18" borderId="0" xfId="13889" applyFont="1" applyFill="1"/>
    <xf numFmtId="0" fontId="0" fillId="10" borderId="0" xfId="0" applyFill="1"/>
    <xf numFmtId="1" fontId="0" fillId="10" borderId="0" xfId="0" applyNumberFormat="1" applyFill="1"/>
    <xf numFmtId="0" fontId="22" fillId="0" borderId="0" xfId="0" applyFont="1" applyAlignment="1">
      <alignment horizontal="left" vertical="top" wrapText="1"/>
    </xf>
    <xf numFmtId="0" fontId="0" fillId="10" borderId="0" xfId="0" applyFill="1" applyAlignment="1">
      <alignment horizontal="center"/>
    </xf>
    <xf numFmtId="0" fontId="0" fillId="10" borderId="0" xfId="0" applyFill="1" applyAlignment="1">
      <alignment horizontal="right"/>
    </xf>
    <xf numFmtId="1" fontId="0" fillId="11" borderId="0" xfId="0" applyNumberFormat="1" applyFill="1" applyProtection="1">
      <protection locked="0"/>
    </xf>
    <xf numFmtId="164" fontId="0" fillId="3" borderId="0" xfId="0" applyNumberFormat="1" applyFill="1" applyProtection="1">
      <protection locked="0"/>
    </xf>
    <xf numFmtId="164" fontId="0" fillId="10" borderId="0" xfId="0" applyNumberFormat="1" applyFill="1" applyProtection="1">
      <protection locked="0"/>
    </xf>
    <xf numFmtId="167" fontId="0" fillId="7" borderId="0" xfId="0" applyNumberFormat="1" applyFill="1"/>
    <xf numFmtId="0" fontId="7" fillId="9" borderId="0" xfId="0" applyFont="1" applyFill="1" applyAlignment="1">
      <alignment horizontal="center" vertical="center"/>
    </xf>
    <xf numFmtId="0" fontId="2" fillId="0" borderId="0" xfId="0" applyFont="1" applyAlignment="1" applyProtection="1">
      <alignment horizontal="center"/>
      <protection locked="0"/>
    </xf>
  </cellXfs>
  <cellStyles count="1389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2" builtinId="9" hidden="1"/>
    <cellStyle name="Followed Hyperlink" xfId="2024" builtinId="9" hidden="1"/>
    <cellStyle name="Followed Hyperlink" xfId="2026" builtinId="9" hidden="1"/>
    <cellStyle name="Followed Hyperlink" xfId="2028" builtinId="9" hidden="1"/>
    <cellStyle name="Followed Hyperlink" xfId="2030" builtinId="9" hidden="1"/>
    <cellStyle name="Followed Hyperlink" xfId="2032" builtinId="9" hidden="1"/>
    <cellStyle name="Followed Hyperlink" xfId="2034" builtinId="9" hidden="1"/>
    <cellStyle name="Followed Hyperlink" xfId="2036" builtinId="9" hidden="1"/>
    <cellStyle name="Followed Hyperlink" xfId="2038" builtinId="9" hidden="1"/>
    <cellStyle name="Followed Hyperlink" xfId="2040" builtinId="9" hidden="1"/>
    <cellStyle name="Followed Hyperlink" xfId="2042" builtinId="9" hidden="1"/>
    <cellStyle name="Followed Hyperlink" xfId="2044" builtinId="9" hidden="1"/>
    <cellStyle name="Followed Hyperlink" xfId="2046" builtinId="9" hidden="1"/>
    <cellStyle name="Followed Hyperlink" xfId="2048" builtinId="9" hidden="1"/>
    <cellStyle name="Followed Hyperlink" xfId="2050" builtinId="9" hidden="1"/>
    <cellStyle name="Followed Hyperlink" xfId="2052" builtinId="9" hidden="1"/>
    <cellStyle name="Followed Hyperlink" xfId="2054" builtinId="9" hidden="1"/>
    <cellStyle name="Followed Hyperlink" xfId="2056" builtinId="9" hidden="1"/>
    <cellStyle name="Followed Hyperlink" xfId="2058" builtinId="9" hidden="1"/>
    <cellStyle name="Followed Hyperlink" xfId="2060" builtinId="9" hidden="1"/>
    <cellStyle name="Followed Hyperlink" xfId="2062" builtinId="9" hidden="1"/>
    <cellStyle name="Followed Hyperlink" xfId="2064" builtinId="9" hidden="1"/>
    <cellStyle name="Followed Hyperlink" xfId="2066" builtinId="9" hidden="1"/>
    <cellStyle name="Followed Hyperlink" xfId="2068" builtinId="9" hidden="1"/>
    <cellStyle name="Followed Hyperlink" xfId="2070" builtinId="9" hidden="1"/>
    <cellStyle name="Followed Hyperlink" xfId="2072" builtinId="9" hidden="1"/>
    <cellStyle name="Followed Hyperlink" xfId="2074" builtinId="9" hidden="1"/>
    <cellStyle name="Followed Hyperlink" xfId="2076" builtinId="9" hidden="1"/>
    <cellStyle name="Followed Hyperlink" xfId="2078" builtinId="9" hidden="1"/>
    <cellStyle name="Followed Hyperlink" xfId="2080" builtinId="9" hidden="1"/>
    <cellStyle name="Followed Hyperlink" xfId="2082" builtinId="9" hidden="1"/>
    <cellStyle name="Followed Hyperlink" xfId="2084" builtinId="9" hidden="1"/>
    <cellStyle name="Followed Hyperlink" xfId="2086" builtinId="9" hidden="1"/>
    <cellStyle name="Followed Hyperlink" xfId="2088" builtinId="9" hidden="1"/>
    <cellStyle name="Followed Hyperlink" xfId="2090" builtinId="9" hidden="1"/>
    <cellStyle name="Followed Hyperlink" xfId="2092" builtinId="9" hidden="1"/>
    <cellStyle name="Followed Hyperlink" xfId="2094" builtinId="9" hidden="1"/>
    <cellStyle name="Followed Hyperlink" xfId="2096" builtinId="9" hidden="1"/>
    <cellStyle name="Followed Hyperlink" xfId="2098" builtinId="9" hidden="1"/>
    <cellStyle name="Followed Hyperlink" xfId="2100" builtinId="9" hidden="1"/>
    <cellStyle name="Followed Hyperlink" xfId="2102" builtinId="9" hidden="1"/>
    <cellStyle name="Followed Hyperlink" xfId="2104" builtinId="9" hidden="1"/>
    <cellStyle name="Followed Hyperlink" xfId="2106" builtinId="9" hidden="1"/>
    <cellStyle name="Followed Hyperlink" xfId="2108" builtinId="9" hidden="1"/>
    <cellStyle name="Followed Hyperlink" xfId="2110" builtinId="9" hidden="1"/>
    <cellStyle name="Followed Hyperlink" xfId="2112" builtinId="9" hidden="1"/>
    <cellStyle name="Followed Hyperlink" xfId="2114" builtinId="9" hidden="1"/>
    <cellStyle name="Followed Hyperlink" xfId="2116" builtinId="9" hidden="1"/>
    <cellStyle name="Followed Hyperlink" xfId="2118" builtinId="9" hidden="1"/>
    <cellStyle name="Followed Hyperlink" xfId="2120" builtinId="9" hidden="1"/>
    <cellStyle name="Followed Hyperlink" xfId="2122" builtinId="9" hidden="1"/>
    <cellStyle name="Followed Hyperlink" xfId="2124" builtinId="9" hidden="1"/>
    <cellStyle name="Followed Hyperlink" xfId="2126" builtinId="9" hidden="1"/>
    <cellStyle name="Followed Hyperlink" xfId="2128" builtinId="9" hidden="1"/>
    <cellStyle name="Followed Hyperlink" xfId="2130" builtinId="9" hidden="1"/>
    <cellStyle name="Followed Hyperlink" xfId="2132" builtinId="9" hidden="1"/>
    <cellStyle name="Followed Hyperlink" xfId="2134" builtinId="9" hidden="1"/>
    <cellStyle name="Followed Hyperlink" xfId="2136" builtinId="9" hidden="1"/>
    <cellStyle name="Followed Hyperlink" xfId="2138" builtinId="9" hidden="1"/>
    <cellStyle name="Followed Hyperlink" xfId="2140" builtinId="9" hidden="1"/>
    <cellStyle name="Followed Hyperlink" xfId="2142" builtinId="9" hidden="1"/>
    <cellStyle name="Followed Hyperlink" xfId="2144" builtinId="9" hidden="1"/>
    <cellStyle name="Followed Hyperlink" xfId="2146" builtinId="9" hidden="1"/>
    <cellStyle name="Followed Hyperlink" xfId="2148" builtinId="9" hidden="1"/>
    <cellStyle name="Followed Hyperlink" xfId="2150" builtinId="9" hidden="1"/>
    <cellStyle name="Followed Hyperlink" xfId="2152" builtinId="9" hidden="1"/>
    <cellStyle name="Followed Hyperlink" xfId="2154" builtinId="9" hidden="1"/>
    <cellStyle name="Followed Hyperlink" xfId="2156" builtinId="9" hidden="1"/>
    <cellStyle name="Followed Hyperlink" xfId="2158" builtinId="9" hidden="1"/>
    <cellStyle name="Followed Hyperlink" xfId="2160" builtinId="9" hidden="1"/>
    <cellStyle name="Followed Hyperlink" xfId="2162" builtinId="9" hidden="1"/>
    <cellStyle name="Followed Hyperlink" xfId="2164" builtinId="9" hidden="1"/>
    <cellStyle name="Followed Hyperlink" xfId="2166" builtinId="9" hidden="1"/>
    <cellStyle name="Followed Hyperlink" xfId="2168" builtinId="9" hidden="1"/>
    <cellStyle name="Followed Hyperlink" xfId="2170" builtinId="9" hidden="1"/>
    <cellStyle name="Followed Hyperlink" xfId="2172" builtinId="9" hidden="1"/>
    <cellStyle name="Followed Hyperlink" xfId="2174" builtinId="9" hidden="1"/>
    <cellStyle name="Followed Hyperlink" xfId="2176" builtinId="9" hidden="1"/>
    <cellStyle name="Followed Hyperlink" xfId="2178" builtinId="9" hidden="1"/>
    <cellStyle name="Followed Hyperlink" xfId="2180" builtinId="9" hidden="1"/>
    <cellStyle name="Followed Hyperlink" xfId="2182" builtinId="9" hidden="1"/>
    <cellStyle name="Followed Hyperlink" xfId="2184" builtinId="9" hidden="1"/>
    <cellStyle name="Followed Hyperlink" xfId="2186" builtinId="9" hidden="1"/>
    <cellStyle name="Followed Hyperlink" xfId="2188" builtinId="9" hidden="1"/>
    <cellStyle name="Followed Hyperlink" xfId="2190" builtinId="9" hidden="1"/>
    <cellStyle name="Followed Hyperlink" xfId="2192" builtinId="9" hidden="1"/>
    <cellStyle name="Followed Hyperlink" xfId="2194" builtinId="9" hidden="1"/>
    <cellStyle name="Followed Hyperlink" xfId="2196" builtinId="9" hidden="1"/>
    <cellStyle name="Followed Hyperlink" xfId="2198" builtinId="9" hidden="1"/>
    <cellStyle name="Followed Hyperlink" xfId="2200" builtinId="9" hidden="1"/>
    <cellStyle name="Followed Hyperlink" xfId="2202" builtinId="9" hidden="1"/>
    <cellStyle name="Followed Hyperlink" xfId="2204" builtinId="9" hidden="1"/>
    <cellStyle name="Followed Hyperlink" xfId="2206" builtinId="9" hidden="1"/>
    <cellStyle name="Followed Hyperlink" xfId="2208" builtinId="9" hidden="1"/>
    <cellStyle name="Followed Hyperlink" xfId="2210" builtinId="9" hidden="1"/>
    <cellStyle name="Followed Hyperlink" xfId="2212" builtinId="9" hidden="1"/>
    <cellStyle name="Followed Hyperlink" xfId="2214" builtinId="9" hidden="1"/>
    <cellStyle name="Followed Hyperlink" xfId="2216" builtinId="9" hidden="1"/>
    <cellStyle name="Followed Hyperlink" xfId="2218" builtinId="9" hidden="1"/>
    <cellStyle name="Followed Hyperlink" xfId="2220" builtinId="9" hidden="1"/>
    <cellStyle name="Followed Hyperlink" xfId="2222" builtinId="9" hidden="1"/>
    <cellStyle name="Followed Hyperlink" xfId="2224" builtinId="9" hidden="1"/>
    <cellStyle name="Followed Hyperlink" xfId="2226" builtinId="9" hidden="1"/>
    <cellStyle name="Followed Hyperlink" xfId="2228" builtinId="9" hidden="1"/>
    <cellStyle name="Followed Hyperlink" xfId="2230" builtinId="9" hidden="1"/>
    <cellStyle name="Followed Hyperlink" xfId="2232" builtinId="9" hidden="1"/>
    <cellStyle name="Followed Hyperlink" xfId="2234" builtinId="9" hidden="1"/>
    <cellStyle name="Followed Hyperlink" xfId="2236" builtinId="9" hidden="1"/>
    <cellStyle name="Followed Hyperlink" xfId="2238" builtinId="9" hidden="1"/>
    <cellStyle name="Followed Hyperlink" xfId="2240" builtinId="9" hidden="1"/>
    <cellStyle name="Followed Hyperlink" xfId="2242" builtinId="9" hidden="1"/>
    <cellStyle name="Followed Hyperlink" xfId="2244" builtinId="9" hidden="1"/>
    <cellStyle name="Followed Hyperlink" xfId="2246" builtinId="9" hidden="1"/>
    <cellStyle name="Followed Hyperlink" xfId="2248" builtinId="9" hidden="1"/>
    <cellStyle name="Followed Hyperlink" xfId="2250" builtinId="9" hidden="1"/>
    <cellStyle name="Followed Hyperlink" xfId="2252" builtinId="9" hidden="1"/>
    <cellStyle name="Followed Hyperlink" xfId="2254" builtinId="9" hidden="1"/>
    <cellStyle name="Followed Hyperlink" xfId="2256" builtinId="9" hidden="1"/>
    <cellStyle name="Followed Hyperlink" xfId="2258" builtinId="9" hidden="1"/>
    <cellStyle name="Followed Hyperlink" xfId="2260" builtinId="9" hidden="1"/>
    <cellStyle name="Followed Hyperlink" xfId="2262" builtinId="9" hidden="1"/>
    <cellStyle name="Followed Hyperlink" xfId="2264" builtinId="9" hidden="1"/>
    <cellStyle name="Followed Hyperlink" xfId="2266" builtinId="9" hidden="1"/>
    <cellStyle name="Followed Hyperlink" xfId="2268" builtinId="9" hidden="1"/>
    <cellStyle name="Followed Hyperlink" xfId="2270" builtinId="9" hidden="1"/>
    <cellStyle name="Followed Hyperlink" xfId="2272" builtinId="9" hidden="1"/>
    <cellStyle name="Followed Hyperlink" xfId="2274" builtinId="9" hidden="1"/>
    <cellStyle name="Followed Hyperlink" xfId="2276" builtinId="9" hidden="1"/>
    <cellStyle name="Followed Hyperlink" xfId="2278" builtinId="9" hidden="1"/>
    <cellStyle name="Followed Hyperlink" xfId="2280" builtinId="9" hidden="1"/>
    <cellStyle name="Followed Hyperlink" xfId="2282" builtinId="9" hidden="1"/>
    <cellStyle name="Followed Hyperlink" xfId="2284" builtinId="9" hidden="1"/>
    <cellStyle name="Followed Hyperlink" xfId="2286" builtinId="9" hidden="1"/>
    <cellStyle name="Followed Hyperlink" xfId="2288" builtinId="9" hidden="1"/>
    <cellStyle name="Followed Hyperlink" xfId="2290" builtinId="9" hidden="1"/>
    <cellStyle name="Followed Hyperlink" xfId="2292" builtinId="9" hidden="1"/>
    <cellStyle name="Followed Hyperlink" xfId="2294" builtinId="9" hidden="1"/>
    <cellStyle name="Followed Hyperlink" xfId="2296" builtinId="9" hidden="1"/>
    <cellStyle name="Followed Hyperlink" xfId="2298" builtinId="9" hidden="1"/>
    <cellStyle name="Followed Hyperlink" xfId="2300" builtinId="9" hidden="1"/>
    <cellStyle name="Followed Hyperlink" xfId="2302" builtinId="9" hidden="1"/>
    <cellStyle name="Followed Hyperlink" xfId="2304" builtinId="9" hidden="1"/>
    <cellStyle name="Followed Hyperlink" xfId="2306" builtinId="9" hidden="1"/>
    <cellStyle name="Followed Hyperlink" xfId="2308" builtinId="9" hidden="1"/>
    <cellStyle name="Followed Hyperlink" xfId="2310" builtinId="9" hidden="1"/>
    <cellStyle name="Followed Hyperlink" xfId="2312" builtinId="9" hidden="1"/>
    <cellStyle name="Followed Hyperlink" xfId="2314" builtinId="9" hidden="1"/>
    <cellStyle name="Followed Hyperlink" xfId="2316" builtinId="9" hidden="1"/>
    <cellStyle name="Followed Hyperlink" xfId="2318" builtinId="9" hidden="1"/>
    <cellStyle name="Followed Hyperlink" xfId="2320" builtinId="9" hidden="1"/>
    <cellStyle name="Followed Hyperlink" xfId="2322" builtinId="9" hidden="1"/>
    <cellStyle name="Followed Hyperlink" xfId="2324" builtinId="9" hidden="1"/>
    <cellStyle name="Followed Hyperlink" xfId="2326" builtinId="9" hidden="1"/>
    <cellStyle name="Followed Hyperlink" xfId="2328" builtinId="9" hidden="1"/>
    <cellStyle name="Followed Hyperlink" xfId="2330" builtinId="9" hidden="1"/>
    <cellStyle name="Followed Hyperlink" xfId="2332" builtinId="9" hidden="1"/>
    <cellStyle name="Followed Hyperlink" xfId="2334" builtinId="9" hidden="1"/>
    <cellStyle name="Followed Hyperlink" xfId="2336" builtinId="9" hidden="1"/>
    <cellStyle name="Followed Hyperlink" xfId="2338" builtinId="9" hidden="1"/>
    <cellStyle name="Followed Hyperlink" xfId="2340" builtinId="9" hidden="1"/>
    <cellStyle name="Followed Hyperlink" xfId="2342" builtinId="9" hidden="1"/>
    <cellStyle name="Followed Hyperlink" xfId="2344" builtinId="9" hidden="1"/>
    <cellStyle name="Followed Hyperlink" xfId="2346" builtinId="9" hidden="1"/>
    <cellStyle name="Followed Hyperlink" xfId="2348" builtinId="9" hidden="1"/>
    <cellStyle name="Followed Hyperlink" xfId="2350" builtinId="9" hidden="1"/>
    <cellStyle name="Followed Hyperlink" xfId="2352" builtinId="9" hidden="1"/>
    <cellStyle name="Followed Hyperlink" xfId="2354" builtinId="9" hidden="1"/>
    <cellStyle name="Followed Hyperlink" xfId="2356" builtinId="9" hidden="1"/>
    <cellStyle name="Followed Hyperlink" xfId="2358" builtinId="9" hidden="1"/>
    <cellStyle name="Followed Hyperlink" xfId="2360" builtinId="9" hidden="1"/>
    <cellStyle name="Followed Hyperlink" xfId="2362" builtinId="9" hidden="1"/>
    <cellStyle name="Followed Hyperlink" xfId="2364" builtinId="9" hidden="1"/>
    <cellStyle name="Followed Hyperlink" xfId="2366" builtinId="9" hidden="1"/>
    <cellStyle name="Followed Hyperlink" xfId="2368" builtinId="9" hidden="1"/>
    <cellStyle name="Followed Hyperlink" xfId="2370" builtinId="9" hidden="1"/>
    <cellStyle name="Followed Hyperlink" xfId="2372" builtinId="9" hidden="1"/>
    <cellStyle name="Followed Hyperlink" xfId="2374" builtinId="9" hidden="1"/>
    <cellStyle name="Followed Hyperlink" xfId="2376" builtinId="9" hidden="1"/>
    <cellStyle name="Followed Hyperlink" xfId="2378" builtinId="9" hidden="1"/>
    <cellStyle name="Followed Hyperlink" xfId="2380" builtinId="9" hidden="1"/>
    <cellStyle name="Followed Hyperlink" xfId="2382" builtinId="9" hidden="1"/>
    <cellStyle name="Followed Hyperlink" xfId="2384" builtinId="9" hidden="1"/>
    <cellStyle name="Followed Hyperlink" xfId="2386" builtinId="9" hidden="1"/>
    <cellStyle name="Followed Hyperlink" xfId="2388" builtinId="9" hidden="1"/>
    <cellStyle name="Followed Hyperlink" xfId="2390" builtinId="9" hidden="1"/>
    <cellStyle name="Followed Hyperlink" xfId="2392" builtinId="9" hidden="1"/>
    <cellStyle name="Followed Hyperlink" xfId="2394" builtinId="9" hidden="1"/>
    <cellStyle name="Followed Hyperlink" xfId="2396" builtinId="9" hidden="1"/>
    <cellStyle name="Followed Hyperlink" xfId="2398" builtinId="9" hidden="1"/>
    <cellStyle name="Followed Hyperlink" xfId="2400" builtinId="9" hidden="1"/>
    <cellStyle name="Followed Hyperlink" xfId="2402" builtinId="9" hidden="1"/>
    <cellStyle name="Followed Hyperlink" xfId="2404" builtinId="9" hidden="1"/>
    <cellStyle name="Followed Hyperlink" xfId="2406" builtinId="9" hidden="1"/>
    <cellStyle name="Followed Hyperlink" xfId="2408" builtinId="9" hidden="1"/>
    <cellStyle name="Followed Hyperlink" xfId="2410" builtinId="9" hidden="1"/>
    <cellStyle name="Followed Hyperlink" xfId="2412" builtinId="9" hidden="1"/>
    <cellStyle name="Followed Hyperlink" xfId="2414" builtinId="9" hidden="1"/>
    <cellStyle name="Followed Hyperlink" xfId="2416" builtinId="9" hidden="1"/>
    <cellStyle name="Followed Hyperlink" xfId="2418" builtinId="9" hidden="1"/>
    <cellStyle name="Followed Hyperlink" xfId="2420" builtinId="9" hidden="1"/>
    <cellStyle name="Followed Hyperlink" xfId="2422" builtinId="9" hidden="1"/>
    <cellStyle name="Followed Hyperlink" xfId="2424" builtinId="9" hidden="1"/>
    <cellStyle name="Followed Hyperlink" xfId="2426" builtinId="9" hidden="1"/>
    <cellStyle name="Followed Hyperlink" xfId="2428" builtinId="9" hidden="1"/>
    <cellStyle name="Followed Hyperlink" xfId="2430" builtinId="9" hidden="1"/>
    <cellStyle name="Followed Hyperlink" xfId="2432" builtinId="9" hidden="1"/>
    <cellStyle name="Followed Hyperlink" xfId="2434" builtinId="9" hidden="1"/>
    <cellStyle name="Followed Hyperlink" xfId="2436" builtinId="9" hidden="1"/>
    <cellStyle name="Followed Hyperlink" xfId="2438" builtinId="9" hidden="1"/>
    <cellStyle name="Followed Hyperlink" xfId="2440" builtinId="9" hidden="1"/>
    <cellStyle name="Followed Hyperlink" xfId="2442" builtinId="9" hidden="1"/>
    <cellStyle name="Followed Hyperlink" xfId="2444" builtinId="9" hidden="1"/>
    <cellStyle name="Followed Hyperlink" xfId="2446" builtinId="9" hidden="1"/>
    <cellStyle name="Followed Hyperlink" xfId="2448" builtinId="9" hidden="1"/>
    <cellStyle name="Followed Hyperlink" xfId="2450" builtinId="9" hidden="1"/>
    <cellStyle name="Followed Hyperlink" xfId="2452" builtinId="9" hidden="1"/>
    <cellStyle name="Followed Hyperlink" xfId="2454" builtinId="9" hidden="1"/>
    <cellStyle name="Followed Hyperlink" xfId="2456" builtinId="9" hidden="1"/>
    <cellStyle name="Followed Hyperlink" xfId="2458" builtinId="9" hidden="1"/>
    <cellStyle name="Followed Hyperlink" xfId="2460" builtinId="9" hidden="1"/>
    <cellStyle name="Followed Hyperlink" xfId="2462" builtinId="9" hidden="1"/>
    <cellStyle name="Followed Hyperlink" xfId="2464" builtinId="9" hidden="1"/>
    <cellStyle name="Followed Hyperlink" xfId="2466" builtinId="9" hidden="1"/>
    <cellStyle name="Followed Hyperlink" xfId="2468" builtinId="9" hidden="1"/>
    <cellStyle name="Followed Hyperlink" xfId="2470" builtinId="9" hidden="1"/>
    <cellStyle name="Followed Hyperlink" xfId="2472" builtinId="9" hidden="1"/>
    <cellStyle name="Followed Hyperlink" xfId="2474" builtinId="9" hidden="1"/>
    <cellStyle name="Followed Hyperlink" xfId="2476" builtinId="9" hidden="1"/>
    <cellStyle name="Followed Hyperlink" xfId="2478" builtinId="9" hidden="1"/>
    <cellStyle name="Followed Hyperlink" xfId="2480" builtinId="9" hidden="1"/>
    <cellStyle name="Followed Hyperlink" xfId="2482" builtinId="9" hidden="1"/>
    <cellStyle name="Followed Hyperlink" xfId="2484" builtinId="9" hidden="1"/>
    <cellStyle name="Followed Hyperlink" xfId="2486" builtinId="9" hidden="1"/>
    <cellStyle name="Followed Hyperlink" xfId="2488" builtinId="9" hidden="1"/>
    <cellStyle name="Followed Hyperlink" xfId="2490" builtinId="9" hidden="1"/>
    <cellStyle name="Followed Hyperlink" xfId="2492" builtinId="9" hidden="1"/>
    <cellStyle name="Followed Hyperlink" xfId="2494" builtinId="9" hidden="1"/>
    <cellStyle name="Followed Hyperlink" xfId="2496" builtinId="9" hidden="1"/>
    <cellStyle name="Followed Hyperlink" xfId="2498" builtinId="9" hidden="1"/>
    <cellStyle name="Followed Hyperlink" xfId="2500" builtinId="9" hidden="1"/>
    <cellStyle name="Followed Hyperlink" xfId="2502" builtinId="9" hidden="1"/>
    <cellStyle name="Followed Hyperlink" xfId="2504" builtinId="9" hidden="1"/>
    <cellStyle name="Followed Hyperlink" xfId="2506" builtinId="9" hidden="1"/>
    <cellStyle name="Followed Hyperlink" xfId="2508" builtinId="9" hidden="1"/>
    <cellStyle name="Followed Hyperlink" xfId="2510" builtinId="9" hidden="1"/>
    <cellStyle name="Followed Hyperlink" xfId="2512" builtinId="9" hidden="1"/>
    <cellStyle name="Followed Hyperlink" xfId="2514" builtinId="9" hidden="1"/>
    <cellStyle name="Followed Hyperlink" xfId="2516" builtinId="9" hidden="1"/>
    <cellStyle name="Followed Hyperlink" xfId="2518" builtinId="9" hidden="1"/>
    <cellStyle name="Followed Hyperlink" xfId="2520" builtinId="9" hidden="1"/>
    <cellStyle name="Followed Hyperlink" xfId="2522" builtinId="9" hidden="1"/>
    <cellStyle name="Followed Hyperlink" xfId="2524" builtinId="9" hidden="1"/>
    <cellStyle name="Followed Hyperlink" xfId="2526" builtinId="9" hidden="1"/>
    <cellStyle name="Followed Hyperlink" xfId="2528" builtinId="9" hidden="1"/>
    <cellStyle name="Followed Hyperlink" xfId="2530" builtinId="9" hidden="1"/>
    <cellStyle name="Followed Hyperlink" xfId="2532" builtinId="9" hidden="1"/>
    <cellStyle name="Followed Hyperlink" xfId="2534" builtinId="9" hidden="1"/>
    <cellStyle name="Followed Hyperlink" xfId="2536" builtinId="9" hidden="1"/>
    <cellStyle name="Followed Hyperlink" xfId="2538" builtinId="9" hidden="1"/>
    <cellStyle name="Followed Hyperlink" xfId="2540" builtinId="9" hidden="1"/>
    <cellStyle name="Followed Hyperlink" xfId="2542" builtinId="9" hidden="1"/>
    <cellStyle name="Followed Hyperlink" xfId="2544" builtinId="9" hidden="1"/>
    <cellStyle name="Followed Hyperlink" xfId="2546" builtinId="9" hidden="1"/>
    <cellStyle name="Followed Hyperlink" xfId="2548" builtinId="9" hidden="1"/>
    <cellStyle name="Followed Hyperlink" xfId="2550" builtinId="9" hidden="1"/>
    <cellStyle name="Followed Hyperlink" xfId="2552" builtinId="9" hidden="1"/>
    <cellStyle name="Followed Hyperlink" xfId="2554" builtinId="9" hidden="1"/>
    <cellStyle name="Followed Hyperlink" xfId="2556" builtinId="9" hidden="1"/>
    <cellStyle name="Followed Hyperlink" xfId="2558" builtinId="9" hidden="1"/>
    <cellStyle name="Followed Hyperlink" xfId="2560" builtinId="9" hidden="1"/>
    <cellStyle name="Followed Hyperlink" xfId="2562" builtinId="9" hidden="1"/>
    <cellStyle name="Followed Hyperlink" xfId="2564" builtinId="9" hidden="1"/>
    <cellStyle name="Followed Hyperlink" xfId="2566" builtinId="9" hidden="1"/>
    <cellStyle name="Followed Hyperlink" xfId="2568" builtinId="9" hidden="1"/>
    <cellStyle name="Followed Hyperlink" xfId="2570" builtinId="9" hidden="1"/>
    <cellStyle name="Followed Hyperlink" xfId="2572" builtinId="9" hidden="1"/>
    <cellStyle name="Followed Hyperlink" xfId="2574" builtinId="9" hidden="1"/>
    <cellStyle name="Followed Hyperlink" xfId="2576" builtinId="9" hidden="1"/>
    <cellStyle name="Followed Hyperlink" xfId="2578" builtinId="9" hidden="1"/>
    <cellStyle name="Followed Hyperlink" xfId="2580" builtinId="9" hidden="1"/>
    <cellStyle name="Followed Hyperlink" xfId="2582" builtinId="9" hidden="1"/>
    <cellStyle name="Followed Hyperlink" xfId="2584" builtinId="9" hidden="1"/>
    <cellStyle name="Followed Hyperlink" xfId="2586" builtinId="9" hidden="1"/>
    <cellStyle name="Followed Hyperlink" xfId="2588" builtinId="9" hidden="1"/>
    <cellStyle name="Followed Hyperlink" xfId="2590" builtinId="9" hidden="1"/>
    <cellStyle name="Followed Hyperlink" xfId="2592" builtinId="9" hidden="1"/>
    <cellStyle name="Followed Hyperlink" xfId="2594" builtinId="9" hidden="1"/>
    <cellStyle name="Followed Hyperlink" xfId="2596" builtinId="9" hidden="1"/>
    <cellStyle name="Followed Hyperlink" xfId="2598" builtinId="9" hidden="1"/>
    <cellStyle name="Followed Hyperlink" xfId="2600" builtinId="9" hidden="1"/>
    <cellStyle name="Followed Hyperlink" xfId="2602" builtinId="9" hidden="1"/>
    <cellStyle name="Followed Hyperlink" xfId="2604" builtinId="9" hidden="1"/>
    <cellStyle name="Followed Hyperlink" xfId="2606" builtinId="9" hidden="1"/>
    <cellStyle name="Followed Hyperlink" xfId="2608" builtinId="9" hidden="1"/>
    <cellStyle name="Followed Hyperlink" xfId="2610" builtinId="9" hidden="1"/>
    <cellStyle name="Followed Hyperlink" xfId="2612" builtinId="9" hidden="1"/>
    <cellStyle name="Followed Hyperlink" xfId="2614" builtinId="9" hidden="1"/>
    <cellStyle name="Followed Hyperlink" xfId="2616" builtinId="9" hidden="1"/>
    <cellStyle name="Followed Hyperlink" xfId="2618" builtinId="9" hidden="1"/>
    <cellStyle name="Followed Hyperlink" xfId="2620" builtinId="9" hidden="1"/>
    <cellStyle name="Followed Hyperlink" xfId="2622" builtinId="9" hidden="1"/>
    <cellStyle name="Followed Hyperlink" xfId="2624" builtinId="9" hidden="1"/>
    <cellStyle name="Followed Hyperlink" xfId="2626" builtinId="9" hidden="1"/>
    <cellStyle name="Followed Hyperlink" xfId="2628" builtinId="9" hidden="1"/>
    <cellStyle name="Followed Hyperlink" xfId="2630" builtinId="9" hidden="1"/>
    <cellStyle name="Followed Hyperlink" xfId="2632" builtinId="9" hidden="1"/>
    <cellStyle name="Followed Hyperlink" xfId="2634" builtinId="9" hidden="1"/>
    <cellStyle name="Followed Hyperlink" xfId="2636" builtinId="9" hidden="1"/>
    <cellStyle name="Followed Hyperlink" xfId="2638" builtinId="9" hidden="1"/>
    <cellStyle name="Followed Hyperlink" xfId="2640" builtinId="9" hidden="1"/>
    <cellStyle name="Followed Hyperlink" xfId="2642" builtinId="9" hidden="1"/>
    <cellStyle name="Followed Hyperlink" xfId="2644" builtinId="9" hidden="1"/>
    <cellStyle name="Followed Hyperlink" xfId="2646" builtinId="9" hidden="1"/>
    <cellStyle name="Followed Hyperlink" xfId="2648" builtinId="9" hidden="1"/>
    <cellStyle name="Followed Hyperlink" xfId="2650" builtinId="9" hidden="1"/>
    <cellStyle name="Followed Hyperlink" xfId="2652" builtinId="9" hidden="1"/>
    <cellStyle name="Followed Hyperlink" xfId="2654" builtinId="9" hidden="1"/>
    <cellStyle name="Followed Hyperlink" xfId="2656" builtinId="9" hidden="1"/>
    <cellStyle name="Followed Hyperlink" xfId="2658" builtinId="9" hidden="1"/>
    <cellStyle name="Followed Hyperlink" xfId="2660" builtinId="9" hidden="1"/>
    <cellStyle name="Followed Hyperlink" xfId="2662" builtinId="9" hidden="1"/>
    <cellStyle name="Followed Hyperlink" xfId="2664" builtinId="9" hidden="1"/>
    <cellStyle name="Followed Hyperlink" xfId="2666" builtinId="9" hidden="1"/>
    <cellStyle name="Followed Hyperlink" xfId="2668" builtinId="9" hidden="1"/>
    <cellStyle name="Followed Hyperlink" xfId="2670" builtinId="9" hidden="1"/>
    <cellStyle name="Followed Hyperlink" xfId="2672" builtinId="9" hidden="1"/>
    <cellStyle name="Followed Hyperlink" xfId="2674" builtinId="9" hidden="1"/>
    <cellStyle name="Followed Hyperlink" xfId="2676" builtinId="9" hidden="1"/>
    <cellStyle name="Followed Hyperlink" xfId="2678" builtinId="9" hidden="1"/>
    <cellStyle name="Followed Hyperlink" xfId="2680" builtinId="9" hidden="1"/>
    <cellStyle name="Followed Hyperlink" xfId="2682" builtinId="9" hidden="1"/>
    <cellStyle name="Followed Hyperlink" xfId="2684" builtinId="9" hidden="1"/>
    <cellStyle name="Followed Hyperlink" xfId="2686" builtinId="9" hidden="1"/>
    <cellStyle name="Followed Hyperlink" xfId="2688" builtinId="9" hidden="1"/>
    <cellStyle name="Followed Hyperlink" xfId="2690" builtinId="9" hidden="1"/>
    <cellStyle name="Followed Hyperlink" xfId="2692" builtinId="9" hidden="1"/>
    <cellStyle name="Followed Hyperlink" xfId="2694" builtinId="9" hidden="1"/>
    <cellStyle name="Followed Hyperlink" xfId="2696" builtinId="9" hidden="1"/>
    <cellStyle name="Followed Hyperlink" xfId="2698" builtinId="9" hidden="1"/>
    <cellStyle name="Followed Hyperlink" xfId="2700" builtinId="9" hidden="1"/>
    <cellStyle name="Followed Hyperlink" xfId="2702" builtinId="9" hidden="1"/>
    <cellStyle name="Followed Hyperlink" xfId="2704" builtinId="9" hidden="1"/>
    <cellStyle name="Followed Hyperlink" xfId="2706" builtinId="9" hidden="1"/>
    <cellStyle name="Followed Hyperlink" xfId="2708" builtinId="9" hidden="1"/>
    <cellStyle name="Followed Hyperlink" xfId="2710" builtinId="9" hidden="1"/>
    <cellStyle name="Followed Hyperlink" xfId="2712" builtinId="9" hidden="1"/>
    <cellStyle name="Followed Hyperlink" xfId="2714" builtinId="9" hidden="1"/>
    <cellStyle name="Followed Hyperlink" xfId="2716" builtinId="9" hidden="1"/>
    <cellStyle name="Followed Hyperlink" xfId="2718" builtinId="9" hidden="1"/>
    <cellStyle name="Followed Hyperlink" xfId="2720" builtinId="9" hidden="1"/>
    <cellStyle name="Followed Hyperlink" xfId="2722" builtinId="9" hidden="1"/>
    <cellStyle name="Followed Hyperlink" xfId="2724" builtinId="9" hidden="1"/>
    <cellStyle name="Followed Hyperlink" xfId="2726" builtinId="9" hidden="1"/>
    <cellStyle name="Followed Hyperlink" xfId="2728" builtinId="9" hidden="1"/>
    <cellStyle name="Followed Hyperlink" xfId="2730" builtinId="9" hidden="1"/>
    <cellStyle name="Followed Hyperlink" xfId="2732" builtinId="9" hidden="1"/>
    <cellStyle name="Followed Hyperlink" xfId="2734" builtinId="9" hidden="1"/>
    <cellStyle name="Followed Hyperlink" xfId="2736" builtinId="9" hidden="1"/>
    <cellStyle name="Followed Hyperlink" xfId="2738" builtinId="9" hidden="1"/>
    <cellStyle name="Followed Hyperlink" xfId="2740" builtinId="9" hidden="1"/>
    <cellStyle name="Followed Hyperlink" xfId="2742" builtinId="9" hidden="1"/>
    <cellStyle name="Followed Hyperlink" xfId="2744" builtinId="9" hidden="1"/>
    <cellStyle name="Followed Hyperlink" xfId="2746" builtinId="9" hidden="1"/>
    <cellStyle name="Followed Hyperlink" xfId="2748" builtinId="9" hidden="1"/>
    <cellStyle name="Followed Hyperlink" xfId="2750" builtinId="9" hidden="1"/>
    <cellStyle name="Followed Hyperlink" xfId="2752" builtinId="9" hidden="1"/>
    <cellStyle name="Followed Hyperlink" xfId="2754" builtinId="9" hidden="1"/>
    <cellStyle name="Followed Hyperlink" xfId="2756" builtinId="9" hidden="1"/>
    <cellStyle name="Followed Hyperlink" xfId="2758" builtinId="9" hidden="1"/>
    <cellStyle name="Followed Hyperlink" xfId="2760" builtinId="9" hidden="1"/>
    <cellStyle name="Followed Hyperlink" xfId="2762" builtinId="9" hidden="1"/>
    <cellStyle name="Followed Hyperlink" xfId="2764" builtinId="9" hidden="1"/>
    <cellStyle name="Followed Hyperlink" xfId="2766" builtinId="9" hidden="1"/>
    <cellStyle name="Followed Hyperlink" xfId="2768" builtinId="9" hidden="1"/>
    <cellStyle name="Followed Hyperlink" xfId="2770" builtinId="9" hidden="1"/>
    <cellStyle name="Followed Hyperlink" xfId="2772" builtinId="9" hidden="1"/>
    <cellStyle name="Followed Hyperlink" xfId="2774" builtinId="9" hidden="1"/>
    <cellStyle name="Followed Hyperlink" xfId="2776" builtinId="9" hidden="1"/>
    <cellStyle name="Followed Hyperlink" xfId="2778" builtinId="9" hidden="1"/>
    <cellStyle name="Followed Hyperlink" xfId="2780" builtinId="9" hidden="1"/>
    <cellStyle name="Followed Hyperlink" xfId="2782" builtinId="9" hidden="1"/>
    <cellStyle name="Followed Hyperlink" xfId="2784" builtinId="9" hidden="1"/>
    <cellStyle name="Followed Hyperlink" xfId="2786" builtinId="9" hidden="1"/>
    <cellStyle name="Followed Hyperlink" xfId="2788" builtinId="9" hidden="1"/>
    <cellStyle name="Followed Hyperlink" xfId="2790" builtinId="9" hidden="1"/>
    <cellStyle name="Followed Hyperlink" xfId="2792" builtinId="9" hidden="1"/>
    <cellStyle name="Followed Hyperlink" xfId="2794" builtinId="9" hidden="1"/>
    <cellStyle name="Followed Hyperlink" xfId="2796" builtinId="9" hidden="1"/>
    <cellStyle name="Followed Hyperlink" xfId="2798" builtinId="9" hidden="1"/>
    <cellStyle name="Followed Hyperlink" xfId="2800" builtinId="9" hidden="1"/>
    <cellStyle name="Followed Hyperlink" xfId="2802" builtinId="9" hidden="1"/>
    <cellStyle name="Followed Hyperlink" xfId="2804" builtinId="9" hidden="1"/>
    <cellStyle name="Followed Hyperlink" xfId="2806" builtinId="9" hidden="1"/>
    <cellStyle name="Followed Hyperlink" xfId="2808" builtinId="9" hidden="1"/>
    <cellStyle name="Followed Hyperlink" xfId="2810" builtinId="9" hidden="1"/>
    <cellStyle name="Followed Hyperlink" xfId="2812" builtinId="9" hidden="1"/>
    <cellStyle name="Followed Hyperlink" xfId="2814" builtinId="9" hidden="1"/>
    <cellStyle name="Followed Hyperlink" xfId="2816" builtinId="9" hidden="1"/>
    <cellStyle name="Followed Hyperlink" xfId="2818" builtinId="9" hidden="1"/>
    <cellStyle name="Followed Hyperlink" xfId="2820" builtinId="9" hidden="1"/>
    <cellStyle name="Followed Hyperlink" xfId="2822" builtinId="9" hidden="1"/>
    <cellStyle name="Followed Hyperlink" xfId="2824" builtinId="9" hidden="1"/>
    <cellStyle name="Followed Hyperlink" xfId="2826" builtinId="9" hidden="1"/>
    <cellStyle name="Followed Hyperlink" xfId="2828" builtinId="9" hidden="1"/>
    <cellStyle name="Followed Hyperlink" xfId="2830" builtinId="9" hidden="1"/>
    <cellStyle name="Followed Hyperlink" xfId="2832" builtinId="9" hidden="1"/>
    <cellStyle name="Followed Hyperlink" xfId="2834" builtinId="9" hidden="1"/>
    <cellStyle name="Followed Hyperlink" xfId="2836" builtinId="9" hidden="1"/>
    <cellStyle name="Followed Hyperlink" xfId="2838" builtinId="9" hidden="1"/>
    <cellStyle name="Followed Hyperlink" xfId="2840" builtinId="9" hidden="1"/>
    <cellStyle name="Followed Hyperlink" xfId="2842" builtinId="9" hidden="1"/>
    <cellStyle name="Followed Hyperlink" xfId="2844" builtinId="9" hidden="1"/>
    <cellStyle name="Followed Hyperlink" xfId="2846" builtinId="9" hidden="1"/>
    <cellStyle name="Followed Hyperlink" xfId="2848" builtinId="9" hidden="1"/>
    <cellStyle name="Followed Hyperlink" xfId="2850" builtinId="9" hidden="1"/>
    <cellStyle name="Followed Hyperlink" xfId="2852" builtinId="9" hidden="1"/>
    <cellStyle name="Followed Hyperlink" xfId="2854" builtinId="9" hidden="1"/>
    <cellStyle name="Followed Hyperlink" xfId="2856" builtinId="9" hidden="1"/>
    <cellStyle name="Followed Hyperlink" xfId="2858" builtinId="9" hidden="1"/>
    <cellStyle name="Followed Hyperlink" xfId="2860" builtinId="9" hidden="1"/>
    <cellStyle name="Followed Hyperlink" xfId="2862" builtinId="9" hidden="1"/>
    <cellStyle name="Followed Hyperlink" xfId="2864" builtinId="9" hidden="1"/>
    <cellStyle name="Followed Hyperlink" xfId="2866" builtinId="9" hidden="1"/>
    <cellStyle name="Followed Hyperlink" xfId="2868" builtinId="9" hidden="1"/>
    <cellStyle name="Followed Hyperlink" xfId="2870" builtinId="9" hidden="1"/>
    <cellStyle name="Followed Hyperlink" xfId="2872" builtinId="9" hidden="1"/>
    <cellStyle name="Followed Hyperlink" xfId="2874" builtinId="9" hidden="1"/>
    <cellStyle name="Followed Hyperlink" xfId="2876" builtinId="9" hidden="1"/>
    <cellStyle name="Followed Hyperlink" xfId="2878" builtinId="9" hidden="1"/>
    <cellStyle name="Followed Hyperlink" xfId="2880" builtinId="9" hidden="1"/>
    <cellStyle name="Followed Hyperlink" xfId="2882" builtinId="9" hidden="1"/>
    <cellStyle name="Followed Hyperlink" xfId="2884" builtinId="9" hidden="1"/>
    <cellStyle name="Followed Hyperlink" xfId="2886" builtinId="9" hidden="1"/>
    <cellStyle name="Followed Hyperlink" xfId="2888" builtinId="9" hidden="1"/>
    <cellStyle name="Followed Hyperlink" xfId="2890" builtinId="9" hidden="1"/>
    <cellStyle name="Followed Hyperlink" xfId="2892" builtinId="9" hidden="1"/>
    <cellStyle name="Followed Hyperlink" xfId="2894" builtinId="9" hidden="1"/>
    <cellStyle name="Followed Hyperlink" xfId="2896" builtinId="9" hidden="1"/>
    <cellStyle name="Followed Hyperlink" xfId="2898" builtinId="9" hidden="1"/>
    <cellStyle name="Followed Hyperlink" xfId="2900" builtinId="9" hidden="1"/>
    <cellStyle name="Followed Hyperlink" xfId="2902" builtinId="9" hidden="1"/>
    <cellStyle name="Followed Hyperlink" xfId="2904" builtinId="9" hidden="1"/>
    <cellStyle name="Followed Hyperlink" xfId="2906" builtinId="9" hidden="1"/>
    <cellStyle name="Followed Hyperlink" xfId="2908" builtinId="9" hidden="1"/>
    <cellStyle name="Followed Hyperlink" xfId="2910" builtinId="9" hidden="1"/>
    <cellStyle name="Followed Hyperlink" xfId="2912" builtinId="9" hidden="1"/>
    <cellStyle name="Followed Hyperlink" xfId="2914" builtinId="9" hidden="1"/>
    <cellStyle name="Followed Hyperlink" xfId="2916" builtinId="9" hidden="1"/>
    <cellStyle name="Followed Hyperlink" xfId="2918" builtinId="9" hidden="1"/>
    <cellStyle name="Followed Hyperlink" xfId="2920" builtinId="9" hidden="1"/>
    <cellStyle name="Followed Hyperlink" xfId="2922" builtinId="9" hidden="1"/>
    <cellStyle name="Followed Hyperlink" xfId="2924" builtinId="9" hidden="1"/>
    <cellStyle name="Followed Hyperlink" xfId="2926" builtinId="9" hidden="1"/>
    <cellStyle name="Followed Hyperlink" xfId="2928" builtinId="9" hidden="1"/>
    <cellStyle name="Followed Hyperlink" xfId="2930" builtinId="9" hidden="1"/>
    <cellStyle name="Followed Hyperlink" xfId="2932" builtinId="9" hidden="1"/>
    <cellStyle name="Followed Hyperlink" xfId="2934" builtinId="9" hidden="1"/>
    <cellStyle name="Followed Hyperlink" xfId="2936" builtinId="9" hidden="1"/>
    <cellStyle name="Followed Hyperlink" xfId="2938" builtinId="9" hidden="1"/>
    <cellStyle name="Followed Hyperlink" xfId="2940" builtinId="9" hidden="1"/>
    <cellStyle name="Followed Hyperlink" xfId="2942" builtinId="9" hidden="1"/>
    <cellStyle name="Followed Hyperlink" xfId="2944" builtinId="9" hidden="1"/>
    <cellStyle name="Followed Hyperlink" xfId="2946" builtinId="9" hidden="1"/>
    <cellStyle name="Followed Hyperlink" xfId="2948" builtinId="9" hidden="1"/>
    <cellStyle name="Followed Hyperlink" xfId="2950" builtinId="9" hidden="1"/>
    <cellStyle name="Followed Hyperlink" xfId="2952" builtinId="9" hidden="1"/>
    <cellStyle name="Followed Hyperlink" xfId="2954" builtinId="9" hidden="1"/>
    <cellStyle name="Followed Hyperlink" xfId="2956" builtinId="9" hidden="1"/>
    <cellStyle name="Followed Hyperlink" xfId="2958" builtinId="9" hidden="1"/>
    <cellStyle name="Followed Hyperlink" xfId="2960" builtinId="9" hidden="1"/>
    <cellStyle name="Followed Hyperlink" xfId="2962" builtinId="9" hidden="1"/>
    <cellStyle name="Followed Hyperlink" xfId="2964" builtinId="9" hidden="1"/>
    <cellStyle name="Followed Hyperlink" xfId="2966" builtinId="9" hidden="1"/>
    <cellStyle name="Followed Hyperlink" xfId="2968" builtinId="9" hidden="1"/>
    <cellStyle name="Followed Hyperlink" xfId="2970" builtinId="9" hidden="1"/>
    <cellStyle name="Followed Hyperlink" xfId="2972" builtinId="9" hidden="1"/>
    <cellStyle name="Followed Hyperlink" xfId="2974" builtinId="9" hidden="1"/>
    <cellStyle name="Followed Hyperlink" xfId="2976" builtinId="9" hidden="1"/>
    <cellStyle name="Followed Hyperlink" xfId="2978" builtinId="9" hidden="1"/>
    <cellStyle name="Followed Hyperlink" xfId="2980" builtinId="9" hidden="1"/>
    <cellStyle name="Followed Hyperlink" xfId="2982" builtinId="9" hidden="1"/>
    <cellStyle name="Followed Hyperlink" xfId="2984" builtinId="9" hidden="1"/>
    <cellStyle name="Followed Hyperlink" xfId="2986" builtinId="9" hidden="1"/>
    <cellStyle name="Followed Hyperlink" xfId="2988" builtinId="9" hidden="1"/>
    <cellStyle name="Followed Hyperlink" xfId="2990" builtinId="9" hidden="1"/>
    <cellStyle name="Followed Hyperlink" xfId="2992" builtinId="9" hidden="1"/>
    <cellStyle name="Followed Hyperlink" xfId="2994" builtinId="9" hidden="1"/>
    <cellStyle name="Followed Hyperlink" xfId="2996" builtinId="9" hidden="1"/>
    <cellStyle name="Followed Hyperlink" xfId="2998" builtinId="9" hidden="1"/>
    <cellStyle name="Followed Hyperlink" xfId="3000" builtinId="9" hidden="1"/>
    <cellStyle name="Followed Hyperlink" xfId="3002" builtinId="9" hidden="1"/>
    <cellStyle name="Followed Hyperlink" xfId="3004" builtinId="9" hidden="1"/>
    <cellStyle name="Followed Hyperlink" xfId="3006" builtinId="9" hidden="1"/>
    <cellStyle name="Followed Hyperlink" xfId="3008" builtinId="9" hidden="1"/>
    <cellStyle name="Followed Hyperlink" xfId="3010" builtinId="9" hidden="1"/>
    <cellStyle name="Followed Hyperlink" xfId="3012" builtinId="9" hidden="1"/>
    <cellStyle name="Followed Hyperlink" xfId="3014" builtinId="9" hidden="1"/>
    <cellStyle name="Followed Hyperlink" xfId="3016" builtinId="9" hidden="1"/>
    <cellStyle name="Followed Hyperlink" xfId="3018" builtinId="9" hidden="1"/>
    <cellStyle name="Followed Hyperlink" xfId="3020" builtinId="9" hidden="1"/>
    <cellStyle name="Followed Hyperlink" xfId="3022" builtinId="9" hidden="1"/>
    <cellStyle name="Followed Hyperlink" xfId="3024" builtinId="9" hidden="1"/>
    <cellStyle name="Followed Hyperlink" xfId="3026" builtinId="9" hidden="1"/>
    <cellStyle name="Followed Hyperlink" xfId="3028" builtinId="9" hidden="1"/>
    <cellStyle name="Followed Hyperlink" xfId="3030" builtinId="9" hidden="1"/>
    <cellStyle name="Followed Hyperlink" xfId="3032" builtinId="9" hidden="1"/>
    <cellStyle name="Followed Hyperlink" xfId="3034" builtinId="9" hidden="1"/>
    <cellStyle name="Followed Hyperlink" xfId="3036" builtinId="9" hidden="1"/>
    <cellStyle name="Followed Hyperlink" xfId="3038" builtinId="9" hidden="1"/>
    <cellStyle name="Followed Hyperlink" xfId="3040" builtinId="9" hidden="1"/>
    <cellStyle name="Followed Hyperlink" xfId="3042" builtinId="9" hidden="1"/>
    <cellStyle name="Followed Hyperlink" xfId="3044" builtinId="9" hidden="1"/>
    <cellStyle name="Followed Hyperlink" xfId="3046" builtinId="9" hidden="1"/>
    <cellStyle name="Followed Hyperlink" xfId="3048" builtinId="9" hidden="1"/>
    <cellStyle name="Followed Hyperlink" xfId="3050" builtinId="9" hidden="1"/>
    <cellStyle name="Followed Hyperlink" xfId="3052" builtinId="9" hidden="1"/>
    <cellStyle name="Followed Hyperlink" xfId="3054" builtinId="9" hidden="1"/>
    <cellStyle name="Followed Hyperlink" xfId="3056" builtinId="9" hidden="1"/>
    <cellStyle name="Followed Hyperlink" xfId="3058" builtinId="9" hidden="1"/>
    <cellStyle name="Followed Hyperlink" xfId="3060" builtinId="9" hidden="1"/>
    <cellStyle name="Followed Hyperlink" xfId="3062" builtinId="9" hidden="1"/>
    <cellStyle name="Followed Hyperlink" xfId="3064" builtinId="9" hidden="1"/>
    <cellStyle name="Followed Hyperlink" xfId="3066" builtinId="9" hidden="1"/>
    <cellStyle name="Followed Hyperlink" xfId="3068" builtinId="9" hidden="1"/>
    <cellStyle name="Followed Hyperlink" xfId="3070" builtinId="9" hidden="1"/>
    <cellStyle name="Followed Hyperlink" xfId="3072" builtinId="9" hidden="1"/>
    <cellStyle name="Followed Hyperlink" xfId="3074" builtinId="9" hidden="1"/>
    <cellStyle name="Followed Hyperlink" xfId="3076" builtinId="9" hidden="1"/>
    <cellStyle name="Followed Hyperlink" xfId="3078" builtinId="9" hidden="1"/>
    <cellStyle name="Followed Hyperlink" xfId="3080" builtinId="9" hidden="1"/>
    <cellStyle name="Followed Hyperlink" xfId="3082" builtinId="9" hidden="1"/>
    <cellStyle name="Followed Hyperlink" xfId="3084" builtinId="9" hidden="1"/>
    <cellStyle name="Followed Hyperlink" xfId="3086" builtinId="9" hidden="1"/>
    <cellStyle name="Followed Hyperlink" xfId="3088" builtinId="9" hidden="1"/>
    <cellStyle name="Followed Hyperlink" xfId="3090" builtinId="9" hidden="1"/>
    <cellStyle name="Followed Hyperlink" xfId="3092" builtinId="9" hidden="1"/>
    <cellStyle name="Followed Hyperlink" xfId="3094" builtinId="9" hidden="1"/>
    <cellStyle name="Followed Hyperlink" xfId="3096" builtinId="9" hidden="1"/>
    <cellStyle name="Followed Hyperlink" xfId="3098" builtinId="9" hidden="1"/>
    <cellStyle name="Followed Hyperlink" xfId="3100" builtinId="9" hidden="1"/>
    <cellStyle name="Followed Hyperlink" xfId="3102" builtinId="9" hidden="1"/>
    <cellStyle name="Followed Hyperlink" xfId="3104" builtinId="9" hidden="1"/>
    <cellStyle name="Followed Hyperlink" xfId="3106" builtinId="9" hidden="1"/>
    <cellStyle name="Followed Hyperlink" xfId="3108" builtinId="9" hidden="1"/>
    <cellStyle name="Followed Hyperlink" xfId="3110" builtinId="9" hidden="1"/>
    <cellStyle name="Followed Hyperlink" xfId="3112" builtinId="9" hidden="1"/>
    <cellStyle name="Followed Hyperlink" xfId="3114" builtinId="9" hidden="1"/>
    <cellStyle name="Followed Hyperlink" xfId="3116" builtinId="9" hidden="1"/>
    <cellStyle name="Followed Hyperlink" xfId="3118" builtinId="9" hidden="1"/>
    <cellStyle name="Followed Hyperlink" xfId="3120" builtinId="9" hidden="1"/>
    <cellStyle name="Followed Hyperlink" xfId="3122" builtinId="9" hidden="1"/>
    <cellStyle name="Followed Hyperlink" xfId="3124" builtinId="9" hidden="1"/>
    <cellStyle name="Followed Hyperlink" xfId="3126" builtinId="9" hidden="1"/>
    <cellStyle name="Followed Hyperlink" xfId="3128" builtinId="9" hidden="1"/>
    <cellStyle name="Followed Hyperlink" xfId="3130" builtinId="9" hidden="1"/>
    <cellStyle name="Followed Hyperlink" xfId="3132" builtinId="9" hidden="1"/>
    <cellStyle name="Followed Hyperlink" xfId="3134" builtinId="9" hidden="1"/>
    <cellStyle name="Followed Hyperlink" xfId="3136" builtinId="9" hidden="1"/>
    <cellStyle name="Followed Hyperlink" xfId="3138" builtinId="9" hidden="1"/>
    <cellStyle name="Followed Hyperlink" xfId="3140" builtinId="9" hidden="1"/>
    <cellStyle name="Followed Hyperlink" xfId="3142" builtinId="9" hidden="1"/>
    <cellStyle name="Followed Hyperlink" xfId="3144" builtinId="9" hidden="1"/>
    <cellStyle name="Followed Hyperlink" xfId="3146" builtinId="9" hidden="1"/>
    <cellStyle name="Followed Hyperlink" xfId="3148" builtinId="9" hidden="1"/>
    <cellStyle name="Followed Hyperlink" xfId="3150" builtinId="9" hidden="1"/>
    <cellStyle name="Followed Hyperlink" xfId="3152" builtinId="9" hidden="1"/>
    <cellStyle name="Followed Hyperlink" xfId="3154" builtinId="9" hidden="1"/>
    <cellStyle name="Followed Hyperlink" xfId="3156" builtinId="9" hidden="1"/>
    <cellStyle name="Followed Hyperlink" xfId="3158" builtinId="9" hidden="1"/>
    <cellStyle name="Followed Hyperlink" xfId="3160" builtinId="9" hidden="1"/>
    <cellStyle name="Followed Hyperlink" xfId="3162" builtinId="9" hidden="1"/>
    <cellStyle name="Followed Hyperlink" xfId="3164" builtinId="9" hidden="1"/>
    <cellStyle name="Followed Hyperlink" xfId="3166" builtinId="9" hidden="1"/>
    <cellStyle name="Followed Hyperlink" xfId="3168" builtinId="9" hidden="1"/>
    <cellStyle name="Followed Hyperlink" xfId="3170" builtinId="9" hidden="1"/>
    <cellStyle name="Followed Hyperlink" xfId="3172" builtinId="9" hidden="1"/>
    <cellStyle name="Followed Hyperlink" xfId="3174" builtinId="9" hidden="1"/>
    <cellStyle name="Followed Hyperlink" xfId="3176" builtinId="9" hidden="1"/>
    <cellStyle name="Followed Hyperlink" xfId="3178" builtinId="9" hidden="1"/>
    <cellStyle name="Followed Hyperlink" xfId="3180" builtinId="9" hidden="1"/>
    <cellStyle name="Followed Hyperlink" xfId="3182" builtinId="9" hidden="1"/>
    <cellStyle name="Followed Hyperlink" xfId="3184" builtinId="9" hidden="1"/>
    <cellStyle name="Followed Hyperlink" xfId="3186" builtinId="9" hidden="1"/>
    <cellStyle name="Followed Hyperlink" xfId="3188" builtinId="9" hidden="1"/>
    <cellStyle name="Followed Hyperlink" xfId="3190" builtinId="9" hidden="1"/>
    <cellStyle name="Followed Hyperlink" xfId="3192" builtinId="9" hidden="1"/>
    <cellStyle name="Followed Hyperlink" xfId="3194" builtinId="9" hidden="1"/>
    <cellStyle name="Followed Hyperlink" xfId="3196" builtinId="9" hidden="1"/>
    <cellStyle name="Followed Hyperlink" xfId="3198" builtinId="9" hidden="1"/>
    <cellStyle name="Followed Hyperlink" xfId="3200" builtinId="9" hidden="1"/>
    <cellStyle name="Followed Hyperlink" xfId="3202" builtinId="9" hidden="1"/>
    <cellStyle name="Followed Hyperlink" xfId="3204" builtinId="9" hidden="1"/>
    <cellStyle name="Followed Hyperlink" xfId="3206" builtinId="9" hidden="1"/>
    <cellStyle name="Followed Hyperlink" xfId="3208" builtinId="9" hidden="1"/>
    <cellStyle name="Followed Hyperlink" xfId="3210" builtinId="9" hidden="1"/>
    <cellStyle name="Followed Hyperlink" xfId="3212" builtinId="9" hidden="1"/>
    <cellStyle name="Followed Hyperlink" xfId="3214" builtinId="9" hidden="1"/>
    <cellStyle name="Followed Hyperlink" xfId="3216" builtinId="9" hidden="1"/>
    <cellStyle name="Followed Hyperlink" xfId="3218" builtinId="9" hidden="1"/>
    <cellStyle name="Followed Hyperlink" xfId="3220" builtinId="9" hidden="1"/>
    <cellStyle name="Followed Hyperlink" xfId="3222" builtinId="9" hidden="1"/>
    <cellStyle name="Followed Hyperlink" xfId="3224" builtinId="9" hidden="1"/>
    <cellStyle name="Followed Hyperlink" xfId="3226" builtinId="9" hidden="1"/>
    <cellStyle name="Followed Hyperlink" xfId="3228" builtinId="9" hidden="1"/>
    <cellStyle name="Followed Hyperlink" xfId="3230" builtinId="9" hidden="1"/>
    <cellStyle name="Followed Hyperlink" xfId="3232" builtinId="9" hidden="1"/>
    <cellStyle name="Followed Hyperlink" xfId="3234" builtinId="9" hidden="1"/>
    <cellStyle name="Followed Hyperlink" xfId="3236" builtinId="9" hidden="1"/>
    <cellStyle name="Followed Hyperlink" xfId="3238" builtinId="9" hidden="1"/>
    <cellStyle name="Followed Hyperlink" xfId="3240" builtinId="9" hidden="1"/>
    <cellStyle name="Followed Hyperlink" xfId="3242" builtinId="9" hidden="1"/>
    <cellStyle name="Followed Hyperlink" xfId="3244" builtinId="9" hidden="1"/>
    <cellStyle name="Followed Hyperlink" xfId="3246" builtinId="9" hidden="1"/>
    <cellStyle name="Followed Hyperlink" xfId="3248" builtinId="9" hidden="1"/>
    <cellStyle name="Followed Hyperlink" xfId="3250" builtinId="9" hidden="1"/>
    <cellStyle name="Followed Hyperlink" xfId="3252" builtinId="9" hidden="1"/>
    <cellStyle name="Followed Hyperlink" xfId="3254" builtinId="9" hidden="1"/>
    <cellStyle name="Followed Hyperlink" xfId="3256" builtinId="9" hidden="1"/>
    <cellStyle name="Followed Hyperlink" xfId="3258" builtinId="9" hidden="1"/>
    <cellStyle name="Followed Hyperlink" xfId="3260" builtinId="9" hidden="1"/>
    <cellStyle name="Followed Hyperlink" xfId="3262" builtinId="9" hidden="1"/>
    <cellStyle name="Followed Hyperlink" xfId="3264" builtinId="9" hidden="1"/>
    <cellStyle name="Followed Hyperlink" xfId="3266" builtinId="9" hidden="1"/>
    <cellStyle name="Followed Hyperlink" xfId="3268" builtinId="9" hidden="1"/>
    <cellStyle name="Followed Hyperlink" xfId="3270" builtinId="9" hidden="1"/>
    <cellStyle name="Followed Hyperlink" xfId="3272" builtinId="9" hidden="1"/>
    <cellStyle name="Followed Hyperlink" xfId="3274" builtinId="9" hidden="1"/>
    <cellStyle name="Followed Hyperlink" xfId="3276" builtinId="9" hidden="1"/>
    <cellStyle name="Followed Hyperlink" xfId="3278" builtinId="9" hidden="1"/>
    <cellStyle name="Followed Hyperlink" xfId="3280" builtinId="9" hidden="1"/>
    <cellStyle name="Followed Hyperlink" xfId="3282" builtinId="9" hidden="1"/>
    <cellStyle name="Followed Hyperlink" xfId="3284" builtinId="9" hidden="1"/>
    <cellStyle name="Followed Hyperlink" xfId="3286" builtinId="9" hidden="1"/>
    <cellStyle name="Followed Hyperlink" xfId="3288" builtinId="9" hidden="1"/>
    <cellStyle name="Followed Hyperlink" xfId="3290" builtinId="9" hidden="1"/>
    <cellStyle name="Followed Hyperlink" xfId="3292" builtinId="9" hidden="1"/>
    <cellStyle name="Followed Hyperlink" xfId="3294" builtinId="9" hidden="1"/>
    <cellStyle name="Followed Hyperlink" xfId="3296" builtinId="9" hidden="1"/>
    <cellStyle name="Followed Hyperlink" xfId="3298" builtinId="9" hidden="1"/>
    <cellStyle name="Followed Hyperlink" xfId="3300" builtinId="9" hidden="1"/>
    <cellStyle name="Followed Hyperlink" xfId="3302" builtinId="9" hidden="1"/>
    <cellStyle name="Followed Hyperlink" xfId="3304" builtinId="9" hidden="1"/>
    <cellStyle name="Followed Hyperlink" xfId="3306" builtinId="9" hidden="1"/>
    <cellStyle name="Followed Hyperlink" xfId="3308" builtinId="9" hidden="1"/>
    <cellStyle name="Followed Hyperlink" xfId="3310" builtinId="9" hidden="1"/>
    <cellStyle name="Followed Hyperlink" xfId="3312" builtinId="9" hidden="1"/>
    <cellStyle name="Followed Hyperlink" xfId="3314" builtinId="9" hidden="1"/>
    <cellStyle name="Followed Hyperlink" xfId="3316" builtinId="9" hidden="1"/>
    <cellStyle name="Followed Hyperlink" xfId="3318" builtinId="9" hidden="1"/>
    <cellStyle name="Followed Hyperlink" xfId="3320" builtinId="9" hidden="1"/>
    <cellStyle name="Followed Hyperlink" xfId="3322" builtinId="9" hidden="1"/>
    <cellStyle name="Followed Hyperlink" xfId="3324" builtinId="9" hidden="1"/>
    <cellStyle name="Followed Hyperlink" xfId="3326" builtinId="9" hidden="1"/>
    <cellStyle name="Followed Hyperlink" xfId="3328" builtinId="9" hidden="1"/>
    <cellStyle name="Followed Hyperlink" xfId="3330" builtinId="9" hidden="1"/>
    <cellStyle name="Followed Hyperlink" xfId="3332" builtinId="9" hidden="1"/>
    <cellStyle name="Followed Hyperlink" xfId="3334" builtinId="9" hidden="1"/>
    <cellStyle name="Followed Hyperlink" xfId="3336" builtinId="9" hidden="1"/>
    <cellStyle name="Followed Hyperlink" xfId="3338" builtinId="9" hidden="1"/>
    <cellStyle name="Followed Hyperlink" xfId="3340" builtinId="9" hidden="1"/>
    <cellStyle name="Followed Hyperlink" xfId="3342" builtinId="9" hidden="1"/>
    <cellStyle name="Followed Hyperlink" xfId="3344" builtinId="9" hidden="1"/>
    <cellStyle name="Followed Hyperlink" xfId="3346" builtinId="9" hidden="1"/>
    <cellStyle name="Followed Hyperlink" xfId="3348" builtinId="9" hidden="1"/>
    <cellStyle name="Followed Hyperlink" xfId="3350" builtinId="9" hidden="1"/>
    <cellStyle name="Followed Hyperlink" xfId="3352" builtinId="9" hidden="1"/>
    <cellStyle name="Followed Hyperlink" xfId="3354" builtinId="9" hidden="1"/>
    <cellStyle name="Followed Hyperlink" xfId="3356" builtinId="9" hidden="1"/>
    <cellStyle name="Followed Hyperlink" xfId="3358" builtinId="9" hidden="1"/>
    <cellStyle name="Followed Hyperlink" xfId="3360" builtinId="9" hidden="1"/>
    <cellStyle name="Followed Hyperlink" xfId="3362" builtinId="9" hidden="1"/>
    <cellStyle name="Followed Hyperlink" xfId="3364" builtinId="9" hidden="1"/>
    <cellStyle name="Followed Hyperlink" xfId="3366" builtinId="9" hidden="1"/>
    <cellStyle name="Followed Hyperlink" xfId="3368" builtinId="9" hidden="1"/>
    <cellStyle name="Followed Hyperlink" xfId="3370" builtinId="9" hidden="1"/>
    <cellStyle name="Followed Hyperlink" xfId="3372" builtinId="9" hidden="1"/>
    <cellStyle name="Followed Hyperlink" xfId="3374" builtinId="9" hidden="1"/>
    <cellStyle name="Followed Hyperlink" xfId="3376" builtinId="9" hidden="1"/>
    <cellStyle name="Followed Hyperlink" xfId="3378" builtinId="9" hidden="1"/>
    <cellStyle name="Followed Hyperlink" xfId="3380" builtinId="9" hidden="1"/>
    <cellStyle name="Followed Hyperlink" xfId="3382" builtinId="9" hidden="1"/>
    <cellStyle name="Followed Hyperlink" xfId="3384" builtinId="9" hidden="1"/>
    <cellStyle name="Followed Hyperlink" xfId="3386" builtinId="9" hidden="1"/>
    <cellStyle name="Followed Hyperlink" xfId="3388" builtinId="9" hidden="1"/>
    <cellStyle name="Followed Hyperlink" xfId="3390" builtinId="9" hidden="1"/>
    <cellStyle name="Followed Hyperlink" xfId="3392" builtinId="9" hidden="1"/>
    <cellStyle name="Followed Hyperlink" xfId="3394" builtinId="9" hidden="1"/>
    <cellStyle name="Followed Hyperlink" xfId="3396" builtinId="9" hidden="1"/>
    <cellStyle name="Followed Hyperlink" xfId="3398" builtinId="9" hidden="1"/>
    <cellStyle name="Followed Hyperlink" xfId="3400" builtinId="9" hidden="1"/>
    <cellStyle name="Followed Hyperlink" xfId="3402" builtinId="9" hidden="1"/>
    <cellStyle name="Followed Hyperlink" xfId="3404" builtinId="9" hidden="1"/>
    <cellStyle name="Followed Hyperlink" xfId="3406" builtinId="9" hidden="1"/>
    <cellStyle name="Followed Hyperlink" xfId="3408" builtinId="9" hidden="1"/>
    <cellStyle name="Followed Hyperlink" xfId="3410" builtinId="9" hidden="1"/>
    <cellStyle name="Followed Hyperlink" xfId="3412" builtinId="9" hidden="1"/>
    <cellStyle name="Followed Hyperlink" xfId="3414" builtinId="9" hidden="1"/>
    <cellStyle name="Followed Hyperlink" xfId="3416" builtinId="9" hidden="1"/>
    <cellStyle name="Followed Hyperlink" xfId="3418" builtinId="9" hidden="1"/>
    <cellStyle name="Followed Hyperlink" xfId="3420" builtinId="9" hidden="1"/>
    <cellStyle name="Followed Hyperlink" xfId="3422" builtinId="9" hidden="1"/>
    <cellStyle name="Followed Hyperlink" xfId="3424" builtinId="9" hidden="1"/>
    <cellStyle name="Followed Hyperlink" xfId="3426" builtinId="9" hidden="1"/>
    <cellStyle name="Followed Hyperlink" xfId="3428" builtinId="9" hidden="1"/>
    <cellStyle name="Followed Hyperlink" xfId="3430" builtinId="9" hidden="1"/>
    <cellStyle name="Followed Hyperlink" xfId="3432" builtinId="9" hidden="1"/>
    <cellStyle name="Followed Hyperlink" xfId="3434" builtinId="9" hidden="1"/>
    <cellStyle name="Followed Hyperlink" xfId="3436" builtinId="9" hidden="1"/>
    <cellStyle name="Followed Hyperlink" xfId="3438" builtinId="9" hidden="1"/>
    <cellStyle name="Followed Hyperlink" xfId="3440" builtinId="9" hidden="1"/>
    <cellStyle name="Followed Hyperlink" xfId="3442" builtinId="9" hidden="1"/>
    <cellStyle name="Followed Hyperlink" xfId="3444" builtinId="9" hidden="1"/>
    <cellStyle name="Followed Hyperlink" xfId="3446" builtinId="9" hidden="1"/>
    <cellStyle name="Followed Hyperlink" xfId="3448" builtinId="9" hidden="1"/>
    <cellStyle name="Followed Hyperlink" xfId="3450" builtinId="9" hidden="1"/>
    <cellStyle name="Followed Hyperlink" xfId="3452" builtinId="9" hidden="1"/>
    <cellStyle name="Followed Hyperlink" xfId="3454" builtinId="9" hidden="1"/>
    <cellStyle name="Followed Hyperlink" xfId="3456" builtinId="9" hidden="1"/>
    <cellStyle name="Followed Hyperlink" xfId="3458" builtinId="9" hidden="1"/>
    <cellStyle name="Followed Hyperlink" xfId="3460" builtinId="9" hidden="1"/>
    <cellStyle name="Followed Hyperlink" xfId="3462" builtinId="9" hidden="1"/>
    <cellStyle name="Followed Hyperlink" xfId="3464" builtinId="9" hidden="1"/>
    <cellStyle name="Followed Hyperlink" xfId="3466" builtinId="9" hidden="1"/>
    <cellStyle name="Followed Hyperlink" xfId="3468" builtinId="9" hidden="1"/>
    <cellStyle name="Followed Hyperlink" xfId="3470" builtinId="9" hidden="1"/>
    <cellStyle name="Followed Hyperlink" xfId="3472" builtinId="9" hidden="1"/>
    <cellStyle name="Followed Hyperlink" xfId="3474" builtinId="9" hidden="1"/>
    <cellStyle name="Followed Hyperlink" xfId="3476" builtinId="9" hidden="1"/>
    <cellStyle name="Followed Hyperlink" xfId="3478" builtinId="9" hidden="1"/>
    <cellStyle name="Followed Hyperlink" xfId="3480" builtinId="9" hidden="1"/>
    <cellStyle name="Followed Hyperlink" xfId="3482" builtinId="9" hidden="1"/>
    <cellStyle name="Followed Hyperlink" xfId="3484" builtinId="9" hidden="1"/>
    <cellStyle name="Followed Hyperlink" xfId="3486" builtinId="9" hidden="1"/>
    <cellStyle name="Followed Hyperlink" xfId="3488" builtinId="9" hidden="1"/>
    <cellStyle name="Followed Hyperlink" xfId="3490" builtinId="9" hidden="1"/>
    <cellStyle name="Followed Hyperlink" xfId="3492" builtinId="9" hidden="1"/>
    <cellStyle name="Followed Hyperlink" xfId="3494" builtinId="9" hidden="1"/>
    <cellStyle name="Followed Hyperlink" xfId="3496" builtinId="9" hidden="1"/>
    <cellStyle name="Followed Hyperlink" xfId="3498" builtinId="9" hidden="1"/>
    <cellStyle name="Followed Hyperlink" xfId="3500" builtinId="9" hidden="1"/>
    <cellStyle name="Followed Hyperlink" xfId="3502" builtinId="9" hidden="1"/>
    <cellStyle name="Followed Hyperlink" xfId="3504" builtinId="9" hidden="1"/>
    <cellStyle name="Followed Hyperlink" xfId="3506" builtinId="9" hidden="1"/>
    <cellStyle name="Followed Hyperlink" xfId="3508" builtinId="9" hidden="1"/>
    <cellStyle name="Followed Hyperlink" xfId="3510" builtinId="9" hidden="1"/>
    <cellStyle name="Followed Hyperlink" xfId="3512" builtinId="9" hidden="1"/>
    <cellStyle name="Followed Hyperlink" xfId="3514" builtinId="9" hidden="1"/>
    <cellStyle name="Followed Hyperlink" xfId="3516" builtinId="9" hidden="1"/>
    <cellStyle name="Followed Hyperlink" xfId="3518" builtinId="9" hidden="1"/>
    <cellStyle name="Followed Hyperlink" xfId="3520" builtinId="9" hidden="1"/>
    <cellStyle name="Followed Hyperlink" xfId="3522" builtinId="9" hidden="1"/>
    <cellStyle name="Followed Hyperlink" xfId="3524" builtinId="9" hidden="1"/>
    <cellStyle name="Followed Hyperlink" xfId="3526" builtinId="9" hidden="1"/>
    <cellStyle name="Followed Hyperlink" xfId="3528" builtinId="9" hidden="1"/>
    <cellStyle name="Followed Hyperlink" xfId="3530" builtinId="9" hidden="1"/>
    <cellStyle name="Followed Hyperlink" xfId="3532" builtinId="9" hidden="1"/>
    <cellStyle name="Followed Hyperlink" xfId="3534" builtinId="9" hidden="1"/>
    <cellStyle name="Followed Hyperlink" xfId="3536" builtinId="9" hidden="1"/>
    <cellStyle name="Followed Hyperlink" xfId="3538" builtinId="9" hidden="1"/>
    <cellStyle name="Followed Hyperlink" xfId="3540" builtinId="9" hidden="1"/>
    <cellStyle name="Followed Hyperlink" xfId="3542" builtinId="9" hidden="1"/>
    <cellStyle name="Followed Hyperlink" xfId="3544" builtinId="9" hidden="1"/>
    <cellStyle name="Followed Hyperlink" xfId="3546" builtinId="9" hidden="1"/>
    <cellStyle name="Followed Hyperlink" xfId="3548" builtinId="9" hidden="1"/>
    <cellStyle name="Followed Hyperlink" xfId="3550" builtinId="9" hidden="1"/>
    <cellStyle name="Followed Hyperlink" xfId="3552" builtinId="9" hidden="1"/>
    <cellStyle name="Followed Hyperlink" xfId="3554" builtinId="9" hidden="1"/>
    <cellStyle name="Followed Hyperlink" xfId="3556" builtinId="9" hidden="1"/>
    <cellStyle name="Followed Hyperlink" xfId="3558" builtinId="9" hidden="1"/>
    <cellStyle name="Followed Hyperlink" xfId="3560" builtinId="9" hidden="1"/>
    <cellStyle name="Followed Hyperlink" xfId="3562" builtinId="9" hidden="1"/>
    <cellStyle name="Followed Hyperlink" xfId="3564" builtinId="9" hidden="1"/>
    <cellStyle name="Followed Hyperlink" xfId="3566" builtinId="9" hidden="1"/>
    <cellStyle name="Followed Hyperlink" xfId="3568" builtinId="9" hidden="1"/>
    <cellStyle name="Followed Hyperlink" xfId="3570" builtinId="9" hidden="1"/>
    <cellStyle name="Followed Hyperlink" xfId="3572" builtinId="9" hidden="1"/>
    <cellStyle name="Followed Hyperlink" xfId="3574" builtinId="9" hidden="1"/>
    <cellStyle name="Followed Hyperlink" xfId="3576" builtinId="9" hidden="1"/>
    <cellStyle name="Followed Hyperlink" xfId="3578" builtinId="9" hidden="1"/>
    <cellStyle name="Followed Hyperlink" xfId="3580" builtinId="9" hidden="1"/>
    <cellStyle name="Followed Hyperlink" xfId="3582" builtinId="9" hidden="1"/>
    <cellStyle name="Followed Hyperlink" xfId="3584" builtinId="9" hidden="1"/>
    <cellStyle name="Followed Hyperlink" xfId="3586" builtinId="9" hidden="1"/>
    <cellStyle name="Followed Hyperlink" xfId="3588" builtinId="9" hidden="1"/>
    <cellStyle name="Followed Hyperlink" xfId="3590" builtinId="9" hidden="1"/>
    <cellStyle name="Followed Hyperlink" xfId="3592" builtinId="9" hidden="1"/>
    <cellStyle name="Followed Hyperlink" xfId="3594" builtinId="9" hidden="1"/>
    <cellStyle name="Followed Hyperlink" xfId="3596" builtinId="9" hidden="1"/>
    <cellStyle name="Followed Hyperlink" xfId="3598" builtinId="9" hidden="1"/>
    <cellStyle name="Followed Hyperlink" xfId="3600" builtinId="9" hidden="1"/>
    <cellStyle name="Followed Hyperlink" xfId="3602" builtinId="9" hidden="1"/>
    <cellStyle name="Followed Hyperlink" xfId="3604" builtinId="9" hidden="1"/>
    <cellStyle name="Followed Hyperlink" xfId="3606" builtinId="9" hidden="1"/>
    <cellStyle name="Followed Hyperlink" xfId="3608" builtinId="9" hidden="1"/>
    <cellStyle name="Followed Hyperlink" xfId="3610" builtinId="9" hidden="1"/>
    <cellStyle name="Followed Hyperlink" xfId="3612" builtinId="9" hidden="1"/>
    <cellStyle name="Followed Hyperlink" xfId="3614" builtinId="9" hidden="1"/>
    <cellStyle name="Followed Hyperlink" xfId="3616" builtinId="9" hidden="1"/>
    <cellStyle name="Followed Hyperlink" xfId="3618" builtinId="9" hidden="1"/>
    <cellStyle name="Followed Hyperlink" xfId="3620" builtinId="9" hidden="1"/>
    <cellStyle name="Followed Hyperlink" xfId="3622" builtinId="9" hidden="1"/>
    <cellStyle name="Followed Hyperlink" xfId="3624" builtinId="9" hidden="1"/>
    <cellStyle name="Followed Hyperlink" xfId="3626" builtinId="9" hidden="1"/>
    <cellStyle name="Followed Hyperlink" xfId="3628" builtinId="9" hidden="1"/>
    <cellStyle name="Followed Hyperlink" xfId="3630" builtinId="9" hidden="1"/>
    <cellStyle name="Followed Hyperlink" xfId="3632" builtinId="9" hidden="1"/>
    <cellStyle name="Followed Hyperlink" xfId="3634" builtinId="9" hidden="1"/>
    <cellStyle name="Followed Hyperlink" xfId="3636" builtinId="9" hidden="1"/>
    <cellStyle name="Followed Hyperlink" xfId="3638" builtinId="9" hidden="1"/>
    <cellStyle name="Followed Hyperlink" xfId="3640" builtinId="9" hidden="1"/>
    <cellStyle name="Followed Hyperlink" xfId="3642" builtinId="9" hidden="1"/>
    <cellStyle name="Followed Hyperlink" xfId="3644" builtinId="9" hidden="1"/>
    <cellStyle name="Followed Hyperlink" xfId="3646" builtinId="9" hidden="1"/>
    <cellStyle name="Followed Hyperlink" xfId="3648" builtinId="9" hidden="1"/>
    <cellStyle name="Followed Hyperlink" xfId="3650" builtinId="9" hidden="1"/>
    <cellStyle name="Followed Hyperlink" xfId="3652" builtinId="9" hidden="1"/>
    <cellStyle name="Followed Hyperlink" xfId="3654" builtinId="9" hidden="1"/>
    <cellStyle name="Followed Hyperlink" xfId="3656" builtinId="9" hidden="1"/>
    <cellStyle name="Followed Hyperlink" xfId="3658" builtinId="9" hidden="1"/>
    <cellStyle name="Followed Hyperlink" xfId="3660" builtinId="9" hidden="1"/>
    <cellStyle name="Followed Hyperlink" xfId="3662" builtinId="9" hidden="1"/>
    <cellStyle name="Followed Hyperlink" xfId="3664" builtinId="9" hidden="1"/>
    <cellStyle name="Followed Hyperlink" xfId="3666" builtinId="9" hidden="1"/>
    <cellStyle name="Followed Hyperlink" xfId="3668" builtinId="9" hidden="1"/>
    <cellStyle name="Followed Hyperlink" xfId="3670" builtinId="9" hidden="1"/>
    <cellStyle name="Followed Hyperlink" xfId="3672" builtinId="9" hidden="1"/>
    <cellStyle name="Followed Hyperlink" xfId="3674" builtinId="9" hidden="1"/>
    <cellStyle name="Followed Hyperlink" xfId="3676" builtinId="9" hidden="1"/>
    <cellStyle name="Followed Hyperlink" xfId="3678" builtinId="9" hidden="1"/>
    <cellStyle name="Followed Hyperlink" xfId="3680" builtinId="9" hidden="1"/>
    <cellStyle name="Followed Hyperlink" xfId="3682" builtinId="9" hidden="1"/>
    <cellStyle name="Followed Hyperlink" xfId="3684" builtinId="9" hidden="1"/>
    <cellStyle name="Followed Hyperlink" xfId="3686" builtinId="9" hidden="1"/>
    <cellStyle name="Followed Hyperlink" xfId="3688" builtinId="9" hidden="1"/>
    <cellStyle name="Followed Hyperlink" xfId="3690" builtinId="9" hidden="1"/>
    <cellStyle name="Followed Hyperlink" xfId="3692" builtinId="9" hidden="1"/>
    <cellStyle name="Followed Hyperlink" xfId="3694" builtinId="9" hidden="1"/>
    <cellStyle name="Followed Hyperlink" xfId="3696" builtinId="9" hidden="1"/>
    <cellStyle name="Followed Hyperlink" xfId="3698" builtinId="9" hidden="1"/>
    <cellStyle name="Followed Hyperlink" xfId="3700" builtinId="9" hidden="1"/>
    <cellStyle name="Followed Hyperlink" xfId="3702" builtinId="9" hidden="1"/>
    <cellStyle name="Followed Hyperlink" xfId="3704" builtinId="9" hidden="1"/>
    <cellStyle name="Followed Hyperlink" xfId="3706" builtinId="9" hidden="1"/>
    <cellStyle name="Followed Hyperlink" xfId="3708" builtinId="9" hidden="1"/>
    <cellStyle name="Followed Hyperlink" xfId="3710" builtinId="9" hidden="1"/>
    <cellStyle name="Followed Hyperlink" xfId="3712" builtinId="9" hidden="1"/>
    <cellStyle name="Followed Hyperlink" xfId="3714" builtinId="9" hidden="1"/>
    <cellStyle name="Followed Hyperlink" xfId="3716" builtinId="9" hidden="1"/>
    <cellStyle name="Followed Hyperlink" xfId="3718" builtinId="9" hidden="1"/>
    <cellStyle name="Followed Hyperlink" xfId="3720" builtinId="9" hidden="1"/>
    <cellStyle name="Followed Hyperlink" xfId="3722" builtinId="9" hidden="1"/>
    <cellStyle name="Followed Hyperlink" xfId="3724" builtinId="9" hidden="1"/>
    <cellStyle name="Followed Hyperlink" xfId="3726" builtinId="9" hidden="1"/>
    <cellStyle name="Followed Hyperlink" xfId="3728" builtinId="9" hidden="1"/>
    <cellStyle name="Followed Hyperlink" xfId="3730" builtinId="9" hidden="1"/>
    <cellStyle name="Followed Hyperlink" xfId="3732" builtinId="9" hidden="1"/>
    <cellStyle name="Followed Hyperlink" xfId="3734" builtinId="9" hidden="1"/>
    <cellStyle name="Followed Hyperlink" xfId="3736" builtinId="9" hidden="1"/>
    <cellStyle name="Followed Hyperlink" xfId="3738" builtinId="9" hidden="1"/>
    <cellStyle name="Followed Hyperlink" xfId="3740" builtinId="9" hidden="1"/>
    <cellStyle name="Followed Hyperlink" xfId="3742" builtinId="9" hidden="1"/>
    <cellStyle name="Followed Hyperlink" xfId="3744" builtinId="9" hidden="1"/>
    <cellStyle name="Followed Hyperlink" xfId="3746" builtinId="9" hidden="1"/>
    <cellStyle name="Followed Hyperlink" xfId="3748" builtinId="9" hidden="1"/>
    <cellStyle name="Followed Hyperlink" xfId="3750" builtinId="9" hidden="1"/>
    <cellStyle name="Followed Hyperlink" xfId="3752" builtinId="9" hidden="1"/>
    <cellStyle name="Followed Hyperlink" xfId="3754" builtinId="9" hidden="1"/>
    <cellStyle name="Followed Hyperlink" xfId="3756" builtinId="9" hidden="1"/>
    <cellStyle name="Followed Hyperlink" xfId="3758" builtinId="9" hidden="1"/>
    <cellStyle name="Followed Hyperlink" xfId="3760" builtinId="9" hidden="1"/>
    <cellStyle name="Followed Hyperlink" xfId="3762" builtinId="9" hidden="1"/>
    <cellStyle name="Followed Hyperlink" xfId="3764" builtinId="9" hidden="1"/>
    <cellStyle name="Followed Hyperlink" xfId="3766" builtinId="9" hidden="1"/>
    <cellStyle name="Followed Hyperlink" xfId="3768" builtinId="9" hidden="1"/>
    <cellStyle name="Followed Hyperlink" xfId="3770" builtinId="9" hidden="1"/>
    <cellStyle name="Followed Hyperlink" xfId="3772" builtinId="9" hidden="1"/>
    <cellStyle name="Followed Hyperlink" xfId="3774" builtinId="9" hidden="1"/>
    <cellStyle name="Followed Hyperlink" xfId="3776" builtinId="9" hidden="1"/>
    <cellStyle name="Followed Hyperlink" xfId="3778" builtinId="9" hidden="1"/>
    <cellStyle name="Followed Hyperlink" xfId="3780" builtinId="9" hidden="1"/>
    <cellStyle name="Followed Hyperlink" xfId="3782" builtinId="9" hidden="1"/>
    <cellStyle name="Followed Hyperlink" xfId="3784" builtinId="9" hidden="1"/>
    <cellStyle name="Followed Hyperlink" xfId="3786" builtinId="9" hidden="1"/>
    <cellStyle name="Followed Hyperlink" xfId="3788" builtinId="9" hidden="1"/>
    <cellStyle name="Followed Hyperlink" xfId="3790" builtinId="9" hidden="1"/>
    <cellStyle name="Followed Hyperlink" xfId="3792" builtinId="9" hidden="1"/>
    <cellStyle name="Followed Hyperlink" xfId="3794" builtinId="9" hidden="1"/>
    <cellStyle name="Followed Hyperlink" xfId="3796" builtinId="9" hidden="1"/>
    <cellStyle name="Followed Hyperlink" xfId="3798" builtinId="9" hidden="1"/>
    <cellStyle name="Followed Hyperlink" xfId="3800" builtinId="9" hidden="1"/>
    <cellStyle name="Followed Hyperlink" xfId="3802" builtinId="9" hidden="1"/>
    <cellStyle name="Followed Hyperlink" xfId="3804" builtinId="9" hidden="1"/>
    <cellStyle name="Followed Hyperlink" xfId="3806" builtinId="9" hidden="1"/>
    <cellStyle name="Followed Hyperlink" xfId="3808" builtinId="9" hidden="1"/>
    <cellStyle name="Followed Hyperlink" xfId="3810" builtinId="9" hidden="1"/>
    <cellStyle name="Followed Hyperlink" xfId="3812" builtinId="9" hidden="1"/>
    <cellStyle name="Followed Hyperlink" xfId="3814" builtinId="9" hidden="1"/>
    <cellStyle name="Followed Hyperlink" xfId="3816" builtinId="9" hidden="1"/>
    <cellStyle name="Followed Hyperlink" xfId="3818" builtinId="9" hidden="1"/>
    <cellStyle name="Followed Hyperlink" xfId="3820" builtinId="9" hidden="1"/>
    <cellStyle name="Followed Hyperlink" xfId="3822" builtinId="9" hidden="1"/>
    <cellStyle name="Followed Hyperlink" xfId="3824" builtinId="9" hidden="1"/>
    <cellStyle name="Followed Hyperlink" xfId="3826" builtinId="9" hidden="1"/>
    <cellStyle name="Followed Hyperlink" xfId="3828" builtinId="9" hidden="1"/>
    <cellStyle name="Followed Hyperlink" xfId="3830" builtinId="9" hidden="1"/>
    <cellStyle name="Followed Hyperlink" xfId="3832" builtinId="9" hidden="1"/>
    <cellStyle name="Followed Hyperlink" xfId="3834" builtinId="9" hidden="1"/>
    <cellStyle name="Followed Hyperlink" xfId="3836" builtinId="9" hidden="1"/>
    <cellStyle name="Followed Hyperlink" xfId="3838" builtinId="9" hidden="1"/>
    <cellStyle name="Followed Hyperlink" xfId="3840" builtinId="9" hidden="1"/>
    <cellStyle name="Followed Hyperlink" xfId="3842" builtinId="9" hidden="1"/>
    <cellStyle name="Followed Hyperlink" xfId="3844" builtinId="9" hidden="1"/>
    <cellStyle name="Followed Hyperlink" xfId="3846" builtinId="9" hidden="1"/>
    <cellStyle name="Followed Hyperlink" xfId="3848" builtinId="9" hidden="1"/>
    <cellStyle name="Followed Hyperlink" xfId="3850" builtinId="9" hidden="1"/>
    <cellStyle name="Followed Hyperlink" xfId="3852" builtinId="9" hidden="1"/>
    <cellStyle name="Followed Hyperlink" xfId="3854" builtinId="9" hidden="1"/>
    <cellStyle name="Followed Hyperlink" xfId="3856" builtinId="9" hidden="1"/>
    <cellStyle name="Followed Hyperlink" xfId="3858" builtinId="9" hidden="1"/>
    <cellStyle name="Followed Hyperlink" xfId="3860" builtinId="9" hidden="1"/>
    <cellStyle name="Followed Hyperlink" xfId="3862" builtinId="9" hidden="1"/>
    <cellStyle name="Followed Hyperlink" xfId="3864" builtinId="9" hidden="1"/>
    <cellStyle name="Followed Hyperlink" xfId="3866" builtinId="9" hidden="1"/>
    <cellStyle name="Followed Hyperlink" xfId="3868" builtinId="9" hidden="1"/>
    <cellStyle name="Followed Hyperlink" xfId="3870" builtinId="9" hidden="1"/>
    <cellStyle name="Followed Hyperlink" xfId="3872" builtinId="9" hidden="1"/>
    <cellStyle name="Followed Hyperlink" xfId="3874" builtinId="9" hidden="1"/>
    <cellStyle name="Followed Hyperlink" xfId="3876" builtinId="9" hidden="1"/>
    <cellStyle name="Followed Hyperlink" xfId="3878" builtinId="9" hidden="1"/>
    <cellStyle name="Followed Hyperlink" xfId="3880" builtinId="9" hidden="1"/>
    <cellStyle name="Followed Hyperlink" xfId="3882" builtinId="9" hidden="1"/>
    <cellStyle name="Followed Hyperlink" xfId="3884" builtinId="9" hidden="1"/>
    <cellStyle name="Followed Hyperlink" xfId="3886" builtinId="9" hidden="1"/>
    <cellStyle name="Followed Hyperlink" xfId="3888" builtinId="9" hidden="1"/>
    <cellStyle name="Followed Hyperlink" xfId="3890" builtinId="9" hidden="1"/>
    <cellStyle name="Followed Hyperlink" xfId="3892" builtinId="9" hidden="1"/>
    <cellStyle name="Followed Hyperlink" xfId="3894" builtinId="9" hidden="1"/>
    <cellStyle name="Followed Hyperlink" xfId="3896" builtinId="9" hidden="1"/>
    <cellStyle name="Followed Hyperlink" xfId="3898" builtinId="9" hidden="1"/>
    <cellStyle name="Followed Hyperlink" xfId="3900" builtinId="9" hidden="1"/>
    <cellStyle name="Followed Hyperlink" xfId="3902" builtinId="9" hidden="1"/>
    <cellStyle name="Followed Hyperlink" xfId="3904" builtinId="9" hidden="1"/>
    <cellStyle name="Followed Hyperlink" xfId="3906" builtinId="9" hidden="1"/>
    <cellStyle name="Followed Hyperlink" xfId="3908" builtinId="9" hidden="1"/>
    <cellStyle name="Followed Hyperlink" xfId="3910" builtinId="9" hidden="1"/>
    <cellStyle name="Followed Hyperlink" xfId="3912" builtinId="9" hidden="1"/>
    <cellStyle name="Followed Hyperlink" xfId="3914" builtinId="9" hidden="1"/>
    <cellStyle name="Followed Hyperlink" xfId="3916" builtinId="9" hidden="1"/>
    <cellStyle name="Followed Hyperlink" xfId="3918" builtinId="9" hidden="1"/>
    <cellStyle name="Followed Hyperlink" xfId="3920" builtinId="9" hidden="1"/>
    <cellStyle name="Followed Hyperlink" xfId="3922" builtinId="9" hidden="1"/>
    <cellStyle name="Followed Hyperlink" xfId="3924" builtinId="9" hidden="1"/>
    <cellStyle name="Followed Hyperlink" xfId="3926" builtinId="9" hidden="1"/>
    <cellStyle name="Followed Hyperlink" xfId="3928" builtinId="9" hidden="1"/>
    <cellStyle name="Followed Hyperlink" xfId="3930" builtinId="9" hidden="1"/>
    <cellStyle name="Followed Hyperlink" xfId="3932" builtinId="9" hidden="1"/>
    <cellStyle name="Followed Hyperlink" xfId="3934" builtinId="9" hidden="1"/>
    <cellStyle name="Followed Hyperlink" xfId="3936" builtinId="9" hidden="1"/>
    <cellStyle name="Followed Hyperlink" xfId="3938" builtinId="9" hidden="1"/>
    <cellStyle name="Followed Hyperlink" xfId="3940" builtinId="9" hidden="1"/>
    <cellStyle name="Followed Hyperlink" xfId="3942" builtinId="9" hidden="1"/>
    <cellStyle name="Followed Hyperlink" xfId="3944" builtinId="9" hidden="1"/>
    <cellStyle name="Followed Hyperlink" xfId="3946" builtinId="9" hidden="1"/>
    <cellStyle name="Followed Hyperlink" xfId="3948" builtinId="9" hidden="1"/>
    <cellStyle name="Followed Hyperlink" xfId="3950" builtinId="9" hidden="1"/>
    <cellStyle name="Followed Hyperlink" xfId="3952" builtinId="9" hidden="1"/>
    <cellStyle name="Followed Hyperlink" xfId="3954" builtinId="9" hidden="1"/>
    <cellStyle name="Followed Hyperlink" xfId="3956" builtinId="9" hidden="1"/>
    <cellStyle name="Followed Hyperlink" xfId="3958" builtinId="9" hidden="1"/>
    <cellStyle name="Followed Hyperlink" xfId="3960" builtinId="9" hidden="1"/>
    <cellStyle name="Followed Hyperlink" xfId="3962" builtinId="9" hidden="1"/>
    <cellStyle name="Followed Hyperlink" xfId="3964" builtinId="9" hidden="1"/>
    <cellStyle name="Followed Hyperlink" xfId="3966" builtinId="9" hidden="1"/>
    <cellStyle name="Followed Hyperlink" xfId="3968" builtinId="9" hidden="1"/>
    <cellStyle name="Followed Hyperlink" xfId="3970" builtinId="9" hidden="1"/>
    <cellStyle name="Followed Hyperlink" xfId="3972" builtinId="9" hidden="1"/>
    <cellStyle name="Followed Hyperlink" xfId="3974" builtinId="9" hidden="1"/>
    <cellStyle name="Followed Hyperlink" xfId="3976" builtinId="9" hidden="1"/>
    <cellStyle name="Followed Hyperlink" xfId="3978" builtinId="9" hidden="1"/>
    <cellStyle name="Followed Hyperlink" xfId="3980" builtinId="9" hidden="1"/>
    <cellStyle name="Followed Hyperlink" xfId="3982" builtinId="9" hidden="1"/>
    <cellStyle name="Followed Hyperlink" xfId="3984" builtinId="9" hidden="1"/>
    <cellStyle name="Followed Hyperlink" xfId="3986" builtinId="9" hidden="1"/>
    <cellStyle name="Followed Hyperlink" xfId="3988" builtinId="9" hidden="1"/>
    <cellStyle name="Followed Hyperlink" xfId="3990" builtinId="9" hidden="1"/>
    <cellStyle name="Followed Hyperlink" xfId="3992" builtinId="9" hidden="1"/>
    <cellStyle name="Followed Hyperlink" xfId="3994" builtinId="9" hidden="1"/>
    <cellStyle name="Followed Hyperlink" xfId="3996" builtinId="9" hidden="1"/>
    <cellStyle name="Followed Hyperlink" xfId="3998" builtinId="9" hidden="1"/>
    <cellStyle name="Followed Hyperlink" xfId="4000" builtinId="9" hidden="1"/>
    <cellStyle name="Followed Hyperlink" xfId="4002" builtinId="9" hidden="1"/>
    <cellStyle name="Followed Hyperlink" xfId="4004" builtinId="9" hidden="1"/>
    <cellStyle name="Followed Hyperlink" xfId="4006" builtinId="9" hidden="1"/>
    <cellStyle name="Followed Hyperlink" xfId="4008" builtinId="9" hidden="1"/>
    <cellStyle name="Followed Hyperlink" xfId="4010" builtinId="9" hidden="1"/>
    <cellStyle name="Followed Hyperlink" xfId="4012" builtinId="9" hidden="1"/>
    <cellStyle name="Followed Hyperlink" xfId="4014" builtinId="9" hidden="1"/>
    <cellStyle name="Followed Hyperlink" xfId="4016" builtinId="9" hidden="1"/>
    <cellStyle name="Followed Hyperlink" xfId="4018" builtinId="9" hidden="1"/>
    <cellStyle name="Followed Hyperlink" xfId="4020" builtinId="9" hidden="1"/>
    <cellStyle name="Followed Hyperlink" xfId="4022" builtinId="9" hidden="1"/>
    <cellStyle name="Followed Hyperlink" xfId="4024" builtinId="9" hidden="1"/>
    <cellStyle name="Followed Hyperlink" xfId="4026" builtinId="9" hidden="1"/>
    <cellStyle name="Followed Hyperlink" xfId="4028" builtinId="9" hidden="1"/>
    <cellStyle name="Followed Hyperlink" xfId="4030" builtinId="9" hidden="1"/>
    <cellStyle name="Followed Hyperlink" xfId="4032" builtinId="9" hidden="1"/>
    <cellStyle name="Followed Hyperlink" xfId="4034" builtinId="9" hidden="1"/>
    <cellStyle name="Followed Hyperlink" xfId="4036" builtinId="9" hidden="1"/>
    <cellStyle name="Followed Hyperlink" xfId="4038" builtinId="9" hidden="1"/>
    <cellStyle name="Followed Hyperlink" xfId="4040" builtinId="9" hidden="1"/>
    <cellStyle name="Followed Hyperlink" xfId="4042" builtinId="9" hidden="1"/>
    <cellStyle name="Followed Hyperlink" xfId="4044" builtinId="9" hidden="1"/>
    <cellStyle name="Followed Hyperlink" xfId="4046" builtinId="9" hidden="1"/>
    <cellStyle name="Followed Hyperlink" xfId="4048" builtinId="9" hidden="1"/>
    <cellStyle name="Followed Hyperlink" xfId="4050" builtinId="9" hidden="1"/>
    <cellStyle name="Followed Hyperlink" xfId="4052" builtinId="9" hidden="1"/>
    <cellStyle name="Followed Hyperlink" xfId="4054" builtinId="9" hidden="1"/>
    <cellStyle name="Followed Hyperlink" xfId="4056" builtinId="9" hidden="1"/>
    <cellStyle name="Followed Hyperlink" xfId="4058" builtinId="9" hidden="1"/>
    <cellStyle name="Followed Hyperlink" xfId="4060" builtinId="9" hidden="1"/>
    <cellStyle name="Followed Hyperlink" xfId="4062" builtinId="9" hidden="1"/>
    <cellStyle name="Followed Hyperlink" xfId="4064" builtinId="9" hidden="1"/>
    <cellStyle name="Followed Hyperlink" xfId="4066" builtinId="9" hidden="1"/>
    <cellStyle name="Followed Hyperlink" xfId="4068" builtinId="9" hidden="1"/>
    <cellStyle name="Followed Hyperlink" xfId="4070" builtinId="9" hidden="1"/>
    <cellStyle name="Followed Hyperlink" xfId="4072" builtinId="9" hidden="1"/>
    <cellStyle name="Followed Hyperlink" xfId="4074" builtinId="9" hidden="1"/>
    <cellStyle name="Followed Hyperlink" xfId="4076" builtinId="9" hidden="1"/>
    <cellStyle name="Followed Hyperlink" xfId="4078" builtinId="9" hidden="1"/>
    <cellStyle name="Followed Hyperlink" xfId="4080" builtinId="9" hidden="1"/>
    <cellStyle name="Followed Hyperlink" xfId="4082" builtinId="9" hidden="1"/>
    <cellStyle name="Followed Hyperlink" xfId="4084" builtinId="9" hidden="1"/>
    <cellStyle name="Followed Hyperlink" xfId="4086" builtinId="9" hidden="1"/>
    <cellStyle name="Followed Hyperlink" xfId="4088" builtinId="9" hidden="1"/>
    <cellStyle name="Followed Hyperlink" xfId="4090" builtinId="9" hidden="1"/>
    <cellStyle name="Followed Hyperlink" xfId="4092" builtinId="9" hidden="1"/>
    <cellStyle name="Followed Hyperlink" xfId="4094" builtinId="9" hidden="1"/>
    <cellStyle name="Followed Hyperlink" xfId="4096" builtinId="9" hidden="1"/>
    <cellStyle name="Followed Hyperlink" xfId="4098" builtinId="9" hidden="1"/>
    <cellStyle name="Followed Hyperlink" xfId="4100" builtinId="9" hidden="1"/>
    <cellStyle name="Followed Hyperlink" xfId="4102" builtinId="9" hidden="1"/>
    <cellStyle name="Followed Hyperlink" xfId="4104" builtinId="9" hidden="1"/>
    <cellStyle name="Followed Hyperlink" xfId="4106" builtinId="9" hidden="1"/>
    <cellStyle name="Followed Hyperlink" xfId="4108" builtinId="9" hidden="1"/>
    <cellStyle name="Followed Hyperlink" xfId="4110" builtinId="9" hidden="1"/>
    <cellStyle name="Followed Hyperlink" xfId="4112" builtinId="9" hidden="1"/>
    <cellStyle name="Followed Hyperlink" xfId="4114" builtinId="9" hidden="1"/>
    <cellStyle name="Followed Hyperlink" xfId="4116" builtinId="9" hidden="1"/>
    <cellStyle name="Followed Hyperlink" xfId="4118" builtinId="9" hidden="1"/>
    <cellStyle name="Followed Hyperlink" xfId="4120" builtinId="9" hidden="1"/>
    <cellStyle name="Followed Hyperlink" xfId="4122" builtinId="9" hidden="1"/>
    <cellStyle name="Followed Hyperlink" xfId="4124" builtinId="9" hidden="1"/>
    <cellStyle name="Followed Hyperlink" xfId="4126" builtinId="9" hidden="1"/>
    <cellStyle name="Followed Hyperlink" xfId="4128" builtinId="9" hidden="1"/>
    <cellStyle name="Followed Hyperlink" xfId="4130" builtinId="9" hidden="1"/>
    <cellStyle name="Followed Hyperlink" xfId="4132" builtinId="9" hidden="1"/>
    <cellStyle name="Followed Hyperlink" xfId="4134" builtinId="9" hidden="1"/>
    <cellStyle name="Followed Hyperlink" xfId="4136" builtinId="9" hidden="1"/>
    <cellStyle name="Followed Hyperlink" xfId="4138" builtinId="9" hidden="1"/>
    <cellStyle name="Followed Hyperlink" xfId="4140" builtinId="9" hidden="1"/>
    <cellStyle name="Followed Hyperlink" xfId="4142" builtinId="9" hidden="1"/>
    <cellStyle name="Followed Hyperlink" xfId="4144" builtinId="9" hidden="1"/>
    <cellStyle name="Followed Hyperlink" xfId="4146" builtinId="9" hidden="1"/>
    <cellStyle name="Followed Hyperlink" xfId="4148" builtinId="9" hidden="1"/>
    <cellStyle name="Followed Hyperlink" xfId="4150" builtinId="9" hidden="1"/>
    <cellStyle name="Followed Hyperlink" xfId="4152" builtinId="9" hidden="1"/>
    <cellStyle name="Followed Hyperlink" xfId="4154" builtinId="9" hidden="1"/>
    <cellStyle name="Followed Hyperlink" xfId="4156" builtinId="9" hidden="1"/>
    <cellStyle name="Followed Hyperlink" xfId="4158" builtinId="9" hidden="1"/>
    <cellStyle name="Followed Hyperlink" xfId="4160" builtinId="9" hidden="1"/>
    <cellStyle name="Followed Hyperlink" xfId="4162" builtinId="9" hidden="1"/>
    <cellStyle name="Followed Hyperlink" xfId="4164" builtinId="9" hidden="1"/>
    <cellStyle name="Followed Hyperlink" xfId="4166" builtinId="9" hidden="1"/>
    <cellStyle name="Followed Hyperlink" xfId="4168" builtinId="9" hidden="1"/>
    <cellStyle name="Followed Hyperlink" xfId="4170" builtinId="9" hidden="1"/>
    <cellStyle name="Followed Hyperlink" xfId="4172" builtinId="9" hidden="1"/>
    <cellStyle name="Followed Hyperlink" xfId="4174" builtinId="9" hidden="1"/>
    <cellStyle name="Followed Hyperlink" xfId="4176" builtinId="9" hidden="1"/>
    <cellStyle name="Followed Hyperlink" xfId="4178" builtinId="9" hidden="1"/>
    <cellStyle name="Followed Hyperlink" xfId="4180" builtinId="9" hidden="1"/>
    <cellStyle name="Followed Hyperlink" xfId="4182" builtinId="9" hidden="1"/>
    <cellStyle name="Followed Hyperlink" xfId="4184" builtinId="9" hidden="1"/>
    <cellStyle name="Followed Hyperlink" xfId="4186" builtinId="9" hidden="1"/>
    <cellStyle name="Followed Hyperlink" xfId="4188" builtinId="9" hidden="1"/>
    <cellStyle name="Followed Hyperlink" xfId="4190" builtinId="9" hidden="1"/>
    <cellStyle name="Followed Hyperlink" xfId="4192" builtinId="9" hidden="1"/>
    <cellStyle name="Followed Hyperlink" xfId="4194" builtinId="9" hidden="1"/>
    <cellStyle name="Followed Hyperlink" xfId="4196" builtinId="9" hidden="1"/>
    <cellStyle name="Followed Hyperlink" xfId="4198" builtinId="9" hidden="1"/>
    <cellStyle name="Followed Hyperlink" xfId="4200" builtinId="9" hidden="1"/>
    <cellStyle name="Followed Hyperlink" xfId="4202" builtinId="9" hidden="1"/>
    <cellStyle name="Followed Hyperlink" xfId="4204" builtinId="9" hidden="1"/>
    <cellStyle name="Followed Hyperlink" xfId="4206" builtinId="9" hidden="1"/>
    <cellStyle name="Followed Hyperlink" xfId="4208" builtinId="9" hidden="1"/>
    <cellStyle name="Followed Hyperlink" xfId="4210" builtinId="9" hidden="1"/>
    <cellStyle name="Followed Hyperlink" xfId="4212" builtinId="9" hidden="1"/>
    <cellStyle name="Followed Hyperlink" xfId="4214" builtinId="9" hidden="1"/>
    <cellStyle name="Followed Hyperlink" xfId="4216" builtinId="9" hidden="1"/>
    <cellStyle name="Followed Hyperlink" xfId="4218" builtinId="9" hidden="1"/>
    <cellStyle name="Followed Hyperlink" xfId="4220" builtinId="9" hidden="1"/>
    <cellStyle name="Followed Hyperlink" xfId="4222" builtinId="9" hidden="1"/>
    <cellStyle name="Followed Hyperlink" xfId="4224" builtinId="9" hidden="1"/>
    <cellStyle name="Followed Hyperlink" xfId="4226" builtinId="9" hidden="1"/>
    <cellStyle name="Followed Hyperlink" xfId="4228" builtinId="9" hidden="1"/>
    <cellStyle name="Followed Hyperlink" xfId="4230" builtinId="9" hidden="1"/>
    <cellStyle name="Followed Hyperlink" xfId="4232" builtinId="9" hidden="1"/>
    <cellStyle name="Followed Hyperlink" xfId="4234" builtinId="9" hidden="1"/>
    <cellStyle name="Followed Hyperlink" xfId="4236" builtinId="9" hidden="1"/>
    <cellStyle name="Followed Hyperlink" xfId="4238" builtinId="9" hidden="1"/>
    <cellStyle name="Followed Hyperlink" xfId="4240" builtinId="9" hidden="1"/>
    <cellStyle name="Followed Hyperlink" xfId="4242" builtinId="9" hidden="1"/>
    <cellStyle name="Followed Hyperlink" xfId="4244" builtinId="9" hidden="1"/>
    <cellStyle name="Followed Hyperlink" xfId="4246" builtinId="9" hidden="1"/>
    <cellStyle name="Followed Hyperlink" xfId="4248" builtinId="9" hidden="1"/>
    <cellStyle name="Followed Hyperlink" xfId="4250" builtinId="9" hidden="1"/>
    <cellStyle name="Followed Hyperlink" xfId="4252" builtinId="9" hidden="1"/>
    <cellStyle name="Followed Hyperlink" xfId="4254" builtinId="9" hidden="1"/>
    <cellStyle name="Followed Hyperlink" xfId="4256" builtinId="9" hidden="1"/>
    <cellStyle name="Followed Hyperlink" xfId="4258" builtinId="9" hidden="1"/>
    <cellStyle name="Followed Hyperlink" xfId="4260" builtinId="9" hidden="1"/>
    <cellStyle name="Followed Hyperlink" xfId="4262" builtinId="9" hidden="1"/>
    <cellStyle name="Followed Hyperlink" xfId="4264" builtinId="9" hidden="1"/>
    <cellStyle name="Followed Hyperlink" xfId="4266" builtinId="9" hidden="1"/>
    <cellStyle name="Followed Hyperlink" xfId="4268" builtinId="9" hidden="1"/>
    <cellStyle name="Followed Hyperlink" xfId="4270" builtinId="9" hidden="1"/>
    <cellStyle name="Followed Hyperlink" xfId="4272" builtinId="9" hidden="1"/>
    <cellStyle name="Followed Hyperlink" xfId="4274" builtinId="9" hidden="1"/>
    <cellStyle name="Followed Hyperlink" xfId="4276" builtinId="9" hidden="1"/>
    <cellStyle name="Followed Hyperlink" xfId="4278" builtinId="9" hidden="1"/>
    <cellStyle name="Followed Hyperlink" xfId="4280" builtinId="9" hidden="1"/>
    <cellStyle name="Followed Hyperlink" xfId="4282" builtinId="9" hidden="1"/>
    <cellStyle name="Followed Hyperlink" xfId="4284" builtinId="9" hidden="1"/>
    <cellStyle name="Followed Hyperlink" xfId="4286" builtinId="9" hidden="1"/>
    <cellStyle name="Followed Hyperlink" xfId="4288" builtinId="9" hidden="1"/>
    <cellStyle name="Followed Hyperlink" xfId="4290" builtinId="9" hidden="1"/>
    <cellStyle name="Followed Hyperlink" xfId="4292" builtinId="9" hidden="1"/>
    <cellStyle name="Followed Hyperlink" xfId="4294" builtinId="9" hidden="1"/>
    <cellStyle name="Followed Hyperlink" xfId="4296" builtinId="9" hidden="1"/>
    <cellStyle name="Followed Hyperlink" xfId="4298" builtinId="9" hidden="1"/>
    <cellStyle name="Followed Hyperlink" xfId="4300" builtinId="9" hidden="1"/>
    <cellStyle name="Followed Hyperlink" xfId="4302" builtinId="9" hidden="1"/>
    <cellStyle name="Followed Hyperlink" xfId="4304" builtinId="9" hidden="1"/>
    <cellStyle name="Followed Hyperlink" xfId="4306" builtinId="9" hidden="1"/>
    <cellStyle name="Followed Hyperlink" xfId="4308" builtinId="9" hidden="1"/>
    <cellStyle name="Followed Hyperlink" xfId="4310" builtinId="9" hidden="1"/>
    <cellStyle name="Followed Hyperlink" xfId="4312" builtinId="9" hidden="1"/>
    <cellStyle name="Followed Hyperlink" xfId="4314" builtinId="9" hidden="1"/>
    <cellStyle name="Followed Hyperlink" xfId="4316" builtinId="9" hidden="1"/>
    <cellStyle name="Followed Hyperlink" xfId="4318" builtinId="9" hidden="1"/>
    <cellStyle name="Followed Hyperlink" xfId="4320" builtinId="9" hidden="1"/>
    <cellStyle name="Followed Hyperlink" xfId="4322" builtinId="9" hidden="1"/>
    <cellStyle name="Followed Hyperlink" xfId="4324" builtinId="9" hidden="1"/>
    <cellStyle name="Followed Hyperlink" xfId="4326" builtinId="9" hidden="1"/>
    <cellStyle name="Followed Hyperlink" xfId="4328" builtinId="9" hidden="1"/>
    <cellStyle name="Followed Hyperlink" xfId="4330" builtinId="9" hidden="1"/>
    <cellStyle name="Followed Hyperlink" xfId="4332" builtinId="9" hidden="1"/>
    <cellStyle name="Followed Hyperlink" xfId="4334" builtinId="9" hidden="1"/>
    <cellStyle name="Followed Hyperlink" xfId="4336" builtinId="9" hidden="1"/>
    <cellStyle name="Followed Hyperlink" xfId="4338" builtinId="9" hidden="1"/>
    <cellStyle name="Followed Hyperlink" xfId="4340" builtinId="9" hidden="1"/>
    <cellStyle name="Followed Hyperlink" xfId="4342" builtinId="9" hidden="1"/>
    <cellStyle name="Followed Hyperlink" xfId="4344" builtinId="9" hidden="1"/>
    <cellStyle name="Followed Hyperlink" xfId="4346" builtinId="9" hidden="1"/>
    <cellStyle name="Followed Hyperlink" xfId="4348" builtinId="9" hidden="1"/>
    <cellStyle name="Followed Hyperlink" xfId="4350" builtinId="9" hidden="1"/>
    <cellStyle name="Followed Hyperlink" xfId="4352" builtinId="9" hidden="1"/>
    <cellStyle name="Followed Hyperlink" xfId="4354" builtinId="9" hidden="1"/>
    <cellStyle name="Followed Hyperlink" xfId="4356" builtinId="9" hidden="1"/>
    <cellStyle name="Followed Hyperlink" xfId="4358" builtinId="9" hidden="1"/>
    <cellStyle name="Followed Hyperlink" xfId="4360" builtinId="9" hidden="1"/>
    <cellStyle name="Followed Hyperlink" xfId="4362" builtinId="9" hidden="1"/>
    <cellStyle name="Followed Hyperlink" xfId="4364" builtinId="9" hidden="1"/>
    <cellStyle name="Followed Hyperlink" xfId="4366" builtinId="9" hidden="1"/>
    <cellStyle name="Followed Hyperlink" xfId="4368" builtinId="9" hidden="1"/>
    <cellStyle name="Followed Hyperlink" xfId="4370" builtinId="9" hidden="1"/>
    <cellStyle name="Followed Hyperlink" xfId="4372" builtinId="9" hidden="1"/>
    <cellStyle name="Followed Hyperlink" xfId="4374" builtinId="9" hidden="1"/>
    <cellStyle name="Followed Hyperlink" xfId="4376" builtinId="9" hidden="1"/>
    <cellStyle name="Followed Hyperlink" xfId="4378" builtinId="9" hidden="1"/>
    <cellStyle name="Followed Hyperlink" xfId="4380" builtinId="9" hidden="1"/>
    <cellStyle name="Followed Hyperlink" xfId="4382" builtinId="9" hidden="1"/>
    <cellStyle name="Followed Hyperlink" xfId="4384" builtinId="9" hidden="1"/>
    <cellStyle name="Followed Hyperlink" xfId="4386" builtinId="9" hidden="1"/>
    <cellStyle name="Followed Hyperlink" xfId="4388" builtinId="9" hidden="1"/>
    <cellStyle name="Followed Hyperlink" xfId="4390" builtinId="9" hidden="1"/>
    <cellStyle name="Followed Hyperlink" xfId="4392" builtinId="9" hidden="1"/>
    <cellStyle name="Followed Hyperlink" xfId="4394" builtinId="9" hidden="1"/>
    <cellStyle name="Followed Hyperlink" xfId="4396" builtinId="9" hidden="1"/>
    <cellStyle name="Followed Hyperlink" xfId="4398" builtinId="9" hidden="1"/>
    <cellStyle name="Followed Hyperlink" xfId="4400" builtinId="9" hidden="1"/>
    <cellStyle name="Followed Hyperlink" xfId="4402" builtinId="9" hidden="1"/>
    <cellStyle name="Followed Hyperlink" xfId="4404" builtinId="9" hidden="1"/>
    <cellStyle name="Followed Hyperlink" xfId="4406" builtinId="9" hidden="1"/>
    <cellStyle name="Followed Hyperlink" xfId="4408" builtinId="9" hidden="1"/>
    <cellStyle name="Followed Hyperlink" xfId="4410" builtinId="9" hidden="1"/>
    <cellStyle name="Followed Hyperlink" xfId="4412" builtinId="9" hidden="1"/>
    <cellStyle name="Followed Hyperlink" xfId="4414" builtinId="9" hidden="1"/>
    <cellStyle name="Followed Hyperlink" xfId="4416" builtinId="9" hidden="1"/>
    <cellStyle name="Followed Hyperlink" xfId="4418" builtinId="9" hidden="1"/>
    <cellStyle name="Followed Hyperlink" xfId="4420" builtinId="9" hidden="1"/>
    <cellStyle name="Followed Hyperlink" xfId="4422" builtinId="9" hidden="1"/>
    <cellStyle name="Followed Hyperlink" xfId="4424" builtinId="9" hidden="1"/>
    <cellStyle name="Followed Hyperlink" xfId="4426" builtinId="9" hidden="1"/>
    <cellStyle name="Followed Hyperlink" xfId="4428" builtinId="9" hidden="1"/>
    <cellStyle name="Followed Hyperlink" xfId="4430" builtinId="9" hidden="1"/>
    <cellStyle name="Followed Hyperlink" xfId="4432" builtinId="9" hidden="1"/>
    <cellStyle name="Followed Hyperlink" xfId="4434" builtinId="9" hidden="1"/>
    <cellStyle name="Followed Hyperlink" xfId="4436" builtinId="9" hidden="1"/>
    <cellStyle name="Followed Hyperlink" xfId="4438" builtinId="9" hidden="1"/>
    <cellStyle name="Followed Hyperlink" xfId="4440" builtinId="9" hidden="1"/>
    <cellStyle name="Followed Hyperlink" xfId="4442" builtinId="9" hidden="1"/>
    <cellStyle name="Followed Hyperlink" xfId="4444" builtinId="9" hidden="1"/>
    <cellStyle name="Followed Hyperlink" xfId="4446" builtinId="9" hidden="1"/>
    <cellStyle name="Followed Hyperlink" xfId="4448" builtinId="9" hidden="1"/>
    <cellStyle name="Followed Hyperlink" xfId="4450" builtinId="9" hidden="1"/>
    <cellStyle name="Followed Hyperlink" xfId="4452" builtinId="9" hidden="1"/>
    <cellStyle name="Followed Hyperlink" xfId="4454" builtinId="9" hidden="1"/>
    <cellStyle name="Followed Hyperlink" xfId="4456" builtinId="9" hidden="1"/>
    <cellStyle name="Followed Hyperlink" xfId="4458" builtinId="9" hidden="1"/>
    <cellStyle name="Followed Hyperlink" xfId="4460" builtinId="9" hidden="1"/>
    <cellStyle name="Followed Hyperlink" xfId="4462" builtinId="9" hidden="1"/>
    <cellStyle name="Followed Hyperlink" xfId="4464" builtinId="9" hidden="1"/>
    <cellStyle name="Followed Hyperlink" xfId="4466" builtinId="9" hidden="1"/>
    <cellStyle name="Followed Hyperlink" xfId="4468" builtinId="9" hidden="1"/>
    <cellStyle name="Followed Hyperlink" xfId="4470" builtinId="9" hidden="1"/>
    <cellStyle name="Followed Hyperlink" xfId="4472" builtinId="9" hidden="1"/>
    <cellStyle name="Followed Hyperlink" xfId="4474" builtinId="9" hidden="1"/>
    <cellStyle name="Followed Hyperlink" xfId="4476" builtinId="9" hidden="1"/>
    <cellStyle name="Followed Hyperlink" xfId="4478" builtinId="9" hidden="1"/>
    <cellStyle name="Followed Hyperlink" xfId="4480" builtinId="9" hidden="1"/>
    <cellStyle name="Followed Hyperlink" xfId="4482" builtinId="9" hidden="1"/>
    <cellStyle name="Followed Hyperlink" xfId="4484" builtinId="9" hidden="1"/>
    <cellStyle name="Followed Hyperlink" xfId="4486" builtinId="9" hidden="1"/>
    <cellStyle name="Followed Hyperlink" xfId="4488" builtinId="9" hidden="1"/>
    <cellStyle name="Followed Hyperlink" xfId="4490" builtinId="9" hidden="1"/>
    <cellStyle name="Followed Hyperlink" xfId="4492" builtinId="9" hidden="1"/>
    <cellStyle name="Followed Hyperlink" xfId="4494" builtinId="9" hidden="1"/>
    <cellStyle name="Followed Hyperlink" xfId="4496" builtinId="9" hidden="1"/>
    <cellStyle name="Followed Hyperlink" xfId="4498" builtinId="9" hidden="1"/>
    <cellStyle name="Followed Hyperlink" xfId="4500" builtinId="9" hidden="1"/>
    <cellStyle name="Followed Hyperlink" xfId="4502" builtinId="9" hidden="1"/>
    <cellStyle name="Followed Hyperlink" xfId="4504" builtinId="9" hidden="1"/>
    <cellStyle name="Followed Hyperlink" xfId="4506" builtinId="9" hidden="1"/>
    <cellStyle name="Followed Hyperlink" xfId="4508" builtinId="9" hidden="1"/>
    <cellStyle name="Followed Hyperlink" xfId="4510" builtinId="9" hidden="1"/>
    <cellStyle name="Followed Hyperlink" xfId="4512" builtinId="9" hidden="1"/>
    <cellStyle name="Followed Hyperlink" xfId="4514" builtinId="9" hidden="1"/>
    <cellStyle name="Followed Hyperlink" xfId="4516" builtinId="9" hidden="1"/>
    <cellStyle name="Followed Hyperlink" xfId="4518" builtinId="9" hidden="1"/>
    <cellStyle name="Followed Hyperlink" xfId="4520" builtinId="9" hidden="1"/>
    <cellStyle name="Followed Hyperlink" xfId="4522" builtinId="9" hidden="1"/>
    <cellStyle name="Followed Hyperlink" xfId="4524" builtinId="9" hidden="1"/>
    <cellStyle name="Followed Hyperlink" xfId="4526" builtinId="9" hidden="1"/>
    <cellStyle name="Followed Hyperlink" xfId="4528" builtinId="9" hidden="1"/>
    <cellStyle name="Followed Hyperlink" xfId="4530" builtinId="9" hidden="1"/>
    <cellStyle name="Followed Hyperlink" xfId="4532" builtinId="9" hidden="1"/>
    <cellStyle name="Followed Hyperlink" xfId="4534" builtinId="9" hidden="1"/>
    <cellStyle name="Followed Hyperlink" xfId="4536" builtinId="9" hidden="1"/>
    <cellStyle name="Followed Hyperlink" xfId="4538" builtinId="9" hidden="1"/>
    <cellStyle name="Followed Hyperlink" xfId="4540" builtinId="9" hidden="1"/>
    <cellStyle name="Followed Hyperlink" xfId="4542" builtinId="9" hidden="1"/>
    <cellStyle name="Followed Hyperlink" xfId="4544" builtinId="9" hidden="1"/>
    <cellStyle name="Followed Hyperlink" xfId="4546" builtinId="9" hidden="1"/>
    <cellStyle name="Followed Hyperlink" xfId="4548" builtinId="9" hidden="1"/>
    <cellStyle name="Followed Hyperlink" xfId="4550" builtinId="9" hidden="1"/>
    <cellStyle name="Followed Hyperlink" xfId="4552" builtinId="9" hidden="1"/>
    <cellStyle name="Followed Hyperlink" xfId="4554" builtinId="9" hidden="1"/>
    <cellStyle name="Followed Hyperlink" xfId="4556" builtinId="9" hidden="1"/>
    <cellStyle name="Followed Hyperlink" xfId="4558" builtinId="9" hidden="1"/>
    <cellStyle name="Followed Hyperlink" xfId="4560" builtinId="9" hidden="1"/>
    <cellStyle name="Followed Hyperlink" xfId="4562" builtinId="9" hidden="1"/>
    <cellStyle name="Followed Hyperlink" xfId="4564" builtinId="9" hidden="1"/>
    <cellStyle name="Followed Hyperlink" xfId="4566" builtinId="9" hidden="1"/>
    <cellStyle name="Followed Hyperlink" xfId="4568" builtinId="9" hidden="1"/>
    <cellStyle name="Followed Hyperlink" xfId="4570" builtinId="9" hidden="1"/>
    <cellStyle name="Followed Hyperlink" xfId="4572" builtinId="9" hidden="1"/>
    <cellStyle name="Followed Hyperlink" xfId="4574" builtinId="9" hidden="1"/>
    <cellStyle name="Followed Hyperlink" xfId="4576" builtinId="9" hidden="1"/>
    <cellStyle name="Followed Hyperlink" xfId="4578" builtinId="9" hidden="1"/>
    <cellStyle name="Followed Hyperlink" xfId="4580" builtinId="9" hidden="1"/>
    <cellStyle name="Followed Hyperlink" xfId="4582" builtinId="9" hidden="1"/>
    <cellStyle name="Followed Hyperlink" xfId="4584" builtinId="9" hidden="1"/>
    <cellStyle name="Followed Hyperlink" xfId="4586" builtinId="9" hidden="1"/>
    <cellStyle name="Followed Hyperlink" xfId="4588" builtinId="9" hidden="1"/>
    <cellStyle name="Followed Hyperlink" xfId="4590" builtinId="9" hidden="1"/>
    <cellStyle name="Followed Hyperlink" xfId="4592" builtinId="9" hidden="1"/>
    <cellStyle name="Followed Hyperlink" xfId="4594" builtinId="9" hidden="1"/>
    <cellStyle name="Followed Hyperlink" xfId="4596" builtinId="9" hidden="1"/>
    <cellStyle name="Followed Hyperlink" xfId="4598" builtinId="9" hidden="1"/>
    <cellStyle name="Followed Hyperlink" xfId="4600" builtinId="9" hidden="1"/>
    <cellStyle name="Followed Hyperlink" xfId="4602" builtinId="9" hidden="1"/>
    <cellStyle name="Followed Hyperlink" xfId="4604" builtinId="9" hidden="1"/>
    <cellStyle name="Followed Hyperlink" xfId="4606" builtinId="9" hidden="1"/>
    <cellStyle name="Followed Hyperlink" xfId="4608" builtinId="9" hidden="1"/>
    <cellStyle name="Followed Hyperlink" xfId="4610" builtinId="9" hidden="1"/>
    <cellStyle name="Followed Hyperlink" xfId="4612" builtinId="9" hidden="1"/>
    <cellStyle name="Followed Hyperlink" xfId="4614" builtinId="9" hidden="1"/>
    <cellStyle name="Followed Hyperlink" xfId="4616" builtinId="9" hidden="1"/>
    <cellStyle name="Followed Hyperlink" xfId="4618" builtinId="9" hidden="1"/>
    <cellStyle name="Followed Hyperlink" xfId="4620" builtinId="9" hidden="1"/>
    <cellStyle name="Followed Hyperlink" xfId="4622" builtinId="9" hidden="1"/>
    <cellStyle name="Followed Hyperlink" xfId="4624" builtinId="9" hidden="1"/>
    <cellStyle name="Followed Hyperlink" xfId="4626" builtinId="9" hidden="1"/>
    <cellStyle name="Followed Hyperlink" xfId="4628" builtinId="9" hidden="1"/>
    <cellStyle name="Followed Hyperlink" xfId="4630" builtinId="9" hidden="1"/>
    <cellStyle name="Followed Hyperlink" xfId="4632" builtinId="9" hidden="1"/>
    <cellStyle name="Followed Hyperlink" xfId="4634" builtinId="9" hidden="1"/>
    <cellStyle name="Followed Hyperlink" xfId="4636" builtinId="9" hidden="1"/>
    <cellStyle name="Followed Hyperlink" xfId="4638" builtinId="9" hidden="1"/>
    <cellStyle name="Followed Hyperlink" xfId="4640" builtinId="9" hidden="1"/>
    <cellStyle name="Followed Hyperlink" xfId="4642" builtinId="9" hidden="1"/>
    <cellStyle name="Followed Hyperlink" xfId="4644" builtinId="9" hidden="1"/>
    <cellStyle name="Followed Hyperlink" xfId="4646" builtinId="9" hidden="1"/>
    <cellStyle name="Followed Hyperlink" xfId="4648" builtinId="9" hidden="1"/>
    <cellStyle name="Followed Hyperlink" xfId="4650" builtinId="9" hidden="1"/>
    <cellStyle name="Followed Hyperlink" xfId="4652" builtinId="9" hidden="1"/>
    <cellStyle name="Followed Hyperlink" xfId="4654" builtinId="9" hidden="1"/>
    <cellStyle name="Followed Hyperlink" xfId="4656" builtinId="9" hidden="1"/>
    <cellStyle name="Followed Hyperlink" xfId="4658" builtinId="9" hidden="1"/>
    <cellStyle name="Followed Hyperlink" xfId="4660" builtinId="9" hidden="1"/>
    <cellStyle name="Followed Hyperlink" xfId="4662" builtinId="9" hidden="1"/>
    <cellStyle name="Followed Hyperlink" xfId="4664" builtinId="9" hidden="1"/>
    <cellStyle name="Followed Hyperlink" xfId="4666" builtinId="9" hidden="1"/>
    <cellStyle name="Followed Hyperlink" xfId="4668" builtinId="9" hidden="1"/>
    <cellStyle name="Followed Hyperlink" xfId="4670" builtinId="9" hidden="1"/>
    <cellStyle name="Followed Hyperlink" xfId="4672" builtinId="9" hidden="1"/>
    <cellStyle name="Followed Hyperlink" xfId="4674" builtinId="9" hidden="1"/>
    <cellStyle name="Followed Hyperlink" xfId="4676" builtinId="9" hidden="1"/>
    <cellStyle name="Followed Hyperlink" xfId="4678" builtinId="9" hidden="1"/>
    <cellStyle name="Followed Hyperlink" xfId="4680" builtinId="9" hidden="1"/>
    <cellStyle name="Followed Hyperlink" xfId="4682" builtinId="9" hidden="1"/>
    <cellStyle name="Followed Hyperlink" xfId="4684" builtinId="9" hidden="1"/>
    <cellStyle name="Followed Hyperlink" xfId="4686" builtinId="9" hidden="1"/>
    <cellStyle name="Followed Hyperlink" xfId="4688" builtinId="9" hidden="1"/>
    <cellStyle name="Followed Hyperlink" xfId="4690" builtinId="9" hidden="1"/>
    <cellStyle name="Followed Hyperlink" xfId="4692" builtinId="9" hidden="1"/>
    <cellStyle name="Followed Hyperlink" xfId="4694" builtinId="9" hidden="1"/>
    <cellStyle name="Followed Hyperlink" xfId="4696" builtinId="9" hidden="1"/>
    <cellStyle name="Followed Hyperlink" xfId="4698" builtinId="9" hidden="1"/>
    <cellStyle name="Followed Hyperlink" xfId="4700" builtinId="9" hidden="1"/>
    <cellStyle name="Followed Hyperlink" xfId="4702" builtinId="9" hidden="1"/>
    <cellStyle name="Followed Hyperlink" xfId="4704" builtinId="9" hidden="1"/>
    <cellStyle name="Followed Hyperlink" xfId="4706" builtinId="9" hidden="1"/>
    <cellStyle name="Followed Hyperlink" xfId="4708" builtinId="9" hidden="1"/>
    <cellStyle name="Followed Hyperlink" xfId="4710" builtinId="9" hidden="1"/>
    <cellStyle name="Followed Hyperlink" xfId="4712" builtinId="9" hidden="1"/>
    <cellStyle name="Followed Hyperlink" xfId="4714" builtinId="9" hidden="1"/>
    <cellStyle name="Followed Hyperlink" xfId="4716" builtinId="9" hidden="1"/>
    <cellStyle name="Followed Hyperlink" xfId="4718" builtinId="9" hidden="1"/>
    <cellStyle name="Followed Hyperlink" xfId="4720" builtinId="9" hidden="1"/>
    <cellStyle name="Followed Hyperlink" xfId="4722" builtinId="9" hidden="1"/>
    <cellStyle name="Followed Hyperlink" xfId="4724" builtinId="9" hidden="1"/>
    <cellStyle name="Followed Hyperlink" xfId="4726" builtinId="9" hidden="1"/>
    <cellStyle name="Followed Hyperlink" xfId="4728" builtinId="9" hidden="1"/>
    <cellStyle name="Followed Hyperlink" xfId="4730" builtinId="9" hidden="1"/>
    <cellStyle name="Followed Hyperlink" xfId="4732" builtinId="9" hidden="1"/>
    <cellStyle name="Followed Hyperlink" xfId="4734" builtinId="9" hidden="1"/>
    <cellStyle name="Followed Hyperlink" xfId="4736" builtinId="9" hidden="1"/>
    <cellStyle name="Followed Hyperlink" xfId="4738" builtinId="9" hidden="1"/>
    <cellStyle name="Followed Hyperlink" xfId="4740" builtinId="9" hidden="1"/>
    <cellStyle name="Followed Hyperlink" xfId="4742" builtinId="9" hidden="1"/>
    <cellStyle name="Followed Hyperlink" xfId="4744" builtinId="9" hidden="1"/>
    <cellStyle name="Followed Hyperlink" xfId="4746" builtinId="9" hidden="1"/>
    <cellStyle name="Followed Hyperlink" xfId="4748" builtinId="9" hidden="1"/>
    <cellStyle name="Followed Hyperlink" xfId="4750" builtinId="9" hidden="1"/>
    <cellStyle name="Followed Hyperlink" xfId="4752" builtinId="9" hidden="1"/>
    <cellStyle name="Followed Hyperlink" xfId="4754" builtinId="9" hidden="1"/>
    <cellStyle name="Followed Hyperlink" xfId="4756" builtinId="9" hidden="1"/>
    <cellStyle name="Followed Hyperlink" xfId="4758" builtinId="9" hidden="1"/>
    <cellStyle name="Followed Hyperlink" xfId="4760" builtinId="9" hidden="1"/>
    <cellStyle name="Followed Hyperlink" xfId="4762" builtinId="9" hidden="1"/>
    <cellStyle name="Followed Hyperlink" xfId="4764" builtinId="9" hidden="1"/>
    <cellStyle name="Followed Hyperlink" xfId="4766" builtinId="9" hidden="1"/>
    <cellStyle name="Followed Hyperlink" xfId="4768" builtinId="9" hidden="1"/>
    <cellStyle name="Followed Hyperlink" xfId="4770" builtinId="9" hidden="1"/>
    <cellStyle name="Followed Hyperlink" xfId="4772" builtinId="9" hidden="1"/>
    <cellStyle name="Followed Hyperlink" xfId="4774" builtinId="9" hidden="1"/>
    <cellStyle name="Followed Hyperlink" xfId="4776" builtinId="9" hidden="1"/>
    <cellStyle name="Followed Hyperlink" xfId="4778" builtinId="9" hidden="1"/>
    <cellStyle name="Followed Hyperlink" xfId="4780" builtinId="9" hidden="1"/>
    <cellStyle name="Followed Hyperlink" xfId="4782" builtinId="9" hidden="1"/>
    <cellStyle name="Followed Hyperlink" xfId="4784" builtinId="9" hidden="1"/>
    <cellStyle name="Followed Hyperlink" xfId="4786" builtinId="9" hidden="1"/>
    <cellStyle name="Followed Hyperlink" xfId="4788" builtinId="9" hidden="1"/>
    <cellStyle name="Followed Hyperlink" xfId="4790" builtinId="9" hidden="1"/>
    <cellStyle name="Followed Hyperlink" xfId="4792" builtinId="9" hidden="1"/>
    <cellStyle name="Followed Hyperlink" xfId="4794" builtinId="9" hidden="1"/>
    <cellStyle name="Followed Hyperlink" xfId="4796" builtinId="9" hidden="1"/>
    <cellStyle name="Followed Hyperlink" xfId="4798" builtinId="9" hidden="1"/>
    <cellStyle name="Followed Hyperlink" xfId="4800" builtinId="9" hidden="1"/>
    <cellStyle name="Followed Hyperlink" xfId="4802" builtinId="9" hidden="1"/>
    <cellStyle name="Followed Hyperlink" xfId="4804" builtinId="9" hidden="1"/>
    <cellStyle name="Followed Hyperlink" xfId="4806" builtinId="9" hidden="1"/>
    <cellStyle name="Followed Hyperlink" xfId="4808" builtinId="9" hidden="1"/>
    <cellStyle name="Followed Hyperlink" xfId="4810" builtinId="9" hidden="1"/>
    <cellStyle name="Followed Hyperlink" xfId="4812" builtinId="9" hidden="1"/>
    <cellStyle name="Followed Hyperlink" xfId="4814" builtinId="9" hidden="1"/>
    <cellStyle name="Followed Hyperlink" xfId="4816" builtinId="9" hidden="1"/>
    <cellStyle name="Followed Hyperlink" xfId="4818" builtinId="9" hidden="1"/>
    <cellStyle name="Followed Hyperlink" xfId="4820" builtinId="9" hidden="1"/>
    <cellStyle name="Followed Hyperlink" xfId="4822" builtinId="9" hidden="1"/>
    <cellStyle name="Followed Hyperlink" xfId="4824" builtinId="9" hidden="1"/>
    <cellStyle name="Followed Hyperlink" xfId="4826" builtinId="9" hidden="1"/>
    <cellStyle name="Followed Hyperlink" xfId="4828" builtinId="9" hidden="1"/>
    <cellStyle name="Followed Hyperlink" xfId="4830" builtinId="9" hidden="1"/>
    <cellStyle name="Followed Hyperlink" xfId="4832" builtinId="9" hidden="1"/>
    <cellStyle name="Followed Hyperlink" xfId="4834" builtinId="9" hidden="1"/>
    <cellStyle name="Followed Hyperlink" xfId="4836" builtinId="9" hidden="1"/>
    <cellStyle name="Followed Hyperlink" xfId="4838" builtinId="9" hidden="1"/>
    <cellStyle name="Followed Hyperlink" xfId="4840" builtinId="9" hidden="1"/>
    <cellStyle name="Followed Hyperlink" xfId="4842" builtinId="9" hidden="1"/>
    <cellStyle name="Followed Hyperlink" xfId="4844" builtinId="9" hidden="1"/>
    <cellStyle name="Followed Hyperlink" xfId="4846" builtinId="9" hidden="1"/>
    <cellStyle name="Followed Hyperlink" xfId="4848" builtinId="9" hidden="1"/>
    <cellStyle name="Followed Hyperlink" xfId="4850" builtinId="9" hidden="1"/>
    <cellStyle name="Followed Hyperlink" xfId="4852" builtinId="9" hidden="1"/>
    <cellStyle name="Followed Hyperlink" xfId="4854" builtinId="9" hidden="1"/>
    <cellStyle name="Followed Hyperlink" xfId="4856" builtinId="9" hidden="1"/>
    <cellStyle name="Followed Hyperlink" xfId="4858" builtinId="9" hidden="1"/>
    <cellStyle name="Followed Hyperlink" xfId="4860" builtinId="9" hidden="1"/>
    <cellStyle name="Followed Hyperlink" xfId="4862" builtinId="9" hidden="1"/>
    <cellStyle name="Followed Hyperlink" xfId="4864" builtinId="9" hidden="1"/>
    <cellStyle name="Followed Hyperlink" xfId="4866" builtinId="9" hidden="1"/>
    <cellStyle name="Followed Hyperlink" xfId="4868" builtinId="9" hidden="1"/>
    <cellStyle name="Followed Hyperlink" xfId="4870" builtinId="9" hidden="1"/>
    <cellStyle name="Followed Hyperlink" xfId="4872" builtinId="9" hidden="1"/>
    <cellStyle name="Followed Hyperlink" xfId="4874" builtinId="9" hidden="1"/>
    <cellStyle name="Followed Hyperlink" xfId="4876" builtinId="9" hidden="1"/>
    <cellStyle name="Followed Hyperlink" xfId="4878" builtinId="9" hidden="1"/>
    <cellStyle name="Followed Hyperlink" xfId="4880" builtinId="9" hidden="1"/>
    <cellStyle name="Followed Hyperlink" xfId="4882" builtinId="9" hidden="1"/>
    <cellStyle name="Followed Hyperlink" xfId="4884" builtinId="9" hidden="1"/>
    <cellStyle name="Followed Hyperlink" xfId="4886" builtinId="9" hidden="1"/>
    <cellStyle name="Followed Hyperlink" xfId="4888" builtinId="9" hidden="1"/>
    <cellStyle name="Followed Hyperlink" xfId="4890" builtinId="9" hidden="1"/>
    <cellStyle name="Followed Hyperlink" xfId="4892" builtinId="9" hidden="1"/>
    <cellStyle name="Followed Hyperlink" xfId="4894" builtinId="9" hidden="1"/>
    <cellStyle name="Followed Hyperlink" xfId="4896" builtinId="9" hidden="1"/>
    <cellStyle name="Followed Hyperlink" xfId="4898" builtinId="9" hidden="1"/>
    <cellStyle name="Followed Hyperlink" xfId="4900" builtinId="9" hidden="1"/>
    <cellStyle name="Followed Hyperlink" xfId="4902" builtinId="9" hidden="1"/>
    <cellStyle name="Followed Hyperlink" xfId="4904" builtinId="9" hidden="1"/>
    <cellStyle name="Followed Hyperlink" xfId="4906" builtinId="9" hidden="1"/>
    <cellStyle name="Followed Hyperlink" xfId="4908" builtinId="9" hidden="1"/>
    <cellStyle name="Followed Hyperlink" xfId="4910" builtinId="9" hidden="1"/>
    <cellStyle name="Followed Hyperlink" xfId="4912" builtinId="9" hidden="1"/>
    <cellStyle name="Followed Hyperlink" xfId="4914" builtinId="9" hidden="1"/>
    <cellStyle name="Followed Hyperlink" xfId="4916" builtinId="9" hidden="1"/>
    <cellStyle name="Followed Hyperlink" xfId="4918" builtinId="9" hidden="1"/>
    <cellStyle name="Followed Hyperlink" xfId="4920" builtinId="9" hidden="1"/>
    <cellStyle name="Followed Hyperlink" xfId="4922" builtinId="9" hidden="1"/>
    <cellStyle name="Followed Hyperlink" xfId="4924" builtinId="9" hidden="1"/>
    <cellStyle name="Followed Hyperlink" xfId="4926" builtinId="9" hidden="1"/>
    <cellStyle name="Followed Hyperlink" xfId="4928" builtinId="9" hidden="1"/>
    <cellStyle name="Followed Hyperlink" xfId="4930" builtinId="9" hidden="1"/>
    <cellStyle name="Followed Hyperlink" xfId="4932" builtinId="9" hidden="1"/>
    <cellStyle name="Followed Hyperlink" xfId="4934" builtinId="9" hidden="1"/>
    <cellStyle name="Followed Hyperlink" xfId="4936" builtinId="9" hidden="1"/>
    <cellStyle name="Followed Hyperlink" xfId="4938" builtinId="9" hidden="1"/>
    <cellStyle name="Followed Hyperlink" xfId="4940" builtinId="9" hidden="1"/>
    <cellStyle name="Followed Hyperlink" xfId="4942" builtinId="9" hidden="1"/>
    <cellStyle name="Followed Hyperlink" xfId="4944" builtinId="9" hidden="1"/>
    <cellStyle name="Followed Hyperlink" xfId="4946" builtinId="9" hidden="1"/>
    <cellStyle name="Followed Hyperlink" xfId="4948" builtinId="9" hidden="1"/>
    <cellStyle name="Followed Hyperlink" xfId="4950" builtinId="9" hidden="1"/>
    <cellStyle name="Followed Hyperlink" xfId="4952" builtinId="9" hidden="1"/>
    <cellStyle name="Followed Hyperlink" xfId="4954" builtinId="9" hidden="1"/>
    <cellStyle name="Followed Hyperlink" xfId="4956" builtinId="9" hidden="1"/>
    <cellStyle name="Followed Hyperlink" xfId="4958" builtinId="9" hidden="1"/>
    <cellStyle name="Followed Hyperlink" xfId="4960" builtinId="9" hidden="1"/>
    <cellStyle name="Followed Hyperlink" xfId="4962" builtinId="9" hidden="1"/>
    <cellStyle name="Followed Hyperlink" xfId="4964" builtinId="9" hidden="1"/>
    <cellStyle name="Followed Hyperlink" xfId="4966" builtinId="9" hidden="1"/>
    <cellStyle name="Followed Hyperlink" xfId="4968" builtinId="9" hidden="1"/>
    <cellStyle name="Followed Hyperlink" xfId="4970" builtinId="9" hidden="1"/>
    <cellStyle name="Followed Hyperlink" xfId="4972" builtinId="9" hidden="1"/>
    <cellStyle name="Followed Hyperlink" xfId="4974" builtinId="9" hidden="1"/>
    <cellStyle name="Followed Hyperlink" xfId="4976" builtinId="9" hidden="1"/>
    <cellStyle name="Followed Hyperlink" xfId="4978" builtinId="9" hidden="1"/>
    <cellStyle name="Followed Hyperlink" xfId="4980" builtinId="9" hidden="1"/>
    <cellStyle name="Followed Hyperlink" xfId="4982" builtinId="9" hidden="1"/>
    <cellStyle name="Followed Hyperlink" xfId="4984" builtinId="9" hidden="1"/>
    <cellStyle name="Followed Hyperlink" xfId="4986" builtinId="9" hidden="1"/>
    <cellStyle name="Followed Hyperlink" xfId="4988" builtinId="9" hidden="1"/>
    <cellStyle name="Followed Hyperlink" xfId="4990" builtinId="9" hidden="1"/>
    <cellStyle name="Followed Hyperlink" xfId="4992" builtinId="9" hidden="1"/>
    <cellStyle name="Followed Hyperlink" xfId="4994" builtinId="9" hidden="1"/>
    <cellStyle name="Followed Hyperlink" xfId="4996" builtinId="9" hidden="1"/>
    <cellStyle name="Followed Hyperlink" xfId="4998" builtinId="9" hidden="1"/>
    <cellStyle name="Followed Hyperlink" xfId="5000" builtinId="9" hidden="1"/>
    <cellStyle name="Followed Hyperlink" xfId="5002" builtinId="9" hidden="1"/>
    <cellStyle name="Followed Hyperlink" xfId="5004" builtinId="9" hidden="1"/>
    <cellStyle name="Followed Hyperlink" xfId="5006" builtinId="9" hidden="1"/>
    <cellStyle name="Followed Hyperlink" xfId="5008" builtinId="9" hidden="1"/>
    <cellStyle name="Followed Hyperlink" xfId="5010" builtinId="9" hidden="1"/>
    <cellStyle name="Followed Hyperlink" xfId="5012" builtinId="9" hidden="1"/>
    <cellStyle name="Followed Hyperlink" xfId="5014" builtinId="9" hidden="1"/>
    <cellStyle name="Followed Hyperlink" xfId="5016" builtinId="9" hidden="1"/>
    <cellStyle name="Followed Hyperlink" xfId="5018" builtinId="9" hidden="1"/>
    <cellStyle name="Followed Hyperlink" xfId="5020" builtinId="9" hidden="1"/>
    <cellStyle name="Followed Hyperlink" xfId="5022" builtinId="9" hidden="1"/>
    <cellStyle name="Followed Hyperlink" xfId="5024" builtinId="9" hidden="1"/>
    <cellStyle name="Followed Hyperlink" xfId="5026" builtinId="9" hidden="1"/>
    <cellStyle name="Followed Hyperlink" xfId="5028" builtinId="9" hidden="1"/>
    <cellStyle name="Followed Hyperlink" xfId="5030" builtinId="9" hidden="1"/>
    <cellStyle name="Followed Hyperlink" xfId="5032" builtinId="9" hidden="1"/>
    <cellStyle name="Followed Hyperlink" xfId="5034" builtinId="9" hidden="1"/>
    <cellStyle name="Followed Hyperlink" xfId="5036" builtinId="9" hidden="1"/>
    <cellStyle name="Followed Hyperlink" xfId="5038" builtinId="9" hidden="1"/>
    <cellStyle name="Followed Hyperlink" xfId="5040" builtinId="9" hidden="1"/>
    <cellStyle name="Followed Hyperlink" xfId="5042" builtinId="9" hidden="1"/>
    <cellStyle name="Followed Hyperlink" xfId="5044" builtinId="9" hidden="1"/>
    <cellStyle name="Followed Hyperlink" xfId="5046" builtinId="9" hidden="1"/>
    <cellStyle name="Followed Hyperlink" xfId="5048" builtinId="9" hidden="1"/>
    <cellStyle name="Followed Hyperlink" xfId="5050" builtinId="9" hidden="1"/>
    <cellStyle name="Followed Hyperlink" xfId="5052" builtinId="9" hidden="1"/>
    <cellStyle name="Followed Hyperlink" xfId="5054" builtinId="9" hidden="1"/>
    <cellStyle name="Followed Hyperlink" xfId="5056" builtinId="9" hidden="1"/>
    <cellStyle name="Followed Hyperlink" xfId="5058" builtinId="9" hidden="1"/>
    <cellStyle name="Followed Hyperlink" xfId="5060" builtinId="9" hidden="1"/>
    <cellStyle name="Followed Hyperlink" xfId="5062" builtinId="9" hidden="1"/>
    <cellStyle name="Followed Hyperlink" xfId="5064" builtinId="9" hidden="1"/>
    <cellStyle name="Followed Hyperlink" xfId="5066" builtinId="9" hidden="1"/>
    <cellStyle name="Followed Hyperlink" xfId="5068" builtinId="9" hidden="1"/>
    <cellStyle name="Followed Hyperlink" xfId="5070" builtinId="9" hidden="1"/>
    <cellStyle name="Followed Hyperlink" xfId="5072" builtinId="9" hidden="1"/>
    <cellStyle name="Followed Hyperlink" xfId="5074" builtinId="9" hidden="1"/>
    <cellStyle name="Followed Hyperlink" xfId="5076" builtinId="9" hidden="1"/>
    <cellStyle name="Followed Hyperlink" xfId="5078" builtinId="9" hidden="1"/>
    <cellStyle name="Followed Hyperlink" xfId="5080" builtinId="9" hidden="1"/>
    <cellStyle name="Followed Hyperlink" xfId="5082" builtinId="9" hidden="1"/>
    <cellStyle name="Followed Hyperlink" xfId="5084" builtinId="9" hidden="1"/>
    <cellStyle name="Followed Hyperlink" xfId="5086" builtinId="9" hidden="1"/>
    <cellStyle name="Followed Hyperlink" xfId="5088" builtinId="9" hidden="1"/>
    <cellStyle name="Followed Hyperlink" xfId="5090" builtinId="9" hidden="1"/>
    <cellStyle name="Followed Hyperlink" xfId="5092" builtinId="9" hidden="1"/>
    <cellStyle name="Followed Hyperlink" xfId="5094" builtinId="9" hidden="1"/>
    <cellStyle name="Followed Hyperlink" xfId="5096" builtinId="9" hidden="1"/>
    <cellStyle name="Followed Hyperlink" xfId="5098" builtinId="9" hidden="1"/>
    <cellStyle name="Followed Hyperlink" xfId="5100" builtinId="9" hidden="1"/>
    <cellStyle name="Followed Hyperlink" xfId="5102" builtinId="9" hidden="1"/>
    <cellStyle name="Followed Hyperlink" xfId="5104" builtinId="9" hidden="1"/>
    <cellStyle name="Followed Hyperlink" xfId="5106" builtinId="9" hidden="1"/>
    <cellStyle name="Followed Hyperlink" xfId="5108" builtinId="9" hidden="1"/>
    <cellStyle name="Followed Hyperlink" xfId="5110" builtinId="9" hidden="1"/>
    <cellStyle name="Followed Hyperlink" xfId="5112" builtinId="9" hidden="1"/>
    <cellStyle name="Followed Hyperlink" xfId="5114" builtinId="9" hidden="1"/>
    <cellStyle name="Followed Hyperlink" xfId="5116" builtinId="9" hidden="1"/>
    <cellStyle name="Followed Hyperlink" xfId="5118" builtinId="9" hidden="1"/>
    <cellStyle name="Followed Hyperlink" xfId="5120" builtinId="9" hidden="1"/>
    <cellStyle name="Followed Hyperlink" xfId="5122" builtinId="9" hidden="1"/>
    <cellStyle name="Followed Hyperlink" xfId="5124" builtinId="9" hidden="1"/>
    <cellStyle name="Followed Hyperlink" xfId="5126" builtinId="9" hidden="1"/>
    <cellStyle name="Followed Hyperlink" xfId="5128" builtinId="9" hidden="1"/>
    <cellStyle name="Followed Hyperlink" xfId="5130" builtinId="9" hidden="1"/>
    <cellStyle name="Followed Hyperlink" xfId="5132" builtinId="9" hidden="1"/>
    <cellStyle name="Followed Hyperlink" xfId="5134" builtinId="9" hidden="1"/>
    <cellStyle name="Followed Hyperlink" xfId="5136" builtinId="9" hidden="1"/>
    <cellStyle name="Followed Hyperlink" xfId="5138" builtinId="9" hidden="1"/>
    <cellStyle name="Followed Hyperlink" xfId="5140" builtinId="9" hidden="1"/>
    <cellStyle name="Followed Hyperlink" xfId="5142" builtinId="9" hidden="1"/>
    <cellStyle name="Followed Hyperlink" xfId="5144" builtinId="9" hidden="1"/>
    <cellStyle name="Followed Hyperlink" xfId="5146" builtinId="9" hidden="1"/>
    <cellStyle name="Followed Hyperlink" xfId="5148" builtinId="9" hidden="1"/>
    <cellStyle name="Followed Hyperlink" xfId="5150" builtinId="9" hidden="1"/>
    <cellStyle name="Followed Hyperlink" xfId="5152" builtinId="9" hidden="1"/>
    <cellStyle name="Followed Hyperlink" xfId="5154" builtinId="9" hidden="1"/>
    <cellStyle name="Followed Hyperlink" xfId="5156" builtinId="9" hidden="1"/>
    <cellStyle name="Followed Hyperlink" xfId="5158" builtinId="9" hidden="1"/>
    <cellStyle name="Followed Hyperlink" xfId="5160" builtinId="9" hidden="1"/>
    <cellStyle name="Followed Hyperlink" xfId="5162" builtinId="9" hidden="1"/>
    <cellStyle name="Followed Hyperlink" xfId="5164" builtinId="9" hidden="1"/>
    <cellStyle name="Followed Hyperlink" xfId="5166" builtinId="9" hidden="1"/>
    <cellStyle name="Followed Hyperlink" xfId="5168" builtinId="9" hidden="1"/>
    <cellStyle name="Followed Hyperlink" xfId="5170" builtinId="9" hidden="1"/>
    <cellStyle name="Followed Hyperlink" xfId="5172" builtinId="9" hidden="1"/>
    <cellStyle name="Followed Hyperlink" xfId="5174" builtinId="9" hidden="1"/>
    <cellStyle name="Followed Hyperlink" xfId="5176" builtinId="9" hidden="1"/>
    <cellStyle name="Followed Hyperlink" xfId="5178" builtinId="9" hidden="1"/>
    <cellStyle name="Followed Hyperlink" xfId="5180" builtinId="9" hidden="1"/>
    <cellStyle name="Followed Hyperlink" xfId="5182" builtinId="9" hidden="1"/>
    <cellStyle name="Followed Hyperlink" xfId="5184" builtinId="9" hidden="1"/>
    <cellStyle name="Followed Hyperlink" xfId="5186" builtinId="9" hidden="1"/>
    <cellStyle name="Followed Hyperlink" xfId="5188" builtinId="9" hidden="1"/>
    <cellStyle name="Followed Hyperlink" xfId="5190" builtinId="9" hidden="1"/>
    <cellStyle name="Followed Hyperlink" xfId="5192" builtinId="9" hidden="1"/>
    <cellStyle name="Followed Hyperlink" xfId="5194" builtinId="9" hidden="1"/>
    <cellStyle name="Followed Hyperlink" xfId="5196" builtinId="9" hidden="1"/>
    <cellStyle name="Followed Hyperlink" xfId="5198" builtinId="9" hidden="1"/>
    <cellStyle name="Followed Hyperlink" xfId="5200" builtinId="9" hidden="1"/>
    <cellStyle name="Followed Hyperlink" xfId="5202" builtinId="9" hidden="1"/>
    <cellStyle name="Followed Hyperlink" xfId="5204" builtinId="9" hidden="1"/>
    <cellStyle name="Followed Hyperlink" xfId="5206" builtinId="9" hidden="1"/>
    <cellStyle name="Followed Hyperlink" xfId="5208" builtinId="9" hidden="1"/>
    <cellStyle name="Followed Hyperlink" xfId="5210" builtinId="9" hidden="1"/>
    <cellStyle name="Followed Hyperlink" xfId="5212" builtinId="9" hidden="1"/>
    <cellStyle name="Followed Hyperlink" xfId="5214" builtinId="9" hidden="1"/>
    <cellStyle name="Followed Hyperlink" xfId="5216" builtinId="9" hidden="1"/>
    <cellStyle name="Followed Hyperlink" xfId="5218" builtinId="9" hidden="1"/>
    <cellStyle name="Followed Hyperlink" xfId="5220" builtinId="9" hidden="1"/>
    <cellStyle name="Followed Hyperlink" xfId="5222" builtinId="9" hidden="1"/>
    <cellStyle name="Followed Hyperlink" xfId="5224" builtinId="9" hidden="1"/>
    <cellStyle name="Followed Hyperlink" xfId="5226" builtinId="9" hidden="1"/>
    <cellStyle name="Followed Hyperlink" xfId="5228" builtinId="9" hidden="1"/>
    <cellStyle name="Followed Hyperlink" xfId="5230" builtinId="9" hidden="1"/>
    <cellStyle name="Followed Hyperlink" xfId="5232" builtinId="9" hidden="1"/>
    <cellStyle name="Followed Hyperlink" xfId="5234" builtinId="9" hidden="1"/>
    <cellStyle name="Followed Hyperlink" xfId="5236" builtinId="9" hidden="1"/>
    <cellStyle name="Followed Hyperlink" xfId="5238" builtinId="9" hidden="1"/>
    <cellStyle name="Followed Hyperlink" xfId="5240" builtinId="9" hidden="1"/>
    <cellStyle name="Followed Hyperlink" xfId="5242" builtinId="9" hidden="1"/>
    <cellStyle name="Followed Hyperlink" xfId="5244" builtinId="9" hidden="1"/>
    <cellStyle name="Followed Hyperlink" xfId="5246" builtinId="9" hidden="1"/>
    <cellStyle name="Followed Hyperlink" xfId="5248" builtinId="9" hidden="1"/>
    <cellStyle name="Followed Hyperlink" xfId="5250" builtinId="9" hidden="1"/>
    <cellStyle name="Followed Hyperlink" xfId="5252" builtinId="9" hidden="1"/>
    <cellStyle name="Followed Hyperlink" xfId="5254" builtinId="9" hidden="1"/>
    <cellStyle name="Followed Hyperlink" xfId="5256" builtinId="9" hidden="1"/>
    <cellStyle name="Followed Hyperlink" xfId="5258" builtinId="9" hidden="1"/>
    <cellStyle name="Followed Hyperlink" xfId="5260" builtinId="9" hidden="1"/>
    <cellStyle name="Followed Hyperlink" xfId="5262" builtinId="9" hidden="1"/>
    <cellStyle name="Followed Hyperlink" xfId="5264" builtinId="9" hidden="1"/>
    <cellStyle name="Followed Hyperlink" xfId="5266" builtinId="9" hidden="1"/>
    <cellStyle name="Followed Hyperlink" xfId="5268" builtinId="9" hidden="1"/>
    <cellStyle name="Followed Hyperlink" xfId="5270" builtinId="9" hidden="1"/>
    <cellStyle name="Followed Hyperlink" xfId="5272" builtinId="9" hidden="1"/>
    <cellStyle name="Followed Hyperlink" xfId="5274" builtinId="9" hidden="1"/>
    <cellStyle name="Followed Hyperlink" xfId="5276" builtinId="9" hidden="1"/>
    <cellStyle name="Followed Hyperlink" xfId="5278" builtinId="9" hidden="1"/>
    <cellStyle name="Followed Hyperlink" xfId="5280" builtinId="9" hidden="1"/>
    <cellStyle name="Followed Hyperlink" xfId="5282" builtinId="9" hidden="1"/>
    <cellStyle name="Followed Hyperlink" xfId="5284" builtinId="9" hidden="1"/>
    <cellStyle name="Followed Hyperlink" xfId="5286" builtinId="9" hidden="1"/>
    <cellStyle name="Followed Hyperlink" xfId="5288" builtinId="9" hidden="1"/>
    <cellStyle name="Followed Hyperlink" xfId="5290" builtinId="9" hidden="1"/>
    <cellStyle name="Followed Hyperlink" xfId="5292" builtinId="9" hidden="1"/>
    <cellStyle name="Followed Hyperlink" xfId="5294" builtinId="9" hidden="1"/>
    <cellStyle name="Followed Hyperlink" xfId="5296" builtinId="9" hidden="1"/>
    <cellStyle name="Followed Hyperlink" xfId="5298" builtinId="9" hidden="1"/>
    <cellStyle name="Followed Hyperlink" xfId="5300" builtinId="9" hidden="1"/>
    <cellStyle name="Followed Hyperlink" xfId="5302" builtinId="9" hidden="1"/>
    <cellStyle name="Followed Hyperlink" xfId="5304" builtinId="9" hidden="1"/>
    <cellStyle name="Followed Hyperlink" xfId="5306" builtinId="9" hidden="1"/>
    <cellStyle name="Followed Hyperlink" xfId="5308" builtinId="9" hidden="1"/>
    <cellStyle name="Followed Hyperlink" xfId="5310" builtinId="9" hidden="1"/>
    <cellStyle name="Followed Hyperlink" xfId="5312" builtinId="9" hidden="1"/>
    <cellStyle name="Followed Hyperlink" xfId="5314" builtinId="9" hidden="1"/>
    <cellStyle name="Followed Hyperlink" xfId="5316" builtinId="9" hidden="1"/>
    <cellStyle name="Followed Hyperlink" xfId="5318" builtinId="9" hidden="1"/>
    <cellStyle name="Followed Hyperlink" xfId="5320" builtinId="9" hidden="1"/>
    <cellStyle name="Followed Hyperlink" xfId="5322" builtinId="9" hidden="1"/>
    <cellStyle name="Followed Hyperlink" xfId="5324" builtinId="9" hidden="1"/>
    <cellStyle name="Followed Hyperlink" xfId="5326" builtinId="9" hidden="1"/>
    <cellStyle name="Followed Hyperlink" xfId="5328" builtinId="9" hidden="1"/>
    <cellStyle name="Followed Hyperlink" xfId="5330" builtinId="9" hidden="1"/>
    <cellStyle name="Followed Hyperlink" xfId="5332" builtinId="9" hidden="1"/>
    <cellStyle name="Followed Hyperlink" xfId="5334" builtinId="9" hidden="1"/>
    <cellStyle name="Followed Hyperlink" xfId="5336" builtinId="9" hidden="1"/>
    <cellStyle name="Followed Hyperlink" xfId="5338" builtinId="9" hidden="1"/>
    <cellStyle name="Followed Hyperlink" xfId="5340" builtinId="9" hidden="1"/>
    <cellStyle name="Followed Hyperlink" xfId="5342" builtinId="9" hidden="1"/>
    <cellStyle name="Followed Hyperlink" xfId="5344" builtinId="9" hidden="1"/>
    <cellStyle name="Followed Hyperlink" xfId="5346" builtinId="9" hidden="1"/>
    <cellStyle name="Followed Hyperlink" xfId="5348" builtinId="9" hidden="1"/>
    <cellStyle name="Followed Hyperlink" xfId="5350" builtinId="9" hidden="1"/>
    <cellStyle name="Followed Hyperlink" xfId="5352" builtinId="9" hidden="1"/>
    <cellStyle name="Followed Hyperlink" xfId="5354" builtinId="9" hidden="1"/>
    <cellStyle name="Followed Hyperlink" xfId="5356" builtinId="9" hidden="1"/>
    <cellStyle name="Followed Hyperlink" xfId="5358" builtinId="9" hidden="1"/>
    <cellStyle name="Followed Hyperlink" xfId="5360" builtinId="9" hidden="1"/>
    <cellStyle name="Followed Hyperlink" xfId="5362" builtinId="9" hidden="1"/>
    <cellStyle name="Followed Hyperlink" xfId="5364" builtinId="9" hidden="1"/>
    <cellStyle name="Followed Hyperlink" xfId="5366" builtinId="9" hidden="1"/>
    <cellStyle name="Followed Hyperlink" xfId="5368" builtinId="9" hidden="1"/>
    <cellStyle name="Followed Hyperlink" xfId="5370" builtinId="9" hidden="1"/>
    <cellStyle name="Followed Hyperlink" xfId="5372" builtinId="9" hidden="1"/>
    <cellStyle name="Followed Hyperlink" xfId="5374" builtinId="9" hidden="1"/>
    <cellStyle name="Followed Hyperlink" xfId="5376" builtinId="9" hidden="1"/>
    <cellStyle name="Followed Hyperlink" xfId="5378" builtinId="9" hidden="1"/>
    <cellStyle name="Followed Hyperlink" xfId="5380" builtinId="9" hidden="1"/>
    <cellStyle name="Followed Hyperlink" xfId="5382" builtinId="9" hidden="1"/>
    <cellStyle name="Followed Hyperlink" xfId="5384" builtinId="9" hidden="1"/>
    <cellStyle name="Followed Hyperlink" xfId="5386" builtinId="9" hidden="1"/>
    <cellStyle name="Followed Hyperlink" xfId="5388" builtinId="9" hidden="1"/>
    <cellStyle name="Followed Hyperlink" xfId="5390" builtinId="9" hidden="1"/>
    <cellStyle name="Followed Hyperlink" xfId="5392" builtinId="9" hidden="1"/>
    <cellStyle name="Followed Hyperlink" xfId="5394" builtinId="9" hidden="1"/>
    <cellStyle name="Followed Hyperlink" xfId="5396" builtinId="9" hidden="1"/>
    <cellStyle name="Followed Hyperlink" xfId="5398" builtinId="9" hidden="1"/>
    <cellStyle name="Followed Hyperlink" xfId="5400" builtinId="9" hidden="1"/>
    <cellStyle name="Followed Hyperlink" xfId="5402" builtinId="9" hidden="1"/>
    <cellStyle name="Followed Hyperlink" xfId="5404" builtinId="9" hidden="1"/>
    <cellStyle name="Followed Hyperlink" xfId="5406" builtinId="9" hidden="1"/>
    <cellStyle name="Followed Hyperlink" xfId="5408" builtinId="9" hidden="1"/>
    <cellStyle name="Followed Hyperlink" xfId="5410" builtinId="9" hidden="1"/>
    <cellStyle name="Followed Hyperlink" xfId="5412" builtinId="9" hidden="1"/>
    <cellStyle name="Followed Hyperlink" xfId="5414" builtinId="9" hidden="1"/>
    <cellStyle name="Followed Hyperlink" xfId="5416" builtinId="9" hidden="1"/>
    <cellStyle name="Followed Hyperlink" xfId="5418" builtinId="9" hidden="1"/>
    <cellStyle name="Followed Hyperlink" xfId="5420" builtinId="9" hidden="1"/>
    <cellStyle name="Followed Hyperlink" xfId="5422" builtinId="9" hidden="1"/>
    <cellStyle name="Followed Hyperlink" xfId="5424" builtinId="9" hidden="1"/>
    <cellStyle name="Followed Hyperlink" xfId="5426" builtinId="9" hidden="1"/>
    <cellStyle name="Followed Hyperlink" xfId="5428" builtinId="9" hidden="1"/>
    <cellStyle name="Followed Hyperlink" xfId="5430" builtinId="9" hidden="1"/>
    <cellStyle name="Followed Hyperlink" xfId="5432" builtinId="9" hidden="1"/>
    <cellStyle name="Followed Hyperlink" xfId="5434" builtinId="9" hidden="1"/>
    <cellStyle name="Followed Hyperlink" xfId="5436" builtinId="9" hidden="1"/>
    <cellStyle name="Followed Hyperlink" xfId="5438" builtinId="9" hidden="1"/>
    <cellStyle name="Followed Hyperlink" xfId="5440" builtinId="9" hidden="1"/>
    <cellStyle name="Followed Hyperlink" xfId="5442" builtinId="9" hidden="1"/>
    <cellStyle name="Followed Hyperlink" xfId="5444" builtinId="9" hidden="1"/>
    <cellStyle name="Followed Hyperlink" xfId="5446" builtinId="9" hidden="1"/>
    <cellStyle name="Followed Hyperlink" xfId="5448" builtinId="9" hidden="1"/>
    <cellStyle name="Followed Hyperlink" xfId="5450" builtinId="9" hidden="1"/>
    <cellStyle name="Followed Hyperlink" xfId="5452" builtinId="9" hidden="1"/>
    <cellStyle name="Followed Hyperlink" xfId="5454" builtinId="9" hidden="1"/>
    <cellStyle name="Followed Hyperlink" xfId="5456" builtinId="9" hidden="1"/>
    <cellStyle name="Followed Hyperlink" xfId="5458" builtinId="9" hidden="1"/>
    <cellStyle name="Followed Hyperlink" xfId="5460" builtinId="9" hidden="1"/>
    <cellStyle name="Followed Hyperlink" xfId="5462" builtinId="9" hidden="1"/>
    <cellStyle name="Followed Hyperlink" xfId="5464" builtinId="9" hidden="1"/>
    <cellStyle name="Followed Hyperlink" xfId="5466" builtinId="9" hidden="1"/>
    <cellStyle name="Followed Hyperlink" xfId="5468" builtinId="9" hidden="1"/>
    <cellStyle name="Followed Hyperlink" xfId="5470" builtinId="9" hidden="1"/>
    <cellStyle name="Followed Hyperlink" xfId="5472" builtinId="9" hidden="1"/>
    <cellStyle name="Followed Hyperlink" xfId="5474" builtinId="9" hidden="1"/>
    <cellStyle name="Followed Hyperlink" xfId="5476" builtinId="9" hidden="1"/>
    <cellStyle name="Followed Hyperlink" xfId="5478" builtinId="9" hidden="1"/>
    <cellStyle name="Followed Hyperlink" xfId="5480" builtinId="9" hidden="1"/>
    <cellStyle name="Followed Hyperlink" xfId="5482" builtinId="9" hidden="1"/>
    <cellStyle name="Followed Hyperlink" xfId="5484" builtinId="9" hidden="1"/>
    <cellStyle name="Followed Hyperlink" xfId="5486" builtinId="9" hidden="1"/>
    <cellStyle name="Followed Hyperlink" xfId="5488" builtinId="9" hidden="1"/>
    <cellStyle name="Followed Hyperlink" xfId="5490" builtinId="9" hidden="1"/>
    <cellStyle name="Followed Hyperlink" xfId="5492" builtinId="9" hidden="1"/>
    <cellStyle name="Followed Hyperlink" xfId="5494" builtinId="9" hidden="1"/>
    <cellStyle name="Followed Hyperlink" xfId="5496" builtinId="9" hidden="1"/>
    <cellStyle name="Followed Hyperlink" xfId="5498" builtinId="9" hidden="1"/>
    <cellStyle name="Followed Hyperlink" xfId="5500" builtinId="9" hidden="1"/>
    <cellStyle name="Followed Hyperlink" xfId="5502" builtinId="9" hidden="1"/>
    <cellStyle name="Followed Hyperlink" xfId="5504" builtinId="9" hidden="1"/>
    <cellStyle name="Followed Hyperlink" xfId="5506" builtinId="9" hidden="1"/>
    <cellStyle name="Followed Hyperlink" xfId="5508" builtinId="9" hidden="1"/>
    <cellStyle name="Followed Hyperlink" xfId="5510" builtinId="9" hidden="1"/>
    <cellStyle name="Followed Hyperlink" xfId="5512" builtinId="9" hidden="1"/>
    <cellStyle name="Followed Hyperlink" xfId="5514" builtinId="9" hidden="1"/>
    <cellStyle name="Followed Hyperlink" xfId="5516" builtinId="9" hidden="1"/>
    <cellStyle name="Followed Hyperlink" xfId="5518" builtinId="9" hidden="1"/>
    <cellStyle name="Followed Hyperlink" xfId="5520" builtinId="9" hidden="1"/>
    <cellStyle name="Followed Hyperlink" xfId="5522" builtinId="9" hidden="1"/>
    <cellStyle name="Followed Hyperlink" xfId="5524" builtinId="9" hidden="1"/>
    <cellStyle name="Followed Hyperlink" xfId="5526" builtinId="9" hidden="1"/>
    <cellStyle name="Followed Hyperlink" xfId="5528" builtinId="9" hidden="1"/>
    <cellStyle name="Followed Hyperlink" xfId="5530" builtinId="9" hidden="1"/>
    <cellStyle name="Followed Hyperlink" xfId="5532" builtinId="9" hidden="1"/>
    <cellStyle name="Followed Hyperlink" xfId="5534" builtinId="9" hidden="1"/>
    <cellStyle name="Followed Hyperlink" xfId="5536" builtinId="9" hidden="1"/>
    <cellStyle name="Followed Hyperlink" xfId="5538" builtinId="9" hidden="1"/>
    <cellStyle name="Followed Hyperlink" xfId="5540" builtinId="9" hidden="1"/>
    <cellStyle name="Followed Hyperlink" xfId="5542" builtinId="9" hidden="1"/>
    <cellStyle name="Followed Hyperlink" xfId="5544" builtinId="9" hidden="1"/>
    <cellStyle name="Followed Hyperlink" xfId="5546" builtinId="9" hidden="1"/>
    <cellStyle name="Followed Hyperlink" xfId="5548" builtinId="9" hidden="1"/>
    <cellStyle name="Followed Hyperlink" xfId="5550" builtinId="9" hidden="1"/>
    <cellStyle name="Followed Hyperlink" xfId="5552" builtinId="9" hidden="1"/>
    <cellStyle name="Followed Hyperlink" xfId="5554" builtinId="9" hidden="1"/>
    <cellStyle name="Followed Hyperlink" xfId="5556" builtinId="9" hidden="1"/>
    <cellStyle name="Followed Hyperlink" xfId="5558" builtinId="9" hidden="1"/>
    <cellStyle name="Followed Hyperlink" xfId="5560" builtinId="9" hidden="1"/>
    <cellStyle name="Followed Hyperlink" xfId="5562" builtinId="9" hidden="1"/>
    <cellStyle name="Followed Hyperlink" xfId="5564" builtinId="9" hidden="1"/>
    <cellStyle name="Followed Hyperlink" xfId="5566" builtinId="9" hidden="1"/>
    <cellStyle name="Followed Hyperlink" xfId="5568" builtinId="9" hidden="1"/>
    <cellStyle name="Followed Hyperlink" xfId="5570" builtinId="9" hidden="1"/>
    <cellStyle name="Followed Hyperlink" xfId="5572" builtinId="9" hidden="1"/>
    <cellStyle name="Followed Hyperlink" xfId="5574" builtinId="9" hidden="1"/>
    <cellStyle name="Followed Hyperlink" xfId="5576" builtinId="9" hidden="1"/>
    <cellStyle name="Followed Hyperlink" xfId="5578" builtinId="9" hidden="1"/>
    <cellStyle name="Followed Hyperlink" xfId="5580" builtinId="9" hidden="1"/>
    <cellStyle name="Followed Hyperlink" xfId="5582" builtinId="9" hidden="1"/>
    <cellStyle name="Followed Hyperlink" xfId="5584" builtinId="9" hidden="1"/>
    <cellStyle name="Followed Hyperlink" xfId="5586" builtinId="9" hidden="1"/>
    <cellStyle name="Followed Hyperlink" xfId="5588" builtinId="9" hidden="1"/>
    <cellStyle name="Followed Hyperlink" xfId="5590" builtinId="9" hidden="1"/>
    <cellStyle name="Followed Hyperlink" xfId="5592" builtinId="9" hidden="1"/>
    <cellStyle name="Followed Hyperlink" xfId="5594" builtinId="9" hidden="1"/>
    <cellStyle name="Followed Hyperlink" xfId="5596" builtinId="9" hidden="1"/>
    <cellStyle name="Followed Hyperlink" xfId="5598" builtinId="9" hidden="1"/>
    <cellStyle name="Followed Hyperlink" xfId="5600" builtinId="9" hidden="1"/>
    <cellStyle name="Followed Hyperlink" xfId="5602" builtinId="9" hidden="1"/>
    <cellStyle name="Followed Hyperlink" xfId="5604" builtinId="9" hidden="1"/>
    <cellStyle name="Followed Hyperlink" xfId="5606" builtinId="9" hidden="1"/>
    <cellStyle name="Followed Hyperlink" xfId="5608" builtinId="9" hidden="1"/>
    <cellStyle name="Followed Hyperlink" xfId="5610" builtinId="9" hidden="1"/>
    <cellStyle name="Followed Hyperlink" xfId="5612" builtinId="9" hidden="1"/>
    <cellStyle name="Followed Hyperlink" xfId="5614" builtinId="9" hidden="1"/>
    <cellStyle name="Followed Hyperlink" xfId="5616" builtinId="9" hidden="1"/>
    <cellStyle name="Followed Hyperlink" xfId="5618" builtinId="9" hidden="1"/>
    <cellStyle name="Followed Hyperlink" xfId="5620" builtinId="9" hidden="1"/>
    <cellStyle name="Followed Hyperlink" xfId="5622" builtinId="9" hidden="1"/>
    <cellStyle name="Followed Hyperlink" xfId="5624" builtinId="9" hidden="1"/>
    <cellStyle name="Followed Hyperlink" xfId="5626" builtinId="9" hidden="1"/>
    <cellStyle name="Followed Hyperlink" xfId="5628" builtinId="9" hidden="1"/>
    <cellStyle name="Followed Hyperlink" xfId="5630" builtinId="9" hidden="1"/>
    <cellStyle name="Followed Hyperlink" xfId="5632" builtinId="9" hidden="1"/>
    <cellStyle name="Followed Hyperlink" xfId="5634" builtinId="9" hidden="1"/>
    <cellStyle name="Followed Hyperlink" xfId="5636" builtinId="9" hidden="1"/>
    <cellStyle name="Followed Hyperlink" xfId="5638" builtinId="9" hidden="1"/>
    <cellStyle name="Followed Hyperlink" xfId="5640" builtinId="9" hidden="1"/>
    <cellStyle name="Followed Hyperlink" xfId="5642" builtinId="9" hidden="1"/>
    <cellStyle name="Followed Hyperlink" xfId="5644" builtinId="9" hidden="1"/>
    <cellStyle name="Followed Hyperlink" xfId="5646" builtinId="9" hidden="1"/>
    <cellStyle name="Followed Hyperlink" xfId="5648" builtinId="9" hidden="1"/>
    <cellStyle name="Followed Hyperlink" xfId="5650" builtinId="9" hidden="1"/>
    <cellStyle name="Followed Hyperlink" xfId="5652" builtinId="9" hidden="1"/>
    <cellStyle name="Followed Hyperlink" xfId="5654" builtinId="9" hidden="1"/>
    <cellStyle name="Followed Hyperlink" xfId="5656" builtinId="9" hidden="1"/>
    <cellStyle name="Followed Hyperlink" xfId="5658" builtinId="9" hidden="1"/>
    <cellStyle name="Followed Hyperlink" xfId="5660" builtinId="9" hidden="1"/>
    <cellStyle name="Followed Hyperlink" xfId="5662" builtinId="9" hidden="1"/>
    <cellStyle name="Followed Hyperlink" xfId="5664" builtinId="9" hidden="1"/>
    <cellStyle name="Followed Hyperlink" xfId="5666" builtinId="9" hidden="1"/>
    <cellStyle name="Followed Hyperlink" xfId="5668" builtinId="9" hidden="1"/>
    <cellStyle name="Followed Hyperlink" xfId="5670" builtinId="9" hidden="1"/>
    <cellStyle name="Followed Hyperlink" xfId="5672" builtinId="9" hidden="1"/>
    <cellStyle name="Followed Hyperlink" xfId="5674" builtinId="9" hidden="1"/>
    <cellStyle name="Followed Hyperlink" xfId="5676" builtinId="9" hidden="1"/>
    <cellStyle name="Followed Hyperlink" xfId="5678" builtinId="9" hidden="1"/>
    <cellStyle name="Followed Hyperlink" xfId="5680" builtinId="9" hidden="1"/>
    <cellStyle name="Followed Hyperlink" xfId="5682" builtinId="9" hidden="1"/>
    <cellStyle name="Followed Hyperlink" xfId="5684" builtinId="9" hidden="1"/>
    <cellStyle name="Followed Hyperlink" xfId="5686" builtinId="9" hidden="1"/>
    <cellStyle name="Followed Hyperlink" xfId="5688" builtinId="9" hidden="1"/>
    <cellStyle name="Followed Hyperlink" xfId="5690" builtinId="9" hidden="1"/>
    <cellStyle name="Followed Hyperlink" xfId="5692" builtinId="9" hidden="1"/>
    <cellStyle name="Followed Hyperlink" xfId="5694" builtinId="9" hidden="1"/>
    <cellStyle name="Followed Hyperlink" xfId="5696" builtinId="9" hidden="1"/>
    <cellStyle name="Followed Hyperlink" xfId="5698" builtinId="9" hidden="1"/>
    <cellStyle name="Followed Hyperlink" xfId="5700" builtinId="9" hidden="1"/>
    <cellStyle name="Followed Hyperlink" xfId="5702" builtinId="9" hidden="1"/>
    <cellStyle name="Followed Hyperlink" xfId="5704" builtinId="9" hidden="1"/>
    <cellStyle name="Followed Hyperlink" xfId="5706" builtinId="9" hidden="1"/>
    <cellStyle name="Followed Hyperlink" xfId="5708" builtinId="9" hidden="1"/>
    <cellStyle name="Followed Hyperlink" xfId="5710" builtinId="9" hidden="1"/>
    <cellStyle name="Followed Hyperlink" xfId="5712" builtinId="9" hidden="1"/>
    <cellStyle name="Followed Hyperlink" xfId="5714" builtinId="9" hidden="1"/>
    <cellStyle name="Followed Hyperlink" xfId="5716" builtinId="9" hidden="1"/>
    <cellStyle name="Followed Hyperlink" xfId="5718" builtinId="9" hidden="1"/>
    <cellStyle name="Followed Hyperlink" xfId="5720" builtinId="9" hidden="1"/>
    <cellStyle name="Followed Hyperlink" xfId="5722" builtinId="9" hidden="1"/>
    <cellStyle name="Followed Hyperlink" xfId="5724" builtinId="9" hidden="1"/>
    <cellStyle name="Followed Hyperlink" xfId="5726" builtinId="9" hidden="1"/>
    <cellStyle name="Followed Hyperlink" xfId="5728" builtinId="9" hidden="1"/>
    <cellStyle name="Followed Hyperlink" xfId="5730" builtinId="9" hidden="1"/>
    <cellStyle name="Followed Hyperlink" xfId="5732" builtinId="9" hidden="1"/>
    <cellStyle name="Followed Hyperlink" xfId="5734" builtinId="9" hidden="1"/>
    <cellStyle name="Followed Hyperlink" xfId="5736" builtinId="9" hidden="1"/>
    <cellStyle name="Followed Hyperlink" xfId="5738" builtinId="9" hidden="1"/>
    <cellStyle name="Followed Hyperlink" xfId="5740" builtinId="9" hidden="1"/>
    <cellStyle name="Followed Hyperlink" xfId="5742" builtinId="9" hidden="1"/>
    <cellStyle name="Followed Hyperlink" xfId="5744" builtinId="9" hidden="1"/>
    <cellStyle name="Followed Hyperlink" xfId="5746" builtinId="9" hidden="1"/>
    <cellStyle name="Followed Hyperlink" xfId="5748" builtinId="9" hidden="1"/>
    <cellStyle name="Followed Hyperlink" xfId="5750" builtinId="9" hidden="1"/>
    <cellStyle name="Followed Hyperlink" xfId="5752" builtinId="9" hidden="1"/>
    <cellStyle name="Followed Hyperlink" xfId="5754" builtinId="9" hidden="1"/>
    <cellStyle name="Followed Hyperlink" xfId="5756" builtinId="9" hidden="1"/>
    <cellStyle name="Followed Hyperlink" xfId="5758" builtinId="9" hidden="1"/>
    <cellStyle name="Followed Hyperlink" xfId="5760" builtinId="9" hidden="1"/>
    <cellStyle name="Followed Hyperlink" xfId="5762" builtinId="9" hidden="1"/>
    <cellStyle name="Followed Hyperlink" xfId="5764" builtinId="9" hidden="1"/>
    <cellStyle name="Followed Hyperlink" xfId="5766" builtinId="9" hidden="1"/>
    <cellStyle name="Followed Hyperlink" xfId="5768" builtinId="9" hidden="1"/>
    <cellStyle name="Followed Hyperlink" xfId="5770" builtinId="9" hidden="1"/>
    <cellStyle name="Followed Hyperlink" xfId="5772" builtinId="9" hidden="1"/>
    <cellStyle name="Followed Hyperlink" xfId="5774" builtinId="9" hidden="1"/>
    <cellStyle name="Followed Hyperlink" xfId="5776" builtinId="9" hidden="1"/>
    <cellStyle name="Followed Hyperlink" xfId="5778" builtinId="9" hidden="1"/>
    <cellStyle name="Followed Hyperlink" xfId="5780" builtinId="9" hidden="1"/>
    <cellStyle name="Followed Hyperlink" xfId="5782" builtinId="9" hidden="1"/>
    <cellStyle name="Followed Hyperlink" xfId="5784" builtinId="9" hidden="1"/>
    <cellStyle name="Followed Hyperlink" xfId="5786" builtinId="9" hidden="1"/>
    <cellStyle name="Followed Hyperlink" xfId="5788" builtinId="9" hidden="1"/>
    <cellStyle name="Followed Hyperlink" xfId="5790" builtinId="9" hidden="1"/>
    <cellStyle name="Followed Hyperlink" xfId="5792" builtinId="9" hidden="1"/>
    <cellStyle name="Followed Hyperlink" xfId="5794" builtinId="9" hidden="1"/>
    <cellStyle name="Followed Hyperlink" xfId="5796" builtinId="9" hidden="1"/>
    <cellStyle name="Followed Hyperlink" xfId="5798" builtinId="9" hidden="1"/>
    <cellStyle name="Followed Hyperlink" xfId="5800" builtinId="9" hidden="1"/>
    <cellStyle name="Followed Hyperlink" xfId="5802" builtinId="9" hidden="1"/>
    <cellStyle name="Followed Hyperlink" xfId="5804" builtinId="9" hidden="1"/>
    <cellStyle name="Followed Hyperlink" xfId="5806" builtinId="9" hidden="1"/>
    <cellStyle name="Followed Hyperlink" xfId="5808" builtinId="9" hidden="1"/>
    <cellStyle name="Followed Hyperlink" xfId="5810" builtinId="9" hidden="1"/>
    <cellStyle name="Followed Hyperlink" xfId="5812" builtinId="9" hidden="1"/>
    <cellStyle name="Followed Hyperlink" xfId="5814" builtinId="9" hidden="1"/>
    <cellStyle name="Followed Hyperlink" xfId="5816" builtinId="9" hidden="1"/>
    <cellStyle name="Followed Hyperlink" xfId="5818" builtinId="9" hidden="1"/>
    <cellStyle name="Followed Hyperlink" xfId="5820" builtinId="9" hidden="1"/>
    <cellStyle name="Followed Hyperlink" xfId="5822" builtinId="9" hidden="1"/>
    <cellStyle name="Followed Hyperlink" xfId="5824" builtinId="9" hidden="1"/>
    <cellStyle name="Followed Hyperlink" xfId="5826" builtinId="9" hidden="1"/>
    <cellStyle name="Followed Hyperlink" xfId="5828" builtinId="9" hidden="1"/>
    <cellStyle name="Followed Hyperlink" xfId="5830" builtinId="9" hidden="1"/>
    <cellStyle name="Followed Hyperlink" xfId="5832" builtinId="9" hidden="1"/>
    <cellStyle name="Followed Hyperlink" xfId="5834" builtinId="9" hidden="1"/>
    <cellStyle name="Followed Hyperlink" xfId="5836" builtinId="9" hidden="1"/>
    <cellStyle name="Followed Hyperlink" xfId="5838" builtinId="9" hidden="1"/>
    <cellStyle name="Followed Hyperlink" xfId="5840" builtinId="9" hidden="1"/>
    <cellStyle name="Followed Hyperlink" xfId="5842" builtinId="9" hidden="1"/>
    <cellStyle name="Followed Hyperlink" xfId="5844" builtinId="9" hidden="1"/>
    <cellStyle name="Followed Hyperlink" xfId="5846" builtinId="9" hidden="1"/>
    <cellStyle name="Followed Hyperlink" xfId="5848" builtinId="9" hidden="1"/>
    <cellStyle name="Followed Hyperlink" xfId="5850" builtinId="9" hidden="1"/>
    <cellStyle name="Followed Hyperlink" xfId="5852" builtinId="9" hidden="1"/>
    <cellStyle name="Followed Hyperlink" xfId="5854" builtinId="9" hidden="1"/>
    <cellStyle name="Followed Hyperlink" xfId="5856" builtinId="9" hidden="1"/>
    <cellStyle name="Followed Hyperlink" xfId="5858" builtinId="9" hidden="1"/>
    <cellStyle name="Followed Hyperlink" xfId="5860" builtinId="9" hidden="1"/>
    <cellStyle name="Followed Hyperlink" xfId="5862" builtinId="9" hidden="1"/>
    <cellStyle name="Followed Hyperlink" xfId="5864" builtinId="9" hidden="1"/>
    <cellStyle name="Followed Hyperlink" xfId="5866" builtinId="9" hidden="1"/>
    <cellStyle name="Followed Hyperlink" xfId="5868" builtinId="9" hidden="1"/>
    <cellStyle name="Followed Hyperlink" xfId="5870" builtinId="9" hidden="1"/>
    <cellStyle name="Followed Hyperlink" xfId="5872" builtinId="9" hidden="1"/>
    <cellStyle name="Followed Hyperlink" xfId="5874" builtinId="9" hidden="1"/>
    <cellStyle name="Followed Hyperlink" xfId="5876" builtinId="9" hidden="1"/>
    <cellStyle name="Followed Hyperlink" xfId="5878" builtinId="9" hidden="1"/>
    <cellStyle name="Followed Hyperlink" xfId="5880" builtinId="9" hidden="1"/>
    <cellStyle name="Followed Hyperlink" xfId="5882" builtinId="9" hidden="1"/>
    <cellStyle name="Followed Hyperlink" xfId="5884" builtinId="9" hidden="1"/>
    <cellStyle name="Followed Hyperlink" xfId="5886" builtinId="9" hidden="1"/>
    <cellStyle name="Followed Hyperlink" xfId="5888" builtinId="9" hidden="1"/>
    <cellStyle name="Followed Hyperlink" xfId="5890" builtinId="9" hidden="1"/>
    <cellStyle name="Followed Hyperlink" xfId="5892" builtinId="9" hidden="1"/>
    <cellStyle name="Followed Hyperlink" xfId="5894" builtinId="9" hidden="1"/>
    <cellStyle name="Followed Hyperlink" xfId="5896" builtinId="9" hidden="1"/>
    <cellStyle name="Followed Hyperlink" xfId="5898" builtinId="9" hidden="1"/>
    <cellStyle name="Followed Hyperlink" xfId="5900" builtinId="9" hidden="1"/>
    <cellStyle name="Followed Hyperlink" xfId="5902" builtinId="9" hidden="1"/>
    <cellStyle name="Followed Hyperlink" xfId="5904" builtinId="9" hidden="1"/>
    <cellStyle name="Followed Hyperlink" xfId="5906" builtinId="9" hidden="1"/>
    <cellStyle name="Followed Hyperlink" xfId="5908" builtinId="9" hidden="1"/>
    <cellStyle name="Followed Hyperlink" xfId="5910" builtinId="9" hidden="1"/>
    <cellStyle name="Followed Hyperlink" xfId="5912" builtinId="9" hidden="1"/>
    <cellStyle name="Followed Hyperlink" xfId="5914" builtinId="9" hidden="1"/>
    <cellStyle name="Followed Hyperlink" xfId="5916" builtinId="9" hidden="1"/>
    <cellStyle name="Followed Hyperlink" xfId="5918" builtinId="9" hidden="1"/>
    <cellStyle name="Followed Hyperlink" xfId="5920" builtinId="9" hidden="1"/>
    <cellStyle name="Followed Hyperlink" xfId="5922" builtinId="9" hidden="1"/>
    <cellStyle name="Followed Hyperlink" xfId="5924" builtinId="9" hidden="1"/>
    <cellStyle name="Followed Hyperlink" xfId="5926" builtinId="9" hidden="1"/>
    <cellStyle name="Followed Hyperlink" xfId="5928" builtinId="9" hidden="1"/>
    <cellStyle name="Followed Hyperlink" xfId="5930" builtinId="9" hidden="1"/>
    <cellStyle name="Followed Hyperlink" xfId="5932" builtinId="9" hidden="1"/>
    <cellStyle name="Followed Hyperlink" xfId="5934" builtinId="9" hidden="1"/>
    <cellStyle name="Followed Hyperlink" xfId="5936" builtinId="9" hidden="1"/>
    <cellStyle name="Followed Hyperlink" xfId="5938" builtinId="9" hidden="1"/>
    <cellStyle name="Followed Hyperlink" xfId="5940" builtinId="9" hidden="1"/>
    <cellStyle name="Followed Hyperlink" xfId="5942" builtinId="9" hidden="1"/>
    <cellStyle name="Followed Hyperlink" xfId="5944" builtinId="9" hidden="1"/>
    <cellStyle name="Followed Hyperlink" xfId="5946" builtinId="9" hidden="1"/>
    <cellStyle name="Followed Hyperlink" xfId="5948" builtinId="9" hidden="1"/>
    <cellStyle name="Followed Hyperlink" xfId="5950" builtinId="9" hidden="1"/>
    <cellStyle name="Followed Hyperlink" xfId="5952" builtinId="9" hidden="1"/>
    <cellStyle name="Followed Hyperlink" xfId="5954" builtinId="9" hidden="1"/>
    <cellStyle name="Followed Hyperlink" xfId="5956" builtinId="9" hidden="1"/>
    <cellStyle name="Followed Hyperlink" xfId="5958" builtinId="9" hidden="1"/>
    <cellStyle name="Followed Hyperlink" xfId="5960" builtinId="9" hidden="1"/>
    <cellStyle name="Followed Hyperlink" xfId="5962" builtinId="9" hidden="1"/>
    <cellStyle name="Followed Hyperlink" xfId="5964" builtinId="9" hidden="1"/>
    <cellStyle name="Followed Hyperlink" xfId="5966" builtinId="9" hidden="1"/>
    <cellStyle name="Followed Hyperlink" xfId="5968" builtinId="9" hidden="1"/>
    <cellStyle name="Followed Hyperlink" xfId="5970" builtinId="9" hidden="1"/>
    <cellStyle name="Followed Hyperlink" xfId="5972" builtinId="9" hidden="1"/>
    <cellStyle name="Followed Hyperlink" xfId="5974" builtinId="9" hidden="1"/>
    <cellStyle name="Followed Hyperlink" xfId="5976" builtinId="9" hidden="1"/>
    <cellStyle name="Followed Hyperlink" xfId="5978" builtinId="9" hidden="1"/>
    <cellStyle name="Followed Hyperlink" xfId="5980" builtinId="9" hidden="1"/>
    <cellStyle name="Followed Hyperlink" xfId="5982" builtinId="9" hidden="1"/>
    <cellStyle name="Followed Hyperlink" xfId="5984" builtinId="9" hidden="1"/>
    <cellStyle name="Followed Hyperlink" xfId="5986" builtinId="9" hidden="1"/>
    <cellStyle name="Followed Hyperlink" xfId="5988" builtinId="9" hidden="1"/>
    <cellStyle name="Followed Hyperlink" xfId="5990" builtinId="9" hidden="1"/>
    <cellStyle name="Followed Hyperlink" xfId="5992" builtinId="9" hidden="1"/>
    <cellStyle name="Followed Hyperlink" xfId="5994" builtinId="9" hidden="1"/>
    <cellStyle name="Followed Hyperlink" xfId="5996" builtinId="9" hidden="1"/>
    <cellStyle name="Followed Hyperlink" xfId="5998" builtinId="9" hidden="1"/>
    <cellStyle name="Followed Hyperlink" xfId="6000" builtinId="9" hidden="1"/>
    <cellStyle name="Followed Hyperlink" xfId="6002" builtinId="9" hidden="1"/>
    <cellStyle name="Followed Hyperlink" xfId="6004" builtinId="9" hidden="1"/>
    <cellStyle name="Followed Hyperlink" xfId="6006" builtinId="9" hidden="1"/>
    <cellStyle name="Followed Hyperlink" xfId="6008" builtinId="9" hidden="1"/>
    <cellStyle name="Followed Hyperlink" xfId="6010" builtinId="9" hidden="1"/>
    <cellStyle name="Followed Hyperlink" xfId="6012" builtinId="9" hidden="1"/>
    <cellStyle name="Followed Hyperlink" xfId="6014" builtinId="9" hidden="1"/>
    <cellStyle name="Followed Hyperlink" xfId="6016" builtinId="9" hidden="1"/>
    <cellStyle name="Followed Hyperlink" xfId="6018" builtinId="9" hidden="1"/>
    <cellStyle name="Followed Hyperlink" xfId="6020" builtinId="9" hidden="1"/>
    <cellStyle name="Followed Hyperlink" xfId="6022" builtinId="9" hidden="1"/>
    <cellStyle name="Followed Hyperlink" xfId="6024" builtinId="9" hidden="1"/>
    <cellStyle name="Followed Hyperlink" xfId="6026" builtinId="9" hidden="1"/>
    <cellStyle name="Followed Hyperlink" xfId="6028" builtinId="9" hidden="1"/>
    <cellStyle name="Followed Hyperlink" xfId="6030" builtinId="9" hidden="1"/>
    <cellStyle name="Followed Hyperlink" xfId="6032" builtinId="9" hidden="1"/>
    <cellStyle name="Followed Hyperlink" xfId="6034" builtinId="9" hidden="1"/>
    <cellStyle name="Followed Hyperlink" xfId="6036" builtinId="9" hidden="1"/>
    <cellStyle name="Followed Hyperlink" xfId="6038" builtinId="9" hidden="1"/>
    <cellStyle name="Followed Hyperlink" xfId="6040" builtinId="9" hidden="1"/>
    <cellStyle name="Followed Hyperlink" xfId="6042" builtinId="9" hidden="1"/>
    <cellStyle name="Followed Hyperlink" xfId="6044" builtinId="9" hidden="1"/>
    <cellStyle name="Followed Hyperlink" xfId="6046" builtinId="9" hidden="1"/>
    <cellStyle name="Followed Hyperlink" xfId="6048" builtinId="9" hidden="1"/>
    <cellStyle name="Followed Hyperlink" xfId="6050" builtinId="9" hidden="1"/>
    <cellStyle name="Followed Hyperlink" xfId="6052" builtinId="9" hidden="1"/>
    <cellStyle name="Followed Hyperlink" xfId="6054" builtinId="9" hidden="1"/>
    <cellStyle name="Followed Hyperlink" xfId="6056" builtinId="9" hidden="1"/>
    <cellStyle name="Followed Hyperlink" xfId="6058" builtinId="9" hidden="1"/>
    <cellStyle name="Followed Hyperlink" xfId="6060" builtinId="9" hidden="1"/>
    <cellStyle name="Followed Hyperlink" xfId="6062" builtinId="9" hidden="1"/>
    <cellStyle name="Followed Hyperlink" xfId="6064" builtinId="9" hidden="1"/>
    <cellStyle name="Followed Hyperlink" xfId="6066" builtinId="9" hidden="1"/>
    <cellStyle name="Followed Hyperlink" xfId="6068" builtinId="9" hidden="1"/>
    <cellStyle name="Followed Hyperlink" xfId="6070" builtinId="9" hidden="1"/>
    <cellStyle name="Followed Hyperlink" xfId="6072" builtinId="9" hidden="1"/>
    <cellStyle name="Followed Hyperlink" xfId="6074" builtinId="9" hidden="1"/>
    <cellStyle name="Followed Hyperlink" xfId="6076" builtinId="9" hidden="1"/>
    <cellStyle name="Followed Hyperlink" xfId="6078" builtinId="9" hidden="1"/>
    <cellStyle name="Followed Hyperlink" xfId="6080" builtinId="9" hidden="1"/>
    <cellStyle name="Followed Hyperlink" xfId="6082" builtinId="9" hidden="1"/>
    <cellStyle name="Followed Hyperlink" xfId="6084" builtinId="9" hidden="1"/>
    <cellStyle name="Followed Hyperlink" xfId="6086" builtinId="9" hidden="1"/>
    <cellStyle name="Followed Hyperlink" xfId="6088" builtinId="9" hidden="1"/>
    <cellStyle name="Followed Hyperlink" xfId="6090" builtinId="9" hidden="1"/>
    <cellStyle name="Followed Hyperlink" xfId="6092" builtinId="9" hidden="1"/>
    <cellStyle name="Followed Hyperlink" xfId="6094" builtinId="9" hidden="1"/>
    <cellStyle name="Followed Hyperlink" xfId="6096" builtinId="9" hidden="1"/>
    <cellStyle name="Followed Hyperlink" xfId="6098" builtinId="9" hidden="1"/>
    <cellStyle name="Followed Hyperlink" xfId="6100" builtinId="9" hidden="1"/>
    <cellStyle name="Followed Hyperlink" xfId="6102" builtinId="9" hidden="1"/>
    <cellStyle name="Followed Hyperlink" xfId="6104" builtinId="9" hidden="1"/>
    <cellStyle name="Followed Hyperlink" xfId="6106" builtinId="9" hidden="1"/>
    <cellStyle name="Followed Hyperlink" xfId="6108" builtinId="9" hidden="1"/>
    <cellStyle name="Followed Hyperlink" xfId="6110" builtinId="9" hidden="1"/>
    <cellStyle name="Followed Hyperlink" xfId="6112" builtinId="9" hidden="1"/>
    <cellStyle name="Followed Hyperlink" xfId="6114" builtinId="9" hidden="1"/>
    <cellStyle name="Followed Hyperlink" xfId="6116" builtinId="9" hidden="1"/>
    <cellStyle name="Followed Hyperlink" xfId="6118" builtinId="9" hidden="1"/>
    <cellStyle name="Followed Hyperlink" xfId="6120" builtinId="9" hidden="1"/>
    <cellStyle name="Followed Hyperlink" xfId="6122" builtinId="9" hidden="1"/>
    <cellStyle name="Followed Hyperlink" xfId="6124" builtinId="9" hidden="1"/>
    <cellStyle name="Followed Hyperlink" xfId="6126" builtinId="9" hidden="1"/>
    <cellStyle name="Followed Hyperlink" xfId="6128" builtinId="9" hidden="1"/>
    <cellStyle name="Followed Hyperlink" xfId="6130" builtinId="9" hidden="1"/>
    <cellStyle name="Followed Hyperlink" xfId="6132" builtinId="9" hidden="1"/>
    <cellStyle name="Followed Hyperlink" xfId="6134" builtinId="9" hidden="1"/>
    <cellStyle name="Followed Hyperlink" xfId="6136" builtinId="9" hidden="1"/>
    <cellStyle name="Followed Hyperlink" xfId="6138" builtinId="9" hidden="1"/>
    <cellStyle name="Followed Hyperlink" xfId="6140" builtinId="9" hidden="1"/>
    <cellStyle name="Followed Hyperlink" xfId="6142" builtinId="9" hidden="1"/>
    <cellStyle name="Followed Hyperlink" xfId="6144" builtinId="9" hidden="1"/>
    <cellStyle name="Followed Hyperlink" xfId="6146" builtinId="9" hidden="1"/>
    <cellStyle name="Followed Hyperlink" xfId="6148" builtinId="9" hidden="1"/>
    <cellStyle name="Followed Hyperlink" xfId="6150" builtinId="9" hidden="1"/>
    <cellStyle name="Followed Hyperlink" xfId="6152" builtinId="9" hidden="1"/>
    <cellStyle name="Followed Hyperlink" xfId="6154" builtinId="9" hidden="1"/>
    <cellStyle name="Followed Hyperlink" xfId="6156" builtinId="9" hidden="1"/>
    <cellStyle name="Followed Hyperlink" xfId="6158" builtinId="9" hidden="1"/>
    <cellStyle name="Followed Hyperlink" xfId="6160" builtinId="9" hidden="1"/>
    <cellStyle name="Followed Hyperlink" xfId="6162" builtinId="9" hidden="1"/>
    <cellStyle name="Followed Hyperlink" xfId="6164" builtinId="9" hidden="1"/>
    <cellStyle name="Followed Hyperlink" xfId="6166" builtinId="9" hidden="1"/>
    <cellStyle name="Followed Hyperlink" xfId="6168" builtinId="9" hidden="1"/>
    <cellStyle name="Followed Hyperlink" xfId="6170" builtinId="9" hidden="1"/>
    <cellStyle name="Followed Hyperlink" xfId="6172" builtinId="9" hidden="1"/>
    <cellStyle name="Followed Hyperlink" xfId="6174" builtinId="9" hidden="1"/>
    <cellStyle name="Followed Hyperlink" xfId="6176" builtinId="9" hidden="1"/>
    <cellStyle name="Followed Hyperlink" xfId="6178" builtinId="9" hidden="1"/>
    <cellStyle name="Followed Hyperlink" xfId="6180" builtinId="9" hidden="1"/>
    <cellStyle name="Followed Hyperlink" xfId="6182" builtinId="9" hidden="1"/>
    <cellStyle name="Followed Hyperlink" xfId="6184" builtinId="9" hidden="1"/>
    <cellStyle name="Followed Hyperlink" xfId="6186" builtinId="9" hidden="1"/>
    <cellStyle name="Followed Hyperlink" xfId="6188" builtinId="9" hidden="1"/>
    <cellStyle name="Followed Hyperlink" xfId="6190" builtinId="9" hidden="1"/>
    <cellStyle name="Followed Hyperlink" xfId="6192" builtinId="9" hidden="1"/>
    <cellStyle name="Followed Hyperlink" xfId="6194" builtinId="9" hidden="1"/>
    <cellStyle name="Followed Hyperlink" xfId="6196" builtinId="9" hidden="1"/>
    <cellStyle name="Followed Hyperlink" xfId="6198" builtinId="9" hidden="1"/>
    <cellStyle name="Followed Hyperlink" xfId="6200" builtinId="9" hidden="1"/>
    <cellStyle name="Followed Hyperlink" xfId="6202" builtinId="9" hidden="1"/>
    <cellStyle name="Followed Hyperlink" xfId="6204" builtinId="9" hidden="1"/>
    <cellStyle name="Followed Hyperlink" xfId="6206" builtinId="9" hidden="1"/>
    <cellStyle name="Followed Hyperlink" xfId="6208" builtinId="9" hidden="1"/>
    <cellStyle name="Followed Hyperlink" xfId="6210" builtinId="9" hidden="1"/>
    <cellStyle name="Followed Hyperlink" xfId="6212" builtinId="9" hidden="1"/>
    <cellStyle name="Followed Hyperlink" xfId="6214" builtinId="9" hidden="1"/>
    <cellStyle name="Followed Hyperlink" xfId="6216" builtinId="9" hidden="1"/>
    <cellStyle name="Followed Hyperlink" xfId="6218" builtinId="9" hidden="1"/>
    <cellStyle name="Followed Hyperlink" xfId="6220" builtinId="9" hidden="1"/>
    <cellStyle name="Followed Hyperlink" xfId="6222" builtinId="9" hidden="1"/>
    <cellStyle name="Followed Hyperlink" xfId="6224" builtinId="9" hidden="1"/>
    <cellStyle name="Followed Hyperlink" xfId="6226" builtinId="9" hidden="1"/>
    <cellStyle name="Followed Hyperlink" xfId="6228" builtinId="9" hidden="1"/>
    <cellStyle name="Followed Hyperlink" xfId="6230" builtinId="9" hidden="1"/>
    <cellStyle name="Followed Hyperlink" xfId="6232" builtinId="9" hidden="1"/>
    <cellStyle name="Followed Hyperlink" xfId="6234" builtinId="9" hidden="1"/>
    <cellStyle name="Followed Hyperlink" xfId="6236" builtinId="9" hidden="1"/>
    <cellStyle name="Followed Hyperlink" xfId="6238" builtinId="9" hidden="1"/>
    <cellStyle name="Followed Hyperlink" xfId="6240" builtinId="9" hidden="1"/>
    <cellStyle name="Followed Hyperlink" xfId="6242" builtinId="9" hidden="1"/>
    <cellStyle name="Followed Hyperlink" xfId="6244" builtinId="9" hidden="1"/>
    <cellStyle name="Followed Hyperlink" xfId="6246" builtinId="9" hidden="1"/>
    <cellStyle name="Followed Hyperlink" xfId="6248" builtinId="9" hidden="1"/>
    <cellStyle name="Followed Hyperlink" xfId="6250" builtinId="9" hidden="1"/>
    <cellStyle name="Followed Hyperlink" xfId="6252" builtinId="9" hidden="1"/>
    <cellStyle name="Followed Hyperlink" xfId="6254" builtinId="9" hidden="1"/>
    <cellStyle name="Followed Hyperlink" xfId="6256" builtinId="9" hidden="1"/>
    <cellStyle name="Followed Hyperlink" xfId="6258" builtinId="9" hidden="1"/>
    <cellStyle name="Followed Hyperlink" xfId="6260" builtinId="9" hidden="1"/>
    <cellStyle name="Followed Hyperlink" xfId="6262" builtinId="9" hidden="1"/>
    <cellStyle name="Followed Hyperlink" xfId="6264" builtinId="9" hidden="1"/>
    <cellStyle name="Followed Hyperlink" xfId="6266" builtinId="9" hidden="1"/>
    <cellStyle name="Followed Hyperlink" xfId="6268" builtinId="9" hidden="1"/>
    <cellStyle name="Followed Hyperlink" xfId="6270" builtinId="9" hidden="1"/>
    <cellStyle name="Followed Hyperlink" xfId="6272" builtinId="9" hidden="1"/>
    <cellStyle name="Followed Hyperlink" xfId="6274" builtinId="9" hidden="1"/>
    <cellStyle name="Followed Hyperlink" xfId="6276" builtinId="9" hidden="1"/>
    <cellStyle name="Followed Hyperlink" xfId="6278" builtinId="9" hidden="1"/>
    <cellStyle name="Followed Hyperlink" xfId="6280" builtinId="9" hidden="1"/>
    <cellStyle name="Followed Hyperlink" xfId="6282" builtinId="9" hidden="1"/>
    <cellStyle name="Followed Hyperlink" xfId="6284" builtinId="9" hidden="1"/>
    <cellStyle name="Followed Hyperlink" xfId="6286" builtinId="9" hidden="1"/>
    <cellStyle name="Followed Hyperlink" xfId="6288" builtinId="9" hidden="1"/>
    <cellStyle name="Followed Hyperlink" xfId="6290" builtinId="9" hidden="1"/>
    <cellStyle name="Followed Hyperlink" xfId="6292" builtinId="9" hidden="1"/>
    <cellStyle name="Followed Hyperlink" xfId="6294" builtinId="9" hidden="1"/>
    <cellStyle name="Followed Hyperlink" xfId="6296" builtinId="9" hidden="1"/>
    <cellStyle name="Followed Hyperlink" xfId="6298" builtinId="9" hidden="1"/>
    <cellStyle name="Followed Hyperlink" xfId="6300" builtinId="9" hidden="1"/>
    <cellStyle name="Followed Hyperlink" xfId="6302" builtinId="9" hidden="1"/>
    <cellStyle name="Followed Hyperlink" xfId="6304" builtinId="9" hidden="1"/>
    <cellStyle name="Followed Hyperlink" xfId="6306" builtinId="9" hidden="1"/>
    <cellStyle name="Followed Hyperlink" xfId="6308" builtinId="9" hidden="1"/>
    <cellStyle name="Followed Hyperlink" xfId="6310" builtinId="9" hidden="1"/>
    <cellStyle name="Followed Hyperlink" xfId="6312" builtinId="9" hidden="1"/>
    <cellStyle name="Followed Hyperlink" xfId="6314" builtinId="9" hidden="1"/>
    <cellStyle name="Followed Hyperlink" xfId="6316" builtinId="9" hidden="1"/>
    <cellStyle name="Followed Hyperlink" xfId="6318" builtinId="9" hidden="1"/>
    <cellStyle name="Followed Hyperlink" xfId="6320" builtinId="9" hidden="1"/>
    <cellStyle name="Followed Hyperlink" xfId="6322" builtinId="9" hidden="1"/>
    <cellStyle name="Followed Hyperlink" xfId="6324" builtinId="9" hidden="1"/>
    <cellStyle name="Followed Hyperlink" xfId="6326" builtinId="9" hidden="1"/>
    <cellStyle name="Followed Hyperlink" xfId="6328" builtinId="9" hidden="1"/>
    <cellStyle name="Followed Hyperlink" xfId="6330" builtinId="9" hidden="1"/>
    <cellStyle name="Followed Hyperlink" xfId="6332" builtinId="9" hidden="1"/>
    <cellStyle name="Followed Hyperlink" xfId="6334" builtinId="9" hidden="1"/>
    <cellStyle name="Followed Hyperlink" xfId="6336" builtinId="9" hidden="1"/>
    <cellStyle name="Followed Hyperlink" xfId="6338" builtinId="9" hidden="1"/>
    <cellStyle name="Followed Hyperlink" xfId="6340" builtinId="9" hidden="1"/>
    <cellStyle name="Followed Hyperlink" xfId="6342" builtinId="9" hidden="1"/>
    <cellStyle name="Followed Hyperlink" xfId="6344" builtinId="9" hidden="1"/>
    <cellStyle name="Followed Hyperlink" xfId="6346" builtinId="9" hidden="1"/>
    <cellStyle name="Followed Hyperlink" xfId="6348" builtinId="9" hidden="1"/>
    <cellStyle name="Followed Hyperlink" xfId="6350" builtinId="9" hidden="1"/>
    <cellStyle name="Followed Hyperlink" xfId="6352" builtinId="9" hidden="1"/>
    <cellStyle name="Followed Hyperlink" xfId="6354" builtinId="9" hidden="1"/>
    <cellStyle name="Followed Hyperlink" xfId="6356" builtinId="9" hidden="1"/>
    <cellStyle name="Followed Hyperlink" xfId="6358" builtinId="9" hidden="1"/>
    <cellStyle name="Followed Hyperlink" xfId="6360" builtinId="9" hidden="1"/>
    <cellStyle name="Followed Hyperlink" xfId="6362" builtinId="9" hidden="1"/>
    <cellStyle name="Followed Hyperlink" xfId="6364" builtinId="9" hidden="1"/>
    <cellStyle name="Followed Hyperlink" xfId="6366" builtinId="9" hidden="1"/>
    <cellStyle name="Followed Hyperlink" xfId="6368" builtinId="9" hidden="1"/>
    <cellStyle name="Followed Hyperlink" xfId="6370" builtinId="9" hidden="1"/>
    <cellStyle name="Followed Hyperlink" xfId="6372" builtinId="9" hidden="1"/>
    <cellStyle name="Followed Hyperlink" xfId="6374" builtinId="9" hidden="1"/>
    <cellStyle name="Followed Hyperlink" xfId="6376" builtinId="9" hidden="1"/>
    <cellStyle name="Followed Hyperlink" xfId="6378" builtinId="9" hidden="1"/>
    <cellStyle name="Followed Hyperlink" xfId="6380" builtinId="9" hidden="1"/>
    <cellStyle name="Followed Hyperlink" xfId="6382" builtinId="9" hidden="1"/>
    <cellStyle name="Followed Hyperlink" xfId="6384" builtinId="9" hidden="1"/>
    <cellStyle name="Followed Hyperlink" xfId="6386" builtinId="9" hidden="1"/>
    <cellStyle name="Followed Hyperlink" xfId="6388" builtinId="9" hidden="1"/>
    <cellStyle name="Followed Hyperlink" xfId="6390" builtinId="9" hidden="1"/>
    <cellStyle name="Followed Hyperlink" xfId="6392" builtinId="9" hidden="1"/>
    <cellStyle name="Followed Hyperlink" xfId="6394" builtinId="9" hidden="1"/>
    <cellStyle name="Followed Hyperlink" xfId="6396" builtinId="9" hidden="1"/>
    <cellStyle name="Followed Hyperlink" xfId="6398" builtinId="9" hidden="1"/>
    <cellStyle name="Followed Hyperlink" xfId="6400" builtinId="9" hidden="1"/>
    <cellStyle name="Followed Hyperlink" xfId="6402" builtinId="9" hidden="1"/>
    <cellStyle name="Followed Hyperlink" xfId="6404" builtinId="9" hidden="1"/>
    <cellStyle name="Followed Hyperlink" xfId="6406" builtinId="9" hidden="1"/>
    <cellStyle name="Followed Hyperlink" xfId="6408" builtinId="9" hidden="1"/>
    <cellStyle name="Followed Hyperlink" xfId="6410" builtinId="9" hidden="1"/>
    <cellStyle name="Followed Hyperlink" xfId="6412" builtinId="9" hidden="1"/>
    <cellStyle name="Followed Hyperlink" xfId="6414" builtinId="9" hidden="1"/>
    <cellStyle name="Followed Hyperlink" xfId="6416" builtinId="9" hidden="1"/>
    <cellStyle name="Followed Hyperlink" xfId="6418" builtinId="9" hidden="1"/>
    <cellStyle name="Followed Hyperlink" xfId="6420" builtinId="9" hidden="1"/>
    <cellStyle name="Followed Hyperlink" xfId="6422" builtinId="9" hidden="1"/>
    <cellStyle name="Followed Hyperlink" xfId="6424" builtinId="9" hidden="1"/>
    <cellStyle name="Followed Hyperlink" xfId="6426" builtinId="9" hidden="1"/>
    <cellStyle name="Followed Hyperlink" xfId="6428" builtinId="9" hidden="1"/>
    <cellStyle name="Followed Hyperlink" xfId="6430" builtinId="9" hidden="1"/>
    <cellStyle name="Followed Hyperlink" xfId="6432" builtinId="9" hidden="1"/>
    <cellStyle name="Followed Hyperlink" xfId="6434" builtinId="9" hidden="1"/>
    <cellStyle name="Followed Hyperlink" xfId="6436" builtinId="9" hidden="1"/>
    <cellStyle name="Followed Hyperlink" xfId="6438" builtinId="9" hidden="1"/>
    <cellStyle name="Followed Hyperlink" xfId="6440" builtinId="9" hidden="1"/>
    <cellStyle name="Followed Hyperlink" xfId="6442" builtinId="9" hidden="1"/>
    <cellStyle name="Followed Hyperlink" xfId="6444" builtinId="9" hidden="1"/>
    <cellStyle name="Followed Hyperlink" xfId="6446" builtinId="9" hidden="1"/>
    <cellStyle name="Followed Hyperlink" xfId="6448" builtinId="9" hidden="1"/>
    <cellStyle name="Followed Hyperlink" xfId="6450" builtinId="9" hidden="1"/>
    <cellStyle name="Followed Hyperlink" xfId="6452" builtinId="9" hidden="1"/>
    <cellStyle name="Followed Hyperlink" xfId="6454" builtinId="9" hidden="1"/>
    <cellStyle name="Followed Hyperlink" xfId="6456" builtinId="9" hidden="1"/>
    <cellStyle name="Followed Hyperlink" xfId="6458" builtinId="9" hidden="1"/>
    <cellStyle name="Followed Hyperlink" xfId="6460" builtinId="9" hidden="1"/>
    <cellStyle name="Followed Hyperlink" xfId="6462" builtinId="9" hidden="1"/>
    <cellStyle name="Followed Hyperlink" xfId="6464" builtinId="9" hidden="1"/>
    <cellStyle name="Followed Hyperlink" xfId="6466" builtinId="9" hidden="1"/>
    <cellStyle name="Followed Hyperlink" xfId="6468" builtinId="9" hidden="1"/>
    <cellStyle name="Followed Hyperlink" xfId="6470" builtinId="9" hidden="1"/>
    <cellStyle name="Followed Hyperlink" xfId="6472" builtinId="9" hidden="1"/>
    <cellStyle name="Followed Hyperlink" xfId="6474" builtinId="9" hidden="1"/>
    <cellStyle name="Followed Hyperlink" xfId="6476" builtinId="9" hidden="1"/>
    <cellStyle name="Followed Hyperlink" xfId="6478" builtinId="9" hidden="1"/>
    <cellStyle name="Followed Hyperlink" xfId="6480" builtinId="9" hidden="1"/>
    <cellStyle name="Followed Hyperlink" xfId="6482" builtinId="9" hidden="1"/>
    <cellStyle name="Followed Hyperlink" xfId="6484" builtinId="9" hidden="1"/>
    <cellStyle name="Followed Hyperlink" xfId="6486" builtinId="9" hidden="1"/>
    <cellStyle name="Followed Hyperlink" xfId="6488" builtinId="9" hidden="1"/>
    <cellStyle name="Followed Hyperlink" xfId="6490" builtinId="9" hidden="1"/>
    <cellStyle name="Followed Hyperlink" xfId="6492" builtinId="9" hidden="1"/>
    <cellStyle name="Followed Hyperlink" xfId="6494" builtinId="9" hidden="1"/>
    <cellStyle name="Followed Hyperlink" xfId="6496" builtinId="9" hidden="1"/>
    <cellStyle name="Followed Hyperlink" xfId="6498" builtinId="9" hidden="1"/>
    <cellStyle name="Followed Hyperlink" xfId="6500" builtinId="9" hidden="1"/>
    <cellStyle name="Followed Hyperlink" xfId="6502" builtinId="9" hidden="1"/>
    <cellStyle name="Followed Hyperlink" xfId="6504" builtinId="9" hidden="1"/>
    <cellStyle name="Followed Hyperlink" xfId="6506" builtinId="9" hidden="1"/>
    <cellStyle name="Followed Hyperlink" xfId="6508" builtinId="9" hidden="1"/>
    <cellStyle name="Followed Hyperlink" xfId="6510" builtinId="9" hidden="1"/>
    <cellStyle name="Followed Hyperlink" xfId="6512" builtinId="9" hidden="1"/>
    <cellStyle name="Followed Hyperlink" xfId="6514" builtinId="9" hidden="1"/>
    <cellStyle name="Followed Hyperlink" xfId="6516" builtinId="9" hidden="1"/>
    <cellStyle name="Followed Hyperlink" xfId="6518" builtinId="9" hidden="1"/>
    <cellStyle name="Followed Hyperlink" xfId="6520" builtinId="9" hidden="1"/>
    <cellStyle name="Followed Hyperlink" xfId="6522" builtinId="9" hidden="1"/>
    <cellStyle name="Followed Hyperlink" xfId="6524" builtinId="9" hidden="1"/>
    <cellStyle name="Followed Hyperlink" xfId="6526" builtinId="9" hidden="1"/>
    <cellStyle name="Followed Hyperlink" xfId="6528" builtinId="9" hidden="1"/>
    <cellStyle name="Followed Hyperlink" xfId="6530" builtinId="9" hidden="1"/>
    <cellStyle name="Followed Hyperlink" xfId="6532" builtinId="9" hidden="1"/>
    <cellStyle name="Followed Hyperlink" xfId="6534" builtinId="9" hidden="1"/>
    <cellStyle name="Followed Hyperlink" xfId="6536" builtinId="9" hidden="1"/>
    <cellStyle name="Followed Hyperlink" xfId="6538" builtinId="9" hidden="1"/>
    <cellStyle name="Followed Hyperlink" xfId="6540" builtinId="9" hidden="1"/>
    <cellStyle name="Followed Hyperlink" xfId="6542" builtinId="9" hidden="1"/>
    <cellStyle name="Followed Hyperlink" xfId="6544" builtinId="9" hidden="1"/>
    <cellStyle name="Followed Hyperlink" xfId="6546" builtinId="9" hidden="1"/>
    <cellStyle name="Followed Hyperlink" xfId="6548" builtinId="9" hidden="1"/>
    <cellStyle name="Followed Hyperlink" xfId="6550" builtinId="9" hidden="1"/>
    <cellStyle name="Followed Hyperlink" xfId="6552" builtinId="9" hidden="1"/>
    <cellStyle name="Followed Hyperlink" xfId="6554" builtinId="9" hidden="1"/>
    <cellStyle name="Followed Hyperlink" xfId="6556" builtinId="9" hidden="1"/>
    <cellStyle name="Followed Hyperlink" xfId="6558" builtinId="9" hidden="1"/>
    <cellStyle name="Followed Hyperlink" xfId="6560" builtinId="9" hidden="1"/>
    <cellStyle name="Followed Hyperlink" xfId="6562" builtinId="9" hidden="1"/>
    <cellStyle name="Followed Hyperlink" xfId="6564" builtinId="9" hidden="1"/>
    <cellStyle name="Followed Hyperlink" xfId="6566" builtinId="9" hidden="1"/>
    <cellStyle name="Followed Hyperlink" xfId="6568" builtinId="9" hidden="1"/>
    <cellStyle name="Followed Hyperlink" xfId="6570" builtinId="9" hidden="1"/>
    <cellStyle name="Followed Hyperlink" xfId="6572" builtinId="9" hidden="1"/>
    <cellStyle name="Followed Hyperlink" xfId="6574" builtinId="9" hidden="1"/>
    <cellStyle name="Followed Hyperlink" xfId="6576" builtinId="9" hidden="1"/>
    <cellStyle name="Followed Hyperlink" xfId="6578" builtinId="9" hidden="1"/>
    <cellStyle name="Followed Hyperlink" xfId="6580" builtinId="9" hidden="1"/>
    <cellStyle name="Followed Hyperlink" xfId="6582" builtinId="9" hidden="1"/>
    <cellStyle name="Followed Hyperlink" xfId="6584" builtinId="9" hidden="1"/>
    <cellStyle name="Followed Hyperlink" xfId="6586" builtinId="9" hidden="1"/>
    <cellStyle name="Followed Hyperlink" xfId="6588" builtinId="9" hidden="1"/>
    <cellStyle name="Followed Hyperlink" xfId="6590" builtinId="9" hidden="1"/>
    <cellStyle name="Followed Hyperlink" xfId="6592" builtinId="9" hidden="1"/>
    <cellStyle name="Followed Hyperlink" xfId="6594" builtinId="9" hidden="1"/>
    <cellStyle name="Followed Hyperlink" xfId="6596" builtinId="9" hidden="1"/>
    <cellStyle name="Followed Hyperlink" xfId="6598" builtinId="9" hidden="1"/>
    <cellStyle name="Followed Hyperlink" xfId="6600" builtinId="9" hidden="1"/>
    <cellStyle name="Followed Hyperlink" xfId="6602" builtinId="9" hidden="1"/>
    <cellStyle name="Followed Hyperlink" xfId="6604" builtinId="9" hidden="1"/>
    <cellStyle name="Followed Hyperlink" xfId="6606" builtinId="9" hidden="1"/>
    <cellStyle name="Followed Hyperlink" xfId="6608" builtinId="9" hidden="1"/>
    <cellStyle name="Followed Hyperlink" xfId="6610" builtinId="9" hidden="1"/>
    <cellStyle name="Followed Hyperlink" xfId="6612" builtinId="9" hidden="1"/>
    <cellStyle name="Followed Hyperlink" xfId="6614" builtinId="9" hidden="1"/>
    <cellStyle name="Followed Hyperlink" xfId="6616" builtinId="9" hidden="1"/>
    <cellStyle name="Followed Hyperlink" xfId="6618" builtinId="9" hidden="1"/>
    <cellStyle name="Followed Hyperlink" xfId="6620" builtinId="9" hidden="1"/>
    <cellStyle name="Followed Hyperlink" xfId="6622" builtinId="9" hidden="1"/>
    <cellStyle name="Followed Hyperlink" xfId="6624" builtinId="9" hidden="1"/>
    <cellStyle name="Followed Hyperlink" xfId="6626" builtinId="9" hidden="1"/>
    <cellStyle name="Followed Hyperlink" xfId="6628" builtinId="9" hidden="1"/>
    <cellStyle name="Followed Hyperlink" xfId="6630" builtinId="9" hidden="1"/>
    <cellStyle name="Followed Hyperlink" xfId="6632" builtinId="9" hidden="1"/>
    <cellStyle name="Followed Hyperlink" xfId="6634" builtinId="9" hidden="1"/>
    <cellStyle name="Followed Hyperlink" xfId="6636" builtinId="9" hidden="1"/>
    <cellStyle name="Followed Hyperlink" xfId="6638" builtinId="9" hidden="1"/>
    <cellStyle name="Followed Hyperlink" xfId="6640" builtinId="9" hidden="1"/>
    <cellStyle name="Followed Hyperlink" xfId="6642" builtinId="9" hidden="1"/>
    <cellStyle name="Followed Hyperlink" xfId="6644" builtinId="9" hidden="1"/>
    <cellStyle name="Followed Hyperlink" xfId="6646" builtinId="9" hidden="1"/>
    <cellStyle name="Followed Hyperlink" xfId="6648" builtinId="9" hidden="1"/>
    <cellStyle name="Followed Hyperlink" xfId="6650" builtinId="9" hidden="1"/>
    <cellStyle name="Followed Hyperlink" xfId="6652" builtinId="9" hidden="1"/>
    <cellStyle name="Followed Hyperlink" xfId="6654" builtinId="9" hidden="1"/>
    <cellStyle name="Followed Hyperlink" xfId="6656" builtinId="9" hidden="1"/>
    <cellStyle name="Followed Hyperlink" xfId="6658" builtinId="9" hidden="1"/>
    <cellStyle name="Followed Hyperlink" xfId="6660" builtinId="9" hidden="1"/>
    <cellStyle name="Followed Hyperlink" xfId="6662" builtinId="9" hidden="1"/>
    <cellStyle name="Followed Hyperlink" xfId="6664" builtinId="9" hidden="1"/>
    <cellStyle name="Followed Hyperlink" xfId="6666" builtinId="9" hidden="1"/>
    <cellStyle name="Followed Hyperlink" xfId="6668" builtinId="9" hidden="1"/>
    <cellStyle name="Followed Hyperlink" xfId="6670" builtinId="9" hidden="1"/>
    <cellStyle name="Followed Hyperlink" xfId="6672" builtinId="9" hidden="1"/>
    <cellStyle name="Followed Hyperlink" xfId="6674" builtinId="9" hidden="1"/>
    <cellStyle name="Followed Hyperlink" xfId="6676" builtinId="9" hidden="1"/>
    <cellStyle name="Followed Hyperlink" xfId="6678" builtinId="9" hidden="1"/>
    <cellStyle name="Followed Hyperlink" xfId="6680" builtinId="9" hidden="1"/>
    <cellStyle name="Followed Hyperlink" xfId="6682" builtinId="9" hidden="1"/>
    <cellStyle name="Followed Hyperlink" xfId="6684" builtinId="9" hidden="1"/>
    <cellStyle name="Followed Hyperlink" xfId="6686" builtinId="9" hidden="1"/>
    <cellStyle name="Followed Hyperlink" xfId="6688" builtinId="9" hidden="1"/>
    <cellStyle name="Followed Hyperlink" xfId="6690" builtinId="9" hidden="1"/>
    <cellStyle name="Followed Hyperlink" xfId="6692" builtinId="9" hidden="1"/>
    <cellStyle name="Followed Hyperlink" xfId="6694" builtinId="9" hidden="1"/>
    <cellStyle name="Followed Hyperlink" xfId="6696" builtinId="9" hidden="1"/>
    <cellStyle name="Followed Hyperlink" xfId="6698" builtinId="9" hidden="1"/>
    <cellStyle name="Followed Hyperlink" xfId="6700" builtinId="9" hidden="1"/>
    <cellStyle name="Followed Hyperlink" xfId="6702" builtinId="9" hidden="1"/>
    <cellStyle name="Followed Hyperlink" xfId="6704" builtinId="9" hidden="1"/>
    <cellStyle name="Followed Hyperlink" xfId="6706" builtinId="9" hidden="1"/>
    <cellStyle name="Followed Hyperlink" xfId="6708" builtinId="9" hidden="1"/>
    <cellStyle name="Followed Hyperlink" xfId="6710" builtinId="9" hidden="1"/>
    <cellStyle name="Followed Hyperlink" xfId="6712" builtinId="9" hidden="1"/>
    <cellStyle name="Followed Hyperlink" xfId="6714" builtinId="9" hidden="1"/>
    <cellStyle name="Followed Hyperlink" xfId="6716" builtinId="9" hidden="1"/>
    <cellStyle name="Followed Hyperlink" xfId="6718" builtinId="9" hidden="1"/>
    <cellStyle name="Followed Hyperlink" xfId="6720" builtinId="9" hidden="1"/>
    <cellStyle name="Followed Hyperlink" xfId="6722" builtinId="9" hidden="1"/>
    <cellStyle name="Followed Hyperlink" xfId="6724" builtinId="9" hidden="1"/>
    <cellStyle name="Followed Hyperlink" xfId="6726" builtinId="9" hidden="1"/>
    <cellStyle name="Followed Hyperlink" xfId="6728" builtinId="9" hidden="1"/>
    <cellStyle name="Followed Hyperlink" xfId="6730" builtinId="9" hidden="1"/>
    <cellStyle name="Followed Hyperlink" xfId="6732" builtinId="9" hidden="1"/>
    <cellStyle name="Followed Hyperlink" xfId="6734" builtinId="9" hidden="1"/>
    <cellStyle name="Followed Hyperlink" xfId="6736" builtinId="9" hidden="1"/>
    <cellStyle name="Followed Hyperlink" xfId="6738" builtinId="9" hidden="1"/>
    <cellStyle name="Followed Hyperlink" xfId="6740" builtinId="9" hidden="1"/>
    <cellStyle name="Followed Hyperlink" xfId="6742" builtinId="9" hidden="1"/>
    <cellStyle name="Followed Hyperlink" xfId="6744" builtinId="9" hidden="1"/>
    <cellStyle name="Followed Hyperlink" xfId="6746" builtinId="9" hidden="1"/>
    <cellStyle name="Followed Hyperlink" xfId="6748" builtinId="9" hidden="1"/>
    <cellStyle name="Followed Hyperlink" xfId="6750" builtinId="9" hidden="1"/>
    <cellStyle name="Followed Hyperlink" xfId="6752" builtinId="9" hidden="1"/>
    <cellStyle name="Followed Hyperlink" xfId="6754" builtinId="9" hidden="1"/>
    <cellStyle name="Followed Hyperlink" xfId="6756" builtinId="9" hidden="1"/>
    <cellStyle name="Followed Hyperlink" xfId="6758" builtinId="9" hidden="1"/>
    <cellStyle name="Followed Hyperlink" xfId="6760" builtinId="9" hidden="1"/>
    <cellStyle name="Followed Hyperlink" xfId="6762" builtinId="9" hidden="1"/>
    <cellStyle name="Followed Hyperlink" xfId="6764" builtinId="9" hidden="1"/>
    <cellStyle name="Followed Hyperlink" xfId="6766" builtinId="9" hidden="1"/>
    <cellStyle name="Followed Hyperlink" xfId="6768" builtinId="9" hidden="1"/>
    <cellStyle name="Followed Hyperlink" xfId="6770" builtinId="9" hidden="1"/>
    <cellStyle name="Followed Hyperlink" xfId="6772" builtinId="9" hidden="1"/>
    <cellStyle name="Followed Hyperlink" xfId="6774" builtinId="9" hidden="1"/>
    <cellStyle name="Followed Hyperlink" xfId="6776" builtinId="9" hidden="1"/>
    <cellStyle name="Followed Hyperlink" xfId="6778" builtinId="9" hidden="1"/>
    <cellStyle name="Followed Hyperlink" xfId="6780" builtinId="9" hidden="1"/>
    <cellStyle name="Followed Hyperlink" xfId="6782" builtinId="9" hidden="1"/>
    <cellStyle name="Followed Hyperlink" xfId="6784" builtinId="9" hidden="1"/>
    <cellStyle name="Followed Hyperlink" xfId="6786" builtinId="9" hidden="1"/>
    <cellStyle name="Followed Hyperlink" xfId="6788" builtinId="9" hidden="1"/>
    <cellStyle name="Followed Hyperlink" xfId="6790" builtinId="9" hidden="1"/>
    <cellStyle name="Followed Hyperlink" xfId="6792" builtinId="9" hidden="1"/>
    <cellStyle name="Followed Hyperlink" xfId="6794" builtinId="9" hidden="1"/>
    <cellStyle name="Followed Hyperlink" xfId="6796" builtinId="9" hidden="1"/>
    <cellStyle name="Followed Hyperlink" xfId="6798" builtinId="9" hidden="1"/>
    <cellStyle name="Followed Hyperlink" xfId="6800" builtinId="9" hidden="1"/>
    <cellStyle name="Followed Hyperlink" xfId="6802" builtinId="9" hidden="1"/>
    <cellStyle name="Followed Hyperlink" xfId="6804" builtinId="9" hidden="1"/>
    <cellStyle name="Followed Hyperlink" xfId="6806" builtinId="9" hidden="1"/>
    <cellStyle name="Followed Hyperlink" xfId="6808" builtinId="9" hidden="1"/>
    <cellStyle name="Followed Hyperlink" xfId="6810" builtinId="9" hidden="1"/>
    <cellStyle name="Followed Hyperlink" xfId="6812" builtinId="9" hidden="1"/>
    <cellStyle name="Followed Hyperlink" xfId="6814" builtinId="9" hidden="1"/>
    <cellStyle name="Followed Hyperlink" xfId="6816" builtinId="9" hidden="1"/>
    <cellStyle name="Followed Hyperlink" xfId="6818" builtinId="9" hidden="1"/>
    <cellStyle name="Followed Hyperlink" xfId="6820" builtinId="9" hidden="1"/>
    <cellStyle name="Followed Hyperlink" xfId="6822" builtinId="9" hidden="1"/>
    <cellStyle name="Followed Hyperlink" xfId="6824" builtinId="9" hidden="1"/>
    <cellStyle name="Followed Hyperlink" xfId="6826" builtinId="9" hidden="1"/>
    <cellStyle name="Followed Hyperlink" xfId="6828" builtinId="9" hidden="1"/>
    <cellStyle name="Followed Hyperlink" xfId="6830" builtinId="9" hidden="1"/>
    <cellStyle name="Followed Hyperlink" xfId="6832" builtinId="9" hidden="1"/>
    <cellStyle name="Followed Hyperlink" xfId="6834" builtinId="9" hidden="1"/>
    <cellStyle name="Followed Hyperlink" xfId="6836" builtinId="9" hidden="1"/>
    <cellStyle name="Followed Hyperlink" xfId="6838" builtinId="9" hidden="1"/>
    <cellStyle name="Followed Hyperlink" xfId="6840" builtinId="9" hidden="1"/>
    <cellStyle name="Followed Hyperlink" xfId="6842" builtinId="9" hidden="1"/>
    <cellStyle name="Followed Hyperlink" xfId="6844" builtinId="9" hidden="1"/>
    <cellStyle name="Followed Hyperlink" xfId="6846" builtinId="9" hidden="1"/>
    <cellStyle name="Followed Hyperlink" xfId="6848" builtinId="9" hidden="1"/>
    <cellStyle name="Followed Hyperlink" xfId="6850" builtinId="9" hidden="1"/>
    <cellStyle name="Followed Hyperlink" xfId="6852" builtinId="9" hidden="1"/>
    <cellStyle name="Followed Hyperlink" xfId="6854" builtinId="9" hidden="1"/>
    <cellStyle name="Followed Hyperlink" xfId="6856" builtinId="9" hidden="1"/>
    <cellStyle name="Followed Hyperlink" xfId="6858" builtinId="9" hidden="1"/>
    <cellStyle name="Followed Hyperlink" xfId="6860" builtinId="9" hidden="1"/>
    <cellStyle name="Followed Hyperlink" xfId="6862" builtinId="9" hidden="1"/>
    <cellStyle name="Followed Hyperlink" xfId="6864" builtinId="9" hidden="1"/>
    <cellStyle name="Followed Hyperlink" xfId="6866" builtinId="9" hidden="1"/>
    <cellStyle name="Followed Hyperlink" xfId="6868" builtinId="9" hidden="1"/>
    <cellStyle name="Followed Hyperlink" xfId="6870" builtinId="9" hidden="1"/>
    <cellStyle name="Followed Hyperlink" xfId="6872" builtinId="9" hidden="1"/>
    <cellStyle name="Followed Hyperlink" xfId="6874" builtinId="9" hidden="1"/>
    <cellStyle name="Followed Hyperlink" xfId="6876" builtinId="9" hidden="1"/>
    <cellStyle name="Followed Hyperlink" xfId="6878" builtinId="9" hidden="1"/>
    <cellStyle name="Followed Hyperlink" xfId="6880" builtinId="9" hidden="1"/>
    <cellStyle name="Followed Hyperlink" xfId="6882" builtinId="9" hidden="1"/>
    <cellStyle name="Followed Hyperlink" xfId="6884" builtinId="9" hidden="1"/>
    <cellStyle name="Followed Hyperlink" xfId="6886" builtinId="9" hidden="1"/>
    <cellStyle name="Followed Hyperlink" xfId="6888" builtinId="9" hidden="1"/>
    <cellStyle name="Followed Hyperlink" xfId="6890" builtinId="9" hidden="1"/>
    <cellStyle name="Followed Hyperlink" xfId="6892" builtinId="9" hidden="1"/>
    <cellStyle name="Followed Hyperlink" xfId="6894" builtinId="9" hidden="1"/>
    <cellStyle name="Followed Hyperlink" xfId="6896" builtinId="9" hidden="1"/>
    <cellStyle name="Followed Hyperlink" xfId="6898" builtinId="9" hidden="1"/>
    <cellStyle name="Followed Hyperlink" xfId="6900" builtinId="9" hidden="1"/>
    <cellStyle name="Followed Hyperlink" xfId="6902" builtinId="9" hidden="1"/>
    <cellStyle name="Followed Hyperlink" xfId="6904" builtinId="9" hidden="1"/>
    <cellStyle name="Followed Hyperlink" xfId="6906" builtinId="9" hidden="1"/>
    <cellStyle name="Followed Hyperlink" xfId="6908" builtinId="9" hidden="1"/>
    <cellStyle name="Followed Hyperlink" xfId="6910" builtinId="9" hidden="1"/>
    <cellStyle name="Followed Hyperlink" xfId="6912" builtinId="9" hidden="1"/>
    <cellStyle name="Followed Hyperlink" xfId="6914" builtinId="9" hidden="1"/>
    <cellStyle name="Followed Hyperlink" xfId="6916" builtinId="9" hidden="1"/>
    <cellStyle name="Followed Hyperlink" xfId="6918" builtinId="9" hidden="1"/>
    <cellStyle name="Followed Hyperlink" xfId="6920" builtinId="9" hidden="1"/>
    <cellStyle name="Followed Hyperlink" xfId="6922" builtinId="9" hidden="1"/>
    <cellStyle name="Followed Hyperlink" xfId="6924" builtinId="9" hidden="1"/>
    <cellStyle name="Followed Hyperlink" xfId="6926" builtinId="9" hidden="1"/>
    <cellStyle name="Followed Hyperlink" xfId="6928" builtinId="9" hidden="1"/>
    <cellStyle name="Followed Hyperlink" xfId="6930" builtinId="9" hidden="1"/>
    <cellStyle name="Followed Hyperlink" xfId="6932" builtinId="9" hidden="1"/>
    <cellStyle name="Followed Hyperlink" xfId="6934" builtinId="9" hidden="1"/>
    <cellStyle name="Followed Hyperlink" xfId="6936" builtinId="9" hidden="1"/>
    <cellStyle name="Followed Hyperlink" xfId="6938" builtinId="9" hidden="1"/>
    <cellStyle name="Followed Hyperlink" xfId="6940" builtinId="9" hidden="1"/>
    <cellStyle name="Followed Hyperlink" xfId="6942" builtinId="9" hidden="1"/>
    <cellStyle name="Followed Hyperlink" xfId="6944" builtinId="9" hidden="1"/>
    <cellStyle name="Followed Hyperlink" xfId="6946" builtinId="9" hidden="1"/>
    <cellStyle name="Followed Hyperlink" xfId="6948" builtinId="9" hidden="1"/>
    <cellStyle name="Followed Hyperlink" xfId="6950" builtinId="9" hidden="1"/>
    <cellStyle name="Followed Hyperlink" xfId="6952" builtinId="9" hidden="1"/>
    <cellStyle name="Followed Hyperlink" xfId="6954" builtinId="9" hidden="1"/>
    <cellStyle name="Followed Hyperlink" xfId="6956" builtinId="9" hidden="1"/>
    <cellStyle name="Followed Hyperlink" xfId="6958" builtinId="9" hidden="1"/>
    <cellStyle name="Followed Hyperlink" xfId="6960" builtinId="9" hidden="1"/>
    <cellStyle name="Followed Hyperlink" xfId="6962" builtinId="9" hidden="1"/>
    <cellStyle name="Followed Hyperlink" xfId="6964" builtinId="9" hidden="1"/>
    <cellStyle name="Followed Hyperlink" xfId="6966" builtinId="9" hidden="1"/>
    <cellStyle name="Followed Hyperlink" xfId="6968" builtinId="9" hidden="1"/>
    <cellStyle name="Followed Hyperlink" xfId="6970" builtinId="9" hidden="1"/>
    <cellStyle name="Followed Hyperlink" xfId="6972" builtinId="9" hidden="1"/>
    <cellStyle name="Followed Hyperlink" xfId="6974" builtinId="9" hidden="1"/>
    <cellStyle name="Followed Hyperlink" xfId="6976" builtinId="9" hidden="1"/>
    <cellStyle name="Followed Hyperlink" xfId="6978" builtinId="9" hidden="1"/>
    <cellStyle name="Followed Hyperlink" xfId="6980" builtinId="9" hidden="1"/>
    <cellStyle name="Followed Hyperlink" xfId="6982" builtinId="9" hidden="1"/>
    <cellStyle name="Followed Hyperlink" xfId="6984" builtinId="9" hidden="1"/>
    <cellStyle name="Followed Hyperlink" xfId="6986" builtinId="9" hidden="1"/>
    <cellStyle name="Followed Hyperlink" xfId="6988" builtinId="9" hidden="1"/>
    <cellStyle name="Followed Hyperlink" xfId="6990" builtinId="9" hidden="1"/>
    <cellStyle name="Followed Hyperlink" xfId="6992" builtinId="9" hidden="1"/>
    <cellStyle name="Followed Hyperlink" xfId="6994" builtinId="9" hidden="1"/>
    <cellStyle name="Followed Hyperlink" xfId="6996" builtinId="9" hidden="1"/>
    <cellStyle name="Followed Hyperlink" xfId="6998" builtinId="9" hidden="1"/>
    <cellStyle name="Followed Hyperlink" xfId="7000" builtinId="9" hidden="1"/>
    <cellStyle name="Followed Hyperlink" xfId="7002" builtinId="9" hidden="1"/>
    <cellStyle name="Followed Hyperlink" xfId="7004" builtinId="9" hidden="1"/>
    <cellStyle name="Followed Hyperlink" xfId="7006" builtinId="9" hidden="1"/>
    <cellStyle name="Followed Hyperlink" xfId="7008" builtinId="9" hidden="1"/>
    <cellStyle name="Followed Hyperlink" xfId="7010" builtinId="9" hidden="1"/>
    <cellStyle name="Followed Hyperlink" xfId="7012" builtinId="9" hidden="1"/>
    <cellStyle name="Followed Hyperlink" xfId="7014" builtinId="9" hidden="1"/>
    <cellStyle name="Followed Hyperlink" xfId="7016" builtinId="9" hidden="1"/>
    <cellStyle name="Followed Hyperlink" xfId="7018" builtinId="9" hidden="1"/>
    <cellStyle name="Followed Hyperlink" xfId="7020" builtinId="9" hidden="1"/>
    <cellStyle name="Followed Hyperlink" xfId="7022" builtinId="9" hidden="1"/>
    <cellStyle name="Followed Hyperlink" xfId="7024" builtinId="9" hidden="1"/>
    <cellStyle name="Followed Hyperlink" xfId="7026" builtinId="9" hidden="1"/>
    <cellStyle name="Followed Hyperlink" xfId="7028" builtinId="9" hidden="1"/>
    <cellStyle name="Followed Hyperlink" xfId="7030" builtinId="9" hidden="1"/>
    <cellStyle name="Followed Hyperlink" xfId="7032" builtinId="9" hidden="1"/>
    <cellStyle name="Followed Hyperlink" xfId="7034" builtinId="9" hidden="1"/>
    <cellStyle name="Followed Hyperlink" xfId="7036" builtinId="9" hidden="1"/>
    <cellStyle name="Followed Hyperlink" xfId="7038" builtinId="9" hidden="1"/>
    <cellStyle name="Followed Hyperlink" xfId="7040" builtinId="9" hidden="1"/>
    <cellStyle name="Followed Hyperlink" xfId="7042" builtinId="9" hidden="1"/>
    <cellStyle name="Followed Hyperlink" xfId="7044" builtinId="9" hidden="1"/>
    <cellStyle name="Followed Hyperlink" xfId="7046" builtinId="9" hidden="1"/>
    <cellStyle name="Followed Hyperlink" xfId="7048" builtinId="9" hidden="1"/>
    <cellStyle name="Followed Hyperlink" xfId="7050" builtinId="9" hidden="1"/>
    <cellStyle name="Followed Hyperlink" xfId="7052" builtinId="9" hidden="1"/>
    <cellStyle name="Followed Hyperlink" xfId="7054" builtinId="9" hidden="1"/>
    <cellStyle name="Followed Hyperlink" xfId="7056" builtinId="9" hidden="1"/>
    <cellStyle name="Followed Hyperlink" xfId="7058" builtinId="9" hidden="1"/>
    <cellStyle name="Followed Hyperlink" xfId="7060" builtinId="9" hidden="1"/>
    <cellStyle name="Followed Hyperlink" xfId="7062" builtinId="9" hidden="1"/>
    <cellStyle name="Followed Hyperlink" xfId="7064" builtinId="9" hidden="1"/>
    <cellStyle name="Followed Hyperlink" xfId="7066" builtinId="9" hidden="1"/>
    <cellStyle name="Followed Hyperlink" xfId="7068" builtinId="9" hidden="1"/>
    <cellStyle name="Followed Hyperlink" xfId="7070" builtinId="9" hidden="1"/>
    <cellStyle name="Followed Hyperlink" xfId="7072" builtinId="9" hidden="1"/>
    <cellStyle name="Followed Hyperlink" xfId="7074" builtinId="9" hidden="1"/>
    <cellStyle name="Followed Hyperlink" xfId="7076" builtinId="9" hidden="1"/>
    <cellStyle name="Followed Hyperlink" xfId="7078" builtinId="9" hidden="1"/>
    <cellStyle name="Followed Hyperlink" xfId="7080" builtinId="9" hidden="1"/>
    <cellStyle name="Followed Hyperlink" xfId="7082" builtinId="9" hidden="1"/>
    <cellStyle name="Followed Hyperlink" xfId="7084" builtinId="9" hidden="1"/>
    <cellStyle name="Followed Hyperlink" xfId="7086" builtinId="9" hidden="1"/>
    <cellStyle name="Followed Hyperlink" xfId="7088" builtinId="9" hidden="1"/>
    <cellStyle name="Followed Hyperlink" xfId="7090" builtinId="9" hidden="1"/>
    <cellStyle name="Followed Hyperlink" xfId="7092" builtinId="9" hidden="1"/>
    <cellStyle name="Followed Hyperlink" xfId="7094" builtinId="9" hidden="1"/>
    <cellStyle name="Followed Hyperlink" xfId="7096" builtinId="9" hidden="1"/>
    <cellStyle name="Followed Hyperlink" xfId="7098" builtinId="9" hidden="1"/>
    <cellStyle name="Followed Hyperlink" xfId="7100" builtinId="9" hidden="1"/>
    <cellStyle name="Followed Hyperlink" xfId="7102" builtinId="9" hidden="1"/>
    <cellStyle name="Followed Hyperlink" xfId="7104" builtinId="9" hidden="1"/>
    <cellStyle name="Followed Hyperlink" xfId="7106" builtinId="9" hidden="1"/>
    <cellStyle name="Followed Hyperlink" xfId="7108" builtinId="9" hidden="1"/>
    <cellStyle name="Followed Hyperlink" xfId="7110" builtinId="9" hidden="1"/>
    <cellStyle name="Followed Hyperlink" xfId="7112" builtinId="9" hidden="1"/>
    <cellStyle name="Followed Hyperlink" xfId="7114" builtinId="9" hidden="1"/>
    <cellStyle name="Followed Hyperlink" xfId="7116" builtinId="9" hidden="1"/>
    <cellStyle name="Followed Hyperlink" xfId="7118" builtinId="9" hidden="1"/>
    <cellStyle name="Followed Hyperlink" xfId="7120" builtinId="9" hidden="1"/>
    <cellStyle name="Followed Hyperlink" xfId="7122" builtinId="9" hidden="1"/>
    <cellStyle name="Followed Hyperlink" xfId="7124" builtinId="9" hidden="1"/>
    <cellStyle name="Followed Hyperlink" xfId="7126" builtinId="9" hidden="1"/>
    <cellStyle name="Followed Hyperlink" xfId="7128" builtinId="9" hidden="1"/>
    <cellStyle name="Followed Hyperlink" xfId="7130" builtinId="9" hidden="1"/>
    <cellStyle name="Followed Hyperlink" xfId="7132" builtinId="9" hidden="1"/>
    <cellStyle name="Followed Hyperlink" xfId="7134" builtinId="9" hidden="1"/>
    <cellStyle name="Followed Hyperlink" xfId="7136" builtinId="9" hidden="1"/>
    <cellStyle name="Followed Hyperlink" xfId="7138" builtinId="9" hidden="1"/>
    <cellStyle name="Followed Hyperlink" xfId="7140" builtinId="9" hidden="1"/>
    <cellStyle name="Followed Hyperlink" xfId="7142" builtinId="9" hidden="1"/>
    <cellStyle name="Followed Hyperlink" xfId="7144" builtinId="9" hidden="1"/>
    <cellStyle name="Followed Hyperlink" xfId="7146" builtinId="9" hidden="1"/>
    <cellStyle name="Followed Hyperlink" xfId="7148" builtinId="9" hidden="1"/>
    <cellStyle name="Followed Hyperlink" xfId="7150" builtinId="9" hidden="1"/>
    <cellStyle name="Followed Hyperlink" xfId="7152" builtinId="9" hidden="1"/>
    <cellStyle name="Followed Hyperlink" xfId="7154" builtinId="9" hidden="1"/>
    <cellStyle name="Followed Hyperlink" xfId="7156" builtinId="9" hidden="1"/>
    <cellStyle name="Followed Hyperlink" xfId="7158" builtinId="9" hidden="1"/>
    <cellStyle name="Followed Hyperlink" xfId="7160" builtinId="9" hidden="1"/>
    <cellStyle name="Followed Hyperlink" xfId="7162" builtinId="9" hidden="1"/>
    <cellStyle name="Followed Hyperlink" xfId="7164" builtinId="9" hidden="1"/>
    <cellStyle name="Followed Hyperlink" xfId="7166" builtinId="9" hidden="1"/>
    <cellStyle name="Followed Hyperlink" xfId="7168" builtinId="9" hidden="1"/>
    <cellStyle name="Followed Hyperlink" xfId="7170" builtinId="9" hidden="1"/>
    <cellStyle name="Followed Hyperlink" xfId="7172" builtinId="9" hidden="1"/>
    <cellStyle name="Followed Hyperlink" xfId="7174" builtinId="9" hidden="1"/>
    <cellStyle name="Followed Hyperlink" xfId="7176" builtinId="9" hidden="1"/>
    <cellStyle name="Followed Hyperlink" xfId="7178" builtinId="9" hidden="1"/>
    <cellStyle name="Followed Hyperlink" xfId="7180" builtinId="9" hidden="1"/>
    <cellStyle name="Followed Hyperlink" xfId="7182" builtinId="9" hidden="1"/>
    <cellStyle name="Followed Hyperlink" xfId="7184" builtinId="9" hidden="1"/>
    <cellStyle name="Followed Hyperlink" xfId="7186" builtinId="9" hidden="1"/>
    <cellStyle name="Followed Hyperlink" xfId="7188" builtinId="9" hidden="1"/>
    <cellStyle name="Followed Hyperlink" xfId="7190" builtinId="9" hidden="1"/>
    <cellStyle name="Followed Hyperlink" xfId="7192" builtinId="9" hidden="1"/>
    <cellStyle name="Followed Hyperlink" xfId="7194" builtinId="9" hidden="1"/>
    <cellStyle name="Followed Hyperlink" xfId="7196" builtinId="9" hidden="1"/>
    <cellStyle name="Followed Hyperlink" xfId="7198" builtinId="9" hidden="1"/>
    <cellStyle name="Followed Hyperlink" xfId="7200" builtinId="9" hidden="1"/>
    <cellStyle name="Followed Hyperlink" xfId="7202" builtinId="9" hidden="1"/>
    <cellStyle name="Followed Hyperlink" xfId="7204" builtinId="9" hidden="1"/>
    <cellStyle name="Followed Hyperlink" xfId="7206" builtinId="9" hidden="1"/>
    <cellStyle name="Followed Hyperlink" xfId="7208" builtinId="9" hidden="1"/>
    <cellStyle name="Followed Hyperlink" xfId="7210" builtinId="9" hidden="1"/>
    <cellStyle name="Followed Hyperlink" xfId="7212" builtinId="9" hidden="1"/>
    <cellStyle name="Followed Hyperlink" xfId="7214" builtinId="9" hidden="1"/>
    <cellStyle name="Followed Hyperlink" xfId="7216" builtinId="9" hidden="1"/>
    <cellStyle name="Followed Hyperlink" xfId="7218" builtinId="9" hidden="1"/>
    <cellStyle name="Followed Hyperlink" xfId="7220" builtinId="9" hidden="1"/>
    <cellStyle name="Followed Hyperlink" xfId="7222" builtinId="9" hidden="1"/>
    <cellStyle name="Followed Hyperlink" xfId="7224" builtinId="9" hidden="1"/>
    <cellStyle name="Followed Hyperlink" xfId="7226" builtinId="9" hidden="1"/>
    <cellStyle name="Followed Hyperlink" xfId="7228" builtinId="9" hidden="1"/>
    <cellStyle name="Followed Hyperlink" xfId="7230" builtinId="9" hidden="1"/>
    <cellStyle name="Followed Hyperlink" xfId="7232" builtinId="9" hidden="1"/>
    <cellStyle name="Followed Hyperlink" xfId="7234" builtinId="9" hidden="1"/>
    <cellStyle name="Followed Hyperlink" xfId="7236" builtinId="9" hidden="1"/>
    <cellStyle name="Followed Hyperlink" xfId="7238" builtinId="9" hidden="1"/>
    <cellStyle name="Followed Hyperlink" xfId="7240" builtinId="9" hidden="1"/>
    <cellStyle name="Followed Hyperlink" xfId="7242" builtinId="9" hidden="1"/>
    <cellStyle name="Followed Hyperlink" xfId="7244" builtinId="9" hidden="1"/>
    <cellStyle name="Followed Hyperlink" xfId="7246" builtinId="9" hidden="1"/>
    <cellStyle name="Followed Hyperlink" xfId="7248" builtinId="9" hidden="1"/>
    <cellStyle name="Followed Hyperlink" xfId="7250" builtinId="9" hidden="1"/>
    <cellStyle name="Followed Hyperlink" xfId="7252" builtinId="9" hidden="1"/>
    <cellStyle name="Followed Hyperlink" xfId="7254" builtinId="9" hidden="1"/>
    <cellStyle name="Followed Hyperlink" xfId="7256" builtinId="9" hidden="1"/>
    <cellStyle name="Followed Hyperlink" xfId="7258" builtinId="9" hidden="1"/>
    <cellStyle name="Followed Hyperlink" xfId="7260" builtinId="9" hidden="1"/>
    <cellStyle name="Followed Hyperlink" xfId="7262" builtinId="9" hidden="1"/>
    <cellStyle name="Followed Hyperlink" xfId="7264" builtinId="9" hidden="1"/>
    <cellStyle name="Followed Hyperlink" xfId="7266" builtinId="9" hidden="1"/>
    <cellStyle name="Followed Hyperlink" xfId="7268" builtinId="9" hidden="1"/>
    <cellStyle name="Followed Hyperlink" xfId="7270" builtinId="9" hidden="1"/>
    <cellStyle name="Followed Hyperlink" xfId="7272" builtinId="9" hidden="1"/>
    <cellStyle name="Followed Hyperlink" xfId="7274" builtinId="9" hidden="1"/>
    <cellStyle name="Followed Hyperlink" xfId="7276" builtinId="9" hidden="1"/>
    <cellStyle name="Followed Hyperlink" xfId="7278" builtinId="9" hidden="1"/>
    <cellStyle name="Followed Hyperlink" xfId="7280" builtinId="9" hidden="1"/>
    <cellStyle name="Followed Hyperlink" xfId="7282" builtinId="9" hidden="1"/>
    <cellStyle name="Followed Hyperlink" xfId="7284" builtinId="9" hidden="1"/>
    <cellStyle name="Followed Hyperlink" xfId="7286" builtinId="9" hidden="1"/>
    <cellStyle name="Followed Hyperlink" xfId="7288" builtinId="9" hidden="1"/>
    <cellStyle name="Followed Hyperlink" xfId="7290" builtinId="9" hidden="1"/>
    <cellStyle name="Followed Hyperlink" xfId="7292" builtinId="9" hidden="1"/>
    <cellStyle name="Followed Hyperlink" xfId="7294" builtinId="9" hidden="1"/>
    <cellStyle name="Followed Hyperlink" xfId="7296" builtinId="9" hidden="1"/>
    <cellStyle name="Followed Hyperlink" xfId="7298" builtinId="9" hidden="1"/>
    <cellStyle name="Followed Hyperlink" xfId="7300" builtinId="9" hidden="1"/>
    <cellStyle name="Followed Hyperlink" xfId="7302" builtinId="9" hidden="1"/>
    <cellStyle name="Followed Hyperlink" xfId="7304" builtinId="9" hidden="1"/>
    <cellStyle name="Followed Hyperlink" xfId="7306" builtinId="9" hidden="1"/>
    <cellStyle name="Followed Hyperlink" xfId="7308" builtinId="9" hidden="1"/>
    <cellStyle name="Followed Hyperlink" xfId="7310" builtinId="9" hidden="1"/>
    <cellStyle name="Followed Hyperlink" xfId="7312" builtinId="9" hidden="1"/>
    <cellStyle name="Followed Hyperlink" xfId="7314" builtinId="9" hidden="1"/>
    <cellStyle name="Followed Hyperlink" xfId="7316" builtinId="9" hidden="1"/>
    <cellStyle name="Followed Hyperlink" xfId="7318" builtinId="9" hidden="1"/>
    <cellStyle name="Followed Hyperlink" xfId="7320" builtinId="9" hidden="1"/>
    <cellStyle name="Followed Hyperlink" xfId="7322" builtinId="9" hidden="1"/>
    <cellStyle name="Followed Hyperlink" xfId="7324" builtinId="9" hidden="1"/>
    <cellStyle name="Followed Hyperlink" xfId="7326" builtinId="9" hidden="1"/>
    <cellStyle name="Followed Hyperlink" xfId="7328" builtinId="9" hidden="1"/>
    <cellStyle name="Followed Hyperlink" xfId="7330" builtinId="9" hidden="1"/>
    <cellStyle name="Followed Hyperlink" xfId="7332" builtinId="9" hidden="1"/>
    <cellStyle name="Followed Hyperlink" xfId="7334" builtinId="9" hidden="1"/>
    <cellStyle name="Followed Hyperlink" xfId="7336" builtinId="9" hidden="1"/>
    <cellStyle name="Followed Hyperlink" xfId="7338" builtinId="9" hidden="1"/>
    <cellStyle name="Followed Hyperlink" xfId="7340" builtinId="9" hidden="1"/>
    <cellStyle name="Followed Hyperlink" xfId="7342" builtinId="9" hidden="1"/>
    <cellStyle name="Followed Hyperlink" xfId="7344" builtinId="9" hidden="1"/>
    <cellStyle name="Followed Hyperlink" xfId="7346" builtinId="9" hidden="1"/>
    <cellStyle name="Followed Hyperlink" xfId="7348" builtinId="9" hidden="1"/>
    <cellStyle name="Followed Hyperlink" xfId="7350" builtinId="9" hidden="1"/>
    <cellStyle name="Followed Hyperlink" xfId="7352" builtinId="9" hidden="1"/>
    <cellStyle name="Followed Hyperlink" xfId="7354" builtinId="9" hidden="1"/>
    <cellStyle name="Followed Hyperlink" xfId="7356" builtinId="9" hidden="1"/>
    <cellStyle name="Followed Hyperlink" xfId="7358" builtinId="9" hidden="1"/>
    <cellStyle name="Followed Hyperlink" xfId="7360" builtinId="9" hidden="1"/>
    <cellStyle name="Followed Hyperlink" xfId="7362" builtinId="9" hidden="1"/>
    <cellStyle name="Followed Hyperlink" xfId="7364" builtinId="9" hidden="1"/>
    <cellStyle name="Followed Hyperlink" xfId="7366" builtinId="9" hidden="1"/>
    <cellStyle name="Followed Hyperlink" xfId="7368" builtinId="9" hidden="1"/>
    <cellStyle name="Followed Hyperlink" xfId="7370" builtinId="9" hidden="1"/>
    <cellStyle name="Followed Hyperlink" xfId="7372" builtinId="9" hidden="1"/>
    <cellStyle name="Followed Hyperlink" xfId="7374" builtinId="9" hidden="1"/>
    <cellStyle name="Followed Hyperlink" xfId="7376" builtinId="9" hidden="1"/>
    <cellStyle name="Followed Hyperlink" xfId="7378" builtinId="9" hidden="1"/>
    <cellStyle name="Followed Hyperlink" xfId="7380" builtinId="9" hidden="1"/>
    <cellStyle name="Followed Hyperlink" xfId="7382" builtinId="9" hidden="1"/>
    <cellStyle name="Followed Hyperlink" xfId="7384" builtinId="9" hidden="1"/>
    <cellStyle name="Followed Hyperlink" xfId="7386" builtinId="9" hidden="1"/>
    <cellStyle name="Followed Hyperlink" xfId="7388" builtinId="9" hidden="1"/>
    <cellStyle name="Followed Hyperlink" xfId="7390" builtinId="9" hidden="1"/>
    <cellStyle name="Followed Hyperlink" xfId="7392" builtinId="9" hidden="1"/>
    <cellStyle name="Followed Hyperlink" xfId="7394" builtinId="9" hidden="1"/>
    <cellStyle name="Followed Hyperlink" xfId="7396" builtinId="9" hidden="1"/>
    <cellStyle name="Followed Hyperlink" xfId="7398" builtinId="9" hidden="1"/>
    <cellStyle name="Followed Hyperlink" xfId="7400" builtinId="9" hidden="1"/>
    <cellStyle name="Followed Hyperlink" xfId="7402" builtinId="9" hidden="1"/>
    <cellStyle name="Followed Hyperlink" xfId="7404" builtinId="9" hidden="1"/>
    <cellStyle name="Followed Hyperlink" xfId="7406" builtinId="9" hidden="1"/>
    <cellStyle name="Followed Hyperlink" xfId="7408" builtinId="9" hidden="1"/>
    <cellStyle name="Followed Hyperlink" xfId="7410" builtinId="9" hidden="1"/>
    <cellStyle name="Followed Hyperlink" xfId="7412" builtinId="9" hidden="1"/>
    <cellStyle name="Followed Hyperlink" xfId="7414" builtinId="9" hidden="1"/>
    <cellStyle name="Followed Hyperlink" xfId="7416" builtinId="9" hidden="1"/>
    <cellStyle name="Followed Hyperlink" xfId="7418" builtinId="9" hidden="1"/>
    <cellStyle name="Followed Hyperlink" xfId="7420" builtinId="9" hidden="1"/>
    <cellStyle name="Followed Hyperlink" xfId="7422" builtinId="9" hidden="1"/>
    <cellStyle name="Followed Hyperlink" xfId="7424" builtinId="9" hidden="1"/>
    <cellStyle name="Followed Hyperlink" xfId="7426" builtinId="9" hidden="1"/>
    <cellStyle name="Followed Hyperlink" xfId="7428" builtinId="9" hidden="1"/>
    <cellStyle name="Followed Hyperlink" xfId="7430" builtinId="9" hidden="1"/>
    <cellStyle name="Followed Hyperlink" xfId="7432" builtinId="9" hidden="1"/>
    <cellStyle name="Followed Hyperlink" xfId="7434" builtinId="9" hidden="1"/>
    <cellStyle name="Followed Hyperlink" xfId="7436" builtinId="9" hidden="1"/>
    <cellStyle name="Followed Hyperlink" xfId="7438" builtinId="9" hidden="1"/>
    <cellStyle name="Followed Hyperlink" xfId="7440" builtinId="9" hidden="1"/>
    <cellStyle name="Followed Hyperlink" xfId="7442" builtinId="9" hidden="1"/>
    <cellStyle name="Followed Hyperlink" xfId="7444" builtinId="9" hidden="1"/>
    <cellStyle name="Followed Hyperlink" xfId="7446" builtinId="9" hidden="1"/>
    <cellStyle name="Followed Hyperlink" xfId="7448" builtinId="9" hidden="1"/>
    <cellStyle name="Followed Hyperlink" xfId="7450" builtinId="9" hidden="1"/>
    <cellStyle name="Followed Hyperlink" xfId="7452" builtinId="9" hidden="1"/>
    <cellStyle name="Followed Hyperlink" xfId="7454" builtinId="9" hidden="1"/>
    <cellStyle name="Followed Hyperlink" xfId="7456" builtinId="9" hidden="1"/>
    <cellStyle name="Followed Hyperlink" xfId="7458" builtinId="9" hidden="1"/>
    <cellStyle name="Followed Hyperlink" xfId="7460" builtinId="9" hidden="1"/>
    <cellStyle name="Followed Hyperlink" xfId="7462" builtinId="9" hidden="1"/>
    <cellStyle name="Followed Hyperlink" xfId="7464" builtinId="9" hidden="1"/>
    <cellStyle name="Followed Hyperlink" xfId="7466" builtinId="9" hidden="1"/>
    <cellStyle name="Followed Hyperlink" xfId="7468" builtinId="9" hidden="1"/>
    <cellStyle name="Followed Hyperlink" xfId="7470" builtinId="9" hidden="1"/>
    <cellStyle name="Followed Hyperlink" xfId="7472" builtinId="9" hidden="1"/>
    <cellStyle name="Followed Hyperlink" xfId="7474" builtinId="9" hidden="1"/>
    <cellStyle name="Followed Hyperlink" xfId="7476" builtinId="9" hidden="1"/>
    <cellStyle name="Followed Hyperlink" xfId="7478" builtinId="9" hidden="1"/>
    <cellStyle name="Followed Hyperlink" xfId="7480" builtinId="9" hidden="1"/>
    <cellStyle name="Followed Hyperlink" xfId="7482" builtinId="9" hidden="1"/>
    <cellStyle name="Followed Hyperlink" xfId="7484" builtinId="9" hidden="1"/>
    <cellStyle name="Followed Hyperlink" xfId="7486" builtinId="9" hidden="1"/>
    <cellStyle name="Followed Hyperlink" xfId="7488" builtinId="9" hidden="1"/>
    <cellStyle name="Followed Hyperlink" xfId="7490" builtinId="9" hidden="1"/>
    <cellStyle name="Followed Hyperlink" xfId="7492" builtinId="9" hidden="1"/>
    <cellStyle name="Followed Hyperlink" xfId="7494" builtinId="9" hidden="1"/>
    <cellStyle name="Followed Hyperlink" xfId="7496" builtinId="9" hidden="1"/>
    <cellStyle name="Followed Hyperlink" xfId="7498" builtinId="9" hidden="1"/>
    <cellStyle name="Followed Hyperlink" xfId="7500" builtinId="9" hidden="1"/>
    <cellStyle name="Followed Hyperlink" xfId="7502" builtinId="9" hidden="1"/>
    <cellStyle name="Followed Hyperlink" xfId="7504" builtinId="9" hidden="1"/>
    <cellStyle name="Followed Hyperlink" xfId="7506" builtinId="9" hidden="1"/>
    <cellStyle name="Followed Hyperlink" xfId="7508" builtinId="9" hidden="1"/>
    <cellStyle name="Followed Hyperlink" xfId="7510" builtinId="9" hidden="1"/>
    <cellStyle name="Followed Hyperlink" xfId="7512" builtinId="9" hidden="1"/>
    <cellStyle name="Followed Hyperlink" xfId="7514" builtinId="9" hidden="1"/>
    <cellStyle name="Followed Hyperlink" xfId="7516" builtinId="9" hidden="1"/>
    <cellStyle name="Followed Hyperlink" xfId="7518" builtinId="9" hidden="1"/>
    <cellStyle name="Followed Hyperlink" xfId="7520" builtinId="9" hidden="1"/>
    <cellStyle name="Followed Hyperlink" xfId="7522" builtinId="9" hidden="1"/>
    <cellStyle name="Followed Hyperlink" xfId="7524" builtinId="9" hidden="1"/>
    <cellStyle name="Followed Hyperlink" xfId="7526" builtinId="9" hidden="1"/>
    <cellStyle name="Followed Hyperlink" xfId="7528" builtinId="9" hidden="1"/>
    <cellStyle name="Followed Hyperlink" xfId="7530" builtinId="9" hidden="1"/>
    <cellStyle name="Followed Hyperlink" xfId="7532" builtinId="9" hidden="1"/>
    <cellStyle name="Followed Hyperlink" xfId="7534" builtinId="9" hidden="1"/>
    <cellStyle name="Followed Hyperlink" xfId="7536" builtinId="9" hidden="1"/>
    <cellStyle name="Followed Hyperlink" xfId="7538" builtinId="9" hidden="1"/>
    <cellStyle name="Followed Hyperlink" xfId="7540" builtinId="9" hidden="1"/>
    <cellStyle name="Followed Hyperlink" xfId="7542" builtinId="9" hidden="1"/>
    <cellStyle name="Followed Hyperlink" xfId="7544" builtinId="9" hidden="1"/>
    <cellStyle name="Followed Hyperlink" xfId="7546" builtinId="9" hidden="1"/>
    <cellStyle name="Followed Hyperlink" xfId="7548" builtinId="9" hidden="1"/>
    <cellStyle name="Followed Hyperlink" xfId="7550" builtinId="9" hidden="1"/>
    <cellStyle name="Followed Hyperlink" xfId="7552" builtinId="9" hidden="1"/>
    <cellStyle name="Followed Hyperlink" xfId="7554" builtinId="9" hidden="1"/>
    <cellStyle name="Followed Hyperlink" xfId="7556" builtinId="9" hidden="1"/>
    <cellStyle name="Followed Hyperlink" xfId="7558" builtinId="9" hidden="1"/>
    <cellStyle name="Followed Hyperlink" xfId="7560" builtinId="9" hidden="1"/>
    <cellStyle name="Followed Hyperlink" xfId="7562" builtinId="9" hidden="1"/>
    <cellStyle name="Followed Hyperlink" xfId="7564" builtinId="9" hidden="1"/>
    <cellStyle name="Followed Hyperlink" xfId="7566" builtinId="9" hidden="1"/>
    <cellStyle name="Followed Hyperlink" xfId="7568" builtinId="9" hidden="1"/>
    <cellStyle name="Followed Hyperlink" xfId="7570" builtinId="9" hidden="1"/>
    <cellStyle name="Followed Hyperlink" xfId="7572" builtinId="9" hidden="1"/>
    <cellStyle name="Followed Hyperlink" xfId="7574" builtinId="9" hidden="1"/>
    <cellStyle name="Followed Hyperlink" xfId="7576" builtinId="9" hidden="1"/>
    <cellStyle name="Followed Hyperlink" xfId="7578" builtinId="9" hidden="1"/>
    <cellStyle name="Followed Hyperlink" xfId="7580" builtinId="9" hidden="1"/>
    <cellStyle name="Followed Hyperlink" xfId="7582" builtinId="9" hidden="1"/>
    <cellStyle name="Followed Hyperlink" xfId="7584" builtinId="9" hidden="1"/>
    <cellStyle name="Followed Hyperlink" xfId="7586" builtinId="9" hidden="1"/>
    <cellStyle name="Followed Hyperlink" xfId="7588" builtinId="9" hidden="1"/>
    <cellStyle name="Followed Hyperlink" xfId="7590" builtinId="9" hidden="1"/>
    <cellStyle name="Followed Hyperlink" xfId="7592" builtinId="9" hidden="1"/>
    <cellStyle name="Followed Hyperlink" xfId="7594" builtinId="9" hidden="1"/>
    <cellStyle name="Followed Hyperlink" xfId="7596" builtinId="9" hidden="1"/>
    <cellStyle name="Followed Hyperlink" xfId="7598" builtinId="9" hidden="1"/>
    <cellStyle name="Followed Hyperlink" xfId="7600" builtinId="9" hidden="1"/>
    <cellStyle name="Followed Hyperlink" xfId="7602" builtinId="9" hidden="1"/>
    <cellStyle name="Followed Hyperlink" xfId="7604" builtinId="9" hidden="1"/>
    <cellStyle name="Followed Hyperlink" xfId="7606" builtinId="9" hidden="1"/>
    <cellStyle name="Followed Hyperlink" xfId="7608" builtinId="9" hidden="1"/>
    <cellStyle name="Followed Hyperlink" xfId="7610" builtinId="9" hidden="1"/>
    <cellStyle name="Followed Hyperlink" xfId="7612" builtinId="9" hidden="1"/>
    <cellStyle name="Followed Hyperlink" xfId="7614" builtinId="9" hidden="1"/>
    <cellStyle name="Followed Hyperlink" xfId="7616" builtinId="9" hidden="1"/>
    <cellStyle name="Followed Hyperlink" xfId="7618" builtinId="9" hidden="1"/>
    <cellStyle name="Followed Hyperlink" xfId="7620" builtinId="9" hidden="1"/>
    <cellStyle name="Followed Hyperlink" xfId="7622" builtinId="9" hidden="1"/>
    <cellStyle name="Followed Hyperlink" xfId="7624" builtinId="9" hidden="1"/>
    <cellStyle name="Followed Hyperlink" xfId="7626" builtinId="9" hidden="1"/>
    <cellStyle name="Followed Hyperlink" xfId="7628" builtinId="9" hidden="1"/>
    <cellStyle name="Followed Hyperlink" xfId="7630" builtinId="9" hidden="1"/>
    <cellStyle name="Followed Hyperlink" xfId="7632" builtinId="9" hidden="1"/>
    <cellStyle name="Followed Hyperlink" xfId="7634" builtinId="9" hidden="1"/>
    <cellStyle name="Followed Hyperlink" xfId="7636" builtinId="9" hidden="1"/>
    <cellStyle name="Followed Hyperlink" xfId="7638" builtinId="9" hidden="1"/>
    <cellStyle name="Followed Hyperlink" xfId="7640" builtinId="9" hidden="1"/>
    <cellStyle name="Followed Hyperlink" xfId="7642" builtinId="9" hidden="1"/>
    <cellStyle name="Followed Hyperlink" xfId="7644" builtinId="9" hidden="1"/>
    <cellStyle name="Followed Hyperlink" xfId="7646" builtinId="9" hidden="1"/>
    <cellStyle name="Followed Hyperlink" xfId="7648" builtinId="9" hidden="1"/>
    <cellStyle name="Followed Hyperlink" xfId="7650" builtinId="9" hidden="1"/>
    <cellStyle name="Followed Hyperlink" xfId="7652" builtinId="9" hidden="1"/>
    <cellStyle name="Followed Hyperlink" xfId="7654" builtinId="9" hidden="1"/>
    <cellStyle name="Followed Hyperlink" xfId="7656" builtinId="9" hidden="1"/>
    <cellStyle name="Followed Hyperlink" xfId="7658" builtinId="9" hidden="1"/>
    <cellStyle name="Followed Hyperlink" xfId="7660" builtinId="9" hidden="1"/>
    <cellStyle name="Followed Hyperlink" xfId="7662" builtinId="9" hidden="1"/>
    <cellStyle name="Followed Hyperlink" xfId="7664" builtinId="9" hidden="1"/>
    <cellStyle name="Followed Hyperlink" xfId="7666" builtinId="9" hidden="1"/>
    <cellStyle name="Followed Hyperlink" xfId="7668" builtinId="9" hidden="1"/>
    <cellStyle name="Followed Hyperlink" xfId="7670" builtinId="9" hidden="1"/>
    <cellStyle name="Followed Hyperlink" xfId="7672" builtinId="9" hidden="1"/>
    <cellStyle name="Followed Hyperlink" xfId="7674" builtinId="9" hidden="1"/>
    <cellStyle name="Followed Hyperlink" xfId="7676" builtinId="9" hidden="1"/>
    <cellStyle name="Followed Hyperlink" xfId="7678" builtinId="9" hidden="1"/>
    <cellStyle name="Followed Hyperlink" xfId="7680" builtinId="9" hidden="1"/>
    <cellStyle name="Followed Hyperlink" xfId="7682" builtinId="9" hidden="1"/>
    <cellStyle name="Followed Hyperlink" xfId="7684" builtinId="9" hidden="1"/>
    <cellStyle name="Followed Hyperlink" xfId="7686" builtinId="9" hidden="1"/>
    <cellStyle name="Followed Hyperlink" xfId="7688" builtinId="9" hidden="1"/>
    <cellStyle name="Followed Hyperlink" xfId="7690" builtinId="9" hidden="1"/>
    <cellStyle name="Followed Hyperlink" xfId="7692" builtinId="9" hidden="1"/>
    <cellStyle name="Followed Hyperlink" xfId="7694" builtinId="9" hidden="1"/>
    <cellStyle name="Followed Hyperlink" xfId="7696" builtinId="9" hidden="1"/>
    <cellStyle name="Followed Hyperlink" xfId="7698" builtinId="9" hidden="1"/>
    <cellStyle name="Followed Hyperlink" xfId="7700" builtinId="9" hidden="1"/>
    <cellStyle name="Followed Hyperlink" xfId="7702" builtinId="9" hidden="1"/>
    <cellStyle name="Followed Hyperlink" xfId="7704" builtinId="9" hidden="1"/>
    <cellStyle name="Followed Hyperlink" xfId="7706" builtinId="9" hidden="1"/>
    <cellStyle name="Followed Hyperlink" xfId="7708" builtinId="9" hidden="1"/>
    <cellStyle name="Followed Hyperlink" xfId="7710" builtinId="9" hidden="1"/>
    <cellStyle name="Followed Hyperlink" xfId="7712" builtinId="9" hidden="1"/>
    <cellStyle name="Followed Hyperlink" xfId="7714" builtinId="9" hidden="1"/>
    <cellStyle name="Followed Hyperlink" xfId="7716" builtinId="9" hidden="1"/>
    <cellStyle name="Followed Hyperlink" xfId="7718" builtinId="9" hidden="1"/>
    <cellStyle name="Followed Hyperlink" xfId="7720" builtinId="9" hidden="1"/>
    <cellStyle name="Followed Hyperlink" xfId="7722" builtinId="9" hidden="1"/>
    <cellStyle name="Followed Hyperlink" xfId="7724" builtinId="9" hidden="1"/>
    <cellStyle name="Followed Hyperlink" xfId="7726" builtinId="9" hidden="1"/>
    <cellStyle name="Followed Hyperlink" xfId="7728" builtinId="9" hidden="1"/>
    <cellStyle name="Followed Hyperlink" xfId="7730" builtinId="9" hidden="1"/>
    <cellStyle name="Followed Hyperlink" xfId="7732" builtinId="9" hidden="1"/>
    <cellStyle name="Followed Hyperlink" xfId="7734" builtinId="9" hidden="1"/>
    <cellStyle name="Followed Hyperlink" xfId="7736" builtinId="9" hidden="1"/>
    <cellStyle name="Followed Hyperlink" xfId="7738" builtinId="9" hidden="1"/>
    <cellStyle name="Followed Hyperlink" xfId="7740" builtinId="9" hidden="1"/>
    <cellStyle name="Followed Hyperlink" xfId="7742" builtinId="9" hidden="1"/>
    <cellStyle name="Followed Hyperlink" xfId="7744" builtinId="9" hidden="1"/>
    <cellStyle name="Followed Hyperlink" xfId="7746" builtinId="9" hidden="1"/>
    <cellStyle name="Followed Hyperlink" xfId="7748" builtinId="9" hidden="1"/>
    <cellStyle name="Followed Hyperlink" xfId="7750" builtinId="9" hidden="1"/>
    <cellStyle name="Followed Hyperlink" xfId="7752" builtinId="9" hidden="1"/>
    <cellStyle name="Followed Hyperlink" xfId="7754" builtinId="9" hidden="1"/>
    <cellStyle name="Followed Hyperlink" xfId="7756" builtinId="9" hidden="1"/>
    <cellStyle name="Followed Hyperlink" xfId="7758" builtinId="9" hidden="1"/>
    <cellStyle name="Followed Hyperlink" xfId="7760" builtinId="9" hidden="1"/>
    <cellStyle name="Followed Hyperlink" xfId="7762" builtinId="9" hidden="1"/>
    <cellStyle name="Followed Hyperlink" xfId="7764" builtinId="9" hidden="1"/>
    <cellStyle name="Followed Hyperlink" xfId="7766" builtinId="9" hidden="1"/>
    <cellStyle name="Followed Hyperlink" xfId="7768" builtinId="9" hidden="1"/>
    <cellStyle name="Followed Hyperlink" xfId="7770" builtinId="9" hidden="1"/>
    <cellStyle name="Followed Hyperlink" xfId="7772" builtinId="9" hidden="1"/>
    <cellStyle name="Followed Hyperlink" xfId="7774" builtinId="9" hidden="1"/>
    <cellStyle name="Followed Hyperlink" xfId="7776" builtinId="9" hidden="1"/>
    <cellStyle name="Followed Hyperlink" xfId="7778" builtinId="9" hidden="1"/>
    <cellStyle name="Followed Hyperlink" xfId="7780" builtinId="9" hidden="1"/>
    <cellStyle name="Followed Hyperlink" xfId="7782" builtinId="9" hidden="1"/>
    <cellStyle name="Followed Hyperlink" xfId="7784" builtinId="9" hidden="1"/>
    <cellStyle name="Followed Hyperlink" xfId="7786" builtinId="9" hidden="1"/>
    <cellStyle name="Followed Hyperlink" xfId="7788" builtinId="9" hidden="1"/>
    <cellStyle name="Followed Hyperlink" xfId="7790" builtinId="9" hidden="1"/>
    <cellStyle name="Followed Hyperlink" xfId="7792" builtinId="9" hidden="1"/>
    <cellStyle name="Followed Hyperlink" xfId="7794" builtinId="9" hidden="1"/>
    <cellStyle name="Followed Hyperlink" xfId="7796" builtinId="9" hidden="1"/>
    <cellStyle name="Followed Hyperlink" xfId="7798" builtinId="9" hidden="1"/>
    <cellStyle name="Followed Hyperlink" xfId="7800" builtinId="9" hidden="1"/>
    <cellStyle name="Followed Hyperlink" xfId="7802" builtinId="9" hidden="1"/>
    <cellStyle name="Followed Hyperlink" xfId="7804" builtinId="9" hidden="1"/>
    <cellStyle name="Followed Hyperlink" xfId="7806" builtinId="9" hidden="1"/>
    <cellStyle name="Followed Hyperlink" xfId="7808" builtinId="9" hidden="1"/>
    <cellStyle name="Followed Hyperlink" xfId="7810" builtinId="9" hidden="1"/>
    <cellStyle name="Followed Hyperlink" xfId="7812" builtinId="9" hidden="1"/>
    <cellStyle name="Followed Hyperlink" xfId="7814" builtinId="9" hidden="1"/>
    <cellStyle name="Followed Hyperlink" xfId="7816" builtinId="9" hidden="1"/>
    <cellStyle name="Followed Hyperlink" xfId="7818" builtinId="9" hidden="1"/>
    <cellStyle name="Followed Hyperlink" xfId="7820" builtinId="9" hidden="1"/>
    <cellStyle name="Followed Hyperlink" xfId="7822" builtinId="9" hidden="1"/>
    <cellStyle name="Followed Hyperlink" xfId="7824" builtinId="9" hidden="1"/>
    <cellStyle name="Followed Hyperlink" xfId="7826" builtinId="9" hidden="1"/>
    <cellStyle name="Followed Hyperlink" xfId="7828" builtinId="9" hidden="1"/>
    <cellStyle name="Followed Hyperlink" xfId="7830" builtinId="9" hidden="1"/>
    <cellStyle name="Followed Hyperlink" xfId="7832" builtinId="9" hidden="1"/>
    <cellStyle name="Followed Hyperlink" xfId="7834" builtinId="9" hidden="1"/>
    <cellStyle name="Followed Hyperlink" xfId="7836" builtinId="9" hidden="1"/>
    <cellStyle name="Followed Hyperlink" xfId="7838" builtinId="9" hidden="1"/>
    <cellStyle name="Followed Hyperlink" xfId="7840" builtinId="9" hidden="1"/>
    <cellStyle name="Followed Hyperlink" xfId="7842" builtinId="9" hidden="1"/>
    <cellStyle name="Followed Hyperlink" xfId="7844" builtinId="9" hidden="1"/>
    <cellStyle name="Followed Hyperlink" xfId="7846" builtinId="9" hidden="1"/>
    <cellStyle name="Followed Hyperlink" xfId="7848" builtinId="9" hidden="1"/>
    <cellStyle name="Followed Hyperlink" xfId="7850" builtinId="9" hidden="1"/>
    <cellStyle name="Followed Hyperlink" xfId="7852" builtinId="9" hidden="1"/>
    <cellStyle name="Followed Hyperlink" xfId="7854" builtinId="9" hidden="1"/>
    <cellStyle name="Followed Hyperlink" xfId="7856" builtinId="9" hidden="1"/>
    <cellStyle name="Followed Hyperlink" xfId="7858" builtinId="9" hidden="1"/>
    <cellStyle name="Followed Hyperlink" xfId="7860" builtinId="9" hidden="1"/>
    <cellStyle name="Followed Hyperlink" xfId="7862" builtinId="9" hidden="1"/>
    <cellStyle name="Followed Hyperlink" xfId="7864" builtinId="9" hidden="1"/>
    <cellStyle name="Followed Hyperlink" xfId="7866" builtinId="9" hidden="1"/>
    <cellStyle name="Followed Hyperlink" xfId="7868" builtinId="9" hidden="1"/>
    <cellStyle name="Followed Hyperlink" xfId="7870" builtinId="9" hidden="1"/>
    <cellStyle name="Followed Hyperlink" xfId="7872" builtinId="9" hidden="1"/>
    <cellStyle name="Followed Hyperlink" xfId="7874" builtinId="9" hidden="1"/>
    <cellStyle name="Followed Hyperlink" xfId="7876" builtinId="9" hidden="1"/>
    <cellStyle name="Followed Hyperlink" xfId="7878" builtinId="9" hidden="1"/>
    <cellStyle name="Followed Hyperlink" xfId="7880" builtinId="9" hidden="1"/>
    <cellStyle name="Followed Hyperlink" xfId="7882" builtinId="9" hidden="1"/>
    <cellStyle name="Followed Hyperlink" xfId="7884" builtinId="9" hidden="1"/>
    <cellStyle name="Followed Hyperlink" xfId="7886" builtinId="9" hidden="1"/>
    <cellStyle name="Followed Hyperlink" xfId="7888" builtinId="9" hidden="1"/>
    <cellStyle name="Followed Hyperlink" xfId="7890" builtinId="9" hidden="1"/>
    <cellStyle name="Followed Hyperlink" xfId="7892" builtinId="9" hidden="1"/>
    <cellStyle name="Followed Hyperlink" xfId="7894" builtinId="9" hidden="1"/>
    <cellStyle name="Followed Hyperlink" xfId="7896" builtinId="9" hidden="1"/>
    <cellStyle name="Followed Hyperlink" xfId="7898" builtinId="9" hidden="1"/>
    <cellStyle name="Followed Hyperlink" xfId="7900" builtinId="9" hidden="1"/>
    <cellStyle name="Followed Hyperlink" xfId="7902" builtinId="9" hidden="1"/>
    <cellStyle name="Followed Hyperlink" xfId="7904" builtinId="9" hidden="1"/>
    <cellStyle name="Followed Hyperlink" xfId="7906" builtinId="9" hidden="1"/>
    <cellStyle name="Followed Hyperlink" xfId="7908" builtinId="9" hidden="1"/>
    <cellStyle name="Followed Hyperlink" xfId="7910" builtinId="9" hidden="1"/>
    <cellStyle name="Followed Hyperlink" xfId="7912" builtinId="9" hidden="1"/>
    <cellStyle name="Followed Hyperlink" xfId="7914" builtinId="9" hidden="1"/>
    <cellStyle name="Followed Hyperlink" xfId="7916" builtinId="9" hidden="1"/>
    <cellStyle name="Followed Hyperlink" xfId="7918" builtinId="9" hidden="1"/>
    <cellStyle name="Followed Hyperlink" xfId="7920" builtinId="9" hidden="1"/>
    <cellStyle name="Followed Hyperlink" xfId="7922" builtinId="9" hidden="1"/>
    <cellStyle name="Followed Hyperlink" xfId="7924" builtinId="9" hidden="1"/>
    <cellStyle name="Followed Hyperlink" xfId="7926" builtinId="9" hidden="1"/>
    <cellStyle name="Followed Hyperlink" xfId="7928" builtinId="9" hidden="1"/>
    <cellStyle name="Followed Hyperlink" xfId="7930" builtinId="9" hidden="1"/>
    <cellStyle name="Followed Hyperlink" xfId="7932" builtinId="9" hidden="1"/>
    <cellStyle name="Followed Hyperlink" xfId="7934" builtinId="9" hidden="1"/>
    <cellStyle name="Followed Hyperlink" xfId="7936" builtinId="9" hidden="1"/>
    <cellStyle name="Followed Hyperlink" xfId="7938" builtinId="9" hidden="1"/>
    <cellStyle name="Followed Hyperlink" xfId="7940" builtinId="9" hidden="1"/>
    <cellStyle name="Followed Hyperlink" xfId="7942" builtinId="9" hidden="1"/>
    <cellStyle name="Followed Hyperlink" xfId="7944" builtinId="9" hidden="1"/>
    <cellStyle name="Followed Hyperlink" xfId="7946" builtinId="9" hidden="1"/>
    <cellStyle name="Followed Hyperlink" xfId="7948" builtinId="9" hidden="1"/>
    <cellStyle name="Followed Hyperlink" xfId="7950" builtinId="9" hidden="1"/>
    <cellStyle name="Followed Hyperlink" xfId="7952" builtinId="9" hidden="1"/>
    <cellStyle name="Followed Hyperlink" xfId="7954" builtinId="9" hidden="1"/>
    <cellStyle name="Followed Hyperlink" xfId="7956" builtinId="9" hidden="1"/>
    <cellStyle name="Followed Hyperlink" xfId="7958" builtinId="9" hidden="1"/>
    <cellStyle name="Followed Hyperlink" xfId="7960" builtinId="9" hidden="1"/>
    <cellStyle name="Followed Hyperlink" xfId="7962" builtinId="9" hidden="1"/>
    <cellStyle name="Followed Hyperlink" xfId="7964" builtinId="9" hidden="1"/>
    <cellStyle name="Followed Hyperlink" xfId="7966" builtinId="9" hidden="1"/>
    <cellStyle name="Followed Hyperlink" xfId="7968" builtinId="9" hidden="1"/>
    <cellStyle name="Followed Hyperlink" xfId="7970" builtinId="9" hidden="1"/>
    <cellStyle name="Followed Hyperlink" xfId="7972" builtinId="9" hidden="1"/>
    <cellStyle name="Followed Hyperlink" xfId="7974" builtinId="9" hidden="1"/>
    <cellStyle name="Followed Hyperlink" xfId="7976" builtinId="9" hidden="1"/>
    <cellStyle name="Followed Hyperlink" xfId="7978" builtinId="9" hidden="1"/>
    <cellStyle name="Followed Hyperlink" xfId="7980" builtinId="9" hidden="1"/>
    <cellStyle name="Followed Hyperlink" xfId="7982" builtinId="9" hidden="1"/>
    <cellStyle name="Followed Hyperlink" xfId="7984" builtinId="9" hidden="1"/>
    <cellStyle name="Followed Hyperlink" xfId="7986" builtinId="9" hidden="1"/>
    <cellStyle name="Followed Hyperlink" xfId="7988" builtinId="9" hidden="1"/>
    <cellStyle name="Followed Hyperlink" xfId="7990" builtinId="9" hidden="1"/>
    <cellStyle name="Followed Hyperlink" xfId="7992" builtinId="9" hidden="1"/>
    <cellStyle name="Followed Hyperlink" xfId="7994" builtinId="9" hidden="1"/>
    <cellStyle name="Followed Hyperlink" xfId="7996" builtinId="9" hidden="1"/>
    <cellStyle name="Followed Hyperlink" xfId="7998" builtinId="9" hidden="1"/>
    <cellStyle name="Followed Hyperlink" xfId="8000" builtinId="9" hidden="1"/>
    <cellStyle name="Followed Hyperlink" xfId="8002" builtinId="9" hidden="1"/>
    <cellStyle name="Followed Hyperlink" xfId="8004" builtinId="9" hidden="1"/>
    <cellStyle name="Followed Hyperlink" xfId="8006" builtinId="9" hidden="1"/>
    <cellStyle name="Followed Hyperlink" xfId="8008" builtinId="9" hidden="1"/>
    <cellStyle name="Followed Hyperlink" xfId="8010" builtinId="9" hidden="1"/>
    <cellStyle name="Followed Hyperlink" xfId="8012" builtinId="9" hidden="1"/>
    <cellStyle name="Followed Hyperlink" xfId="8014" builtinId="9" hidden="1"/>
    <cellStyle name="Followed Hyperlink" xfId="8016" builtinId="9" hidden="1"/>
    <cellStyle name="Followed Hyperlink" xfId="8018" builtinId="9" hidden="1"/>
    <cellStyle name="Followed Hyperlink" xfId="8020" builtinId="9" hidden="1"/>
    <cellStyle name="Followed Hyperlink" xfId="8022" builtinId="9" hidden="1"/>
    <cellStyle name="Followed Hyperlink" xfId="8024" builtinId="9" hidden="1"/>
    <cellStyle name="Followed Hyperlink" xfId="8026" builtinId="9" hidden="1"/>
    <cellStyle name="Followed Hyperlink" xfId="8028" builtinId="9" hidden="1"/>
    <cellStyle name="Followed Hyperlink" xfId="8030" builtinId="9" hidden="1"/>
    <cellStyle name="Followed Hyperlink" xfId="8032" builtinId="9" hidden="1"/>
    <cellStyle name="Followed Hyperlink" xfId="8034" builtinId="9" hidden="1"/>
    <cellStyle name="Followed Hyperlink" xfId="8036" builtinId="9" hidden="1"/>
    <cellStyle name="Followed Hyperlink" xfId="8038" builtinId="9" hidden="1"/>
    <cellStyle name="Followed Hyperlink" xfId="8040" builtinId="9" hidden="1"/>
    <cellStyle name="Followed Hyperlink" xfId="8042" builtinId="9" hidden="1"/>
    <cellStyle name="Followed Hyperlink" xfId="8044" builtinId="9" hidden="1"/>
    <cellStyle name="Followed Hyperlink" xfId="8046" builtinId="9" hidden="1"/>
    <cellStyle name="Followed Hyperlink" xfId="8048" builtinId="9" hidden="1"/>
    <cellStyle name="Followed Hyperlink" xfId="8050" builtinId="9" hidden="1"/>
    <cellStyle name="Followed Hyperlink" xfId="8052" builtinId="9" hidden="1"/>
    <cellStyle name="Followed Hyperlink" xfId="8054" builtinId="9" hidden="1"/>
    <cellStyle name="Followed Hyperlink" xfId="8056" builtinId="9" hidden="1"/>
    <cellStyle name="Followed Hyperlink" xfId="8058" builtinId="9" hidden="1"/>
    <cellStyle name="Followed Hyperlink" xfId="8060" builtinId="9" hidden="1"/>
    <cellStyle name="Followed Hyperlink" xfId="8062" builtinId="9" hidden="1"/>
    <cellStyle name="Followed Hyperlink" xfId="8064" builtinId="9" hidden="1"/>
    <cellStyle name="Followed Hyperlink" xfId="8066" builtinId="9" hidden="1"/>
    <cellStyle name="Followed Hyperlink" xfId="8068" builtinId="9" hidden="1"/>
    <cellStyle name="Followed Hyperlink" xfId="8070" builtinId="9" hidden="1"/>
    <cellStyle name="Followed Hyperlink" xfId="8072" builtinId="9" hidden="1"/>
    <cellStyle name="Followed Hyperlink" xfId="8074" builtinId="9" hidden="1"/>
    <cellStyle name="Followed Hyperlink" xfId="8076" builtinId="9" hidden="1"/>
    <cellStyle name="Followed Hyperlink" xfId="8078" builtinId="9" hidden="1"/>
    <cellStyle name="Followed Hyperlink" xfId="8080" builtinId="9" hidden="1"/>
    <cellStyle name="Followed Hyperlink" xfId="8082" builtinId="9" hidden="1"/>
    <cellStyle name="Followed Hyperlink" xfId="8084" builtinId="9" hidden="1"/>
    <cellStyle name="Followed Hyperlink" xfId="8086" builtinId="9" hidden="1"/>
    <cellStyle name="Followed Hyperlink" xfId="8088" builtinId="9" hidden="1"/>
    <cellStyle name="Followed Hyperlink" xfId="8090" builtinId="9" hidden="1"/>
    <cellStyle name="Followed Hyperlink" xfId="8092" builtinId="9" hidden="1"/>
    <cellStyle name="Followed Hyperlink" xfId="8094" builtinId="9" hidden="1"/>
    <cellStyle name="Followed Hyperlink" xfId="8096" builtinId="9" hidden="1"/>
    <cellStyle name="Followed Hyperlink" xfId="8098" builtinId="9" hidden="1"/>
    <cellStyle name="Followed Hyperlink" xfId="8100" builtinId="9" hidden="1"/>
    <cellStyle name="Followed Hyperlink" xfId="8102" builtinId="9" hidden="1"/>
    <cellStyle name="Followed Hyperlink" xfId="8104" builtinId="9" hidden="1"/>
    <cellStyle name="Followed Hyperlink" xfId="8106" builtinId="9" hidden="1"/>
    <cellStyle name="Followed Hyperlink" xfId="8108" builtinId="9" hidden="1"/>
    <cellStyle name="Followed Hyperlink" xfId="8110" builtinId="9" hidden="1"/>
    <cellStyle name="Followed Hyperlink" xfId="8112" builtinId="9" hidden="1"/>
    <cellStyle name="Followed Hyperlink" xfId="8114" builtinId="9" hidden="1"/>
    <cellStyle name="Followed Hyperlink" xfId="8116" builtinId="9" hidden="1"/>
    <cellStyle name="Followed Hyperlink" xfId="8118" builtinId="9" hidden="1"/>
    <cellStyle name="Followed Hyperlink" xfId="8120" builtinId="9" hidden="1"/>
    <cellStyle name="Followed Hyperlink" xfId="8122" builtinId="9" hidden="1"/>
    <cellStyle name="Followed Hyperlink" xfId="8124" builtinId="9" hidden="1"/>
    <cellStyle name="Followed Hyperlink" xfId="8126" builtinId="9" hidden="1"/>
    <cellStyle name="Followed Hyperlink" xfId="8128" builtinId="9" hidden="1"/>
    <cellStyle name="Followed Hyperlink" xfId="8130" builtinId="9" hidden="1"/>
    <cellStyle name="Followed Hyperlink" xfId="8132" builtinId="9" hidden="1"/>
    <cellStyle name="Followed Hyperlink" xfId="8134" builtinId="9" hidden="1"/>
    <cellStyle name="Followed Hyperlink" xfId="8136" builtinId="9" hidden="1"/>
    <cellStyle name="Followed Hyperlink" xfId="8138" builtinId="9" hidden="1"/>
    <cellStyle name="Followed Hyperlink" xfId="8140" builtinId="9" hidden="1"/>
    <cellStyle name="Followed Hyperlink" xfId="8142" builtinId="9" hidden="1"/>
    <cellStyle name="Followed Hyperlink" xfId="8144" builtinId="9" hidden="1"/>
    <cellStyle name="Followed Hyperlink" xfId="8146" builtinId="9" hidden="1"/>
    <cellStyle name="Followed Hyperlink" xfId="8148" builtinId="9" hidden="1"/>
    <cellStyle name="Followed Hyperlink" xfId="8150" builtinId="9" hidden="1"/>
    <cellStyle name="Followed Hyperlink" xfId="8152" builtinId="9" hidden="1"/>
    <cellStyle name="Followed Hyperlink" xfId="8154" builtinId="9" hidden="1"/>
    <cellStyle name="Followed Hyperlink" xfId="8156" builtinId="9" hidden="1"/>
    <cellStyle name="Followed Hyperlink" xfId="8158" builtinId="9" hidden="1"/>
    <cellStyle name="Followed Hyperlink" xfId="8160" builtinId="9" hidden="1"/>
    <cellStyle name="Followed Hyperlink" xfId="8162" builtinId="9" hidden="1"/>
    <cellStyle name="Followed Hyperlink" xfId="8164" builtinId="9" hidden="1"/>
    <cellStyle name="Followed Hyperlink" xfId="8166" builtinId="9" hidden="1"/>
    <cellStyle name="Followed Hyperlink" xfId="8168" builtinId="9" hidden="1"/>
    <cellStyle name="Followed Hyperlink" xfId="8170" builtinId="9" hidden="1"/>
    <cellStyle name="Followed Hyperlink" xfId="8172" builtinId="9" hidden="1"/>
    <cellStyle name="Followed Hyperlink" xfId="8174" builtinId="9" hidden="1"/>
    <cellStyle name="Followed Hyperlink" xfId="8176" builtinId="9" hidden="1"/>
    <cellStyle name="Followed Hyperlink" xfId="8178" builtinId="9" hidden="1"/>
    <cellStyle name="Followed Hyperlink" xfId="8180" builtinId="9" hidden="1"/>
    <cellStyle name="Followed Hyperlink" xfId="8182" builtinId="9" hidden="1"/>
    <cellStyle name="Followed Hyperlink" xfId="8184" builtinId="9" hidden="1"/>
    <cellStyle name="Followed Hyperlink" xfId="8186" builtinId="9" hidden="1"/>
    <cellStyle name="Followed Hyperlink" xfId="8188" builtinId="9" hidden="1"/>
    <cellStyle name="Followed Hyperlink" xfId="8190" builtinId="9" hidden="1"/>
    <cellStyle name="Followed Hyperlink" xfId="8192" builtinId="9" hidden="1"/>
    <cellStyle name="Followed Hyperlink" xfId="8194" builtinId="9" hidden="1"/>
    <cellStyle name="Followed Hyperlink" xfId="8196" builtinId="9" hidden="1"/>
    <cellStyle name="Followed Hyperlink" xfId="8198" builtinId="9" hidden="1"/>
    <cellStyle name="Followed Hyperlink" xfId="8200" builtinId="9" hidden="1"/>
    <cellStyle name="Followed Hyperlink" xfId="8202" builtinId="9" hidden="1"/>
    <cellStyle name="Followed Hyperlink" xfId="8204" builtinId="9" hidden="1"/>
    <cellStyle name="Followed Hyperlink" xfId="8206" builtinId="9" hidden="1"/>
    <cellStyle name="Followed Hyperlink" xfId="8208" builtinId="9" hidden="1"/>
    <cellStyle name="Followed Hyperlink" xfId="8210" builtinId="9" hidden="1"/>
    <cellStyle name="Followed Hyperlink" xfId="8212" builtinId="9" hidden="1"/>
    <cellStyle name="Followed Hyperlink" xfId="8214" builtinId="9" hidden="1"/>
    <cellStyle name="Followed Hyperlink" xfId="8216" builtinId="9" hidden="1"/>
    <cellStyle name="Followed Hyperlink" xfId="8218" builtinId="9" hidden="1"/>
    <cellStyle name="Followed Hyperlink" xfId="8220" builtinId="9" hidden="1"/>
    <cellStyle name="Followed Hyperlink" xfId="8222" builtinId="9" hidden="1"/>
    <cellStyle name="Followed Hyperlink" xfId="8224" builtinId="9" hidden="1"/>
    <cellStyle name="Followed Hyperlink" xfId="8226" builtinId="9" hidden="1"/>
    <cellStyle name="Followed Hyperlink" xfId="8228" builtinId="9" hidden="1"/>
    <cellStyle name="Followed Hyperlink" xfId="8230" builtinId="9" hidden="1"/>
    <cellStyle name="Followed Hyperlink" xfId="8232" builtinId="9" hidden="1"/>
    <cellStyle name="Followed Hyperlink" xfId="8234" builtinId="9" hidden="1"/>
    <cellStyle name="Followed Hyperlink" xfId="8236" builtinId="9" hidden="1"/>
    <cellStyle name="Followed Hyperlink" xfId="8238" builtinId="9" hidden="1"/>
    <cellStyle name="Followed Hyperlink" xfId="8240" builtinId="9" hidden="1"/>
    <cellStyle name="Followed Hyperlink" xfId="8242" builtinId="9" hidden="1"/>
    <cellStyle name="Followed Hyperlink" xfId="8244" builtinId="9" hidden="1"/>
    <cellStyle name="Followed Hyperlink" xfId="8246" builtinId="9" hidden="1"/>
    <cellStyle name="Followed Hyperlink" xfId="8248" builtinId="9" hidden="1"/>
    <cellStyle name="Followed Hyperlink" xfId="8250" builtinId="9" hidden="1"/>
    <cellStyle name="Followed Hyperlink" xfId="8252" builtinId="9" hidden="1"/>
    <cellStyle name="Followed Hyperlink" xfId="8254" builtinId="9" hidden="1"/>
    <cellStyle name="Followed Hyperlink" xfId="8256" builtinId="9" hidden="1"/>
    <cellStyle name="Followed Hyperlink" xfId="8258" builtinId="9" hidden="1"/>
    <cellStyle name="Followed Hyperlink" xfId="8260" builtinId="9" hidden="1"/>
    <cellStyle name="Followed Hyperlink" xfId="8262" builtinId="9" hidden="1"/>
    <cellStyle name="Followed Hyperlink" xfId="8264" builtinId="9" hidden="1"/>
    <cellStyle name="Followed Hyperlink" xfId="8266" builtinId="9" hidden="1"/>
    <cellStyle name="Followed Hyperlink" xfId="8268" builtinId="9" hidden="1"/>
    <cellStyle name="Followed Hyperlink" xfId="8270" builtinId="9" hidden="1"/>
    <cellStyle name="Followed Hyperlink" xfId="8272" builtinId="9" hidden="1"/>
    <cellStyle name="Followed Hyperlink" xfId="8274" builtinId="9" hidden="1"/>
    <cellStyle name="Followed Hyperlink" xfId="8276" builtinId="9" hidden="1"/>
    <cellStyle name="Followed Hyperlink" xfId="8278" builtinId="9" hidden="1"/>
    <cellStyle name="Followed Hyperlink" xfId="8280" builtinId="9" hidden="1"/>
    <cellStyle name="Followed Hyperlink" xfId="8282" builtinId="9" hidden="1"/>
    <cellStyle name="Followed Hyperlink" xfId="8284" builtinId="9" hidden="1"/>
    <cellStyle name="Followed Hyperlink" xfId="8286" builtinId="9" hidden="1"/>
    <cellStyle name="Followed Hyperlink" xfId="8288" builtinId="9" hidden="1"/>
    <cellStyle name="Followed Hyperlink" xfId="8290" builtinId="9" hidden="1"/>
    <cellStyle name="Followed Hyperlink" xfId="8292" builtinId="9" hidden="1"/>
    <cellStyle name="Followed Hyperlink" xfId="8294" builtinId="9" hidden="1"/>
    <cellStyle name="Followed Hyperlink" xfId="8296" builtinId="9" hidden="1"/>
    <cellStyle name="Followed Hyperlink" xfId="8298" builtinId="9" hidden="1"/>
    <cellStyle name="Followed Hyperlink" xfId="8300" builtinId="9" hidden="1"/>
    <cellStyle name="Followed Hyperlink" xfId="8302" builtinId="9" hidden="1"/>
    <cellStyle name="Followed Hyperlink" xfId="8304" builtinId="9" hidden="1"/>
    <cellStyle name="Followed Hyperlink" xfId="8306" builtinId="9" hidden="1"/>
    <cellStyle name="Followed Hyperlink" xfId="8308" builtinId="9" hidden="1"/>
    <cellStyle name="Followed Hyperlink" xfId="8310" builtinId="9" hidden="1"/>
    <cellStyle name="Followed Hyperlink" xfId="8312" builtinId="9" hidden="1"/>
    <cellStyle name="Followed Hyperlink" xfId="8314" builtinId="9" hidden="1"/>
    <cellStyle name="Followed Hyperlink" xfId="8316" builtinId="9" hidden="1"/>
    <cellStyle name="Followed Hyperlink" xfId="8318" builtinId="9" hidden="1"/>
    <cellStyle name="Followed Hyperlink" xfId="8320" builtinId="9" hidden="1"/>
    <cellStyle name="Followed Hyperlink" xfId="8322" builtinId="9" hidden="1"/>
    <cellStyle name="Followed Hyperlink" xfId="8324" builtinId="9" hidden="1"/>
    <cellStyle name="Followed Hyperlink" xfId="8326" builtinId="9" hidden="1"/>
    <cellStyle name="Followed Hyperlink" xfId="8328" builtinId="9" hidden="1"/>
    <cellStyle name="Followed Hyperlink" xfId="8330" builtinId="9" hidden="1"/>
    <cellStyle name="Followed Hyperlink" xfId="8332" builtinId="9" hidden="1"/>
    <cellStyle name="Followed Hyperlink" xfId="8334" builtinId="9" hidden="1"/>
    <cellStyle name="Followed Hyperlink" xfId="8336" builtinId="9" hidden="1"/>
    <cellStyle name="Followed Hyperlink" xfId="8338" builtinId="9" hidden="1"/>
    <cellStyle name="Followed Hyperlink" xfId="8340" builtinId="9" hidden="1"/>
    <cellStyle name="Followed Hyperlink" xfId="8342" builtinId="9" hidden="1"/>
    <cellStyle name="Followed Hyperlink" xfId="8344" builtinId="9" hidden="1"/>
    <cellStyle name="Followed Hyperlink" xfId="8346" builtinId="9" hidden="1"/>
    <cellStyle name="Followed Hyperlink" xfId="8348" builtinId="9" hidden="1"/>
    <cellStyle name="Followed Hyperlink" xfId="8350" builtinId="9" hidden="1"/>
    <cellStyle name="Followed Hyperlink" xfId="8352" builtinId="9" hidden="1"/>
    <cellStyle name="Followed Hyperlink" xfId="8354" builtinId="9" hidden="1"/>
    <cellStyle name="Followed Hyperlink" xfId="8356" builtinId="9" hidden="1"/>
    <cellStyle name="Followed Hyperlink" xfId="8358" builtinId="9" hidden="1"/>
    <cellStyle name="Followed Hyperlink" xfId="8360" builtinId="9" hidden="1"/>
    <cellStyle name="Followed Hyperlink" xfId="8362" builtinId="9" hidden="1"/>
    <cellStyle name="Followed Hyperlink" xfId="8364" builtinId="9" hidden="1"/>
    <cellStyle name="Followed Hyperlink" xfId="8366" builtinId="9" hidden="1"/>
    <cellStyle name="Followed Hyperlink" xfId="8368" builtinId="9" hidden="1"/>
    <cellStyle name="Followed Hyperlink" xfId="8370" builtinId="9" hidden="1"/>
    <cellStyle name="Followed Hyperlink" xfId="8372" builtinId="9" hidden="1"/>
    <cellStyle name="Followed Hyperlink" xfId="8374" builtinId="9" hidden="1"/>
    <cellStyle name="Followed Hyperlink" xfId="8376" builtinId="9" hidden="1"/>
    <cellStyle name="Followed Hyperlink" xfId="8378" builtinId="9" hidden="1"/>
    <cellStyle name="Followed Hyperlink" xfId="8380" builtinId="9" hidden="1"/>
    <cellStyle name="Followed Hyperlink" xfId="8382" builtinId="9" hidden="1"/>
    <cellStyle name="Followed Hyperlink" xfId="8384" builtinId="9" hidden="1"/>
    <cellStyle name="Followed Hyperlink" xfId="8386" builtinId="9" hidden="1"/>
    <cellStyle name="Followed Hyperlink" xfId="8388" builtinId="9" hidden="1"/>
    <cellStyle name="Followed Hyperlink" xfId="8390" builtinId="9" hidden="1"/>
    <cellStyle name="Followed Hyperlink" xfId="8392" builtinId="9" hidden="1"/>
    <cellStyle name="Followed Hyperlink" xfId="8394" builtinId="9" hidden="1"/>
    <cellStyle name="Followed Hyperlink" xfId="8396" builtinId="9" hidden="1"/>
    <cellStyle name="Followed Hyperlink" xfId="8398" builtinId="9" hidden="1"/>
    <cellStyle name="Followed Hyperlink" xfId="8400" builtinId="9" hidden="1"/>
    <cellStyle name="Followed Hyperlink" xfId="8402" builtinId="9" hidden="1"/>
    <cellStyle name="Followed Hyperlink" xfId="8404" builtinId="9" hidden="1"/>
    <cellStyle name="Followed Hyperlink" xfId="8406" builtinId="9" hidden="1"/>
    <cellStyle name="Followed Hyperlink" xfId="8408" builtinId="9" hidden="1"/>
    <cellStyle name="Followed Hyperlink" xfId="8410" builtinId="9" hidden="1"/>
    <cellStyle name="Followed Hyperlink" xfId="8412" builtinId="9" hidden="1"/>
    <cellStyle name="Followed Hyperlink" xfId="8414" builtinId="9" hidden="1"/>
    <cellStyle name="Followed Hyperlink" xfId="8416" builtinId="9" hidden="1"/>
    <cellStyle name="Followed Hyperlink" xfId="8418" builtinId="9" hidden="1"/>
    <cellStyle name="Followed Hyperlink" xfId="8420" builtinId="9" hidden="1"/>
    <cellStyle name="Followed Hyperlink" xfId="8422" builtinId="9" hidden="1"/>
    <cellStyle name="Followed Hyperlink" xfId="8424" builtinId="9" hidden="1"/>
    <cellStyle name="Followed Hyperlink" xfId="8426" builtinId="9" hidden="1"/>
    <cellStyle name="Followed Hyperlink" xfId="8428" builtinId="9" hidden="1"/>
    <cellStyle name="Followed Hyperlink" xfId="8430" builtinId="9" hidden="1"/>
    <cellStyle name="Followed Hyperlink" xfId="8432" builtinId="9" hidden="1"/>
    <cellStyle name="Followed Hyperlink" xfId="8434" builtinId="9" hidden="1"/>
    <cellStyle name="Followed Hyperlink" xfId="8436" builtinId="9" hidden="1"/>
    <cellStyle name="Followed Hyperlink" xfId="8438" builtinId="9" hidden="1"/>
    <cellStyle name="Followed Hyperlink" xfId="8440" builtinId="9" hidden="1"/>
    <cellStyle name="Followed Hyperlink" xfId="8442" builtinId="9" hidden="1"/>
    <cellStyle name="Followed Hyperlink" xfId="8444" builtinId="9" hidden="1"/>
    <cellStyle name="Followed Hyperlink" xfId="8446" builtinId="9" hidden="1"/>
    <cellStyle name="Followed Hyperlink" xfId="8448" builtinId="9" hidden="1"/>
    <cellStyle name="Followed Hyperlink" xfId="8450" builtinId="9" hidden="1"/>
    <cellStyle name="Followed Hyperlink" xfId="8452" builtinId="9" hidden="1"/>
    <cellStyle name="Followed Hyperlink" xfId="8454" builtinId="9" hidden="1"/>
    <cellStyle name="Followed Hyperlink" xfId="8456" builtinId="9" hidden="1"/>
    <cellStyle name="Followed Hyperlink" xfId="8458" builtinId="9" hidden="1"/>
    <cellStyle name="Followed Hyperlink" xfId="8460" builtinId="9" hidden="1"/>
    <cellStyle name="Followed Hyperlink" xfId="8462" builtinId="9" hidden="1"/>
    <cellStyle name="Followed Hyperlink" xfId="8464" builtinId="9" hidden="1"/>
    <cellStyle name="Followed Hyperlink" xfId="8466" builtinId="9" hidden="1"/>
    <cellStyle name="Followed Hyperlink" xfId="8468" builtinId="9" hidden="1"/>
    <cellStyle name="Followed Hyperlink" xfId="8470" builtinId="9" hidden="1"/>
    <cellStyle name="Followed Hyperlink" xfId="8472" builtinId="9" hidden="1"/>
    <cellStyle name="Followed Hyperlink" xfId="8474" builtinId="9" hidden="1"/>
    <cellStyle name="Followed Hyperlink" xfId="8476" builtinId="9" hidden="1"/>
    <cellStyle name="Followed Hyperlink" xfId="8478" builtinId="9" hidden="1"/>
    <cellStyle name="Followed Hyperlink" xfId="8480" builtinId="9" hidden="1"/>
    <cellStyle name="Followed Hyperlink" xfId="8482" builtinId="9" hidden="1"/>
    <cellStyle name="Followed Hyperlink" xfId="8484" builtinId="9" hidden="1"/>
    <cellStyle name="Followed Hyperlink" xfId="8486" builtinId="9" hidden="1"/>
    <cellStyle name="Followed Hyperlink" xfId="8488" builtinId="9" hidden="1"/>
    <cellStyle name="Followed Hyperlink" xfId="8490" builtinId="9" hidden="1"/>
    <cellStyle name="Followed Hyperlink" xfId="8492" builtinId="9" hidden="1"/>
    <cellStyle name="Followed Hyperlink" xfId="8494" builtinId="9" hidden="1"/>
    <cellStyle name="Followed Hyperlink" xfId="8496" builtinId="9" hidden="1"/>
    <cellStyle name="Followed Hyperlink" xfId="8498" builtinId="9" hidden="1"/>
    <cellStyle name="Followed Hyperlink" xfId="8500" builtinId="9" hidden="1"/>
    <cellStyle name="Followed Hyperlink" xfId="8502" builtinId="9" hidden="1"/>
    <cellStyle name="Followed Hyperlink" xfId="8504" builtinId="9" hidden="1"/>
    <cellStyle name="Followed Hyperlink" xfId="8506" builtinId="9" hidden="1"/>
    <cellStyle name="Followed Hyperlink" xfId="8508" builtinId="9" hidden="1"/>
    <cellStyle name="Followed Hyperlink" xfId="8510" builtinId="9" hidden="1"/>
    <cellStyle name="Followed Hyperlink" xfId="8512" builtinId="9" hidden="1"/>
    <cellStyle name="Followed Hyperlink" xfId="8514" builtinId="9" hidden="1"/>
    <cellStyle name="Followed Hyperlink" xfId="8516" builtinId="9" hidden="1"/>
    <cellStyle name="Followed Hyperlink" xfId="8518" builtinId="9" hidden="1"/>
    <cellStyle name="Followed Hyperlink" xfId="8520" builtinId="9" hidden="1"/>
    <cellStyle name="Followed Hyperlink" xfId="8522" builtinId="9" hidden="1"/>
    <cellStyle name="Followed Hyperlink" xfId="8524" builtinId="9" hidden="1"/>
    <cellStyle name="Followed Hyperlink" xfId="8526" builtinId="9" hidden="1"/>
    <cellStyle name="Followed Hyperlink" xfId="8528" builtinId="9" hidden="1"/>
    <cellStyle name="Followed Hyperlink" xfId="8530" builtinId="9" hidden="1"/>
    <cellStyle name="Followed Hyperlink" xfId="8532" builtinId="9" hidden="1"/>
    <cellStyle name="Followed Hyperlink" xfId="8534" builtinId="9" hidden="1"/>
    <cellStyle name="Followed Hyperlink" xfId="8536" builtinId="9" hidden="1"/>
    <cellStyle name="Followed Hyperlink" xfId="8538" builtinId="9" hidden="1"/>
    <cellStyle name="Followed Hyperlink" xfId="8540" builtinId="9" hidden="1"/>
    <cellStyle name="Followed Hyperlink" xfId="8542" builtinId="9" hidden="1"/>
    <cellStyle name="Followed Hyperlink" xfId="8544" builtinId="9" hidden="1"/>
    <cellStyle name="Followed Hyperlink" xfId="8546" builtinId="9" hidden="1"/>
    <cellStyle name="Followed Hyperlink" xfId="8548" builtinId="9" hidden="1"/>
    <cellStyle name="Followed Hyperlink" xfId="8550" builtinId="9" hidden="1"/>
    <cellStyle name="Followed Hyperlink" xfId="8552" builtinId="9" hidden="1"/>
    <cellStyle name="Followed Hyperlink" xfId="8554" builtinId="9" hidden="1"/>
    <cellStyle name="Followed Hyperlink" xfId="8556" builtinId="9" hidden="1"/>
    <cellStyle name="Followed Hyperlink" xfId="8558" builtinId="9" hidden="1"/>
    <cellStyle name="Followed Hyperlink" xfId="8560" builtinId="9" hidden="1"/>
    <cellStyle name="Followed Hyperlink" xfId="8562" builtinId="9" hidden="1"/>
    <cellStyle name="Followed Hyperlink" xfId="8564" builtinId="9" hidden="1"/>
    <cellStyle name="Followed Hyperlink" xfId="8566" builtinId="9" hidden="1"/>
    <cellStyle name="Followed Hyperlink" xfId="8568" builtinId="9" hidden="1"/>
    <cellStyle name="Followed Hyperlink" xfId="8570" builtinId="9" hidden="1"/>
    <cellStyle name="Followed Hyperlink" xfId="8572" builtinId="9" hidden="1"/>
    <cellStyle name="Followed Hyperlink" xfId="8574" builtinId="9" hidden="1"/>
    <cellStyle name="Followed Hyperlink" xfId="8576" builtinId="9" hidden="1"/>
    <cellStyle name="Followed Hyperlink" xfId="8578" builtinId="9" hidden="1"/>
    <cellStyle name="Followed Hyperlink" xfId="8580" builtinId="9" hidden="1"/>
    <cellStyle name="Followed Hyperlink" xfId="8582" builtinId="9" hidden="1"/>
    <cellStyle name="Followed Hyperlink" xfId="8584" builtinId="9" hidden="1"/>
    <cellStyle name="Followed Hyperlink" xfId="8586" builtinId="9" hidden="1"/>
    <cellStyle name="Followed Hyperlink" xfId="8588" builtinId="9" hidden="1"/>
    <cellStyle name="Followed Hyperlink" xfId="8590" builtinId="9" hidden="1"/>
    <cellStyle name="Followed Hyperlink" xfId="8592" builtinId="9" hidden="1"/>
    <cellStyle name="Followed Hyperlink" xfId="8594" builtinId="9" hidden="1"/>
    <cellStyle name="Followed Hyperlink" xfId="8596" builtinId="9" hidden="1"/>
    <cellStyle name="Followed Hyperlink" xfId="8598" builtinId="9" hidden="1"/>
    <cellStyle name="Followed Hyperlink" xfId="8600" builtinId="9" hidden="1"/>
    <cellStyle name="Followed Hyperlink" xfId="8602" builtinId="9" hidden="1"/>
    <cellStyle name="Followed Hyperlink" xfId="8604" builtinId="9" hidden="1"/>
    <cellStyle name="Followed Hyperlink" xfId="8606" builtinId="9" hidden="1"/>
    <cellStyle name="Followed Hyperlink" xfId="8608" builtinId="9" hidden="1"/>
    <cellStyle name="Followed Hyperlink" xfId="8610" builtinId="9" hidden="1"/>
    <cellStyle name="Followed Hyperlink" xfId="8612" builtinId="9" hidden="1"/>
    <cellStyle name="Followed Hyperlink" xfId="8614" builtinId="9" hidden="1"/>
    <cellStyle name="Followed Hyperlink" xfId="8616" builtinId="9" hidden="1"/>
    <cellStyle name="Followed Hyperlink" xfId="8618" builtinId="9" hidden="1"/>
    <cellStyle name="Followed Hyperlink" xfId="8620" builtinId="9" hidden="1"/>
    <cellStyle name="Followed Hyperlink" xfId="8622" builtinId="9" hidden="1"/>
    <cellStyle name="Followed Hyperlink" xfId="8624" builtinId="9" hidden="1"/>
    <cellStyle name="Followed Hyperlink" xfId="8626" builtinId="9" hidden="1"/>
    <cellStyle name="Followed Hyperlink" xfId="8628" builtinId="9" hidden="1"/>
    <cellStyle name="Followed Hyperlink" xfId="8630" builtinId="9" hidden="1"/>
    <cellStyle name="Followed Hyperlink" xfId="8632" builtinId="9" hidden="1"/>
    <cellStyle name="Followed Hyperlink" xfId="8634" builtinId="9" hidden="1"/>
    <cellStyle name="Followed Hyperlink" xfId="8636" builtinId="9" hidden="1"/>
    <cellStyle name="Followed Hyperlink" xfId="8638" builtinId="9" hidden="1"/>
    <cellStyle name="Followed Hyperlink" xfId="8640" builtinId="9" hidden="1"/>
    <cellStyle name="Followed Hyperlink" xfId="8642" builtinId="9" hidden="1"/>
    <cellStyle name="Followed Hyperlink" xfId="8644" builtinId="9" hidden="1"/>
    <cellStyle name="Followed Hyperlink" xfId="8646" builtinId="9" hidden="1"/>
    <cellStyle name="Followed Hyperlink" xfId="8648" builtinId="9" hidden="1"/>
    <cellStyle name="Followed Hyperlink" xfId="8650" builtinId="9" hidden="1"/>
    <cellStyle name="Followed Hyperlink" xfId="8652" builtinId="9" hidden="1"/>
    <cellStyle name="Followed Hyperlink" xfId="8654" builtinId="9" hidden="1"/>
    <cellStyle name="Followed Hyperlink" xfId="8656" builtinId="9" hidden="1"/>
    <cellStyle name="Followed Hyperlink" xfId="8658" builtinId="9" hidden="1"/>
    <cellStyle name="Followed Hyperlink" xfId="8660" builtinId="9" hidden="1"/>
    <cellStyle name="Followed Hyperlink" xfId="8662" builtinId="9" hidden="1"/>
    <cellStyle name="Followed Hyperlink" xfId="8664" builtinId="9" hidden="1"/>
    <cellStyle name="Followed Hyperlink" xfId="8666" builtinId="9" hidden="1"/>
    <cellStyle name="Followed Hyperlink" xfId="8668" builtinId="9" hidden="1"/>
    <cellStyle name="Followed Hyperlink" xfId="8670" builtinId="9" hidden="1"/>
    <cellStyle name="Followed Hyperlink" xfId="8672" builtinId="9" hidden="1"/>
    <cellStyle name="Followed Hyperlink" xfId="8674" builtinId="9" hidden="1"/>
    <cellStyle name="Followed Hyperlink" xfId="8676" builtinId="9" hidden="1"/>
    <cellStyle name="Followed Hyperlink" xfId="8678" builtinId="9" hidden="1"/>
    <cellStyle name="Followed Hyperlink" xfId="8680" builtinId="9" hidden="1"/>
    <cellStyle name="Followed Hyperlink" xfId="8682" builtinId="9" hidden="1"/>
    <cellStyle name="Followed Hyperlink" xfId="8684" builtinId="9" hidden="1"/>
    <cellStyle name="Followed Hyperlink" xfId="8686" builtinId="9" hidden="1"/>
    <cellStyle name="Followed Hyperlink" xfId="8688" builtinId="9" hidden="1"/>
    <cellStyle name="Followed Hyperlink" xfId="8690" builtinId="9" hidden="1"/>
    <cellStyle name="Followed Hyperlink" xfId="8692" builtinId="9" hidden="1"/>
    <cellStyle name="Followed Hyperlink" xfId="8694" builtinId="9" hidden="1"/>
    <cellStyle name="Followed Hyperlink" xfId="8696" builtinId="9" hidden="1"/>
    <cellStyle name="Followed Hyperlink" xfId="8698" builtinId="9" hidden="1"/>
    <cellStyle name="Followed Hyperlink" xfId="8700" builtinId="9" hidden="1"/>
    <cellStyle name="Followed Hyperlink" xfId="8702" builtinId="9" hidden="1"/>
    <cellStyle name="Followed Hyperlink" xfId="8704" builtinId="9" hidden="1"/>
    <cellStyle name="Followed Hyperlink" xfId="8706" builtinId="9" hidden="1"/>
    <cellStyle name="Followed Hyperlink" xfId="8708" builtinId="9" hidden="1"/>
    <cellStyle name="Followed Hyperlink" xfId="8710" builtinId="9" hidden="1"/>
    <cellStyle name="Followed Hyperlink" xfId="8712" builtinId="9" hidden="1"/>
    <cellStyle name="Followed Hyperlink" xfId="8714" builtinId="9" hidden="1"/>
    <cellStyle name="Followed Hyperlink" xfId="8716" builtinId="9" hidden="1"/>
    <cellStyle name="Followed Hyperlink" xfId="8718" builtinId="9" hidden="1"/>
    <cellStyle name="Followed Hyperlink" xfId="8720" builtinId="9" hidden="1"/>
    <cellStyle name="Followed Hyperlink" xfId="8722" builtinId="9" hidden="1"/>
    <cellStyle name="Followed Hyperlink" xfId="8724" builtinId="9" hidden="1"/>
    <cellStyle name="Followed Hyperlink" xfId="8726" builtinId="9" hidden="1"/>
    <cellStyle name="Followed Hyperlink" xfId="8728" builtinId="9" hidden="1"/>
    <cellStyle name="Followed Hyperlink" xfId="8730" builtinId="9" hidden="1"/>
    <cellStyle name="Followed Hyperlink" xfId="8732" builtinId="9" hidden="1"/>
    <cellStyle name="Followed Hyperlink" xfId="8734" builtinId="9" hidden="1"/>
    <cellStyle name="Followed Hyperlink" xfId="8736" builtinId="9" hidden="1"/>
    <cellStyle name="Followed Hyperlink" xfId="8738" builtinId="9" hidden="1"/>
    <cellStyle name="Followed Hyperlink" xfId="8740" builtinId="9" hidden="1"/>
    <cellStyle name="Followed Hyperlink" xfId="8742" builtinId="9" hidden="1"/>
    <cellStyle name="Followed Hyperlink" xfId="8744" builtinId="9" hidden="1"/>
    <cellStyle name="Followed Hyperlink" xfId="8746" builtinId="9" hidden="1"/>
    <cellStyle name="Followed Hyperlink" xfId="8748" builtinId="9" hidden="1"/>
    <cellStyle name="Followed Hyperlink" xfId="8750" builtinId="9" hidden="1"/>
    <cellStyle name="Followed Hyperlink" xfId="8752" builtinId="9" hidden="1"/>
    <cellStyle name="Followed Hyperlink" xfId="8754" builtinId="9" hidden="1"/>
    <cellStyle name="Followed Hyperlink" xfId="8756" builtinId="9" hidden="1"/>
    <cellStyle name="Followed Hyperlink" xfId="8758" builtinId="9" hidden="1"/>
    <cellStyle name="Followed Hyperlink" xfId="8760" builtinId="9" hidden="1"/>
    <cellStyle name="Followed Hyperlink" xfId="8762" builtinId="9" hidden="1"/>
    <cellStyle name="Followed Hyperlink" xfId="8764" builtinId="9" hidden="1"/>
    <cellStyle name="Followed Hyperlink" xfId="8766" builtinId="9" hidden="1"/>
    <cellStyle name="Followed Hyperlink" xfId="8768" builtinId="9" hidden="1"/>
    <cellStyle name="Followed Hyperlink" xfId="8770" builtinId="9" hidden="1"/>
    <cellStyle name="Followed Hyperlink" xfId="8772" builtinId="9" hidden="1"/>
    <cellStyle name="Followed Hyperlink" xfId="8774" builtinId="9" hidden="1"/>
    <cellStyle name="Followed Hyperlink" xfId="8776" builtinId="9" hidden="1"/>
    <cellStyle name="Followed Hyperlink" xfId="8778" builtinId="9" hidden="1"/>
    <cellStyle name="Followed Hyperlink" xfId="8780" builtinId="9" hidden="1"/>
    <cellStyle name="Followed Hyperlink" xfId="8782" builtinId="9" hidden="1"/>
    <cellStyle name="Followed Hyperlink" xfId="8784" builtinId="9" hidden="1"/>
    <cellStyle name="Followed Hyperlink" xfId="8786" builtinId="9" hidden="1"/>
    <cellStyle name="Followed Hyperlink" xfId="8788" builtinId="9" hidden="1"/>
    <cellStyle name="Followed Hyperlink" xfId="8790" builtinId="9" hidden="1"/>
    <cellStyle name="Followed Hyperlink" xfId="8792" builtinId="9" hidden="1"/>
    <cellStyle name="Followed Hyperlink" xfId="8794" builtinId="9" hidden="1"/>
    <cellStyle name="Followed Hyperlink" xfId="8796" builtinId="9" hidden="1"/>
    <cellStyle name="Followed Hyperlink" xfId="8798" builtinId="9" hidden="1"/>
    <cellStyle name="Followed Hyperlink" xfId="8800" builtinId="9" hidden="1"/>
    <cellStyle name="Followed Hyperlink" xfId="8802" builtinId="9" hidden="1"/>
    <cellStyle name="Followed Hyperlink" xfId="8804" builtinId="9" hidden="1"/>
    <cellStyle name="Followed Hyperlink" xfId="8806" builtinId="9" hidden="1"/>
    <cellStyle name="Followed Hyperlink" xfId="8808" builtinId="9" hidden="1"/>
    <cellStyle name="Followed Hyperlink" xfId="8810" builtinId="9" hidden="1"/>
    <cellStyle name="Followed Hyperlink" xfId="8812" builtinId="9" hidden="1"/>
    <cellStyle name="Followed Hyperlink" xfId="8814" builtinId="9" hidden="1"/>
    <cellStyle name="Followed Hyperlink" xfId="8816" builtinId="9" hidden="1"/>
    <cellStyle name="Followed Hyperlink" xfId="8818" builtinId="9" hidden="1"/>
    <cellStyle name="Followed Hyperlink" xfId="8820" builtinId="9" hidden="1"/>
    <cellStyle name="Followed Hyperlink" xfId="8822" builtinId="9" hidden="1"/>
    <cellStyle name="Followed Hyperlink" xfId="8824" builtinId="9" hidden="1"/>
    <cellStyle name="Followed Hyperlink" xfId="8826" builtinId="9" hidden="1"/>
    <cellStyle name="Followed Hyperlink" xfId="8828" builtinId="9" hidden="1"/>
    <cellStyle name="Followed Hyperlink" xfId="8830" builtinId="9" hidden="1"/>
    <cellStyle name="Followed Hyperlink" xfId="8832" builtinId="9" hidden="1"/>
    <cellStyle name="Followed Hyperlink" xfId="8834" builtinId="9" hidden="1"/>
    <cellStyle name="Followed Hyperlink" xfId="8836" builtinId="9" hidden="1"/>
    <cellStyle name="Followed Hyperlink" xfId="8838" builtinId="9" hidden="1"/>
    <cellStyle name="Followed Hyperlink" xfId="8840" builtinId="9" hidden="1"/>
    <cellStyle name="Followed Hyperlink" xfId="8842" builtinId="9" hidden="1"/>
    <cellStyle name="Followed Hyperlink" xfId="8844" builtinId="9" hidden="1"/>
    <cellStyle name="Followed Hyperlink" xfId="8846" builtinId="9" hidden="1"/>
    <cellStyle name="Followed Hyperlink" xfId="8848" builtinId="9" hidden="1"/>
    <cellStyle name="Followed Hyperlink" xfId="8850" builtinId="9" hidden="1"/>
    <cellStyle name="Followed Hyperlink" xfId="8852" builtinId="9" hidden="1"/>
    <cellStyle name="Followed Hyperlink" xfId="8854" builtinId="9" hidden="1"/>
    <cellStyle name="Followed Hyperlink" xfId="8856" builtinId="9" hidden="1"/>
    <cellStyle name="Followed Hyperlink" xfId="8858" builtinId="9" hidden="1"/>
    <cellStyle name="Followed Hyperlink" xfId="8860" builtinId="9" hidden="1"/>
    <cellStyle name="Followed Hyperlink" xfId="8862" builtinId="9" hidden="1"/>
    <cellStyle name="Followed Hyperlink" xfId="8864" builtinId="9" hidden="1"/>
    <cellStyle name="Followed Hyperlink" xfId="8866" builtinId="9" hidden="1"/>
    <cellStyle name="Followed Hyperlink" xfId="8868" builtinId="9" hidden="1"/>
    <cellStyle name="Followed Hyperlink" xfId="8870" builtinId="9" hidden="1"/>
    <cellStyle name="Followed Hyperlink" xfId="8872" builtinId="9" hidden="1"/>
    <cellStyle name="Followed Hyperlink" xfId="8874" builtinId="9" hidden="1"/>
    <cellStyle name="Followed Hyperlink" xfId="8876" builtinId="9" hidden="1"/>
    <cellStyle name="Followed Hyperlink" xfId="8878" builtinId="9" hidden="1"/>
    <cellStyle name="Followed Hyperlink" xfId="8880" builtinId="9" hidden="1"/>
    <cellStyle name="Followed Hyperlink" xfId="8882" builtinId="9" hidden="1"/>
    <cellStyle name="Followed Hyperlink" xfId="8884" builtinId="9" hidden="1"/>
    <cellStyle name="Followed Hyperlink" xfId="8886" builtinId="9" hidden="1"/>
    <cellStyle name="Followed Hyperlink" xfId="8888" builtinId="9" hidden="1"/>
    <cellStyle name="Followed Hyperlink" xfId="8890" builtinId="9" hidden="1"/>
    <cellStyle name="Followed Hyperlink" xfId="8892" builtinId="9" hidden="1"/>
    <cellStyle name="Followed Hyperlink" xfId="8894" builtinId="9" hidden="1"/>
    <cellStyle name="Followed Hyperlink" xfId="8896" builtinId="9" hidden="1"/>
    <cellStyle name="Followed Hyperlink" xfId="8898" builtinId="9" hidden="1"/>
    <cellStyle name="Followed Hyperlink" xfId="8900" builtinId="9" hidden="1"/>
    <cellStyle name="Followed Hyperlink" xfId="8902" builtinId="9" hidden="1"/>
    <cellStyle name="Followed Hyperlink" xfId="8904" builtinId="9" hidden="1"/>
    <cellStyle name="Followed Hyperlink" xfId="8906" builtinId="9" hidden="1"/>
    <cellStyle name="Followed Hyperlink" xfId="8908" builtinId="9" hidden="1"/>
    <cellStyle name="Followed Hyperlink" xfId="8910" builtinId="9" hidden="1"/>
    <cellStyle name="Followed Hyperlink" xfId="8912" builtinId="9" hidden="1"/>
    <cellStyle name="Followed Hyperlink" xfId="8914" builtinId="9" hidden="1"/>
    <cellStyle name="Followed Hyperlink" xfId="8916" builtinId="9" hidden="1"/>
    <cellStyle name="Followed Hyperlink" xfId="8918" builtinId="9" hidden="1"/>
    <cellStyle name="Followed Hyperlink" xfId="8920" builtinId="9" hidden="1"/>
    <cellStyle name="Followed Hyperlink" xfId="8922" builtinId="9" hidden="1"/>
    <cellStyle name="Followed Hyperlink" xfId="8924" builtinId="9" hidden="1"/>
    <cellStyle name="Followed Hyperlink" xfId="8926" builtinId="9" hidden="1"/>
    <cellStyle name="Followed Hyperlink" xfId="8928" builtinId="9" hidden="1"/>
    <cellStyle name="Followed Hyperlink" xfId="8930" builtinId="9" hidden="1"/>
    <cellStyle name="Followed Hyperlink" xfId="8932" builtinId="9" hidden="1"/>
    <cellStyle name="Followed Hyperlink" xfId="8934" builtinId="9" hidden="1"/>
    <cellStyle name="Followed Hyperlink" xfId="8936" builtinId="9" hidden="1"/>
    <cellStyle name="Followed Hyperlink" xfId="8938" builtinId="9" hidden="1"/>
    <cellStyle name="Followed Hyperlink" xfId="8940" builtinId="9" hidden="1"/>
    <cellStyle name="Followed Hyperlink" xfId="8942" builtinId="9" hidden="1"/>
    <cellStyle name="Followed Hyperlink" xfId="8944" builtinId="9" hidden="1"/>
    <cellStyle name="Followed Hyperlink" xfId="8946" builtinId="9" hidden="1"/>
    <cellStyle name="Followed Hyperlink" xfId="8948" builtinId="9" hidden="1"/>
    <cellStyle name="Followed Hyperlink" xfId="8950" builtinId="9" hidden="1"/>
    <cellStyle name="Followed Hyperlink" xfId="8952" builtinId="9" hidden="1"/>
    <cellStyle name="Followed Hyperlink" xfId="8954" builtinId="9" hidden="1"/>
    <cellStyle name="Followed Hyperlink" xfId="8956" builtinId="9" hidden="1"/>
    <cellStyle name="Followed Hyperlink" xfId="8958" builtinId="9" hidden="1"/>
    <cellStyle name="Followed Hyperlink" xfId="8960" builtinId="9" hidden="1"/>
    <cellStyle name="Followed Hyperlink" xfId="8962" builtinId="9" hidden="1"/>
    <cellStyle name="Followed Hyperlink" xfId="8964" builtinId="9" hidden="1"/>
    <cellStyle name="Followed Hyperlink" xfId="8966" builtinId="9" hidden="1"/>
    <cellStyle name="Followed Hyperlink" xfId="8968" builtinId="9" hidden="1"/>
    <cellStyle name="Followed Hyperlink" xfId="8970" builtinId="9" hidden="1"/>
    <cellStyle name="Followed Hyperlink" xfId="8972" builtinId="9" hidden="1"/>
    <cellStyle name="Followed Hyperlink" xfId="8974" builtinId="9" hidden="1"/>
    <cellStyle name="Followed Hyperlink" xfId="8976" builtinId="9" hidden="1"/>
    <cellStyle name="Followed Hyperlink" xfId="8978" builtinId="9" hidden="1"/>
    <cellStyle name="Followed Hyperlink" xfId="8980" builtinId="9" hidden="1"/>
    <cellStyle name="Followed Hyperlink" xfId="8982" builtinId="9" hidden="1"/>
    <cellStyle name="Followed Hyperlink" xfId="8984" builtinId="9" hidden="1"/>
    <cellStyle name="Followed Hyperlink" xfId="8986" builtinId="9" hidden="1"/>
    <cellStyle name="Followed Hyperlink" xfId="8988" builtinId="9" hidden="1"/>
    <cellStyle name="Followed Hyperlink" xfId="8990" builtinId="9" hidden="1"/>
    <cellStyle name="Followed Hyperlink" xfId="8992" builtinId="9" hidden="1"/>
    <cellStyle name="Followed Hyperlink" xfId="8994" builtinId="9" hidden="1"/>
    <cellStyle name="Followed Hyperlink" xfId="8996" builtinId="9" hidden="1"/>
    <cellStyle name="Followed Hyperlink" xfId="8998" builtinId="9" hidden="1"/>
    <cellStyle name="Followed Hyperlink" xfId="9000" builtinId="9" hidden="1"/>
    <cellStyle name="Followed Hyperlink" xfId="9002" builtinId="9" hidden="1"/>
    <cellStyle name="Followed Hyperlink" xfId="9004" builtinId="9" hidden="1"/>
    <cellStyle name="Followed Hyperlink" xfId="9006" builtinId="9" hidden="1"/>
    <cellStyle name="Followed Hyperlink" xfId="9008" builtinId="9" hidden="1"/>
    <cellStyle name="Followed Hyperlink" xfId="9010" builtinId="9" hidden="1"/>
    <cellStyle name="Followed Hyperlink" xfId="9012" builtinId="9" hidden="1"/>
    <cellStyle name="Followed Hyperlink" xfId="9014" builtinId="9" hidden="1"/>
    <cellStyle name="Followed Hyperlink" xfId="9016" builtinId="9" hidden="1"/>
    <cellStyle name="Followed Hyperlink" xfId="9018" builtinId="9" hidden="1"/>
    <cellStyle name="Followed Hyperlink" xfId="9020" builtinId="9" hidden="1"/>
    <cellStyle name="Followed Hyperlink" xfId="9022" builtinId="9" hidden="1"/>
    <cellStyle name="Followed Hyperlink" xfId="9024" builtinId="9" hidden="1"/>
    <cellStyle name="Followed Hyperlink" xfId="9026" builtinId="9" hidden="1"/>
    <cellStyle name="Followed Hyperlink" xfId="9028" builtinId="9" hidden="1"/>
    <cellStyle name="Followed Hyperlink" xfId="9030" builtinId="9" hidden="1"/>
    <cellStyle name="Followed Hyperlink" xfId="9032" builtinId="9" hidden="1"/>
    <cellStyle name="Followed Hyperlink" xfId="9034" builtinId="9" hidden="1"/>
    <cellStyle name="Followed Hyperlink" xfId="9036" builtinId="9" hidden="1"/>
    <cellStyle name="Followed Hyperlink" xfId="9038" builtinId="9" hidden="1"/>
    <cellStyle name="Followed Hyperlink" xfId="9040" builtinId="9" hidden="1"/>
    <cellStyle name="Followed Hyperlink" xfId="9042" builtinId="9" hidden="1"/>
    <cellStyle name="Followed Hyperlink" xfId="9044" builtinId="9" hidden="1"/>
    <cellStyle name="Followed Hyperlink" xfId="9046" builtinId="9" hidden="1"/>
    <cellStyle name="Followed Hyperlink" xfId="9048" builtinId="9" hidden="1"/>
    <cellStyle name="Followed Hyperlink" xfId="9050" builtinId="9" hidden="1"/>
    <cellStyle name="Followed Hyperlink" xfId="9052" builtinId="9" hidden="1"/>
    <cellStyle name="Followed Hyperlink" xfId="9054" builtinId="9" hidden="1"/>
    <cellStyle name="Followed Hyperlink" xfId="9056" builtinId="9" hidden="1"/>
    <cellStyle name="Followed Hyperlink" xfId="9058" builtinId="9" hidden="1"/>
    <cellStyle name="Followed Hyperlink" xfId="9060" builtinId="9" hidden="1"/>
    <cellStyle name="Followed Hyperlink" xfId="9062" builtinId="9" hidden="1"/>
    <cellStyle name="Followed Hyperlink" xfId="9064" builtinId="9" hidden="1"/>
    <cellStyle name="Followed Hyperlink" xfId="9066" builtinId="9" hidden="1"/>
    <cellStyle name="Followed Hyperlink" xfId="9068" builtinId="9" hidden="1"/>
    <cellStyle name="Followed Hyperlink" xfId="9070" builtinId="9" hidden="1"/>
    <cellStyle name="Followed Hyperlink" xfId="9072" builtinId="9" hidden="1"/>
    <cellStyle name="Followed Hyperlink" xfId="9074" builtinId="9" hidden="1"/>
    <cellStyle name="Followed Hyperlink" xfId="9076" builtinId="9" hidden="1"/>
    <cellStyle name="Followed Hyperlink" xfId="9078" builtinId="9" hidden="1"/>
    <cellStyle name="Followed Hyperlink" xfId="9080" builtinId="9" hidden="1"/>
    <cellStyle name="Followed Hyperlink" xfId="9082" builtinId="9" hidden="1"/>
    <cellStyle name="Followed Hyperlink" xfId="9084" builtinId="9" hidden="1"/>
    <cellStyle name="Followed Hyperlink" xfId="9086" builtinId="9" hidden="1"/>
    <cellStyle name="Followed Hyperlink" xfId="9088" builtinId="9" hidden="1"/>
    <cellStyle name="Followed Hyperlink" xfId="9090" builtinId="9" hidden="1"/>
    <cellStyle name="Followed Hyperlink" xfId="9092" builtinId="9" hidden="1"/>
    <cellStyle name="Followed Hyperlink" xfId="9094" builtinId="9" hidden="1"/>
    <cellStyle name="Followed Hyperlink" xfId="9096" builtinId="9" hidden="1"/>
    <cellStyle name="Followed Hyperlink" xfId="9098" builtinId="9" hidden="1"/>
    <cellStyle name="Followed Hyperlink" xfId="9100" builtinId="9" hidden="1"/>
    <cellStyle name="Followed Hyperlink" xfId="9102" builtinId="9" hidden="1"/>
    <cellStyle name="Followed Hyperlink" xfId="9104" builtinId="9" hidden="1"/>
    <cellStyle name="Followed Hyperlink" xfId="9106" builtinId="9" hidden="1"/>
    <cellStyle name="Followed Hyperlink" xfId="9108" builtinId="9" hidden="1"/>
    <cellStyle name="Followed Hyperlink" xfId="9110" builtinId="9" hidden="1"/>
    <cellStyle name="Followed Hyperlink" xfId="9112" builtinId="9" hidden="1"/>
    <cellStyle name="Followed Hyperlink" xfId="9114" builtinId="9" hidden="1"/>
    <cellStyle name="Followed Hyperlink" xfId="9116" builtinId="9" hidden="1"/>
    <cellStyle name="Followed Hyperlink" xfId="9118" builtinId="9" hidden="1"/>
    <cellStyle name="Followed Hyperlink" xfId="9120" builtinId="9" hidden="1"/>
    <cellStyle name="Followed Hyperlink" xfId="9122" builtinId="9" hidden="1"/>
    <cellStyle name="Followed Hyperlink" xfId="9124" builtinId="9" hidden="1"/>
    <cellStyle name="Followed Hyperlink" xfId="9126" builtinId="9" hidden="1"/>
    <cellStyle name="Followed Hyperlink" xfId="9128" builtinId="9" hidden="1"/>
    <cellStyle name="Followed Hyperlink" xfId="9130" builtinId="9" hidden="1"/>
    <cellStyle name="Followed Hyperlink" xfId="9132" builtinId="9" hidden="1"/>
    <cellStyle name="Followed Hyperlink" xfId="9134" builtinId="9" hidden="1"/>
    <cellStyle name="Followed Hyperlink" xfId="9136" builtinId="9" hidden="1"/>
    <cellStyle name="Followed Hyperlink" xfId="9138" builtinId="9" hidden="1"/>
    <cellStyle name="Followed Hyperlink" xfId="9140" builtinId="9" hidden="1"/>
    <cellStyle name="Followed Hyperlink" xfId="9142" builtinId="9" hidden="1"/>
    <cellStyle name="Followed Hyperlink" xfId="9144" builtinId="9" hidden="1"/>
    <cellStyle name="Followed Hyperlink" xfId="9146" builtinId="9" hidden="1"/>
    <cellStyle name="Followed Hyperlink" xfId="9148" builtinId="9" hidden="1"/>
    <cellStyle name="Followed Hyperlink" xfId="9150" builtinId="9" hidden="1"/>
    <cellStyle name="Followed Hyperlink" xfId="9152" builtinId="9" hidden="1"/>
    <cellStyle name="Followed Hyperlink" xfId="9154" builtinId="9" hidden="1"/>
    <cellStyle name="Followed Hyperlink" xfId="9156" builtinId="9" hidden="1"/>
    <cellStyle name="Followed Hyperlink" xfId="9158" builtinId="9" hidden="1"/>
    <cellStyle name="Followed Hyperlink" xfId="9160" builtinId="9" hidden="1"/>
    <cellStyle name="Followed Hyperlink" xfId="9162" builtinId="9" hidden="1"/>
    <cellStyle name="Followed Hyperlink" xfId="9164" builtinId="9" hidden="1"/>
    <cellStyle name="Followed Hyperlink" xfId="9166" builtinId="9" hidden="1"/>
    <cellStyle name="Followed Hyperlink" xfId="9168" builtinId="9" hidden="1"/>
    <cellStyle name="Followed Hyperlink" xfId="9170" builtinId="9" hidden="1"/>
    <cellStyle name="Followed Hyperlink" xfId="9172" builtinId="9" hidden="1"/>
    <cellStyle name="Followed Hyperlink" xfId="9174" builtinId="9" hidden="1"/>
    <cellStyle name="Followed Hyperlink" xfId="9176" builtinId="9" hidden="1"/>
    <cellStyle name="Followed Hyperlink" xfId="9178" builtinId="9" hidden="1"/>
    <cellStyle name="Followed Hyperlink" xfId="9180" builtinId="9" hidden="1"/>
    <cellStyle name="Followed Hyperlink" xfId="9182" builtinId="9" hidden="1"/>
    <cellStyle name="Followed Hyperlink" xfId="9184" builtinId="9" hidden="1"/>
    <cellStyle name="Followed Hyperlink" xfId="9186" builtinId="9" hidden="1"/>
    <cellStyle name="Followed Hyperlink" xfId="9188" builtinId="9" hidden="1"/>
    <cellStyle name="Followed Hyperlink" xfId="9190" builtinId="9" hidden="1"/>
    <cellStyle name="Followed Hyperlink" xfId="9192" builtinId="9" hidden="1"/>
    <cellStyle name="Followed Hyperlink" xfId="9194" builtinId="9" hidden="1"/>
    <cellStyle name="Followed Hyperlink" xfId="9196" builtinId="9" hidden="1"/>
    <cellStyle name="Followed Hyperlink" xfId="9198" builtinId="9" hidden="1"/>
    <cellStyle name="Followed Hyperlink" xfId="9200" builtinId="9" hidden="1"/>
    <cellStyle name="Followed Hyperlink" xfId="9202" builtinId="9" hidden="1"/>
    <cellStyle name="Followed Hyperlink" xfId="9204" builtinId="9" hidden="1"/>
    <cellStyle name="Followed Hyperlink" xfId="9206" builtinId="9" hidden="1"/>
    <cellStyle name="Followed Hyperlink" xfId="9208" builtinId="9" hidden="1"/>
    <cellStyle name="Followed Hyperlink" xfId="9210" builtinId="9" hidden="1"/>
    <cellStyle name="Followed Hyperlink" xfId="9212" builtinId="9" hidden="1"/>
    <cellStyle name="Followed Hyperlink" xfId="9214" builtinId="9" hidden="1"/>
    <cellStyle name="Followed Hyperlink" xfId="9216" builtinId="9" hidden="1"/>
    <cellStyle name="Followed Hyperlink" xfId="9218" builtinId="9" hidden="1"/>
    <cellStyle name="Followed Hyperlink" xfId="9220" builtinId="9" hidden="1"/>
    <cellStyle name="Followed Hyperlink" xfId="9222" builtinId="9" hidden="1"/>
    <cellStyle name="Followed Hyperlink" xfId="9224" builtinId="9" hidden="1"/>
    <cellStyle name="Followed Hyperlink" xfId="9226" builtinId="9" hidden="1"/>
    <cellStyle name="Followed Hyperlink" xfId="9228" builtinId="9" hidden="1"/>
    <cellStyle name="Followed Hyperlink" xfId="9230" builtinId="9" hidden="1"/>
    <cellStyle name="Followed Hyperlink" xfId="9232" builtinId="9" hidden="1"/>
    <cellStyle name="Followed Hyperlink" xfId="9234" builtinId="9" hidden="1"/>
    <cellStyle name="Followed Hyperlink" xfId="9236" builtinId="9" hidden="1"/>
    <cellStyle name="Followed Hyperlink" xfId="9238" builtinId="9" hidden="1"/>
    <cellStyle name="Followed Hyperlink" xfId="9240" builtinId="9" hidden="1"/>
    <cellStyle name="Followed Hyperlink" xfId="9242" builtinId="9" hidden="1"/>
    <cellStyle name="Followed Hyperlink" xfId="9244" builtinId="9" hidden="1"/>
    <cellStyle name="Followed Hyperlink" xfId="9246" builtinId="9" hidden="1"/>
    <cellStyle name="Followed Hyperlink" xfId="9248" builtinId="9" hidden="1"/>
    <cellStyle name="Followed Hyperlink" xfId="9250" builtinId="9" hidden="1"/>
    <cellStyle name="Followed Hyperlink" xfId="9252" builtinId="9" hidden="1"/>
    <cellStyle name="Followed Hyperlink" xfId="9254" builtinId="9" hidden="1"/>
    <cellStyle name="Followed Hyperlink" xfId="9256" builtinId="9" hidden="1"/>
    <cellStyle name="Followed Hyperlink" xfId="9258" builtinId="9" hidden="1"/>
    <cellStyle name="Followed Hyperlink" xfId="9260" builtinId="9" hidden="1"/>
    <cellStyle name="Followed Hyperlink" xfId="9262" builtinId="9" hidden="1"/>
    <cellStyle name="Followed Hyperlink" xfId="9264" builtinId="9" hidden="1"/>
    <cellStyle name="Followed Hyperlink" xfId="9266" builtinId="9" hidden="1"/>
    <cellStyle name="Followed Hyperlink" xfId="9268" builtinId="9" hidden="1"/>
    <cellStyle name="Followed Hyperlink" xfId="9270" builtinId="9" hidden="1"/>
    <cellStyle name="Followed Hyperlink" xfId="9272" builtinId="9" hidden="1"/>
    <cellStyle name="Followed Hyperlink" xfId="9274" builtinId="9" hidden="1"/>
    <cellStyle name="Followed Hyperlink" xfId="9276" builtinId="9" hidden="1"/>
    <cellStyle name="Followed Hyperlink" xfId="9278" builtinId="9" hidden="1"/>
    <cellStyle name="Followed Hyperlink" xfId="9280" builtinId="9" hidden="1"/>
    <cellStyle name="Followed Hyperlink" xfId="9282" builtinId="9" hidden="1"/>
    <cellStyle name="Followed Hyperlink" xfId="9284" builtinId="9" hidden="1"/>
    <cellStyle name="Followed Hyperlink" xfId="9286" builtinId="9" hidden="1"/>
    <cellStyle name="Followed Hyperlink" xfId="9288" builtinId="9" hidden="1"/>
    <cellStyle name="Followed Hyperlink" xfId="9290" builtinId="9" hidden="1"/>
    <cellStyle name="Followed Hyperlink" xfId="9292" builtinId="9" hidden="1"/>
    <cellStyle name="Followed Hyperlink" xfId="9294" builtinId="9" hidden="1"/>
    <cellStyle name="Followed Hyperlink" xfId="9296" builtinId="9" hidden="1"/>
    <cellStyle name="Followed Hyperlink" xfId="9298" builtinId="9" hidden="1"/>
    <cellStyle name="Followed Hyperlink" xfId="9300" builtinId="9" hidden="1"/>
    <cellStyle name="Followed Hyperlink" xfId="9302" builtinId="9" hidden="1"/>
    <cellStyle name="Followed Hyperlink" xfId="9304" builtinId="9" hidden="1"/>
    <cellStyle name="Followed Hyperlink" xfId="9306" builtinId="9" hidden="1"/>
    <cellStyle name="Followed Hyperlink" xfId="9308" builtinId="9" hidden="1"/>
    <cellStyle name="Followed Hyperlink" xfId="9310" builtinId="9" hidden="1"/>
    <cellStyle name="Followed Hyperlink" xfId="9312" builtinId="9" hidden="1"/>
    <cellStyle name="Followed Hyperlink" xfId="9314" builtinId="9" hidden="1"/>
    <cellStyle name="Followed Hyperlink" xfId="9316" builtinId="9" hidden="1"/>
    <cellStyle name="Followed Hyperlink" xfId="9318" builtinId="9" hidden="1"/>
    <cellStyle name="Followed Hyperlink" xfId="9320" builtinId="9" hidden="1"/>
    <cellStyle name="Followed Hyperlink" xfId="9322" builtinId="9" hidden="1"/>
    <cellStyle name="Followed Hyperlink" xfId="9324" builtinId="9" hidden="1"/>
    <cellStyle name="Followed Hyperlink" xfId="9326" builtinId="9" hidden="1"/>
    <cellStyle name="Followed Hyperlink" xfId="9328" builtinId="9" hidden="1"/>
    <cellStyle name="Followed Hyperlink" xfId="9330" builtinId="9" hidden="1"/>
    <cellStyle name="Followed Hyperlink" xfId="9332" builtinId="9" hidden="1"/>
    <cellStyle name="Followed Hyperlink" xfId="9334" builtinId="9" hidden="1"/>
    <cellStyle name="Followed Hyperlink" xfId="9336" builtinId="9" hidden="1"/>
    <cellStyle name="Followed Hyperlink" xfId="9338" builtinId="9" hidden="1"/>
    <cellStyle name="Followed Hyperlink" xfId="9340" builtinId="9" hidden="1"/>
    <cellStyle name="Followed Hyperlink" xfId="9342" builtinId="9" hidden="1"/>
    <cellStyle name="Followed Hyperlink" xfId="9344" builtinId="9" hidden="1"/>
    <cellStyle name="Followed Hyperlink" xfId="9346" builtinId="9" hidden="1"/>
    <cellStyle name="Followed Hyperlink" xfId="9348" builtinId="9" hidden="1"/>
    <cellStyle name="Followed Hyperlink" xfId="9350" builtinId="9" hidden="1"/>
    <cellStyle name="Followed Hyperlink" xfId="9352" builtinId="9" hidden="1"/>
    <cellStyle name="Followed Hyperlink" xfId="9354" builtinId="9" hidden="1"/>
    <cellStyle name="Followed Hyperlink" xfId="9356" builtinId="9" hidden="1"/>
    <cellStyle name="Followed Hyperlink" xfId="9358" builtinId="9" hidden="1"/>
    <cellStyle name="Followed Hyperlink" xfId="9360" builtinId="9" hidden="1"/>
    <cellStyle name="Followed Hyperlink" xfId="9362" builtinId="9" hidden="1"/>
    <cellStyle name="Followed Hyperlink" xfId="9364" builtinId="9" hidden="1"/>
    <cellStyle name="Followed Hyperlink" xfId="9366" builtinId="9" hidden="1"/>
    <cellStyle name="Followed Hyperlink" xfId="9368" builtinId="9" hidden="1"/>
    <cellStyle name="Followed Hyperlink" xfId="9370" builtinId="9" hidden="1"/>
    <cellStyle name="Followed Hyperlink" xfId="9372" builtinId="9" hidden="1"/>
    <cellStyle name="Followed Hyperlink" xfId="9374" builtinId="9" hidden="1"/>
    <cellStyle name="Followed Hyperlink" xfId="9376" builtinId="9" hidden="1"/>
    <cellStyle name="Followed Hyperlink" xfId="9378" builtinId="9" hidden="1"/>
    <cellStyle name="Followed Hyperlink" xfId="9380" builtinId="9" hidden="1"/>
    <cellStyle name="Followed Hyperlink" xfId="9382" builtinId="9" hidden="1"/>
    <cellStyle name="Followed Hyperlink" xfId="9384" builtinId="9" hidden="1"/>
    <cellStyle name="Followed Hyperlink" xfId="9386" builtinId="9" hidden="1"/>
    <cellStyle name="Followed Hyperlink" xfId="9388" builtinId="9" hidden="1"/>
    <cellStyle name="Followed Hyperlink" xfId="9390" builtinId="9" hidden="1"/>
    <cellStyle name="Followed Hyperlink" xfId="9392" builtinId="9" hidden="1"/>
    <cellStyle name="Followed Hyperlink" xfId="9394" builtinId="9" hidden="1"/>
    <cellStyle name="Followed Hyperlink" xfId="9396" builtinId="9" hidden="1"/>
    <cellStyle name="Followed Hyperlink" xfId="9398" builtinId="9" hidden="1"/>
    <cellStyle name="Followed Hyperlink" xfId="9400" builtinId="9" hidden="1"/>
    <cellStyle name="Followed Hyperlink" xfId="9402" builtinId="9" hidden="1"/>
    <cellStyle name="Followed Hyperlink" xfId="9404" builtinId="9" hidden="1"/>
    <cellStyle name="Followed Hyperlink" xfId="9406" builtinId="9" hidden="1"/>
    <cellStyle name="Followed Hyperlink" xfId="9408" builtinId="9" hidden="1"/>
    <cellStyle name="Followed Hyperlink" xfId="9410" builtinId="9" hidden="1"/>
    <cellStyle name="Followed Hyperlink" xfId="9412" builtinId="9" hidden="1"/>
    <cellStyle name="Followed Hyperlink" xfId="9414" builtinId="9" hidden="1"/>
    <cellStyle name="Followed Hyperlink" xfId="9416" builtinId="9" hidden="1"/>
    <cellStyle name="Followed Hyperlink" xfId="9418" builtinId="9" hidden="1"/>
    <cellStyle name="Followed Hyperlink" xfId="9420" builtinId="9" hidden="1"/>
    <cellStyle name="Followed Hyperlink" xfId="9422" builtinId="9" hidden="1"/>
    <cellStyle name="Followed Hyperlink" xfId="9424" builtinId="9" hidden="1"/>
    <cellStyle name="Followed Hyperlink" xfId="9426" builtinId="9" hidden="1"/>
    <cellStyle name="Followed Hyperlink" xfId="9428" builtinId="9" hidden="1"/>
    <cellStyle name="Followed Hyperlink" xfId="9430" builtinId="9" hidden="1"/>
    <cellStyle name="Followed Hyperlink" xfId="9432" builtinId="9" hidden="1"/>
    <cellStyle name="Followed Hyperlink" xfId="9434" builtinId="9" hidden="1"/>
    <cellStyle name="Followed Hyperlink" xfId="9436" builtinId="9" hidden="1"/>
    <cellStyle name="Followed Hyperlink" xfId="9438" builtinId="9" hidden="1"/>
    <cellStyle name="Followed Hyperlink" xfId="9440" builtinId="9" hidden="1"/>
    <cellStyle name="Followed Hyperlink" xfId="9442" builtinId="9" hidden="1"/>
    <cellStyle name="Followed Hyperlink" xfId="9444" builtinId="9" hidden="1"/>
    <cellStyle name="Followed Hyperlink" xfId="9446" builtinId="9" hidden="1"/>
    <cellStyle name="Followed Hyperlink" xfId="9448" builtinId="9" hidden="1"/>
    <cellStyle name="Followed Hyperlink" xfId="9450" builtinId="9" hidden="1"/>
    <cellStyle name="Followed Hyperlink" xfId="9452" builtinId="9" hidden="1"/>
    <cellStyle name="Followed Hyperlink" xfId="9454" builtinId="9" hidden="1"/>
    <cellStyle name="Followed Hyperlink" xfId="9456" builtinId="9" hidden="1"/>
    <cellStyle name="Followed Hyperlink" xfId="9458" builtinId="9" hidden="1"/>
    <cellStyle name="Followed Hyperlink" xfId="9460" builtinId="9" hidden="1"/>
    <cellStyle name="Followed Hyperlink" xfId="9462" builtinId="9" hidden="1"/>
    <cellStyle name="Followed Hyperlink" xfId="9464" builtinId="9" hidden="1"/>
    <cellStyle name="Followed Hyperlink" xfId="9466" builtinId="9" hidden="1"/>
    <cellStyle name="Followed Hyperlink" xfId="9468" builtinId="9" hidden="1"/>
    <cellStyle name="Followed Hyperlink" xfId="9470" builtinId="9" hidden="1"/>
    <cellStyle name="Followed Hyperlink" xfId="9472" builtinId="9" hidden="1"/>
    <cellStyle name="Followed Hyperlink" xfId="9474" builtinId="9" hidden="1"/>
    <cellStyle name="Followed Hyperlink" xfId="9476" builtinId="9" hidden="1"/>
    <cellStyle name="Followed Hyperlink" xfId="9478" builtinId="9" hidden="1"/>
    <cellStyle name="Followed Hyperlink" xfId="9480" builtinId="9" hidden="1"/>
    <cellStyle name="Followed Hyperlink" xfId="9482" builtinId="9" hidden="1"/>
    <cellStyle name="Followed Hyperlink" xfId="9484" builtinId="9" hidden="1"/>
    <cellStyle name="Followed Hyperlink" xfId="9486" builtinId="9" hidden="1"/>
    <cellStyle name="Followed Hyperlink" xfId="9488" builtinId="9" hidden="1"/>
    <cellStyle name="Followed Hyperlink" xfId="9490" builtinId="9" hidden="1"/>
    <cellStyle name="Followed Hyperlink" xfId="9492" builtinId="9" hidden="1"/>
    <cellStyle name="Followed Hyperlink" xfId="9494" builtinId="9" hidden="1"/>
    <cellStyle name="Followed Hyperlink" xfId="9496" builtinId="9" hidden="1"/>
    <cellStyle name="Followed Hyperlink" xfId="9498" builtinId="9" hidden="1"/>
    <cellStyle name="Followed Hyperlink" xfId="9500" builtinId="9" hidden="1"/>
    <cellStyle name="Followed Hyperlink" xfId="9502" builtinId="9" hidden="1"/>
    <cellStyle name="Followed Hyperlink" xfId="9504" builtinId="9" hidden="1"/>
    <cellStyle name="Followed Hyperlink" xfId="9506" builtinId="9" hidden="1"/>
    <cellStyle name="Followed Hyperlink" xfId="9508" builtinId="9" hidden="1"/>
    <cellStyle name="Followed Hyperlink" xfId="9510" builtinId="9" hidden="1"/>
    <cellStyle name="Followed Hyperlink" xfId="9512" builtinId="9" hidden="1"/>
    <cellStyle name="Followed Hyperlink" xfId="9514" builtinId="9" hidden="1"/>
    <cellStyle name="Followed Hyperlink" xfId="9516" builtinId="9" hidden="1"/>
    <cellStyle name="Followed Hyperlink" xfId="9518" builtinId="9" hidden="1"/>
    <cellStyle name="Followed Hyperlink" xfId="9520" builtinId="9" hidden="1"/>
    <cellStyle name="Followed Hyperlink" xfId="9522" builtinId="9" hidden="1"/>
    <cellStyle name="Followed Hyperlink" xfId="9524" builtinId="9" hidden="1"/>
    <cellStyle name="Followed Hyperlink" xfId="9526" builtinId="9" hidden="1"/>
    <cellStyle name="Followed Hyperlink" xfId="9528" builtinId="9" hidden="1"/>
    <cellStyle name="Followed Hyperlink" xfId="9530" builtinId="9" hidden="1"/>
    <cellStyle name="Followed Hyperlink" xfId="9532" builtinId="9" hidden="1"/>
    <cellStyle name="Followed Hyperlink" xfId="9534" builtinId="9" hidden="1"/>
    <cellStyle name="Followed Hyperlink" xfId="9536" builtinId="9" hidden="1"/>
    <cellStyle name="Followed Hyperlink" xfId="9538" builtinId="9" hidden="1"/>
    <cellStyle name="Followed Hyperlink" xfId="9540" builtinId="9" hidden="1"/>
    <cellStyle name="Followed Hyperlink" xfId="9542" builtinId="9" hidden="1"/>
    <cellStyle name="Followed Hyperlink" xfId="9544" builtinId="9" hidden="1"/>
    <cellStyle name="Followed Hyperlink" xfId="9546" builtinId="9" hidden="1"/>
    <cellStyle name="Followed Hyperlink" xfId="9548" builtinId="9" hidden="1"/>
    <cellStyle name="Followed Hyperlink" xfId="9550" builtinId="9" hidden="1"/>
    <cellStyle name="Followed Hyperlink" xfId="9552" builtinId="9" hidden="1"/>
    <cellStyle name="Followed Hyperlink" xfId="9554" builtinId="9" hidden="1"/>
    <cellStyle name="Followed Hyperlink" xfId="9556" builtinId="9" hidden="1"/>
    <cellStyle name="Followed Hyperlink" xfId="9558" builtinId="9" hidden="1"/>
    <cellStyle name="Followed Hyperlink" xfId="9560" builtinId="9" hidden="1"/>
    <cellStyle name="Followed Hyperlink" xfId="9562" builtinId="9" hidden="1"/>
    <cellStyle name="Followed Hyperlink" xfId="9564" builtinId="9" hidden="1"/>
    <cellStyle name="Followed Hyperlink" xfId="9566" builtinId="9" hidden="1"/>
    <cellStyle name="Followed Hyperlink" xfId="9568" builtinId="9" hidden="1"/>
    <cellStyle name="Followed Hyperlink" xfId="9570" builtinId="9" hidden="1"/>
    <cellStyle name="Followed Hyperlink" xfId="9572" builtinId="9" hidden="1"/>
    <cellStyle name="Followed Hyperlink" xfId="9574" builtinId="9" hidden="1"/>
    <cellStyle name="Followed Hyperlink" xfId="9576" builtinId="9" hidden="1"/>
    <cellStyle name="Followed Hyperlink" xfId="9578" builtinId="9" hidden="1"/>
    <cellStyle name="Followed Hyperlink" xfId="9580" builtinId="9" hidden="1"/>
    <cellStyle name="Followed Hyperlink" xfId="9582" builtinId="9" hidden="1"/>
    <cellStyle name="Followed Hyperlink" xfId="9584" builtinId="9" hidden="1"/>
    <cellStyle name="Followed Hyperlink" xfId="9586" builtinId="9" hidden="1"/>
    <cellStyle name="Followed Hyperlink" xfId="9588" builtinId="9" hidden="1"/>
    <cellStyle name="Followed Hyperlink" xfId="9590" builtinId="9" hidden="1"/>
    <cellStyle name="Followed Hyperlink" xfId="9592" builtinId="9" hidden="1"/>
    <cellStyle name="Followed Hyperlink" xfId="9594" builtinId="9" hidden="1"/>
    <cellStyle name="Followed Hyperlink" xfId="9596" builtinId="9" hidden="1"/>
    <cellStyle name="Followed Hyperlink" xfId="9598" builtinId="9" hidden="1"/>
    <cellStyle name="Followed Hyperlink" xfId="9600" builtinId="9" hidden="1"/>
    <cellStyle name="Followed Hyperlink" xfId="9602" builtinId="9" hidden="1"/>
    <cellStyle name="Followed Hyperlink" xfId="9604" builtinId="9" hidden="1"/>
    <cellStyle name="Followed Hyperlink" xfId="9606" builtinId="9" hidden="1"/>
    <cellStyle name="Followed Hyperlink" xfId="9608" builtinId="9" hidden="1"/>
    <cellStyle name="Followed Hyperlink" xfId="9610" builtinId="9" hidden="1"/>
    <cellStyle name="Followed Hyperlink" xfId="9612" builtinId="9" hidden="1"/>
    <cellStyle name="Followed Hyperlink" xfId="9614" builtinId="9" hidden="1"/>
    <cellStyle name="Followed Hyperlink" xfId="9616" builtinId="9" hidden="1"/>
    <cellStyle name="Followed Hyperlink" xfId="9618" builtinId="9" hidden="1"/>
    <cellStyle name="Followed Hyperlink" xfId="9620" builtinId="9" hidden="1"/>
    <cellStyle name="Followed Hyperlink" xfId="9622" builtinId="9" hidden="1"/>
    <cellStyle name="Followed Hyperlink" xfId="9624" builtinId="9" hidden="1"/>
    <cellStyle name="Followed Hyperlink" xfId="9626" builtinId="9" hidden="1"/>
    <cellStyle name="Followed Hyperlink" xfId="9628" builtinId="9" hidden="1"/>
    <cellStyle name="Followed Hyperlink" xfId="9630" builtinId="9" hidden="1"/>
    <cellStyle name="Followed Hyperlink" xfId="9632" builtinId="9" hidden="1"/>
    <cellStyle name="Followed Hyperlink" xfId="9634" builtinId="9" hidden="1"/>
    <cellStyle name="Followed Hyperlink" xfId="9636" builtinId="9" hidden="1"/>
    <cellStyle name="Followed Hyperlink" xfId="9638" builtinId="9" hidden="1"/>
    <cellStyle name="Followed Hyperlink" xfId="9640" builtinId="9" hidden="1"/>
    <cellStyle name="Followed Hyperlink" xfId="9642" builtinId="9" hidden="1"/>
    <cellStyle name="Followed Hyperlink" xfId="9644" builtinId="9" hidden="1"/>
    <cellStyle name="Followed Hyperlink" xfId="9646" builtinId="9" hidden="1"/>
    <cellStyle name="Followed Hyperlink" xfId="9648" builtinId="9" hidden="1"/>
    <cellStyle name="Followed Hyperlink" xfId="9650" builtinId="9" hidden="1"/>
    <cellStyle name="Followed Hyperlink" xfId="9652" builtinId="9" hidden="1"/>
    <cellStyle name="Followed Hyperlink" xfId="9654" builtinId="9" hidden="1"/>
    <cellStyle name="Followed Hyperlink" xfId="9656" builtinId="9" hidden="1"/>
    <cellStyle name="Followed Hyperlink" xfId="9658" builtinId="9" hidden="1"/>
    <cellStyle name="Followed Hyperlink" xfId="9660" builtinId="9" hidden="1"/>
    <cellStyle name="Followed Hyperlink" xfId="9662" builtinId="9" hidden="1"/>
    <cellStyle name="Followed Hyperlink" xfId="9664" builtinId="9" hidden="1"/>
    <cellStyle name="Followed Hyperlink" xfId="9666" builtinId="9" hidden="1"/>
    <cellStyle name="Followed Hyperlink" xfId="9668" builtinId="9" hidden="1"/>
    <cellStyle name="Followed Hyperlink" xfId="9670" builtinId="9" hidden="1"/>
    <cellStyle name="Followed Hyperlink" xfId="9672" builtinId="9" hidden="1"/>
    <cellStyle name="Followed Hyperlink" xfId="9674" builtinId="9" hidden="1"/>
    <cellStyle name="Followed Hyperlink" xfId="9676" builtinId="9" hidden="1"/>
    <cellStyle name="Followed Hyperlink" xfId="9678" builtinId="9" hidden="1"/>
    <cellStyle name="Followed Hyperlink" xfId="9680" builtinId="9" hidden="1"/>
    <cellStyle name="Followed Hyperlink" xfId="9682" builtinId="9" hidden="1"/>
    <cellStyle name="Followed Hyperlink" xfId="9684" builtinId="9" hidden="1"/>
    <cellStyle name="Followed Hyperlink" xfId="9686" builtinId="9" hidden="1"/>
    <cellStyle name="Followed Hyperlink" xfId="9688" builtinId="9" hidden="1"/>
    <cellStyle name="Followed Hyperlink" xfId="9690" builtinId="9" hidden="1"/>
    <cellStyle name="Followed Hyperlink" xfId="9692" builtinId="9" hidden="1"/>
    <cellStyle name="Followed Hyperlink" xfId="9694" builtinId="9" hidden="1"/>
    <cellStyle name="Followed Hyperlink" xfId="9696" builtinId="9" hidden="1"/>
    <cellStyle name="Followed Hyperlink" xfId="9698" builtinId="9" hidden="1"/>
    <cellStyle name="Followed Hyperlink" xfId="9700" builtinId="9" hidden="1"/>
    <cellStyle name="Followed Hyperlink" xfId="9702" builtinId="9" hidden="1"/>
    <cellStyle name="Followed Hyperlink" xfId="9704" builtinId="9" hidden="1"/>
    <cellStyle name="Followed Hyperlink" xfId="9706" builtinId="9" hidden="1"/>
    <cellStyle name="Followed Hyperlink" xfId="9708" builtinId="9" hidden="1"/>
    <cellStyle name="Followed Hyperlink" xfId="9710" builtinId="9" hidden="1"/>
    <cellStyle name="Followed Hyperlink" xfId="9712" builtinId="9" hidden="1"/>
    <cellStyle name="Followed Hyperlink" xfId="9714" builtinId="9" hidden="1"/>
    <cellStyle name="Followed Hyperlink" xfId="9716" builtinId="9" hidden="1"/>
    <cellStyle name="Followed Hyperlink" xfId="9718" builtinId="9" hidden="1"/>
    <cellStyle name="Followed Hyperlink" xfId="9720" builtinId="9" hidden="1"/>
    <cellStyle name="Followed Hyperlink" xfId="9722" builtinId="9" hidden="1"/>
    <cellStyle name="Followed Hyperlink" xfId="9724" builtinId="9" hidden="1"/>
    <cellStyle name="Followed Hyperlink" xfId="9726" builtinId="9" hidden="1"/>
    <cellStyle name="Followed Hyperlink" xfId="9728" builtinId="9" hidden="1"/>
    <cellStyle name="Followed Hyperlink" xfId="9730" builtinId="9" hidden="1"/>
    <cellStyle name="Followed Hyperlink" xfId="9732" builtinId="9" hidden="1"/>
    <cellStyle name="Followed Hyperlink" xfId="9734" builtinId="9" hidden="1"/>
    <cellStyle name="Followed Hyperlink" xfId="9736" builtinId="9" hidden="1"/>
    <cellStyle name="Followed Hyperlink" xfId="9738" builtinId="9" hidden="1"/>
    <cellStyle name="Followed Hyperlink" xfId="9740" builtinId="9" hidden="1"/>
    <cellStyle name="Followed Hyperlink" xfId="9742" builtinId="9" hidden="1"/>
    <cellStyle name="Followed Hyperlink" xfId="9744" builtinId="9" hidden="1"/>
    <cellStyle name="Followed Hyperlink" xfId="9746" builtinId="9" hidden="1"/>
    <cellStyle name="Followed Hyperlink" xfId="9748" builtinId="9" hidden="1"/>
    <cellStyle name="Followed Hyperlink" xfId="9750" builtinId="9" hidden="1"/>
    <cellStyle name="Followed Hyperlink" xfId="9752" builtinId="9" hidden="1"/>
    <cellStyle name="Followed Hyperlink" xfId="9754" builtinId="9" hidden="1"/>
    <cellStyle name="Followed Hyperlink" xfId="9756" builtinId="9" hidden="1"/>
    <cellStyle name="Followed Hyperlink" xfId="9758" builtinId="9" hidden="1"/>
    <cellStyle name="Followed Hyperlink" xfId="9760" builtinId="9" hidden="1"/>
    <cellStyle name="Followed Hyperlink" xfId="9762" builtinId="9" hidden="1"/>
    <cellStyle name="Followed Hyperlink" xfId="9764" builtinId="9" hidden="1"/>
    <cellStyle name="Followed Hyperlink" xfId="9766" builtinId="9" hidden="1"/>
    <cellStyle name="Followed Hyperlink" xfId="9768" builtinId="9" hidden="1"/>
    <cellStyle name="Followed Hyperlink" xfId="9770" builtinId="9" hidden="1"/>
    <cellStyle name="Followed Hyperlink" xfId="9772" builtinId="9" hidden="1"/>
    <cellStyle name="Followed Hyperlink" xfId="9774" builtinId="9" hidden="1"/>
    <cellStyle name="Followed Hyperlink" xfId="9776" builtinId="9" hidden="1"/>
    <cellStyle name="Followed Hyperlink" xfId="9778" builtinId="9" hidden="1"/>
    <cellStyle name="Followed Hyperlink" xfId="9780" builtinId="9" hidden="1"/>
    <cellStyle name="Followed Hyperlink" xfId="9782" builtinId="9" hidden="1"/>
    <cellStyle name="Followed Hyperlink" xfId="9784" builtinId="9" hidden="1"/>
    <cellStyle name="Followed Hyperlink" xfId="9786" builtinId="9" hidden="1"/>
    <cellStyle name="Followed Hyperlink" xfId="9788" builtinId="9" hidden="1"/>
    <cellStyle name="Followed Hyperlink" xfId="9790" builtinId="9" hidden="1"/>
    <cellStyle name="Followed Hyperlink" xfId="9792" builtinId="9" hidden="1"/>
    <cellStyle name="Followed Hyperlink" xfId="9794" builtinId="9" hidden="1"/>
    <cellStyle name="Followed Hyperlink" xfId="9796" builtinId="9" hidden="1"/>
    <cellStyle name="Followed Hyperlink" xfId="9798" builtinId="9" hidden="1"/>
    <cellStyle name="Followed Hyperlink" xfId="9800" builtinId="9" hidden="1"/>
    <cellStyle name="Followed Hyperlink" xfId="9802" builtinId="9" hidden="1"/>
    <cellStyle name="Followed Hyperlink" xfId="9804" builtinId="9" hidden="1"/>
    <cellStyle name="Followed Hyperlink" xfId="9806" builtinId="9" hidden="1"/>
    <cellStyle name="Followed Hyperlink" xfId="9808" builtinId="9" hidden="1"/>
    <cellStyle name="Followed Hyperlink" xfId="9810" builtinId="9" hidden="1"/>
    <cellStyle name="Followed Hyperlink" xfId="9812" builtinId="9" hidden="1"/>
    <cellStyle name="Followed Hyperlink" xfId="9814" builtinId="9" hidden="1"/>
    <cellStyle name="Followed Hyperlink" xfId="9816" builtinId="9" hidden="1"/>
    <cellStyle name="Followed Hyperlink" xfId="9818" builtinId="9" hidden="1"/>
    <cellStyle name="Followed Hyperlink" xfId="9820" builtinId="9" hidden="1"/>
    <cellStyle name="Followed Hyperlink" xfId="9822" builtinId="9" hidden="1"/>
    <cellStyle name="Followed Hyperlink" xfId="9824" builtinId="9" hidden="1"/>
    <cellStyle name="Followed Hyperlink" xfId="9826" builtinId="9" hidden="1"/>
    <cellStyle name="Followed Hyperlink" xfId="9828" builtinId="9" hidden="1"/>
    <cellStyle name="Followed Hyperlink" xfId="9830" builtinId="9" hidden="1"/>
    <cellStyle name="Followed Hyperlink" xfId="9832" builtinId="9" hidden="1"/>
    <cellStyle name="Followed Hyperlink" xfId="9834" builtinId="9" hidden="1"/>
    <cellStyle name="Followed Hyperlink" xfId="9836" builtinId="9" hidden="1"/>
    <cellStyle name="Followed Hyperlink" xfId="9838" builtinId="9" hidden="1"/>
    <cellStyle name="Followed Hyperlink" xfId="9840" builtinId="9" hidden="1"/>
    <cellStyle name="Followed Hyperlink" xfId="9842" builtinId="9" hidden="1"/>
    <cellStyle name="Followed Hyperlink" xfId="9844" builtinId="9" hidden="1"/>
    <cellStyle name="Followed Hyperlink" xfId="9846" builtinId="9" hidden="1"/>
    <cellStyle name="Followed Hyperlink" xfId="9848" builtinId="9" hidden="1"/>
    <cellStyle name="Followed Hyperlink" xfId="9850" builtinId="9" hidden="1"/>
    <cellStyle name="Followed Hyperlink" xfId="9852" builtinId="9" hidden="1"/>
    <cellStyle name="Followed Hyperlink" xfId="9854" builtinId="9" hidden="1"/>
    <cellStyle name="Followed Hyperlink" xfId="9856" builtinId="9" hidden="1"/>
    <cellStyle name="Followed Hyperlink" xfId="9858" builtinId="9" hidden="1"/>
    <cellStyle name="Followed Hyperlink" xfId="9860" builtinId="9" hidden="1"/>
    <cellStyle name="Followed Hyperlink" xfId="9862" builtinId="9" hidden="1"/>
    <cellStyle name="Followed Hyperlink" xfId="9864" builtinId="9" hidden="1"/>
    <cellStyle name="Followed Hyperlink" xfId="9866" builtinId="9" hidden="1"/>
    <cellStyle name="Followed Hyperlink" xfId="9868" builtinId="9" hidden="1"/>
    <cellStyle name="Followed Hyperlink" xfId="9870" builtinId="9" hidden="1"/>
    <cellStyle name="Followed Hyperlink" xfId="9872" builtinId="9" hidden="1"/>
    <cellStyle name="Followed Hyperlink" xfId="9874" builtinId="9" hidden="1"/>
    <cellStyle name="Followed Hyperlink" xfId="9876" builtinId="9" hidden="1"/>
    <cellStyle name="Followed Hyperlink" xfId="9878" builtinId="9" hidden="1"/>
    <cellStyle name="Followed Hyperlink" xfId="9880" builtinId="9" hidden="1"/>
    <cellStyle name="Followed Hyperlink" xfId="9882" builtinId="9" hidden="1"/>
    <cellStyle name="Followed Hyperlink" xfId="9884" builtinId="9" hidden="1"/>
    <cellStyle name="Followed Hyperlink" xfId="9886" builtinId="9" hidden="1"/>
    <cellStyle name="Followed Hyperlink" xfId="9888" builtinId="9" hidden="1"/>
    <cellStyle name="Followed Hyperlink" xfId="9890" builtinId="9" hidden="1"/>
    <cellStyle name="Followed Hyperlink" xfId="9892" builtinId="9" hidden="1"/>
    <cellStyle name="Followed Hyperlink" xfId="9894" builtinId="9" hidden="1"/>
    <cellStyle name="Followed Hyperlink" xfId="9896" builtinId="9" hidden="1"/>
    <cellStyle name="Followed Hyperlink" xfId="9898" builtinId="9" hidden="1"/>
    <cellStyle name="Followed Hyperlink" xfId="9900" builtinId="9" hidden="1"/>
    <cellStyle name="Followed Hyperlink" xfId="9902" builtinId="9" hidden="1"/>
    <cellStyle name="Followed Hyperlink" xfId="9904" builtinId="9" hidden="1"/>
    <cellStyle name="Followed Hyperlink" xfId="9906" builtinId="9" hidden="1"/>
    <cellStyle name="Followed Hyperlink" xfId="9908" builtinId="9" hidden="1"/>
    <cellStyle name="Followed Hyperlink" xfId="9910" builtinId="9" hidden="1"/>
    <cellStyle name="Followed Hyperlink" xfId="9912" builtinId="9" hidden="1"/>
    <cellStyle name="Followed Hyperlink" xfId="9914" builtinId="9" hidden="1"/>
    <cellStyle name="Followed Hyperlink" xfId="9916" builtinId="9" hidden="1"/>
    <cellStyle name="Followed Hyperlink" xfId="9918" builtinId="9" hidden="1"/>
    <cellStyle name="Followed Hyperlink" xfId="9920" builtinId="9" hidden="1"/>
    <cellStyle name="Followed Hyperlink" xfId="9922" builtinId="9" hidden="1"/>
    <cellStyle name="Followed Hyperlink" xfId="9924" builtinId="9" hidden="1"/>
    <cellStyle name="Followed Hyperlink" xfId="9926" builtinId="9" hidden="1"/>
    <cellStyle name="Followed Hyperlink" xfId="9928" builtinId="9" hidden="1"/>
    <cellStyle name="Followed Hyperlink" xfId="9930" builtinId="9" hidden="1"/>
    <cellStyle name="Followed Hyperlink" xfId="9932" builtinId="9" hidden="1"/>
    <cellStyle name="Followed Hyperlink" xfId="9934" builtinId="9" hidden="1"/>
    <cellStyle name="Followed Hyperlink" xfId="9936" builtinId="9" hidden="1"/>
    <cellStyle name="Followed Hyperlink" xfId="9938" builtinId="9" hidden="1"/>
    <cellStyle name="Followed Hyperlink" xfId="9940" builtinId="9" hidden="1"/>
    <cellStyle name="Followed Hyperlink" xfId="9942" builtinId="9" hidden="1"/>
    <cellStyle name="Followed Hyperlink" xfId="9944" builtinId="9" hidden="1"/>
    <cellStyle name="Followed Hyperlink" xfId="9946" builtinId="9" hidden="1"/>
    <cellStyle name="Followed Hyperlink" xfId="9948" builtinId="9" hidden="1"/>
    <cellStyle name="Followed Hyperlink" xfId="9950" builtinId="9" hidden="1"/>
    <cellStyle name="Followed Hyperlink" xfId="9952" builtinId="9" hidden="1"/>
    <cellStyle name="Followed Hyperlink" xfId="9954" builtinId="9" hidden="1"/>
    <cellStyle name="Followed Hyperlink" xfId="9956" builtinId="9" hidden="1"/>
    <cellStyle name="Followed Hyperlink" xfId="9958" builtinId="9" hidden="1"/>
    <cellStyle name="Followed Hyperlink" xfId="9960" builtinId="9" hidden="1"/>
    <cellStyle name="Followed Hyperlink" xfId="9962" builtinId="9" hidden="1"/>
    <cellStyle name="Followed Hyperlink" xfId="9964" builtinId="9" hidden="1"/>
    <cellStyle name="Followed Hyperlink" xfId="9966" builtinId="9" hidden="1"/>
    <cellStyle name="Followed Hyperlink" xfId="9968" builtinId="9" hidden="1"/>
    <cellStyle name="Followed Hyperlink" xfId="9970" builtinId="9" hidden="1"/>
    <cellStyle name="Followed Hyperlink" xfId="9972" builtinId="9" hidden="1"/>
    <cellStyle name="Followed Hyperlink" xfId="9974" builtinId="9" hidden="1"/>
    <cellStyle name="Followed Hyperlink" xfId="9976" builtinId="9" hidden="1"/>
    <cellStyle name="Followed Hyperlink" xfId="9978" builtinId="9" hidden="1"/>
    <cellStyle name="Followed Hyperlink" xfId="9980" builtinId="9" hidden="1"/>
    <cellStyle name="Followed Hyperlink" xfId="9982" builtinId="9" hidden="1"/>
    <cellStyle name="Followed Hyperlink" xfId="9984" builtinId="9" hidden="1"/>
    <cellStyle name="Followed Hyperlink" xfId="9986" builtinId="9" hidden="1"/>
    <cellStyle name="Followed Hyperlink" xfId="9988" builtinId="9" hidden="1"/>
    <cellStyle name="Followed Hyperlink" xfId="9990" builtinId="9" hidden="1"/>
    <cellStyle name="Followed Hyperlink" xfId="9992" builtinId="9" hidden="1"/>
    <cellStyle name="Followed Hyperlink" xfId="9994" builtinId="9" hidden="1"/>
    <cellStyle name="Followed Hyperlink" xfId="9996" builtinId="9" hidden="1"/>
    <cellStyle name="Followed Hyperlink" xfId="9998" builtinId="9" hidden="1"/>
    <cellStyle name="Followed Hyperlink" xfId="10000" builtinId="9" hidden="1"/>
    <cellStyle name="Followed Hyperlink" xfId="10002" builtinId="9" hidden="1"/>
    <cellStyle name="Followed Hyperlink" xfId="10004" builtinId="9" hidden="1"/>
    <cellStyle name="Followed Hyperlink" xfId="10006" builtinId="9" hidden="1"/>
    <cellStyle name="Followed Hyperlink" xfId="10008" builtinId="9" hidden="1"/>
    <cellStyle name="Followed Hyperlink" xfId="10010" builtinId="9" hidden="1"/>
    <cellStyle name="Followed Hyperlink" xfId="10012" builtinId="9" hidden="1"/>
    <cellStyle name="Followed Hyperlink" xfId="10014" builtinId="9" hidden="1"/>
    <cellStyle name="Followed Hyperlink" xfId="10016" builtinId="9" hidden="1"/>
    <cellStyle name="Followed Hyperlink" xfId="10018" builtinId="9" hidden="1"/>
    <cellStyle name="Followed Hyperlink" xfId="10020" builtinId="9" hidden="1"/>
    <cellStyle name="Followed Hyperlink" xfId="10022" builtinId="9" hidden="1"/>
    <cellStyle name="Followed Hyperlink" xfId="10024" builtinId="9" hidden="1"/>
    <cellStyle name="Followed Hyperlink" xfId="10026" builtinId="9" hidden="1"/>
    <cellStyle name="Followed Hyperlink" xfId="10028" builtinId="9" hidden="1"/>
    <cellStyle name="Followed Hyperlink" xfId="10030" builtinId="9" hidden="1"/>
    <cellStyle name="Followed Hyperlink" xfId="10032" builtinId="9" hidden="1"/>
    <cellStyle name="Followed Hyperlink" xfId="10034" builtinId="9" hidden="1"/>
    <cellStyle name="Followed Hyperlink" xfId="10036" builtinId="9" hidden="1"/>
    <cellStyle name="Followed Hyperlink" xfId="10038" builtinId="9" hidden="1"/>
    <cellStyle name="Followed Hyperlink" xfId="10040" builtinId="9" hidden="1"/>
    <cellStyle name="Followed Hyperlink" xfId="10042" builtinId="9" hidden="1"/>
    <cellStyle name="Followed Hyperlink" xfId="10044" builtinId="9" hidden="1"/>
    <cellStyle name="Followed Hyperlink" xfId="10046" builtinId="9" hidden="1"/>
    <cellStyle name="Followed Hyperlink" xfId="10048" builtinId="9" hidden="1"/>
    <cellStyle name="Followed Hyperlink" xfId="10050" builtinId="9" hidden="1"/>
    <cellStyle name="Followed Hyperlink" xfId="10052" builtinId="9" hidden="1"/>
    <cellStyle name="Followed Hyperlink" xfId="10054" builtinId="9" hidden="1"/>
    <cellStyle name="Followed Hyperlink" xfId="10056" builtinId="9" hidden="1"/>
    <cellStyle name="Followed Hyperlink" xfId="10058" builtinId="9" hidden="1"/>
    <cellStyle name="Followed Hyperlink" xfId="10060" builtinId="9" hidden="1"/>
    <cellStyle name="Followed Hyperlink" xfId="10062" builtinId="9" hidden="1"/>
    <cellStyle name="Followed Hyperlink" xfId="10064" builtinId="9" hidden="1"/>
    <cellStyle name="Followed Hyperlink" xfId="10066" builtinId="9" hidden="1"/>
    <cellStyle name="Followed Hyperlink" xfId="10068" builtinId="9" hidden="1"/>
    <cellStyle name="Followed Hyperlink" xfId="10070" builtinId="9" hidden="1"/>
    <cellStyle name="Followed Hyperlink" xfId="10072" builtinId="9" hidden="1"/>
    <cellStyle name="Followed Hyperlink" xfId="10074" builtinId="9" hidden="1"/>
    <cellStyle name="Followed Hyperlink" xfId="10076" builtinId="9" hidden="1"/>
    <cellStyle name="Followed Hyperlink" xfId="10078" builtinId="9" hidden="1"/>
    <cellStyle name="Followed Hyperlink" xfId="10080" builtinId="9" hidden="1"/>
    <cellStyle name="Followed Hyperlink" xfId="10082" builtinId="9" hidden="1"/>
    <cellStyle name="Followed Hyperlink" xfId="10084" builtinId="9" hidden="1"/>
    <cellStyle name="Followed Hyperlink" xfId="10086" builtinId="9" hidden="1"/>
    <cellStyle name="Followed Hyperlink" xfId="10088" builtinId="9" hidden="1"/>
    <cellStyle name="Followed Hyperlink" xfId="10090" builtinId="9" hidden="1"/>
    <cellStyle name="Followed Hyperlink" xfId="10092" builtinId="9" hidden="1"/>
    <cellStyle name="Followed Hyperlink" xfId="10094" builtinId="9" hidden="1"/>
    <cellStyle name="Followed Hyperlink" xfId="10096" builtinId="9" hidden="1"/>
    <cellStyle name="Followed Hyperlink" xfId="10098" builtinId="9" hidden="1"/>
    <cellStyle name="Followed Hyperlink" xfId="10100" builtinId="9" hidden="1"/>
    <cellStyle name="Followed Hyperlink" xfId="10102" builtinId="9" hidden="1"/>
    <cellStyle name="Followed Hyperlink" xfId="10104" builtinId="9" hidden="1"/>
    <cellStyle name="Followed Hyperlink" xfId="10106" builtinId="9" hidden="1"/>
    <cellStyle name="Followed Hyperlink" xfId="10108" builtinId="9" hidden="1"/>
    <cellStyle name="Followed Hyperlink" xfId="10110" builtinId="9" hidden="1"/>
    <cellStyle name="Followed Hyperlink" xfId="10112" builtinId="9" hidden="1"/>
    <cellStyle name="Followed Hyperlink" xfId="10114" builtinId="9" hidden="1"/>
    <cellStyle name="Followed Hyperlink" xfId="10116" builtinId="9" hidden="1"/>
    <cellStyle name="Followed Hyperlink" xfId="10118" builtinId="9" hidden="1"/>
    <cellStyle name="Followed Hyperlink" xfId="10120" builtinId="9" hidden="1"/>
    <cellStyle name="Followed Hyperlink" xfId="10122" builtinId="9" hidden="1"/>
    <cellStyle name="Followed Hyperlink" xfId="10124" builtinId="9" hidden="1"/>
    <cellStyle name="Followed Hyperlink" xfId="10126" builtinId="9" hidden="1"/>
    <cellStyle name="Followed Hyperlink" xfId="10128" builtinId="9" hidden="1"/>
    <cellStyle name="Followed Hyperlink" xfId="10130" builtinId="9" hidden="1"/>
    <cellStyle name="Followed Hyperlink" xfId="10132" builtinId="9" hidden="1"/>
    <cellStyle name="Followed Hyperlink" xfId="10134" builtinId="9" hidden="1"/>
    <cellStyle name="Followed Hyperlink" xfId="10136" builtinId="9" hidden="1"/>
    <cellStyle name="Followed Hyperlink" xfId="10138" builtinId="9" hidden="1"/>
    <cellStyle name="Followed Hyperlink" xfId="10140" builtinId="9" hidden="1"/>
    <cellStyle name="Followed Hyperlink" xfId="10142" builtinId="9" hidden="1"/>
    <cellStyle name="Followed Hyperlink" xfId="10144" builtinId="9" hidden="1"/>
    <cellStyle name="Followed Hyperlink" xfId="10146" builtinId="9" hidden="1"/>
    <cellStyle name="Followed Hyperlink" xfId="10148" builtinId="9" hidden="1"/>
    <cellStyle name="Followed Hyperlink" xfId="10150" builtinId="9" hidden="1"/>
    <cellStyle name="Followed Hyperlink" xfId="10152" builtinId="9" hidden="1"/>
    <cellStyle name="Followed Hyperlink" xfId="10154" builtinId="9" hidden="1"/>
    <cellStyle name="Followed Hyperlink" xfId="10156" builtinId="9" hidden="1"/>
    <cellStyle name="Followed Hyperlink" xfId="10158" builtinId="9" hidden="1"/>
    <cellStyle name="Followed Hyperlink" xfId="10160" builtinId="9" hidden="1"/>
    <cellStyle name="Followed Hyperlink" xfId="10162" builtinId="9" hidden="1"/>
    <cellStyle name="Followed Hyperlink" xfId="10164" builtinId="9" hidden="1"/>
    <cellStyle name="Followed Hyperlink" xfId="10166" builtinId="9" hidden="1"/>
    <cellStyle name="Followed Hyperlink" xfId="10168" builtinId="9" hidden="1"/>
    <cellStyle name="Followed Hyperlink" xfId="10170" builtinId="9" hidden="1"/>
    <cellStyle name="Followed Hyperlink" xfId="10172" builtinId="9" hidden="1"/>
    <cellStyle name="Followed Hyperlink" xfId="10174" builtinId="9" hidden="1"/>
    <cellStyle name="Followed Hyperlink" xfId="10176" builtinId="9" hidden="1"/>
    <cellStyle name="Followed Hyperlink" xfId="10178" builtinId="9" hidden="1"/>
    <cellStyle name="Followed Hyperlink" xfId="10180" builtinId="9" hidden="1"/>
    <cellStyle name="Followed Hyperlink" xfId="10182" builtinId="9" hidden="1"/>
    <cellStyle name="Followed Hyperlink" xfId="10184" builtinId="9" hidden="1"/>
    <cellStyle name="Followed Hyperlink" xfId="10186" builtinId="9" hidden="1"/>
    <cellStyle name="Followed Hyperlink" xfId="10188" builtinId="9" hidden="1"/>
    <cellStyle name="Followed Hyperlink" xfId="10190" builtinId="9" hidden="1"/>
    <cellStyle name="Followed Hyperlink" xfId="10192" builtinId="9" hidden="1"/>
    <cellStyle name="Followed Hyperlink" xfId="10194" builtinId="9" hidden="1"/>
    <cellStyle name="Followed Hyperlink" xfId="10196" builtinId="9" hidden="1"/>
    <cellStyle name="Followed Hyperlink" xfId="10198" builtinId="9" hidden="1"/>
    <cellStyle name="Followed Hyperlink" xfId="10200" builtinId="9" hidden="1"/>
    <cellStyle name="Followed Hyperlink" xfId="10202" builtinId="9" hidden="1"/>
    <cellStyle name="Followed Hyperlink" xfId="10204" builtinId="9" hidden="1"/>
    <cellStyle name="Followed Hyperlink" xfId="10206" builtinId="9" hidden="1"/>
    <cellStyle name="Followed Hyperlink" xfId="10208" builtinId="9" hidden="1"/>
    <cellStyle name="Followed Hyperlink" xfId="10210" builtinId="9" hidden="1"/>
    <cellStyle name="Followed Hyperlink" xfId="10212" builtinId="9" hidden="1"/>
    <cellStyle name="Followed Hyperlink" xfId="10214" builtinId="9" hidden="1"/>
    <cellStyle name="Followed Hyperlink" xfId="10216" builtinId="9" hidden="1"/>
    <cellStyle name="Followed Hyperlink" xfId="10218" builtinId="9" hidden="1"/>
    <cellStyle name="Followed Hyperlink" xfId="10220" builtinId="9" hidden="1"/>
    <cellStyle name="Followed Hyperlink" xfId="10222" builtinId="9" hidden="1"/>
    <cellStyle name="Followed Hyperlink" xfId="10224" builtinId="9" hidden="1"/>
    <cellStyle name="Followed Hyperlink" xfId="10226" builtinId="9" hidden="1"/>
    <cellStyle name="Followed Hyperlink" xfId="10228" builtinId="9" hidden="1"/>
    <cellStyle name="Followed Hyperlink" xfId="10230" builtinId="9" hidden="1"/>
    <cellStyle name="Followed Hyperlink" xfId="10232" builtinId="9" hidden="1"/>
    <cellStyle name="Followed Hyperlink" xfId="10234" builtinId="9" hidden="1"/>
    <cellStyle name="Followed Hyperlink" xfId="10236" builtinId="9" hidden="1"/>
    <cellStyle name="Followed Hyperlink" xfId="10238" builtinId="9" hidden="1"/>
    <cellStyle name="Followed Hyperlink" xfId="10240" builtinId="9" hidden="1"/>
    <cellStyle name="Followed Hyperlink" xfId="10242" builtinId="9" hidden="1"/>
    <cellStyle name="Followed Hyperlink" xfId="10244" builtinId="9" hidden="1"/>
    <cellStyle name="Followed Hyperlink" xfId="10246" builtinId="9" hidden="1"/>
    <cellStyle name="Followed Hyperlink" xfId="10248" builtinId="9" hidden="1"/>
    <cellStyle name="Followed Hyperlink" xfId="10250" builtinId="9" hidden="1"/>
    <cellStyle name="Followed Hyperlink" xfId="10252" builtinId="9" hidden="1"/>
    <cellStyle name="Followed Hyperlink" xfId="10254" builtinId="9" hidden="1"/>
    <cellStyle name="Followed Hyperlink" xfId="10256" builtinId="9" hidden="1"/>
    <cellStyle name="Followed Hyperlink" xfId="10258" builtinId="9" hidden="1"/>
    <cellStyle name="Followed Hyperlink" xfId="10260" builtinId="9" hidden="1"/>
    <cellStyle name="Followed Hyperlink" xfId="10262" builtinId="9" hidden="1"/>
    <cellStyle name="Followed Hyperlink" xfId="10264" builtinId="9" hidden="1"/>
    <cellStyle name="Followed Hyperlink" xfId="10266" builtinId="9" hidden="1"/>
    <cellStyle name="Followed Hyperlink" xfId="10268" builtinId="9" hidden="1"/>
    <cellStyle name="Followed Hyperlink" xfId="10270" builtinId="9" hidden="1"/>
    <cellStyle name="Followed Hyperlink" xfId="10272" builtinId="9" hidden="1"/>
    <cellStyle name="Followed Hyperlink" xfId="10274" builtinId="9" hidden="1"/>
    <cellStyle name="Followed Hyperlink" xfId="10276" builtinId="9" hidden="1"/>
    <cellStyle name="Followed Hyperlink" xfId="10278" builtinId="9" hidden="1"/>
    <cellStyle name="Followed Hyperlink" xfId="10280" builtinId="9" hidden="1"/>
    <cellStyle name="Followed Hyperlink" xfId="10282" builtinId="9" hidden="1"/>
    <cellStyle name="Followed Hyperlink" xfId="10284" builtinId="9" hidden="1"/>
    <cellStyle name="Followed Hyperlink" xfId="10286" builtinId="9" hidden="1"/>
    <cellStyle name="Followed Hyperlink" xfId="10288" builtinId="9" hidden="1"/>
    <cellStyle name="Followed Hyperlink" xfId="10290" builtinId="9" hidden="1"/>
    <cellStyle name="Followed Hyperlink" xfId="10292" builtinId="9" hidden="1"/>
    <cellStyle name="Followed Hyperlink" xfId="10294" builtinId="9" hidden="1"/>
    <cellStyle name="Followed Hyperlink" xfId="10296" builtinId="9" hidden="1"/>
    <cellStyle name="Followed Hyperlink" xfId="10298" builtinId="9" hidden="1"/>
    <cellStyle name="Followed Hyperlink" xfId="10300" builtinId="9" hidden="1"/>
    <cellStyle name="Followed Hyperlink" xfId="10302" builtinId="9" hidden="1"/>
    <cellStyle name="Followed Hyperlink" xfId="10304" builtinId="9" hidden="1"/>
    <cellStyle name="Followed Hyperlink" xfId="10306" builtinId="9" hidden="1"/>
    <cellStyle name="Followed Hyperlink" xfId="10308" builtinId="9" hidden="1"/>
    <cellStyle name="Followed Hyperlink" xfId="10310" builtinId="9" hidden="1"/>
    <cellStyle name="Followed Hyperlink" xfId="10312" builtinId="9" hidden="1"/>
    <cellStyle name="Followed Hyperlink" xfId="10314" builtinId="9" hidden="1"/>
    <cellStyle name="Followed Hyperlink" xfId="10316" builtinId="9" hidden="1"/>
    <cellStyle name="Followed Hyperlink" xfId="10318" builtinId="9" hidden="1"/>
    <cellStyle name="Followed Hyperlink" xfId="10320" builtinId="9" hidden="1"/>
    <cellStyle name="Followed Hyperlink" xfId="10322" builtinId="9" hidden="1"/>
    <cellStyle name="Followed Hyperlink" xfId="10324" builtinId="9" hidden="1"/>
    <cellStyle name="Followed Hyperlink" xfId="10326" builtinId="9" hidden="1"/>
    <cellStyle name="Followed Hyperlink" xfId="10328" builtinId="9" hidden="1"/>
    <cellStyle name="Followed Hyperlink" xfId="10330" builtinId="9" hidden="1"/>
    <cellStyle name="Followed Hyperlink" xfId="10332" builtinId="9" hidden="1"/>
    <cellStyle name="Followed Hyperlink" xfId="10334" builtinId="9" hidden="1"/>
    <cellStyle name="Followed Hyperlink" xfId="10336" builtinId="9" hidden="1"/>
    <cellStyle name="Followed Hyperlink" xfId="10338" builtinId="9" hidden="1"/>
    <cellStyle name="Followed Hyperlink" xfId="10340" builtinId="9" hidden="1"/>
    <cellStyle name="Followed Hyperlink" xfId="10342" builtinId="9" hidden="1"/>
    <cellStyle name="Followed Hyperlink" xfId="10344" builtinId="9" hidden="1"/>
    <cellStyle name="Followed Hyperlink" xfId="10346" builtinId="9" hidden="1"/>
    <cellStyle name="Followed Hyperlink" xfId="10348" builtinId="9" hidden="1"/>
    <cellStyle name="Followed Hyperlink" xfId="10350" builtinId="9" hidden="1"/>
    <cellStyle name="Followed Hyperlink" xfId="10352" builtinId="9" hidden="1"/>
    <cellStyle name="Followed Hyperlink" xfId="10354" builtinId="9" hidden="1"/>
    <cellStyle name="Followed Hyperlink" xfId="10356" builtinId="9" hidden="1"/>
    <cellStyle name="Followed Hyperlink" xfId="10358" builtinId="9" hidden="1"/>
    <cellStyle name="Followed Hyperlink" xfId="10360" builtinId="9" hidden="1"/>
    <cellStyle name="Followed Hyperlink" xfId="10362" builtinId="9" hidden="1"/>
    <cellStyle name="Followed Hyperlink" xfId="10364" builtinId="9" hidden="1"/>
    <cellStyle name="Followed Hyperlink" xfId="10366" builtinId="9" hidden="1"/>
    <cellStyle name="Followed Hyperlink" xfId="10368" builtinId="9" hidden="1"/>
    <cellStyle name="Followed Hyperlink" xfId="10370" builtinId="9" hidden="1"/>
    <cellStyle name="Followed Hyperlink" xfId="10372" builtinId="9" hidden="1"/>
    <cellStyle name="Followed Hyperlink" xfId="10374" builtinId="9" hidden="1"/>
    <cellStyle name="Followed Hyperlink" xfId="10376" builtinId="9" hidden="1"/>
    <cellStyle name="Followed Hyperlink" xfId="10378" builtinId="9" hidden="1"/>
    <cellStyle name="Followed Hyperlink" xfId="10380" builtinId="9" hidden="1"/>
    <cellStyle name="Followed Hyperlink" xfId="10382" builtinId="9" hidden="1"/>
    <cellStyle name="Followed Hyperlink" xfId="10384" builtinId="9" hidden="1"/>
    <cellStyle name="Followed Hyperlink" xfId="10386" builtinId="9" hidden="1"/>
    <cellStyle name="Followed Hyperlink" xfId="10388" builtinId="9" hidden="1"/>
    <cellStyle name="Followed Hyperlink" xfId="10390" builtinId="9" hidden="1"/>
    <cellStyle name="Followed Hyperlink" xfId="10392" builtinId="9" hidden="1"/>
    <cellStyle name="Followed Hyperlink" xfId="10394" builtinId="9" hidden="1"/>
    <cellStyle name="Followed Hyperlink" xfId="10396" builtinId="9" hidden="1"/>
    <cellStyle name="Followed Hyperlink" xfId="10398" builtinId="9" hidden="1"/>
    <cellStyle name="Followed Hyperlink" xfId="10400" builtinId="9" hidden="1"/>
    <cellStyle name="Followed Hyperlink" xfId="10402" builtinId="9" hidden="1"/>
    <cellStyle name="Followed Hyperlink" xfId="10404" builtinId="9" hidden="1"/>
    <cellStyle name="Followed Hyperlink" xfId="10406" builtinId="9" hidden="1"/>
    <cellStyle name="Followed Hyperlink" xfId="10408" builtinId="9" hidden="1"/>
    <cellStyle name="Followed Hyperlink" xfId="10410" builtinId="9" hidden="1"/>
    <cellStyle name="Followed Hyperlink" xfId="10412" builtinId="9" hidden="1"/>
    <cellStyle name="Followed Hyperlink" xfId="10414" builtinId="9" hidden="1"/>
    <cellStyle name="Followed Hyperlink" xfId="10416" builtinId="9" hidden="1"/>
    <cellStyle name="Followed Hyperlink" xfId="10418" builtinId="9" hidden="1"/>
    <cellStyle name="Followed Hyperlink" xfId="10420" builtinId="9" hidden="1"/>
    <cellStyle name="Followed Hyperlink" xfId="10422" builtinId="9" hidden="1"/>
    <cellStyle name="Followed Hyperlink" xfId="10424" builtinId="9" hidden="1"/>
    <cellStyle name="Followed Hyperlink" xfId="10426" builtinId="9" hidden="1"/>
    <cellStyle name="Followed Hyperlink" xfId="10428" builtinId="9" hidden="1"/>
    <cellStyle name="Followed Hyperlink" xfId="10430" builtinId="9" hidden="1"/>
    <cellStyle name="Followed Hyperlink" xfId="10432" builtinId="9" hidden="1"/>
    <cellStyle name="Followed Hyperlink" xfId="10434" builtinId="9" hidden="1"/>
    <cellStyle name="Followed Hyperlink" xfId="10436" builtinId="9" hidden="1"/>
    <cellStyle name="Followed Hyperlink" xfId="10438" builtinId="9" hidden="1"/>
    <cellStyle name="Followed Hyperlink" xfId="10440" builtinId="9" hidden="1"/>
    <cellStyle name="Followed Hyperlink" xfId="10442" builtinId="9" hidden="1"/>
    <cellStyle name="Followed Hyperlink" xfId="10444" builtinId="9" hidden="1"/>
    <cellStyle name="Followed Hyperlink" xfId="10446" builtinId="9" hidden="1"/>
    <cellStyle name="Followed Hyperlink" xfId="10448" builtinId="9" hidden="1"/>
    <cellStyle name="Followed Hyperlink" xfId="10450" builtinId="9" hidden="1"/>
    <cellStyle name="Followed Hyperlink" xfId="10452" builtinId="9" hidden="1"/>
    <cellStyle name="Followed Hyperlink" xfId="10454" builtinId="9" hidden="1"/>
    <cellStyle name="Followed Hyperlink" xfId="10456" builtinId="9" hidden="1"/>
    <cellStyle name="Followed Hyperlink" xfId="10458" builtinId="9" hidden="1"/>
    <cellStyle name="Followed Hyperlink" xfId="10460" builtinId="9" hidden="1"/>
    <cellStyle name="Followed Hyperlink" xfId="10462" builtinId="9" hidden="1"/>
    <cellStyle name="Followed Hyperlink" xfId="10464" builtinId="9" hidden="1"/>
    <cellStyle name="Followed Hyperlink" xfId="10466" builtinId="9" hidden="1"/>
    <cellStyle name="Followed Hyperlink" xfId="10468" builtinId="9" hidden="1"/>
    <cellStyle name="Followed Hyperlink" xfId="10470" builtinId="9" hidden="1"/>
    <cellStyle name="Followed Hyperlink" xfId="10472" builtinId="9" hidden="1"/>
    <cellStyle name="Followed Hyperlink" xfId="10474" builtinId="9" hidden="1"/>
    <cellStyle name="Followed Hyperlink" xfId="10476" builtinId="9" hidden="1"/>
    <cellStyle name="Followed Hyperlink" xfId="10478" builtinId="9" hidden="1"/>
    <cellStyle name="Followed Hyperlink" xfId="10480" builtinId="9" hidden="1"/>
    <cellStyle name="Followed Hyperlink" xfId="10482" builtinId="9" hidden="1"/>
    <cellStyle name="Followed Hyperlink" xfId="10484" builtinId="9" hidden="1"/>
    <cellStyle name="Followed Hyperlink" xfId="10486" builtinId="9" hidden="1"/>
    <cellStyle name="Followed Hyperlink" xfId="10488" builtinId="9" hidden="1"/>
    <cellStyle name="Followed Hyperlink" xfId="10490" builtinId="9" hidden="1"/>
    <cellStyle name="Followed Hyperlink" xfId="10492" builtinId="9" hidden="1"/>
    <cellStyle name="Followed Hyperlink" xfId="10494" builtinId="9" hidden="1"/>
    <cellStyle name="Followed Hyperlink" xfId="10496" builtinId="9" hidden="1"/>
    <cellStyle name="Followed Hyperlink" xfId="10498" builtinId="9" hidden="1"/>
    <cellStyle name="Followed Hyperlink" xfId="10500" builtinId="9" hidden="1"/>
    <cellStyle name="Followed Hyperlink" xfId="10502" builtinId="9" hidden="1"/>
    <cellStyle name="Followed Hyperlink" xfId="10504" builtinId="9" hidden="1"/>
    <cellStyle name="Followed Hyperlink" xfId="10506" builtinId="9" hidden="1"/>
    <cellStyle name="Followed Hyperlink" xfId="10508" builtinId="9" hidden="1"/>
    <cellStyle name="Followed Hyperlink" xfId="10510" builtinId="9" hidden="1"/>
    <cellStyle name="Followed Hyperlink" xfId="10512" builtinId="9" hidden="1"/>
    <cellStyle name="Followed Hyperlink" xfId="10514" builtinId="9" hidden="1"/>
    <cellStyle name="Followed Hyperlink" xfId="10516" builtinId="9" hidden="1"/>
    <cellStyle name="Followed Hyperlink" xfId="10518" builtinId="9" hidden="1"/>
    <cellStyle name="Followed Hyperlink" xfId="10520" builtinId="9" hidden="1"/>
    <cellStyle name="Followed Hyperlink" xfId="10522" builtinId="9" hidden="1"/>
    <cellStyle name="Followed Hyperlink" xfId="10524" builtinId="9" hidden="1"/>
    <cellStyle name="Followed Hyperlink" xfId="10526" builtinId="9" hidden="1"/>
    <cellStyle name="Followed Hyperlink" xfId="10528" builtinId="9" hidden="1"/>
    <cellStyle name="Followed Hyperlink" xfId="10530" builtinId="9" hidden="1"/>
    <cellStyle name="Followed Hyperlink" xfId="10532" builtinId="9" hidden="1"/>
    <cellStyle name="Followed Hyperlink" xfId="10534" builtinId="9" hidden="1"/>
    <cellStyle name="Followed Hyperlink" xfId="10536" builtinId="9" hidden="1"/>
    <cellStyle name="Followed Hyperlink" xfId="10538" builtinId="9" hidden="1"/>
    <cellStyle name="Followed Hyperlink" xfId="10540" builtinId="9" hidden="1"/>
    <cellStyle name="Followed Hyperlink" xfId="10542" builtinId="9" hidden="1"/>
    <cellStyle name="Followed Hyperlink" xfId="10544" builtinId="9" hidden="1"/>
    <cellStyle name="Followed Hyperlink" xfId="10546" builtinId="9" hidden="1"/>
    <cellStyle name="Followed Hyperlink" xfId="10548" builtinId="9" hidden="1"/>
    <cellStyle name="Followed Hyperlink" xfId="10550" builtinId="9" hidden="1"/>
    <cellStyle name="Followed Hyperlink" xfId="10552" builtinId="9" hidden="1"/>
    <cellStyle name="Followed Hyperlink" xfId="10554" builtinId="9" hidden="1"/>
    <cellStyle name="Followed Hyperlink" xfId="10556" builtinId="9" hidden="1"/>
    <cellStyle name="Followed Hyperlink" xfId="10558" builtinId="9" hidden="1"/>
    <cellStyle name="Followed Hyperlink" xfId="10560" builtinId="9" hidden="1"/>
    <cellStyle name="Followed Hyperlink" xfId="10562" builtinId="9" hidden="1"/>
    <cellStyle name="Followed Hyperlink" xfId="10564" builtinId="9" hidden="1"/>
    <cellStyle name="Followed Hyperlink" xfId="10566" builtinId="9" hidden="1"/>
    <cellStyle name="Followed Hyperlink" xfId="10568" builtinId="9" hidden="1"/>
    <cellStyle name="Followed Hyperlink" xfId="10570" builtinId="9" hidden="1"/>
    <cellStyle name="Followed Hyperlink" xfId="10572" builtinId="9" hidden="1"/>
    <cellStyle name="Followed Hyperlink" xfId="10574" builtinId="9" hidden="1"/>
    <cellStyle name="Followed Hyperlink" xfId="10576" builtinId="9" hidden="1"/>
    <cellStyle name="Followed Hyperlink" xfId="10578" builtinId="9" hidden="1"/>
    <cellStyle name="Followed Hyperlink" xfId="10580" builtinId="9" hidden="1"/>
    <cellStyle name="Followed Hyperlink" xfId="10582" builtinId="9" hidden="1"/>
    <cellStyle name="Followed Hyperlink" xfId="10584" builtinId="9" hidden="1"/>
    <cellStyle name="Followed Hyperlink" xfId="10586" builtinId="9" hidden="1"/>
    <cellStyle name="Followed Hyperlink" xfId="10588" builtinId="9" hidden="1"/>
    <cellStyle name="Followed Hyperlink" xfId="10590" builtinId="9" hidden="1"/>
    <cellStyle name="Followed Hyperlink" xfId="10592" builtinId="9" hidden="1"/>
    <cellStyle name="Followed Hyperlink" xfId="10594" builtinId="9" hidden="1"/>
    <cellStyle name="Followed Hyperlink" xfId="10596" builtinId="9" hidden="1"/>
    <cellStyle name="Followed Hyperlink" xfId="10598" builtinId="9" hidden="1"/>
    <cellStyle name="Followed Hyperlink" xfId="10600" builtinId="9" hidden="1"/>
    <cellStyle name="Followed Hyperlink" xfId="10602" builtinId="9" hidden="1"/>
    <cellStyle name="Followed Hyperlink" xfId="10604" builtinId="9" hidden="1"/>
    <cellStyle name="Followed Hyperlink" xfId="10606" builtinId="9" hidden="1"/>
    <cellStyle name="Followed Hyperlink" xfId="10608" builtinId="9" hidden="1"/>
    <cellStyle name="Followed Hyperlink" xfId="10610" builtinId="9" hidden="1"/>
    <cellStyle name="Followed Hyperlink" xfId="10612" builtinId="9" hidden="1"/>
    <cellStyle name="Followed Hyperlink" xfId="10614" builtinId="9" hidden="1"/>
    <cellStyle name="Followed Hyperlink" xfId="10616" builtinId="9" hidden="1"/>
    <cellStyle name="Followed Hyperlink" xfId="10618" builtinId="9" hidden="1"/>
    <cellStyle name="Followed Hyperlink" xfId="10620" builtinId="9" hidden="1"/>
    <cellStyle name="Followed Hyperlink" xfId="10622" builtinId="9" hidden="1"/>
    <cellStyle name="Followed Hyperlink" xfId="10624" builtinId="9" hidden="1"/>
    <cellStyle name="Followed Hyperlink" xfId="10626" builtinId="9" hidden="1"/>
    <cellStyle name="Followed Hyperlink" xfId="10628" builtinId="9" hidden="1"/>
    <cellStyle name="Followed Hyperlink" xfId="10630" builtinId="9" hidden="1"/>
    <cellStyle name="Followed Hyperlink" xfId="10632" builtinId="9" hidden="1"/>
    <cellStyle name="Followed Hyperlink" xfId="10634" builtinId="9" hidden="1"/>
    <cellStyle name="Followed Hyperlink" xfId="10636" builtinId="9" hidden="1"/>
    <cellStyle name="Followed Hyperlink" xfId="10638" builtinId="9" hidden="1"/>
    <cellStyle name="Followed Hyperlink" xfId="10640" builtinId="9" hidden="1"/>
    <cellStyle name="Followed Hyperlink" xfId="10642" builtinId="9" hidden="1"/>
    <cellStyle name="Followed Hyperlink" xfId="10644" builtinId="9" hidden="1"/>
    <cellStyle name="Followed Hyperlink" xfId="10646" builtinId="9" hidden="1"/>
    <cellStyle name="Followed Hyperlink" xfId="10648" builtinId="9" hidden="1"/>
    <cellStyle name="Followed Hyperlink" xfId="10650" builtinId="9" hidden="1"/>
    <cellStyle name="Followed Hyperlink" xfId="10652" builtinId="9" hidden="1"/>
    <cellStyle name="Followed Hyperlink" xfId="10654" builtinId="9" hidden="1"/>
    <cellStyle name="Followed Hyperlink" xfId="10656" builtinId="9" hidden="1"/>
    <cellStyle name="Followed Hyperlink" xfId="10658" builtinId="9" hidden="1"/>
    <cellStyle name="Followed Hyperlink" xfId="10660" builtinId="9" hidden="1"/>
    <cellStyle name="Followed Hyperlink" xfId="10662" builtinId="9" hidden="1"/>
    <cellStyle name="Followed Hyperlink" xfId="10664" builtinId="9" hidden="1"/>
    <cellStyle name="Followed Hyperlink" xfId="10666" builtinId="9" hidden="1"/>
    <cellStyle name="Followed Hyperlink" xfId="10668" builtinId="9" hidden="1"/>
    <cellStyle name="Followed Hyperlink" xfId="10670" builtinId="9" hidden="1"/>
    <cellStyle name="Followed Hyperlink" xfId="10672" builtinId="9" hidden="1"/>
    <cellStyle name="Followed Hyperlink" xfId="10674" builtinId="9" hidden="1"/>
    <cellStyle name="Followed Hyperlink" xfId="10676" builtinId="9" hidden="1"/>
    <cellStyle name="Followed Hyperlink" xfId="10678" builtinId="9" hidden="1"/>
    <cellStyle name="Followed Hyperlink" xfId="10680" builtinId="9" hidden="1"/>
    <cellStyle name="Followed Hyperlink" xfId="10682" builtinId="9" hidden="1"/>
    <cellStyle name="Followed Hyperlink" xfId="10684" builtinId="9" hidden="1"/>
    <cellStyle name="Followed Hyperlink" xfId="10686" builtinId="9" hidden="1"/>
    <cellStyle name="Followed Hyperlink" xfId="10688" builtinId="9" hidden="1"/>
    <cellStyle name="Followed Hyperlink" xfId="10690" builtinId="9" hidden="1"/>
    <cellStyle name="Followed Hyperlink" xfId="10692" builtinId="9" hidden="1"/>
    <cellStyle name="Followed Hyperlink" xfId="10694" builtinId="9" hidden="1"/>
    <cellStyle name="Followed Hyperlink" xfId="10696" builtinId="9" hidden="1"/>
    <cellStyle name="Followed Hyperlink" xfId="10698" builtinId="9" hidden="1"/>
    <cellStyle name="Followed Hyperlink" xfId="10700" builtinId="9" hidden="1"/>
    <cellStyle name="Followed Hyperlink" xfId="10702" builtinId="9" hidden="1"/>
    <cellStyle name="Followed Hyperlink" xfId="10704" builtinId="9" hidden="1"/>
    <cellStyle name="Followed Hyperlink" xfId="10706" builtinId="9" hidden="1"/>
    <cellStyle name="Followed Hyperlink" xfId="10708" builtinId="9" hidden="1"/>
    <cellStyle name="Followed Hyperlink" xfId="10710" builtinId="9" hidden="1"/>
    <cellStyle name="Followed Hyperlink" xfId="10712" builtinId="9" hidden="1"/>
    <cellStyle name="Followed Hyperlink" xfId="10714" builtinId="9" hidden="1"/>
    <cellStyle name="Followed Hyperlink" xfId="10716" builtinId="9" hidden="1"/>
    <cellStyle name="Followed Hyperlink" xfId="10718" builtinId="9" hidden="1"/>
    <cellStyle name="Followed Hyperlink" xfId="10720" builtinId="9" hidden="1"/>
    <cellStyle name="Followed Hyperlink" xfId="10722" builtinId="9" hidden="1"/>
    <cellStyle name="Followed Hyperlink" xfId="10724" builtinId="9" hidden="1"/>
    <cellStyle name="Followed Hyperlink" xfId="10726" builtinId="9" hidden="1"/>
    <cellStyle name="Followed Hyperlink" xfId="10728" builtinId="9" hidden="1"/>
    <cellStyle name="Followed Hyperlink" xfId="10730" builtinId="9" hidden="1"/>
    <cellStyle name="Followed Hyperlink" xfId="10732" builtinId="9" hidden="1"/>
    <cellStyle name="Followed Hyperlink" xfId="10734" builtinId="9" hidden="1"/>
    <cellStyle name="Followed Hyperlink" xfId="10736" builtinId="9" hidden="1"/>
    <cellStyle name="Followed Hyperlink" xfId="10738" builtinId="9" hidden="1"/>
    <cellStyle name="Followed Hyperlink" xfId="10740" builtinId="9" hidden="1"/>
    <cellStyle name="Followed Hyperlink" xfId="10742" builtinId="9" hidden="1"/>
    <cellStyle name="Followed Hyperlink" xfId="10744" builtinId="9" hidden="1"/>
    <cellStyle name="Followed Hyperlink" xfId="10746" builtinId="9" hidden="1"/>
    <cellStyle name="Followed Hyperlink" xfId="10748" builtinId="9" hidden="1"/>
    <cellStyle name="Followed Hyperlink" xfId="10750" builtinId="9" hidden="1"/>
    <cellStyle name="Followed Hyperlink" xfId="10752" builtinId="9" hidden="1"/>
    <cellStyle name="Followed Hyperlink" xfId="10754" builtinId="9" hidden="1"/>
    <cellStyle name="Followed Hyperlink" xfId="10756" builtinId="9" hidden="1"/>
    <cellStyle name="Followed Hyperlink" xfId="10758" builtinId="9" hidden="1"/>
    <cellStyle name="Followed Hyperlink" xfId="10760" builtinId="9" hidden="1"/>
    <cellStyle name="Followed Hyperlink" xfId="10762" builtinId="9" hidden="1"/>
    <cellStyle name="Followed Hyperlink" xfId="10764" builtinId="9" hidden="1"/>
    <cellStyle name="Followed Hyperlink" xfId="10766" builtinId="9" hidden="1"/>
    <cellStyle name="Followed Hyperlink" xfId="10768" builtinId="9" hidden="1"/>
    <cellStyle name="Followed Hyperlink" xfId="10770" builtinId="9" hidden="1"/>
    <cellStyle name="Followed Hyperlink" xfId="10772" builtinId="9" hidden="1"/>
    <cellStyle name="Followed Hyperlink" xfId="10774" builtinId="9" hidden="1"/>
    <cellStyle name="Followed Hyperlink" xfId="10776" builtinId="9" hidden="1"/>
    <cellStyle name="Followed Hyperlink" xfId="10778" builtinId="9" hidden="1"/>
    <cellStyle name="Followed Hyperlink" xfId="10780" builtinId="9" hidden="1"/>
    <cellStyle name="Followed Hyperlink" xfId="10782" builtinId="9" hidden="1"/>
    <cellStyle name="Followed Hyperlink" xfId="10784" builtinId="9" hidden="1"/>
    <cellStyle name="Followed Hyperlink" xfId="10786" builtinId="9" hidden="1"/>
    <cellStyle name="Followed Hyperlink" xfId="10788" builtinId="9" hidden="1"/>
    <cellStyle name="Followed Hyperlink" xfId="10790" builtinId="9" hidden="1"/>
    <cellStyle name="Followed Hyperlink" xfId="10792" builtinId="9" hidden="1"/>
    <cellStyle name="Followed Hyperlink" xfId="10794" builtinId="9" hidden="1"/>
    <cellStyle name="Followed Hyperlink" xfId="10796" builtinId="9" hidden="1"/>
    <cellStyle name="Followed Hyperlink" xfId="10798" builtinId="9" hidden="1"/>
    <cellStyle name="Followed Hyperlink" xfId="10800" builtinId="9" hidden="1"/>
    <cellStyle name="Followed Hyperlink" xfId="10802" builtinId="9" hidden="1"/>
    <cellStyle name="Followed Hyperlink" xfId="10804" builtinId="9" hidden="1"/>
    <cellStyle name="Followed Hyperlink" xfId="10806" builtinId="9" hidden="1"/>
    <cellStyle name="Followed Hyperlink" xfId="10808" builtinId="9" hidden="1"/>
    <cellStyle name="Followed Hyperlink" xfId="10810" builtinId="9" hidden="1"/>
    <cellStyle name="Followed Hyperlink" xfId="10812" builtinId="9" hidden="1"/>
    <cellStyle name="Followed Hyperlink" xfId="10814" builtinId="9" hidden="1"/>
    <cellStyle name="Followed Hyperlink" xfId="10816" builtinId="9" hidden="1"/>
    <cellStyle name="Followed Hyperlink" xfId="10818" builtinId="9" hidden="1"/>
    <cellStyle name="Followed Hyperlink" xfId="10820" builtinId="9" hidden="1"/>
    <cellStyle name="Followed Hyperlink" xfId="10822" builtinId="9" hidden="1"/>
    <cellStyle name="Followed Hyperlink" xfId="10824" builtinId="9" hidden="1"/>
    <cellStyle name="Followed Hyperlink" xfId="10826" builtinId="9" hidden="1"/>
    <cellStyle name="Followed Hyperlink" xfId="10828" builtinId="9" hidden="1"/>
    <cellStyle name="Followed Hyperlink" xfId="10830" builtinId="9" hidden="1"/>
    <cellStyle name="Followed Hyperlink" xfId="10832" builtinId="9" hidden="1"/>
    <cellStyle name="Followed Hyperlink" xfId="10834" builtinId="9" hidden="1"/>
    <cellStyle name="Followed Hyperlink" xfId="10836" builtinId="9" hidden="1"/>
    <cellStyle name="Followed Hyperlink" xfId="10838" builtinId="9" hidden="1"/>
    <cellStyle name="Followed Hyperlink" xfId="10840" builtinId="9" hidden="1"/>
    <cellStyle name="Followed Hyperlink" xfId="10842" builtinId="9" hidden="1"/>
    <cellStyle name="Followed Hyperlink" xfId="10844" builtinId="9" hidden="1"/>
    <cellStyle name="Followed Hyperlink" xfId="10846" builtinId="9" hidden="1"/>
    <cellStyle name="Followed Hyperlink" xfId="10848" builtinId="9" hidden="1"/>
    <cellStyle name="Followed Hyperlink" xfId="10850" builtinId="9" hidden="1"/>
    <cellStyle name="Followed Hyperlink" xfId="10852" builtinId="9" hidden="1"/>
    <cellStyle name="Followed Hyperlink" xfId="10854" builtinId="9" hidden="1"/>
    <cellStyle name="Followed Hyperlink" xfId="10856" builtinId="9" hidden="1"/>
    <cellStyle name="Followed Hyperlink" xfId="10858" builtinId="9" hidden="1"/>
    <cellStyle name="Followed Hyperlink" xfId="10860" builtinId="9" hidden="1"/>
    <cellStyle name="Followed Hyperlink" xfId="10862" builtinId="9" hidden="1"/>
    <cellStyle name="Followed Hyperlink" xfId="10864" builtinId="9" hidden="1"/>
    <cellStyle name="Followed Hyperlink" xfId="10866" builtinId="9" hidden="1"/>
    <cellStyle name="Followed Hyperlink" xfId="10868" builtinId="9" hidden="1"/>
    <cellStyle name="Followed Hyperlink" xfId="10870" builtinId="9" hidden="1"/>
    <cellStyle name="Followed Hyperlink" xfId="10872" builtinId="9" hidden="1"/>
    <cellStyle name="Followed Hyperlink" xfId="10874" builtinId="9" hidden="1"/>
    <cellStyle name="Followed Hyperlink" xfId="10876" builtinId="9" hidden="1"/>
    <cellStyle name="Followed Hyperlink" xfId="10878" builtinId="9" hidden="1"/>
    <cellStyle name="Followed Hyperlink" xfId="10880" builtinId="9" hidden="1"/>
    <cellStyle name="Followed Hyperlink" xfId="10882" builtinId="9" hidden="1"/>
    <cellStyle name="Followed Hyperlink" xfId="10884" builtinId="9" hidden="1"/>
    <cellStyle name="Followed Hyperlink" xfId="10886" builtinId="9" hidden="1"/>
    <cellStyle name="Followed Hyperlink" xfId="10888" builtinId="9" hidden="1"/>
    <cellStyle name="Followed Hyperlink" xfId="10890" builtinId="9" hidden="1"/>
    <cellStyle name="Followed Hyperlink" xfId="10892" builtinId="9" hidden="1"/>
    <cellStyle name="Followed Hyperlink" xfId="10894" builtinId="9" hidden="1"/>
    <cellStyle name="Followed Hyperlink" xfId="10896" builtinId="9" hidden="1"/>
    <cellStyle name="Followed Hyperlink" xfId="10898" builtinId="9" hidden="1"/>
    <cellStyle name="Followed Hyperlink" xfId="10900" builtinId="9" hidden="1"/>
    <cellStyle name="Followed Hyperlink" xfId="10902" builtinId="9" hidden="1"/>
    <cellStyle name="Followed Hyperlink" xfId="10904" builtinId="9" hidden="1"/>
    <cellStyle name="Followed Hyperlink" xfId="10906" builtinId="9" hidden="1"/>
    <cellStyle name="Followed Hyperlink" xfId="10908" builtinId="9" hidden="1"/>
    <cellStyle name="Followed Hyperlink" xfId="10910" builtinId="9" hidden="1"/>
    <cellStyle name="Followed Hyperlink" xfId="10912" builtinId="9" hidden="1"/>
    <cellStyle name="Followed Hyperlink" xfId="10914" builtinId="9" hidden="1"/>
    <cellStyle name="Followed Hyperlink" xfId="10916" builtinId="9" hidden="1"/>
    <cellStyle name="Followed Hyperlink" xfId="10918" builtinId="9" hidden="1"/>
    <cellStyle name="Followed Hyperlink" xfId="10920" builtinId="9" hidden="1"/>
    <cellStyle name="Followed Hyperlink" xfId="10922" builtinId="9" hidden="1"/>
    <cellStyle name="Followed Hyperlink" xfId="10924" builtinId="9" hidden="1"/>
    <cellStyle name="Followed Hyperlink" xfId="10926" builtinId="9" hidden="1"/>
    <cellStyle name="Followed Hyperlink" xfId="10928" builtinId="9" hidden="1"/>
    <cellStyle name="Followed Hyperlink" xfId="10930" builtinId="9" hidden="1"/>
    <cellStyle name="Followed Hyperlink" xfId="10932" builtinId="9" hidden="1"/>
    <cellStyle name="Followed Hyperlink" xfId="10934" builtinId="9" hidden="1"/>
    <cellStyle name="Followed Hyperlink" xfId="10936" builtinId="9" hidden="1"/>
    <cellStyle name="Followed Hyperlink" xfId="10938" builtinId="9" hidden="1"/>
    <cellStyle name="Followed Hyperlink" xfId="10940" builtinId="9" hidden="1"/>
    <cellStyle name="Followed Hyperlink" xfId="10942" builtinId="9" hidden="1"/>
    <cellStyle name="Followed Hyperlink" xfId="10944" builtinId="9" hidden="1"/>
    <cellStyle name="Followed Hyperlink" xfId="10946" builtinId="9" hidden="1"/>
    <cellStyle name="Followed Hyperlink" xfId="10948" builtinId="9" hidden="1"/>
    <cellStyle name="Followed Hyperlink" xfId="10950" builtinId="9" hidden="1"/>
    <cellStyle name="Followed Hyperlink" xfId="10952" builtinId="9" hidden="1"/>
    <cellStyle name="Followed Hyperlink" xfId="10954" builtinId="9" hidden="1"/>
    <cellStyle name="Followed Hyperlink" xfId="10956" builtinId="9" hidden="1"/>
    <cellStyle name="Followed Hyperlink" xfId="10958" builtinId="9" hidden="1"/>
    <cellStyle name="Followed Hyperlink" xfId="10960" builtinId="9" hidden="1"/>
    <cellStyle name="Followed Hyperlink" xfId="10962" builtinId="9" hidden="1"/>
    <cellStyle name="Followed Hyperlink" xfId="10964" builtinId="9" hidden="1"/>
    <cellStyle name="Followed Hyperlink" xfId="10966" builtinId="9" hidden="1"/>
    <cellStyle name="Followed Hyperlink" xfId="10968" builtinId="9" hidden="1"/>
    <cellStyle name="Followed Hyperlink" xfId="10970" builtinId="9" hidden="1"/>
    <cellStyle name="Followed Hyperlink" xfId="10972" builtinId="9" hidden="1"/>
    <cellStyle name="Followed Hyperlink" xfId="10974" builtinId="9" hidden="1"/>
    <cellStyle name="Followed Hyperlink" xfId="10976" builtinId="9" hidden="1"/>
    <cellStyle name="Followed Hyperlink" xfId="10978" builtinId="9" hidden="1"/>
    <cellStyle name="Followed Hyperlink" xfId="10980" builtinId="9" hidden="1"/>
    <cellStyle name="Followed Hyperlink" xfId="10982" builtinId="9" hidden="1"/>
    <cellStyle name="Followed Hyperlink" xfId="10984" builtinId="9" hidden="1"/>
    <cellStyle name="Followed Hyperlink" xfId="10986" builtinId="9" hidden="1"/>
    <cellStyle name="Followed Hyperlink" xfId="10988" builtinId="9" hidden="1"/>
    <cellStyle name="Followed Hyperlink" xfId="10990" builtinId="9" hidden="1"/>
    <cellStyle name="Followed Hyperlink" xfId="10992" builtinId="9" hidden="1"/>
    <cellStyle name="Followed Hyperlink" xfId="10994" builtinId="9" hidden="1"/>
    <cellStyle name="Followed Hyperlink" xfId="10996" builtinId="9" hidden="1"/>
    <cellStyle name="Followed Hyperlink" xfId="10998" builtinId="9" hidden="1"/>
    <cellStyle name="Followed Hyperlink" xfId="11000" builtinId="9" hidden="1"/>
    <cellStyle name="Followed Hyperlink" xfId="11002" builtinId="9" hidden="1"/>
    <cellStyle name="Followed Hyperlink" xfId="11004" builtinId="9" hidden="1"/>
    <cellStyle name="Followed Hyperlink" xfId="11006" builtinId="9" hidden="1"/>
    <cellStyle name="Followed Hyperlink" xfId="11008" builtinId="9" hidden="1"/>
    <cellStyle name="Followed Hyperlink" xfId="11010" builtinId="9" hidden="1"/>
    <cellStyle name="Followed Hyperlink" xfId="11012" builtinId="9" hidden="1"/>
    <cellStyle name="Followed Hyperlink" xfId="11014" builtinId="9" hidden="1"/>
    <cellStyle name="Followed Hyperlink" xfId="11016" builtinId="9" hidden="1"/>
    <cellStyle name="Followed Hyperlink" xfId="11018" builtinId="9" hidden="1"/>
    <cellStyle name="Followed Hyperlink" xfId="11020" builtinId="9" hidden="1"/>
    <cellStyle name="Followed Hyperlink" xfId="11022" builtinId="9" hidden="1"/>
    <cellStyle name="Followed Hyperlink" xfId="11024" builtinId="9" hidden="1"/>
    <cellStyle name="Followed Hyperlink" xfId="11026" builtinId="9" hidden="1"/>
    <cellStyle name="Followed Hyperlink" xfId="11028" builtinId="9" hidden="1"/>
    <cellStyle name="Followed Hyperlink" xfId="11030" builtinId="9" hidden="1"/>
    <cellStyle name="Followed Hyperlink" xfId="11032" builtinId="9" hidden="1"/>
    <cellStyle name="Followed Hyperlink" xfId="11034" builtinId="9" hidden="1"/>
    <cellStyle name="Followed Hyperlink" xfId="11036" builtinId="9" hidden="1"/>
    <cellStyle name="Followed Hyperlink" xfId="11038" builtinId="9" hidden="1"/>
    <cellStyle name="Followed Hyperlink" xfId="11040" builtinId="9" hidden="1"/>
    <cellStyle name="Followed Hyperlink" xfId="11042" builtinId="9" hidden="1"/>
    <cellStyle name="Followed Hyperlink" xfId="11044" builtinId="9" hidden="1"/>
    <cellStyle name="Followed Hyperlink" xfId="11046" builtinId="9" hidden="1"/>
    <cellStyle name="Followed Hyperlink" xfId="11048" builtinId="9" hidden="1"/>
    <cellStyle name="Followed Hyperlink" xfId="11050" builtinId="9" hidden="1"/>
    <cellStyle name="Followed Hyperlink" xfId="11052" builtinId="9" hidden="1"/>
    <cellStyle name="Followed Hyperlink" xfId="11054" builtinId="9" hidden="1"/>
    <cellStyle name="Followed Hyperlink" xfId="11056" builtinId="9" hidden="1"/>
    <cellStyle name="Followed Hyperlink" xfId="11058" builtinId="9" hidden="1"/>
    <cellStyle name="Followed Hyperlink" xfId="11060" builtinId="9" hidden="1"/>
    <cellStyle name="Followed Hyperlink" xfId="11062" builtinId="9" hidden="1"/>
    <cellStyle name="Followed Hyperlink" xfId="11064" builtinId="9" hidden="1"/>
    <cellStyle name="Followed Hyperlink" xfId="11066" builtinId="9" hidden="1"/>
    <cellStyle name="Followed Hyperlink" xfId="11068" builtinId="9" hidden="1"/>
    <cellStyle name="Followed Hyperlink" xfId="11070" builtinId="9" hidden="1"/>
    <cellStyle name="Followed Hyperlink" xfId="11072" builtinId="9" hidden="1"/>
    <cellStyle name="Followed Hyperlink" xfId="11074" builtinId="9" hidden="1"/>
    <cellStyle name="Followed Hyperlink" xfId="11076" builtinId="9" hidden="1"/>
    <cellStyle name="Followed Hyperlink" xfId="11078" builtinId="9" hidden="1"/>
    <cellStyle name="Followed Hyperlink" xfId="11080" builtinId="9" hidden="1"/>
    <cellStyle name="Followed Hyperlink" xfId="11082" builtinId="9" hidden="1"/>
    <cellStyle name="Followed Hyperlink" xfId="11084" builtinId="9" hidden="1"/>
    <cellStyle name="Followed Hyperlink" xfId="11086" builtinId="9" hidden="1"/>
    <cellStyle name="Followed Hyperlink" xfId="11088" builtinId="9" hidden="1"/>
    <cellStyle name="Followed Hyperlink" xfId="11090" builtinId="9" hidden="1"/>
    <cellStyle name="Followed Hyperlink" xfId="11092" builtinId="9" hidden="1"/>
    <cellStyle name="Followed Hyperlink" xfId="11094" builtinId="9" hidden="1"/>
    <cellStyle name="Followed Hyperlink" xfId="11096" builtinId="9" hidden="1"/>
    <cellStyle name="Followed Hyperlink" xfId="11098" builtinId="9" hidden="1"/>
    <cellStyle name="Followed Hyperlink" xfId="11100" builtinId="9" hidden="1"/>
    <cellStyle name="Followed Hyperlink" xfId="11102" builtinId="9" hidden="1"/>
    <cellStyle name="Followed Hyperlink" xfId="11104" builtinId="9" hidden="1"/>
    <cellStyle name="Followed Hyperlink" xfId="11106" builtinId="9" hidden="1"/>
    <cellStyle name="Followed Hyperlink" xfId="11108" builtinId="9" hidden="1"/>
    <cellStyle name="Followed Hyperlink" xfId="11110" builtinId="9" hidden="1"/>
    <cellStyle name="Followed Hyperlink" xfId="11112" builtinId="9" hidden="1"/>
    <cellStyle name="Followed Hyperlink" xfId="11114" builtinId="9" hidden="1"/>
    <cellStyle name="Followed Hyperlink" xfId="11116" builtinId="9" hidden="1"/>
    <cellStyle name="Followed Hyperlink" xfId="11118" builtinId="9" hidden="1"/>
    <cellStyle name="Followed Hyperlink" xfId="11120" builtinId="9" hidden="1"/>
    <cellStyle name="Followed Hyperlink" xfId="11122" builtinId="9" hidden="1"/>
    <cellStyle name="Followed Hyperlink" xfId="11124" builtinId="9" hidden="1"/>
    <cellStyle name="Followed Hyperlink" xfId="11126" builtinId="9" hidden="1"/>
    <cellStyle name="Followed Hyperlink" xfId="11128" builtinId="9" hidden="1"/>
    <cellStyle name="Followed Hyperlink" xfId="11130" builtinId="9" hidden="1"/>
    <cellStyle name="Followed Hyperlink" xfId="11132" builtinId="9" hidden="1"/>
    <cellStyle name="Followed Hyperlink" xfId="11134" builtinId="9" hidden="1"/>
    <cellStyle name="Followed Hyperlink" xfId="11136" builtinId="9" hidden="1"/>
    <cellStyle name="Followed Hyperlink" xfId="11138" builtinId="9" hidden="1"/>
    <cellStyle name="Followed Hyperlink" xfId="11140" builtinId="9" hidden="1"/>
    <cellStyle name="Followed Hyperlink" xfId="11142" builtinId="9" hidden="1"/>
    <cellStyle name="Followed Hyperlink" xfId="11144" builtinId="9" hidden="1"/>
    <cellStyle name="Followed Hyperlink" xfId="11146" builtinId="9" hidden="1"/>
    <cellStyle name="Followed Hyperlink" xfId="11148" builtinId="9" hidden="1"/>
    <cellStyle name="Followed Hyperlink" xfId="11150" builtinId="9" hidden="1"/>
    <cellStyle name="Followed Hyperlink" xfId="11152" builtinId="9" hidden="1"/>
    <cellStyle name="Followed Hyperlink" xfId="11154" builtinId="9" hidden="1"/>
    <cellStyle name="Followed Hyperlink" xfId="11156" builtinId="9" hidden="1"/>
    <cellStyle name="Followed Hyperlink" xfId="11158" builtinId="9" hidden="1"/>
    <cellStyle name="Followed Hyperlink" xfId="11160" builtinId="9" hidden="1"/>
    <cellStyle name="Followed Hyperlink" xfId="11162" builtinId="9" hidden="1"/>
    <cellStyle name="Followed Hyperlink" xfId="11164" builtinId="9" hidden="1"/>
    <cellStyle name="Followed Hyperlink" xfId="11166" builtinId="9" hidden="1"/>
    <cellStyle name="Followed Hyperlink" xfId="11168" builtinId="9" hidden="1"/>
    <cellStyle name="Followed Hyperlink" xfId="11170" builtinId="9" hidden="1"/>
    <cellStyle name="Followed Hyperlink" xfId="11172" builtinId="9" hidden="1"/>
    <cellStyle name="Followed Hyperlink" xfId="11174" builtinId="9" hidden="1"/>
    <cellStyle name="Followed Hyperlink" xfId="11176" builtinId="9" hidden="1"/>
    <cellStyle name="Followed Hyperlink" xfId="11178" builtinId="9" hidden="1"/>
    <cellStyle name="Followed Hyperlink" xfId="11180" builtinId="9" hidden="1"/>
    <cellStyle name="Followed Hyperlink" xfId="11182" builtinId="9" hidden="1"/>
    <cellStyle name="Followed Hyperlink" xfId="11184" builtinId="9" hidden="1"/>
    <cellStyle name="Followed Hyperlink" xfId="11186" builtinId="9" hidden="1"/>
    <cellStyle name="Followed Hyperlink" xfId="11188" builtinId="9" hidden="1"/>
    <cellStyle name="Followed Hyperlink" xfId="11190" builtinId="9" hidden="1"/>
    <cellStyle name="Followed Hyperlink" xfId="11192" builtinId="9" hidden="1"/>
    <cellStyle name="Followed Hyperlink" xfId="11194" builtinId="9" hidden="1"/>
    <cellStyle name="Followed Hyperlink" xfId="11196" builtinId="9" hidden="1"/>
    <cellStyle name="Followed Hyperlink" xfId="11198" builtinId="9" hidden="1"/>
    <cellStyle name="Followed Hyperlink" xfId="11200" builtinId="9" hidden="1"/>
    <cellStyle name="Followed Hyperlink" xfId="11202" builtinId="9" hidden="1"/>
    <cellStyle name="Followed Hyperlink" xfId="11204" builtinId="9" hidden="1"/>
    <cellStyle name="Followed Hyperlink" xfId="11206" builtinId="9" hidden="1"/>
    <cellStyle name="Followed Hyperlink" xfId="11208" builtinId="9" hidden="1"/>
    <cellStyle name="Followed Hyperlink" xfId="11210" builtinId="9" hidden="1"/>
    <cellStyle name="Followed Hyperlink" xfId="11212" builtinId="9" hidden="1"/>
    <cellStyle name="Followed Hyperlink" xfId="11214" builtinId="9" hidden="1"/>
    <cellStyle name="Followed Hyperlink" xfId="11216" builtinId="9" hidden="1"/>
    <cellStyle name="Followed Hyperlink" xfId="11218" builtinId="9" hidden="1"/>
    <cellStyle name="Followed Hyperlink" xfId="11220" builtinId="9" hidden="1"/>
    <cellStyle name="Followed Hyperlink" xfId="11222" builtinId="9" hidden="1"/>
    <cellStyle name="Followed Hyperlink" xfId="11224" builtinId="9" hidden="1"/>
    <cellStyle name="Followed Hyperlink" xfId="11226" builtinId="9" hidden="1"/>
    <cellStyle name="Followed Hyperlink" xfId="11228" builtinId="9" hidden="1"/>
    <cellStyle name="Followed Hyperlink" xfId="11230" builtinId="9" hidden="1"/>
    <cellStyle name="Followed Hyperlink" xfId="11232" builtinId="9" hidden="1"/>
    <cellStyle name="Followed Hyperlink" xfId="11234" builtinId="9" hidden="1"/>
    <cellStyle name="Followed Hyperlink" xfId="11236" builtinId="9" hidden="1"/>
    <cellStyle name="Followed Hyperlink" xfId="11238" builtinId="9" hidden="1"/>
    <cellStyle name="Followed Hyperlink" xfId="11240" builtinId="9" hidden="1"/>
    <cellStyle name="Followed Hyperlink" xfId="11242" builtinId="9" hidden="1"/>
    <cellStyle name="Followed Hyperlink" xfId="11244" builtinId="9" hidden="1"/>
    <cellStyle name="Followed Hyperlink" xfId="11246" builtinId="9" hidden="1"/>
    <cellStyle name="Followed Hyperlink" xfId="11248" builtinId="9" hidden="1"/>
    <cellStyle name="Followed Hyperlink" xfId="11250" builtinId="9" hidden="1"/>
    <cellStyle name="Followed Hyperlink" xfId="11252" builtinId="9" hidden="1"/>
    <cellStyle name="Followed Hyperlink" xfId="11254" builtinId="9" hidden="1"/>
    <cellStyle name="Followed Hyperlink" xfId="11256" builtinId="9" hidden="1"/>
    <cellStyle name="Followed Hyperlink" xfId="11258" builtinId="9" hidden="1"/>
    <cellStyle name="Followed Hyperlink" xfId="11260" builtinId="9" hidden="1"/>
    <cellStyle name="Followed Hyperlink" xfId="11262" builtinId="9" hidden="1"/>
    <cellStyle name="Followed Hyperlink" xfId="11264" builtinId="9" hidden="1"/>
    <cellStyle name="Followed Hyperlink" xfId="11266" builtinId="9" hidden="1"/>
    <cellStyle name="Followed Hyperlink" xfId="11268" builtinId="9" hidden="1"/>
    <cellStyle name="Followed Hyperlink" xfId="11270" builtinId="9" hidden="1"/>
    <cellStyle name="Followed Hyperlink" xfId="11272" builtinId="9" hidden="1"/>
    <cellStyle name="Followed Hyperlink" xfId="11274" builtinId="9" hidden="1"/>
    <cellStyle name="Followed Hyperlink" xfId="11276" builtinId="9" hidden="1"/>
    <cellStyle name="Followed Hyperlink" xfId="11278" builtinId="9" hidden="1"/>
    <cellStyle name="Followed Hyperlink" xfId="11280" builtinId="9" hidden="1"/>
    <cellStyle name="Followed Hyperlink" xfId="11282" builtinId="9" hidden="1"/>
    <cellStyle name="Followed Hyperlink" xfId="11284" builtinId="9" hidden="1"/>
    <cellStyle name="Followed Hyperlink" xfId="11286" builtinId="9" hidden="1"/>
    <cellStyle name="Followed Hyperlink" xfId="11288" builtinId="9" hidden="1"/>
    <cellStyle name="Followed Hyperlink" xfId="11290" builtinId="9" hidden="1"/>
    <cellStyle name="Followed Hyperlink" xfId="11292" builtinId="9" hidden="1"/>
    <cellStyle name="Followed Hyperlink" xfId="11294" builtinId="9" hidden="1"/>
    <cellStyle name="Followed Hyperlink" xfId="11296" builtinId="9" hidden="1"/>
    <cellStyle name="Followed Hyperlink" xfId="11298" builtinId="9" hidden="1"/>
    <cellStyle name="Followed Hyperlink" xfId="11300" builtinId="9" hidden="1"/>
    <cellStyle name="Followed Hyperlink" xfId="11302" builtinId="9" hidden="1"/>
    <cellStyle name="Followed Hyperlink" xfId="11304" builtinId="9" hidden="1"/>
    <cellStyle name="Followed Hyperlink" xfId="11306" builtinId="9" hidden="1"/>
    <cellStyle name="Followed Hyperlink" xfId="11308" builtinId="9" hidden="1"/>
    <cellStyle name="Followed Hyperlink" xfId="11310" builtinId="9" hidden="1"/>
    <cellStyle name="Followed Hyperlink" xfId="11312" builtinId="9" hidden="1"/>
    <cellStyle name="Followed Hyperlink" xfId="11314" builtinId="9" hidden="1"/>
    <cellStyle name="Followed Hyperlink" xfId="11316" builtinId="9" hidden="1"/>
    <cellStyle name="Followed Hyperlink" xfId="11318" builtinId="9" hidden="1"/>
    <cellStyle name="Followed Hyperlink" xfId="11320" builtinId="9" hidden="1"/>
    <cellStyle name="Followed Hyperlink" xfId="11322" builtinId="9" hidden="1"/>
    <cellStyle name="Followed Hyperlink" xfId="11324" builtinId="9" hidden="1"/>
    <cellStyle name="Followed Hyperlink" xfId="11326" builtinId="9" hidden="1"/>
    <cellStyle name="Followed Hyperlink" xfId="11328" builtinId="9" hidden="1"/>
    <cellStyle name="Followed Hyperlink" xfId="11330" builtinId="9" hidden="1"/>
    <cellStyle name="Followed Hyperlink" xfId="11332" builtinId="9" hidden="1"/>
    <cellStyle name="Followed Hyperlink" xfId="11334" builtinId="9" hidden="1"/>
    <cellStyle name="Followed Hyperlink" xfId="11336" builtinId="9" hidden="1"/>
    <cellStyle name="Followed Hyperlink" xfId="11338" builtinId="9" hidden="1"/>
    <cellStyle name="Followed Hyperlink" xfId="11340" builtinId="9" hidden="1"/>
    <cellStyle name="Followed Hyperlink" xfId="11342" builtinId="9" hidden="1"/>
    <cellStyle name="Followed Hyperlink" xfId="11344" builtinId="9" hidden="1"/>
    <cellStyle name="Followed Hyperlink" xfId="11346" builtinId="9" hidden="1"/>
    <cellStyle name="Followed Hyperlink" xfId="11348" builtinId="9" hidden="1"/>
    <cellStyle name="Followed Hyperlink" xfId="11350" builtinId="9" hidden="1"/>
    <cellStyle name="Followed Hyperlink" xfId="11352" builtinId="9" hidden="1"/>
    <cellStyle name="Followed Hyperlink" xfId="11354" builtinId="9" hidden="1"/>
    <cellStyle name="Followed Hyperlink" xfId="11356" builtinId="9" hidden="1"/>
    <cellStyle name="Followed Hyperlink" xfId="11358" builtinId="9" hidden="1"/>
    <cellStyle name="Followed Hyperlink" xfId="11360" builtinId="9" hidden="1"/>
    <cellStyle name="Followed Hyperlink" xfId="11362" builtinId="9" hidden="1"/>
    <cellStyle name="Followed Hyperlink" xfId="11364" builtinId="9" hidden="1"/>
    <cellStyle name="Followed Hyperlink" xfId="11366" builtinId="9" hidden="1"/>
    <cellStyle name="Followed Hyperlink" xfId="11368" builtinId="9" hidden="1"/>
    <cellStyle name="Followed Hyperlink" xfId="11370" builtinId="9" hidden="1"/>
    <cellStyle name="Followed Hyperlink" xfId="11372" builtinId="9" hidden="1"/>
    <cellStyle name="Followed Hyperlink" xfId="11374" builtinId="9" hidden="1"/>
    <cellStyle name="Followed Hyperlink" xfId="11376" builtinId="9" hidden="1"/>
    <cellStyle name="Followed Hyperlink" xfId="11378" builtinId="9" hidden="1"/>
    <cellStyle name="Followed Hyperlink" xfId="11380" builtinId="9" hidden="1"/>
    <cellStyle name="Followed Hyperlink" xfId="11382" builtinId="9" hidden="1"/>
    <cellStyle name="Followed Hyperlink" xfId="11384" builtinId="9" hidden="1"/>
    <cellStyle name="Followed Hyperlink" xfId="11386" builtinId="9" hidden="1"/>
    <cellStyle name="Followed Hyperlink" xfId="11388" builtinId="9" hidden="1"/>
    <cellStyle name="Followed Hyperlink" xfId="11390" builtinId="9" hidden="1"/>
    <cellStyle name="Followed Hyperlink" xfId="11392" builtinId="9" hidden="1"/>
    <cellStyle name="Followed Hyperlink" xfId="11394" builtinId="9" hidden="1"/>
    <cellStyle name="Followed Hyperlink" xfId="11396" builtinId="9" hidden="1"/>
    <cellStyle name="Followed Hyperlink" xfId="11398" builtinId="9" hidden="1"/>
    <cellStyle name="Followed Hyperlink" xfId="11400" builtinId="9" hidden="1"/>
    <cellStyle name="Followed Hyperlink" xfId="11402" builtinId="9" hidden="1"/>
    <cellStyle name="Followed Hyperlink" xfId="11404" builtinId="9" hidden="1"/>
    <cellStyle name="Followed Hyperlink" xfId="11406" builtinId="9" hidden="1"/>
    <cellStyle name="Followed Hyperlink" xfId="11408" builtinId="9" hidden="1"/>
    <cellStyle name="Followed Hyperlink" xfId="11410" builtinId="9" hidden="1"/>
    <cellStyle name="Followed Hyperlink" xfId="11412" builtinId="9" hidden="1"/>
    <cellStyle name="Followed Hyperlink" xfId="11414" builtinId="9" hidden="1"/>
    <cellStyle name="Followed Hyperlink" xfId="11416" builtinId="9" hidden="1"/>
    <cellStyle name="Followed Hyperlink" xfId="11418" builtinId="9" hidden="1"/>
    <cellStyle name="Followed Hyperlink" xfId="11420" builtinId="9" hidden="1"/>
    <cellStyle name="Followed Hyperlink" xfId="11422" builtinId="9" hidden="1"/>
    <cellStyle name="Followed Hyperlink" xfId="11424" builtinId="9" hidden="1"/>
    <cellStyle name="Followed Hyperlink" xfId="11426" builtinId="9" hidden="1"/>
    <cellStyle name="Followed Hyperlink" xfId="11428" builtinId="9" hidden="1"/>
    <cellStyle name="Followed Hyperlink" xfId="11430" builtinId="9" hidden="1"/>
    <cellStyle name="Followed Hyperlink" xfId="11432" builtinId="9" hidden="1"/>
    <cellStyle name="Followed Hyperlink" xfId="11434" builtinId="9" hidden="1"/>
    <cellStyle name="Followed Hyperlink" xfId="11436" builtinId="9" hidden="1"/>
    <cellStyle name="Followed Hyperlink" xfId="11438" builtinId="9" hidden="1"/>
    <cellStyle name="Followed Hyperlink" xfId="11440" builtinId="9" hidden="1"/>
    <cellStyle name="Followed Hyperlink" xfId="11442" builtinId="9" hidden="1"/>
    <cellStyle name="Followed Hyperlink" xfId="11444" builtinId="9" hidden="1"/>
    <cellStyle name="Followed Hyperlink" xfId="11446" builtinId="9" hidden="1"/>
    <cellStyle name="Followed Hyperlink" xfId="11448" builtinId="9" hidden="1"/>
    <cellStyle name="Followed Hyperlink" xfId="11450" builtinId="9" hidden="1"/>
    <cellStyle name="Followed Hyperlink" xfId="11452" builtinId="9" hidden="1"/>
    <cellStyle name="Followed Hyperlink" xfId="11454" builtinId="9" hidden="1"/>
    <cellStyle name="Followed Hyperlink" xfId="11456" builtinId="9" hidden="1"/>
    <cellStyle name="Followed Hyperlink" xfId="11458" builtinId="9" hidden="1"/>
    <cellStyle name="Followed Hyperlink" xfId="11460" builtinId="9" hidden="1"/>
    <cellStyle name="Followed Hyperlink" xfId="11462" builtinId="9" hidden="1"/>
    <cellStyle name="Followed Hyperlink" xfId="11464" builtinId="9" hidden="1"/>
    <cellStyle name="Followed Hyperlink" xfId="11466" builtinId="9" hidden="1"/>
    <cellStyle name="Followed Hyperlink" xfId="11468" builtinId="9" hidden="1"/>
    <cellStyle name="Followed Hyperlink" xfId="11470" builtinId="9" hidden="1"/>
    <cellStyle name="Followed Hyperlink" xfId="11472" builtinId="9" hidden="1"/>
    <cellStyle name="Followed Hyperlink" xfId="11474" builtinId="9" hidden="1"/>
    <cellStyle name="Followed Hyperlink" xfId="11476" builtinId="9" hidden="1"/>
    <cellStyle name="Followed Hyperlink" xfId="11478" builtinId="9" hidden="1"/>
    <cellStyle name="Followed Hyperlink" xfId="11480" builtinId="9" hidden="1"/>
    <cellStyle name="Followed Hyperlink" xfId="11482" builtinId="9" hidden="1"/>
    <cellStyle name="Followed Hyperlink" xfId="11484" builtinId="9" hidden="1"/>
    <cellStyle name="Followed Hyperlink" xfId="11486" builtinId="9" hidden="1"/>
    <cellStyle name="Followed Hyperlink" xfId="11488" builtinId="9" hidden="1"/>
    <cellStyle name="Followed Hyperlink" xfId="11490" builtinId="9" hidden="1"/>
    <cellStyle name="Followed Hyperlink" xfId="11492" builtinId="9" hidden="1"/>
    <cellStyle name="Followed Hyperlink" xfId="11494" builtinId="9" hidden="1"/>
    <cellStyle name="Followed Hyperlink" xfId="11496" builtinId="9" hidden="1"/>
    <cellStyle name="Followed Hyperlink" xfId="11498" builtinId="9" hidden="1"/>
    <cellStyle name="Followed Hyperlink" xfId="11500" builtinId="9" hidden="1"/>
    <cellStyle name="Followed Hyperlink" xfId="11502" builtinId="9" hidden="1"/>
    <cellStyle name="Followed Hyperlink" xfId="11504" builtinId="9" hidden="1"/>
    <cellStyle name="Followed Hyperlink" xfId="11506" builtinId="9" hidden="1"/>
    <cellStyle name="Followed Hyperlink" xfId="11508" builtinId="9" hidden="1"/>
    <cellStyle name="Followed Hyperlink" xfId="11510" builtinId="9" hidden="1"/>
    <cellStyle name="Followed Hyperlink" xfId="11512" builtinId="9" hidden="1"/>
    <cellStyle name="Followed Hyperlink" xfId="11514" builtinId="9" hidden="1"/>
    <cellStyle name="Followed Hyperlink" xfId="11516" builtinId="9" hidden="1"/>
    <cellStyle name="Followed Hyperlink" xfId="11518" builtinId="9" hidden="1"/>
    <cellStyle name="Followed Hyperlink" xfId="11520" builtinId="9" hidden="1"/>
    <cellStyle name="Followed Hyperlink" xfId="11522" builtinId="9" hidden="1"/>
    <cellStyle name="Followed Hyperlink" xfId="11524" builtinId="9" hidden="1"/>
    <cellStyle name="Followed Hyperlink" xfId="11526" builtinId="9" hidden="1"/>
    <cellStyle name="Followed Hyperlink" xfId="11528" builtinId="9" hidden="1"/>
    <cellStyle name="Followed Hyperlink" xfId="11530" builtinId="9" hidden="1"/>
    <cellStyle name="Followed Hyperlink" xfId="11532" builtinId="9" hidden="1"/>
    <cellStyle name="Followed Hyperlink" xfId="11534" builtinId="9" hidden="1"/>
    <cellStyle name="Followed Hyperlink" xfId="11536" builtinId="9" hidden="1"/>
    <cellStyle name="Followed Hyperlink" xfId="11538" builtinId="9" hidden="1"/>
    <cellStyle name="Followed Hyperlink" xfId="11540" builtinId="9" hidden="1"/>
    <cellStyle name="Followed Hyperlink" xfId="11542" builtinId="9" hidden="1"/>
    <cellStyle name="Followed Hyperlink" xfId="11544" builtinId="9" hidden="1"/>
    <cellStyle name="Followed Hyperlink" xfId="11546" builtinId="9" hidden="1"/>
    <cellStyle name="Followed Hyperlink" xfId="11548" builtinId="9" hidden="1"/>
    <cellStyle name="Followed Hyperlink" xfId="11550" builtinId="9" hidden="1"/>
    <cellStyle name="Followed Hyperlink" xfId="11552" builtinId="9" hidden="1"/>
    <cellStyle name="Followed Hyperlink" xfId="11554" builtinId="9" hidden="1"/>
    <cellStyle name="Followed Hyperlink" xfId="11556" builtinId="9" hidden="1"/>
    <cellStyle name="Followed Hyperlink" xfId="11558" builtinId="9" hidden="1"/>
    <cellStyle name="Followed Hyperlink" xfId="11560" builtinId="9" hidden="1"/>
    <cellStyle name="Followed Hyperlink" xfId="11562" builtinId="9" hidden="1"/>
    <cellStyle name="Followed Hyperlink" xfId="11564" builtinId="9" hidden="1"/>
    <cellStyle name="Followed Hyperlink" xfId="11566" builtinId="9" hidden="1"/>
    <cellStyle name="Followed Hyperlink" xfId="11568" builtinId="9" hidden="1"/>
    <cellStyle name="Followed Hyperlink" xfId="11570" builtinId="9" hidden="1"/>
    <cellStyle name="Followed Hyperlink" xfId="11572" builtinId="9" hidden="1"/>
    <cellStyle name="Followed Hyperlink" xfId="11574" builtinId="9" hidden="1"/>
    <cellStyle name="Followed Hyperlink" xfId="11576" builtinId="9" hidden="1"/>
    <cellStyle name="Followed Hyperlink" xfId="11578" builtinId="9" hidden="1"/>
    <cellStyle name="Followed Hyperlink" xfId="11580" builtinId="9" hidden="1"/>
    <cellStyle name="Followed Hyperlink" xfId="11582" builtinId="9" hidden="1"/>
    <cellStyle name="Followed Hyperlink" xfId="11584" builtinId="9" hidden="1"/>
    <cellStyle name="Followed Hyperlink" xfId="11586" builtinId="9" hidden="1"/>
    <cellStyle name="Followed Hyperlink" xfId="11588" builtinId="9" hidden="1"/>
    <cellStyle name="Followed Hyperlink" xfId="11590" builtinId="9" hidden="1"/>
    <cellStyle name="Followed Hyperlink" xfId="11592" builtinId="9" hidden="1"/>
    <cellStyle name="Followed Hyperlink" xfId="11594" builtinId="9" hidden="1"/>
    <cellStyle name="Followed Hyperlink" xfId="11596" builtinId="9" hidden="1"/>
    <cellStyle name="Followed Hyperlink" xfId="11598" builtinId="9" hidden="1"/>
    <cellStyle name="Followed Hyperlink" xfId="11600" builtinId="9" hidden="1"/>
    <cellStyle name="Followed Hyperlink" xfId="11602" builtinId="9" hidden="1"/>
    <cellStyle name="Followed Hyperlink" xfId="11604" builtinId="9" hidden="1"/>
    <cellStyle name="Followed Hyperlink" xfId="11606" builtinId="9" hidden="1"/>
    <cellStyle name="Followed Hyperlink" xfId="11608" builtinId="9" hidden="1"/>
    <cellStyle name="Followed Hyperlink" xfId="11610" builtinId="9" hidden="1"/>
    <cellStyle name="Followed Hyperlink" xfId="11612" builtinId="9" hidden="1"/>
    <cellStyle name="Followed Hyperlink" xfId="11614" builtinId="9" hidden="1"/>
    <cellStyle name="Followed Hyperlink" xfId="11616" builtinId="9" hidden="1"/>
    <cellStyle name="Followed Hyperlink" xfId="11618" builtinId="9" hidden="1"/>
    <cellStyle name="Followed Hyperlink" xfId="11620" builtinId="9" hidden="1"/>
    <cellStyle name="Followed Hyperlink" xfId="11622" builtinId="9" hidden="1"/>
    <cellStyle name="Followed Hyperlink" xfId="11624" builtinId="9" hidden="1"/>
    <cellStyle name="Followed Hyperlink" xfId="11626" builtinId="9" hidden="1"/>
    <cellStyle name="Followed Hyperlink" xfId="11628" builtinId="9" hidden="1"/>
    <cellStyle name="Followed Hyperlink" xfId="11630" builtinId="9" hidden="1"/>
    <cellStyle name="Followed Hyperlink" xfId="11632" builtinId="9" hidden="1"/>
    <cellStyle name="Followed Hyperlink" xfId="11634" builtinId="9" hidden="1"/>
    <cellStyle name="Followed Hyperlink" xfId="11636" builtinId="9" hidden="1"/>
    <cellStyle name="Followed Hyperlink" xfId="11638" builtinId="9" hidden="1"/>
    <cellStyle name="Followed Hyperlink" xfId="11640" builtinId="9" hidden="1"/>
    <cellStyle name="Followed Hyperlink" xfId="11642" builtinId="9" hidden="1"/>
    <cellStyle name="Followed Hyperlink" xfId="11644" builtinId="9" hidden="1"/>
    <cellStyle name="Followed Hyperlink" xfId="11646" builtinId="9" hidden="1"/>
    <cellStyle name="Followed Hyperlink" xfId="11648" builtinId="9" hidden="1"/>
    <cellStyle name="Followed Hyperlink" xfId="11650" builtinId="9" hidden="1"/>
    <cellStyle name="Followed Hyperlink" xfId="11652" builtinId="9" hidden="1"/>
    <cellStyle name="Followed Hyperlink" xfId="11654" builtinId="9" hidden="1"/>
    <cellStyle name="Followed Hyperlink" xfId="11656" builtinId="9" hidden="1"/>
    <cellStyle name="Followed Hyperlink" xfId="11658" builtinId="9" hidden="1"/>
    <cellStyle name="Followed Hyperlink" xfId="11660" builtinId="9" hidden="1"/>
    <cellStyle name="Followed Hyperlink" xfId="11662" builtinId="9" hidden="1"/>
    <cellStyle name="Followed Hyperlink" xfId="11664" builtinId="9" hidden="1"/>
    <cellStyle name="Followed Hyperlink" xfId="11666" builtinId="9" hidden="1"/>
    <cellStyle name="Followed Hyperlink" xfId="11668" builtinId="9" hidden="1"/>
    <cellStyle name="Followed Hyperlink" xfId="11670" builtinId="9" hidden="1"/>
    <cellStyle name="Followed Hyperlink" xfId="11672" builtinId="9" hidden="1"/>
    <cellStyle name="Followed Hyperlink" xfId="11674" builtinId="9" hidden="1"/>
    <cellStyle name="Followed Hyperlink" xfId="11676" builtinId="9" hidden="1"/>
    <cellStyle name="Followed Hyperlink" xfId="11678" builtinId="9" hidden="1"/>
    <cellStyle name="Followed Hyperlink" xfId="11680" builtinId="9" hidden="1"/>
    <cellStyle name="Followed Hyperlink" xfId="11682" builtinId="9" hidden="1"/>
    <cellStyle name="Followed Hyperlink" xfId="11684" builtinId="9" hidden="1"/>
    <cellStyle name="Followed Hyperlink" xfId="11686" builtinId="9" hidden="1"/>
    <cellStyle name="Followed Hyperlink" xfId="11688" builtinId="9" hidden="1"/>
    <cellStyle name="Followed Hyperlink" xfId="11690" builtinId="9" hidden="1"/>
    <cellStyle name="Followed Hyperlink" xfId="11692" builtinId="9" hidden="1"/>
    <cellStyle name="Followed Hyperlink" xfId="11694" builtinId="9" hidden="1"/>
    <cellStyle name="Followed Hyperlink" xfId="11696" builtinId="9" hidden="1"/>
    <cellStyle name="Followed Hyperlink" xfId="11698" builtinId="9" hidden="1"/>
    <cellStyle name="Followed Hyperlink" xfId="11700" builtinId="9" hidden="1"/>
    <cellStyle name="Followed Hyperlink" xfId="11702" builtinId="9" hidden="1"/>
    <cellStyle name="Followed Hyperlink" xfId="11704" builtinId="9" hidden="1"/>
    <cellStyle name="Followed Hyperlink" xfId="11706" builtinId="9" hidden="1"/>
    <cellStyle name="Followed Hyperlink" xfId="11708" builtinId="9" hidden="1"/>
    <cellStyle name="Followed Hyperlink" xfId="11710" builtinId="9" hidden="1"/>
    <cellStyle name="Followed Hyperlink" xfId="11712" builtinId="9" hidden="1"/>
    <cellStyle name="Followed Hyperlink" xfId="11714" builtinId="9" hidden="1"/>
    <cellStyle name="Followed Hyperlink" xfId="11716" builtinId="9" hidden="1"/>
    <cellStyle name="Followed Hyperlink" xfId="11718" builtinId="9" hidden="1"/>
    <cellStyle name="Followed Hyperlink" xfId="11720" builtinId="9" hidden="1"/>
    <cellStyle name="Followed Hyperlink" xfId="11722" builtinId="9" hidden="1"/>
    <cellStyle name="Followed Hyperlink" xfId="11724" builtinId="9" hidden="1"/>
    <cellStyle name="Followed Hyperlink" xfId="11726" builtinId="9" hidden="1"/>
    <cellStyle name="Followed Hyperlink" xfId="11728" builtinId="9" hidden="1"/>
    <cellStyle name="Followed Hyperlink" xfId="11730" builtinId="9" hidden="1"/>
    <cellStyle name="Followed Hyperlink" xfId="11732" builtinId="9" hidden="1"/>
    <cellStyle name="Followed Hyperlink" xfId="11734" builtinId="9" hidden="1"/>
    <cellStyle name="Followed Hyperlink" xfId="11736" builtinId="9" hidden="1"/>
    <cellStyle name="Followed Hyperlink" xfId="11738" builtinId="9" hidden="1"/>
    <cellStyle name="Followed Hyperlink" xfId="11740" builtinId="9" hidden="1"/>
    <cellStyle name="Followed Hyperlink" xfId="11742" builtinId="9" hidden="1"/>
    <cellStyle name="Followed Hyperlink" xfId="11744" builtinId="9" hidden="1"/>
    <cellStyle name="Followed Hyperlink" xfId="11746" builtinId="9" hidden="1"/>
    <cellStyle name="Followed Hyperlink" xfId="11748" builtinId="9" hidden="1"/>
    <cellStyle name="Followed Hyperlink" xfId="11750" builtinId="9" hidden="1"/>
    <cellStyle name="Followed Hyperlink" xfId="11752" builtinId="9" hidden="1"/>
    <cellStyle name="Followed Hyperlink" xfId="11754" builtinId="9" hidden="1"/>
    <cellStyle name="Followed Hyperlink" xfId="11756" builtinId="9" hidden="1"/>
    <cellStyle name="Followed Hyperlink" xfId="11758" builtinId="9" hidden="1"/>
    <cellStyle name="Followed Hyperlink" xfId="11760" builtinId="9" hidden="1"/>
    <cellStyle name="Followed Hyperlink" xfId="11762" builtinId="9" hidden="1"/>
    <cellStyle name="Followed Hyperlink" xfId="11764" builtinId="9" hidden="1"/>
    <cellStyle name="Followed Hyperlink" xfId="11766" builtinId="9" hidden="1"/>
    <cellStyle name="Followed Hyperlink" xfId="11768" builtinId="9" hidden="1"/>
    <cellStyle name="Followed Hyperlink" xfId="11770" builtinId="9" hidden="1"/>
    <cellStyle name="Followed Hyperlink" xfId="11772" builtinId="9" hidden="1"/>
    <cellStyle name="Followed Hyperlink" xfId="11774" builtinId="9" hidden="1"/>
    <cellStyle name="Followed Hyperlink" xfId="11776" builtinId="9" hidden="1"/>
    <cellStyle name="Followed Hyperlink" xfId="11778" builtinId="9" hidden="1"/>
    <cellStyle name="Followed Hyperlink" xfId="11780" builtinId="9" hidden="1"/>
    <cellStyle name="Followed Hyperlink" xfId="11782" builtinId="9" hidden="1"/>
    <cellStyle name="Followed Hyperlink" xfId="11784" builtinId="9" hidden="1"/>
    <cellStyle name="Followed Hyperlink" xfId="11786" builtinId="9" hidden="1"/>
    <cellStyle name="Followed Hyperlink" xfId="11788" builtinId="9" hidden="1"/>
    <cellStyle name="Followed Hyperlink" xfId="11790" builtinId="9" hidden="1"/>
    <cellStyle name="Followed Hyperlink" xfId="11792" builtinId="9" hidden="1"/>
    <cellStyle name="Followed Hyperlink" xfId="11794" builtinId="9" hidden="1"/>
    <cellStyle name="Followed Hyperlink" xfId="11796" builtinId="9" hidden="1"/>
    <cellStyle name="Followed Hyperlink" xfId="11798" builtinId="9" hidden="1"/>
    <cellStyle name="Followed Hyperlink" xfId="11800" builtinId="9" hidden="1"/>
    <cellStyle name="Followed Hyperlink" xfId="11802" builtinId="9" hidden="1"/>
    <cellStyle name="Followed Hyperlink" xfId="11804" builtinId="9" hidden="1"/>
    <cellStyle name="Followed Hyperlink" xfId="11806" builtinId="9" hidden="1"/>
    <cellStyle name="Followed Hyperlink" xfId="11808" builtinId="9" hidden="1"/>
    <cellStyle name="Followed Hyperlink" xfId="11810" builtinId="9" hidden="1"/>
    <cellStyle name="Followed Hyperlink" xfId="11812" builtinId="9" hidden="1"/>
    <cellStyle name="Followed Hyperlink" xfId="11814" builtinId="9" hidden="1"/>
    <cellStyle name="Followed Hyperlink" xfId="11816" builtinId="9" hidden="1"/>
    <cellStyle name="Followed Hyperlink" xfId="11818" builtinId="9" hidden="1"/>
    <cellStyle name="Followed Hyperlink" xfId="11820" builtinId="9" hidden="1"/>
    <cellStyle name="Followed Hyperlink" xfId="11822" builtinId="9" hidden="1"/>
    <cellStyle name="Followed Hyperlink" xfId="11824" builtinId="9" hidden="1"/>
    <cellStyle name="Followed Hyperlink" xfId="11826" builtinId="9" hidden="1"/>
    <cellStyle name="Followed Hyperlink" xfId="11828" builtinId="9" hidden="1"/>
    <cellStyle name="Followed Hyperlink" xfId="11830" builtinId="9" hidden="1"/>
    <cellStyle name="Followed Hyperlink" xfId="11832" builtinId="9" hidden="1"/>
    <cellStyle name="Followed Hyperlink" xfId="11834" builtinId="9" hidden="1"/>
    <cellStyle name="Followed Hyperlink" xfId="11836" builtinId="9" hidden="1"/>
    <cellStyle name="Followed Hyperlink" xfId="11838" builtinId="9" hidden="1"/>
    <cellStyle name="Followed Hyperlink" xfId="11840" builtinId="9" hidden="1"/>
    <cellStyle name="Followed Hyperlink" xfId="11842" builtinId="9" hidden="1"/>
    <cellStyle name="Followed Hyperlink" xfId="11844" builtinId="9" hidden="1"/>
    <cellStyle name="Followed Hyperlink" xfId="11846" builtinId="9" hidden="1"/>
    <cellStyle name="Followed Hyperlink" xfId="11848" builtinId="9" hidden="1"/>
    <cellStyle name="Followed Hyperlink" xfId="11850" builtinId="9" hidden="1"/>
    <cellStyle name="Followed Hyperlink" xfId="11852" builtinId="9" hidden="1"/>
    <cellStyle name="Followed Hyperlink" xfId="11854" builtinId="9" hidden="1"/>
    <cellStyle name="Followed Hyperlink" xfId="11856" builtinId="9" hidden="1"/>
    <cellStyle name="Followed Hyperlink" xfId="11858" builtinId="9" hidden="1"/>
    <cellStyle name="Followed Hyperlink" xfId="11860" builtinId="9" hidden="1"/>
    <cellStyle name="Followed Hyperlink" xfId="11862" builtinId="9" hidden="1"/>
    <cellStyle name="Followed Hyperlink" xfId="11864" builtinId="9" hidden="1"/>
    <cellStyle name="Followed Hyperlink" xfId="11866" builtinId="9" hidden="1"/>
    <cellStyle name="Followed Hyperlink" xfId="11868" builtinId="9" hidden="1"/>
    <cellStyle name="Followed Hyperlink" xfId="11870" builtinId="9" hidden="1"/>
    <cellStyle name="Followed Hyperlink" xfId="11872" builtinId="9" hidden="1"/>
    <cellStyle name="Followed Hyperlink" xfId="11874" builtinId="9" hidden="1"/>
    <cellStyle name="Followed Hyperlink" xfId="11876" builtinId="9" hidden="1"/>
    <cellStyle name="Followed Hyperlink" xfId="11878" builtinId="9" hidden="1"/>
    <cellStyle name="Followed Hyperlink" xfId="11880" builtinId="9" hidden="1"/>
    <cellStyle name="Followed Hyperlink" xfId="11882" builtinId="9" hidden="1"/>
    <cellStyle name="Followed Hyperlink" xfId="11884" builtinId="9" hidden="1"/>
    <cellStyle name="Followed Hyperlink" xfId="11886" builtinId="9" hidden="1"/>
    <cellStyle name="Followed Hyperlink" xfId="11888" builtinId="9" hidden="1"/>
    <cellStyle name="Followed Hyperlink" xfId="11890" builtinId="9" hidden="1"/>
    <cellStyle name="Followed Hyperlink" xfId="11892" builtinId="9" hidden="1"/>
    <cellStyle name="Followed Hyperlink" xfId="11894" builtinId="9" hidden="1"/>
    <cellStyle name="Followed Hyperlink" xfId="11896" builtinId="9" hidden="1"/>
    <cellStyle name="Followed Hyperlink" xfId="11898" builtinId="9" hidden="1"/>
    <cellStyle name="Followed Hyperlink" xfId="11900" builtinId="9" hidden="1"/>
    <cellStyle name="Followed Hyperlink" xfId="11902" builtinId="9" hidden="1"/>
    <cellStyle name="Followed Hyperlink" xfId="11904" builtinId="9" hidden="1"/>
    <cellStyle name="Followed Hyperlink" xfId="11906" builtinId="9" hidden="1"/>
    <cellStyle name="Followed Hyperlink" xfId="11908" builtinId="9" hidden="1"/>
    <cellStyle name="Followed Hyperlink" xfId="11910" builtinId="9" hidden="1"/>
    <cellStyle name="Followed Hyperlink" xfId="11912" builtinId="9" hidden="1"/>
    <cellStyle name="Followed Hyperlink" xfId="11914" builtinId="9" hidden="1"/>
    <cellStyle name="Followed Hyperlink" xfId="11916" builtinId="9" hidden="1"/>
    <cellStyle name="Followed Hyperlink" xfId="11918" builtinId="9" hidden="1"/>
    <cellStyle name="Followed Hyperlink" xfId="11920" builtinId="9" hidden="1"/>
    <cellStyle name="Followed Hyperlink" xfId="11922" builtinId="9" hidden="1"/>
    <cellStyle name="Followed Hyperlink" xfId="11924" builtinId="9" hidden="1"/>
    <cellStyle name="Followed Hyperlink" xfId="11926" builtinId="9" hidden="1"/>
    <cellStyle name="Followed Hyperlink" xfId="11928" builtinId="9" hidden="1"/>
    <cellStyle name="Followed Hyperlink" xfId="11930" builtinId="9" hidden="1"/>
    <cellStyle name="Followed Hyperlink" xfId="11932" builtinId="9" hidden="1"/>
    <cellStyle name="Followed Hyperlink" xfId="11934" builtinId="9" hidden="1"/>
    <cellStyle name="Followed Hyperlink" xfId="11936" builtinId="9" hidden="1"/>
    <cellStyle name="Followed Hyperlink" xfId="11938" builtinId="9" hidden="1"/>
    <cellStyle name="Followed Hyperlink" xfId="11940" builtinId="9" hidden="1"/>
    <cellStyle name="Followed Hyperlink" xfId="11942" builtinId="9" hidden="1"/>
    <cellStyle name="Followed Hyperlink" xfId="11944" builtinId="9" hidden="1"/>
    <cellStyle name="Followed Hyperlink" xfId="11946" builtinId="9" hidden="1"/>
    <cellStyle name="Followed Hyperlink" xfId="11948" builtinId="9" hidden="1"/>
    <cellStyle name="Followed Hyperlink" xfId="11950" builtinId="9" hidden="1"/>
    <cellStyle name="Followed Hyperlink" xfId="11952" builtinId="9" hidden="1"/>
    <cellStyle name="Followed Hyperlink" xfId="11954" builtinId="9" hidden="1"/>
    <cellStyle name="Followed Hyperlink" xfId="11956" builtinId="9" hidden="1"/>
    <cellStyle name="Followed Hyperlink" xfId="11958" builtinId="9" hidden="1"/>
    <cellStyle name="Followed Hyperlink" xfId="11960" builtinId="9" hidden="1"/>
    <cellStyle name="Followed Hyperlink" xfId="11962" builtinId="9" hidden="1"/>
    <cellStyle name="Followed Hyperlink" xfId="11964" builtinId="9" hidden="1"/>
    <cellStyle name="Followed Hyperlink" xfId="11966" builtinId="9" hidden="1"/>
    <cellStyle name="Followed Hyperlink" xfId="11968" builtinId="9" hidden="1"/>
    <cellStyle name="Followed Hyperlink" xfId="11970" builtinId="9" hidden="1"/>
    <cellStyle name="Followed Hyperlink" xfId="11972" builtinId="9" hidden="1"/>
    <cellStyle name="Followed Hyperlink" xfId="11974" builtinId="9" hidden="1"/>
    <cellStyle name="Followed Hyperlink" xfId="11976" builtinId="9" hidden="1"/>
    <cellStyle name="Followed Hyperlink" xfId="11978" builtinId="9" hidden="1"/>
    <cellStyle name="Followed Hyperlink" xfId="11980" builtinId="9" hidden="1"/>
    <cellStyle name="Followed Hyperlink" xfId="11982" builtinId="9" hidden="1"/>
    <cellStyle name="Followed Hyperlink" xfId="11984" builtinId="9" hidden="1"/>
    <cellStyle name="Followed Hyperlink" xfId="11986" builtinId="9" hidden="1"/>
    <cellStyle name="Followed Hyperlink" xfId="11988" builtinId="9" hidden="1"/>
    <cellStyle name="Followed Hyperlink" xfId="11990" builtinId="9" hidden="1"/>
    <cellStyle name="Followed Hyperlink" xfId="11992" builtinId="9" hidden="1"/>
    <cellStyle name="Followed Hyperlink" xfId="11994" builtinId="9" hidden="1"/>
    <cellStyle name="Followed Hyperlink" xfId="11996" builtinId="9" hidden="1"/>
    <cellStyle name="Followed Hyperlink" xfId="11998" builtinId="9" hidden="1"/>
    <cellStyle name="Followed Hyperlink" xfId="12000" builtinId="9" hidden="1"/>
    <cellStyle name="Followed Hyperlink" xfId="12002" builtinId="9" hidden="1"/>
    <cellStyle name="Followed Hyperlink" xfId="12004" builtinId="9" hidden="1"/>
    <cellStyle name="Followed Hyperlink" xfId="12006" builtinId="9" hidden="1"/>
    <cellStyle name="Followed Hyperlink" xfId="12008" builtinId="9" hidden="1"/>
    <cellStyle name="Followed Hyperlink" xfId="12010" builtinId="9" hidden="1"/>
    <cellStyle name="Followed Hyperlink" xfId="12012" builtinId="9" hidden="1"/>
    <cellStyle name="Followed Hyperlink" xfId="12014" builtinId="9" hidden="1"/>
    <cellStyle name="Followed Hyperlink" xfId="12016" builtinId="9" hidden="1"/>
    <cellStyle name="Followed Hyperlink" xfId="12018" builtinId="9" hidden="1"/>
    <cellStyle name="Followed Hyperlink" xfId="12020" builtinId="9" hidden="1"/>
    <cellStyle name="Followed Hyperlink" xfId="12022" builtinId="9" hidden="1"/>
    <cellStyle name="Followed Hyperlink" xfId="12024" builtinId="9" hidden="1"/>
    <cellStyle name="Followed Hyperlink" xfId="12026" builtinId="9" hidden="1"/>
    <cellStyle name="Followed Hyperlink" xfId="12028" builtinId="9" hidden="1"/>
    <cellStyle name="Followed Hyperlink" xfId="12030" builtinId="9" hidden="1"/>
    <cellStyle name="Followed Hyperlink" xfId="12032" builtinId="9" hidden="1"/>
    <cellStyle name="Followed Hyperlink" xfId="12034" builtinId="9" hidden="1"/>
    <cellStyle name="Followed Hyperlink" xfId="12036" builtinId="9" hidden="1"/>
    <cellStyle name="Followed Hyperlink" xfId="12038" builtinId="9" hidden="1"/>
    <cellStyle name="Followed Hyperlink" xfId="12040" builtinId="9" hidden="1"/>
    <cellStyle name="Followed Hyperlink" xfId="12042" builtinId="9" hidden="1"/>
    <cellStyle name="Followed Hyperlink" xfId="12044" builtinId="9" hidden="1"/>
    <cellStyle name="Followed Hyperlink" xfId="12046" builtinId="9" hidden="1"/>
    <cellStyle name="Followed Hyperlink" xfId="12048" builtinId="9" hidden="1"/>
    <cellStyle name="Followed Hyperlink" xfId="12050" builtinId="9" hidden="1"/>
    <cellStyle name="Followed Hyperlink" xfId="12052" builtinId="9" hidden="1"/>
    <cellStyle name="Followed Hyperlink" xfId="12054" builtinId="9" hidden="1"/>
    <cellStyle name="Followed Hyperlink" xfId="12056" builtinId="9" hidden="1"/>
    <cellStyle name="Followed Hyperlink" xfId="12058" builtinId="9" hidden="1"/>
    <cellStyle name="Followed Hyperlink" xfId="12060" builtinId="9" hidden="1"/>
    <cellStyle name="Followed Hyperlink" xfId="12062" builtinId="9" hidden="1"/>
    <cellStyle name="Followed Hyperlink" xfId="12064" builtinId="9" hidden="1"/>
    <cellStyle name="Followed Hyperlink" xfId="12066" builtinId="9" hidden="1"/>
    <cellStyle name="Followed Hyperlink" xfId="12068" builtinId="9" hidden="1"/>
    <cellStyle name="Followed Hyperlink" xfId="12070" builtinId="9" hidden="1"/>
    <cellStyle name="Followed Hyperlink" xfId="12072" builtinId="9" hidden="1"/>
    <cellStyle name="Followed Hyperlink" xfId="12074" builtinId="9" hidden="1"/>
    <cellStyle name="Followed Hyperlink" xfId="12076" builtinId="9" hidden="1"/>
    <cellStyle name="Followed Hyperlink" xfId="12078" builtinId="9" hidden="1"/>
    <cellStyle name="Followed Hyperlink" xfId="12080" builtinId="9" hidden="1"/>
    <cellStyle name="Followed Hyperlink" xfId="12082" builtinId="9" hidden="1"/>
    <cellStyle name="Followed Hyperlink" xfId="12084" builtinId="9" hidden="1"/>
    <cellStyle name="Followed Hyperlink" xfId="12086" builtinId="9" hidden="1"/>
    <cellStyle name="Followed Hyperlink" xfId="12088" builtinId="9" hidden="1"/>
    <cellStyle name="Followed Hyperlink" xfId="12090" builtinId="9" hidden="1"/>
    <cellStyle name="Followed Hyperlink" xfId="12092" builtinId="9" hidden="1"/>
    <cellStyle name="Followed Hyperlink" xfId="12094" builtinId="9" hidden="1"/>
    <cellStyle name="Followed Hyperlink" xfId="12096" builtinId="9" hidden="1"/>
    <cellStyle name="Followed Hyperlink" xfId="12098" builtinId="9" hidden="1"/>
    <cellStyle name="Followed Hyperlink" xfId="12100" builtinId="9" hidden="1"/>
    <cellStyle name="Followed Hyperlink" xfId="12102" builtinId="9" hidden="1"/>
    <cellStyle name="Followed Hyperlink" xfId="12104" builtinId="9" hidden="1"/>
    <cellStyle name="Followed Hyperlink" xfId="12106" builtinId="9" hidden="1"/>
    <cellStyle name="Followed Hyperlink" xfId="12108" builtinId="9" hidden="1"/>
    <cellStyle name="Followed Hyperlink" xfId="12110" builtinId="9" hidden="1"/>
    <cellStyle name="Followed Hyperlink" xfId="12112" builtinId="9" hidden="1"/>
    <cellStyle name="Followed Hyperlink" xfId="12114" builtinId="9" hidden="1"/>
    <cellStyle name="Followed Hyperlink" xfId="12116" builtinId="9" hidden="1"/>
    <cellStyle name="Followed Hyperlink" xfId="12118" builtinId="9" hidden="1"/>
    <cellStyle name="Followed Hyperlink" xfId="12120" builtinId="9" hidden="1"/>
    <cellStyle name="Followed Hyperlink" xfId="12122" builtinId="9" hidden="1"/>
    <cellStyle name="Followed Hyperlink" xfId="12124" builtinId="9" hidden="1"/>
    <cellStyle name="Followed Hyperlink" xfId="12126" builtinId="9" hidden="1"/>
    <cellStyle name="Followed Hyperlink" xfId="12128" builtinId="9" hidden="1"/>
    <cellStyle name="Followed Hyperlink" xfId="12130" builtinId="9" hidden="1"/>
    <cellStyle name="Followed Hyperlink" xfId="12132" builtinId="9" hidden="1"/>
    <cellStyle name="Followed Hyperlink" xfId="12134" builtinId="9" hidden="1"/>
    <cellStyle name="Followed Hyperlink" xfId="12136" builtinId="9" hidden="1"/>
    <cellStyle name="Followed Hyperlink" xfId="12138" builtinId="9" hidden="1"/>
    <cellStyle name="Followed Hyperlink" xfId="12140" builtinId="9" hidden="1"/>
    <cellStyle name="Followed Hyperlink" xfId="12142" builtinId="9" hidden="1"/>
    <cellStyle name="Followed Hyperlink" xfId="12144" builtinId="9" hidden="1"/>
    <cellStyle name="Followed Hyperlink" xfId="12146" builtinId="9" hidden="1"/>
    <cellStyle name="Followed Hyperlink" xfId="12148" builtinId="9" hidden="1"/>
    <cellStyle name="Followed Hyperlink" xfId="12150" builtinId="9" hidden="1"/>
    <cellStyle name="Followed Hyperlink" xfId="12152" builtinId="9" hidden="1"/>
    <cellStyle name="Followed Hyperlink" xfId="12154" builtinId="9" hidden="1"/>
    <cellStyle name="Followed Hyperlink" xfId="12156" builtinId="9" hidden="1"/>
    <cellStyle name="Followed Hyperlink" xfId="12158" builtinId="9" hidden="1"/>
    <cellStyle name="Followed Hyperlink" xfId="12160" builtinId="9" hidden="1"/>
    <cellStyle name="Followed Hyperlink" xfId="12162" builtinId="9" hidden="1"/>
    <cellStyle name="Followed Hyperlink" xfId="12164" builtinId="9" hidden="1"/>
    <cellStyle name="Followed Hyperlink" xfId="12166" builtinId="9" hidden="1"/>
    <cellStyle name="Followed Hyperlink" xfId="12168" builtinId="9" hidden="1"/>
    <cellStyle name="Followed Hyperlink" xfId="12170" builtinId="9" hidden="1"/>
    <cellStyle name="Followed Hyperlink" xfId="12172" builtinId="9" hidden="1"/>
    <cellStyle name="Followed Hyperlink" xfId="12174" builtinId="9" hidden="1"/>
    <cellStyle name="Followed Hyperlink" xfId="12176" builtinId="9" hidden="1"/>
    <cellStyle name="Followed Hyperlink" xfId="12178" builtinId="9" hidden="1"/>
    <cellStyle name="Followed Hyperlink" xfId="12180" builtinId="9" hidden="1"/>
    <cellStyle name="Followed Hyperlink" xfId="12182" builtinId="9" hidden="1"/>
    <cellStyle name="Followed Hyperlink" xfId="12184" builtinId="9" hidden="1"/>
    <cellStyle name="Followed Hyperlink" xfId="12186" builtinId="9" hidden="1"/>
    <cellStyle name="Followed Hyperlink" xfId="12188" builtinId="9" hidden="1"/>
    <cellStyle name="Followed Hyperlink" xfId="12190" builtinId="9" hidden="1"/>
    <cellStyle name="Followed Hyperlink" xfId="12192" builtinId="9" hidden="1"/>
    <cellStyle name="Followed Hyperlink" xfId="12194" builtinId="9" hidden="1"/>
    <cellStyle name="Followed Hyperlink" xfId="12196" builtinId="9" hidden="1"/>
    <cellStyle name="Followed Hyperlink" xfId="12198" builtinId="9" hidden="1"/>
    <cellStyle name="Followed Hyperlink" xfId="12200" builtinId="9" hidden="1"/>
    <cellStyle name="Followed Hyperlink" xfId="12202" builtinId="9" hidden="1"/>
    <cellStyle name="Followed Hyperlink" xfId="12204" builtinId="9" hidden="1"/>
    <cellStyle name="Followed Hyperlink" xfId="12206" builtinId="9" hidden="1"/>
    <cellStyle name="Followed Hyperlink" xfId="12208" builtinId="9" hidden="1"/>
    <cellStyle name="Followed Hyperlink" xfId="12210" builtinId="9" hidden="1"/>
    <cellStyle name="Followed Hyperlink" xfId="12212" builtinId="9" hidden="1"/>
    <cellStyle name="Followed Hyperlink" xfId="12214" builtinId="9" hidden="1"/>
    <cellStyle name="Followed Hyperlink" xfId="12216" builtinId="9" hidden="1"/>
    <cellStyle name="Followed Hyperlink" xfId="12218" builtinId="9" hidden="1"/>
    <cellStyle name="Followed Hyperlink" xfId="12220" builtinId="9" hidden="1"/>
    <cellStyle name="Followed Hyperlink" xfId="12222" builtinId="9" hidden="1"/>
    <cellStyle name="Followed Hyperlink" xfId="12224" builtinId="9" hidden="1"/>
    <cellStyle name="Followed Hyperlink" xfId="12226" builtinId="9" hidden="1"/>
    <cellStyle name="Followed Hyperlink" xfId="12228" builtinId="9" hidden="1"/>
    <cellStyle name="Followed Hyperlink" xfId="12230" builtinId="9" hidden="1"/>
    <cellStyle name="Followed Hyperlink" xfId="12232" builtinId="9" hidden="1"/>
    <cellStyle name="Followed Hyperlink" xfId="12234" builtinId="9" hidden="1"/>
    <cellStyle name="Followed Hyperlink" xfId="12236" builtinId="9" hidden="1"/>
    <cellStyle name="Followed Hyperlink" xfId="12238" builtinId="9" hidden="1"/>
    <cellStyle name="Followed Hyperlink" xfId="12240" builtinId="9" hidden="1"/>
    <cellStyle name="Followed Hyperlink" xfId="12242" builtinId="9" hidden="1"/>
    <cellStyle name="Followed Hyperlink" xfId="12244" builtinId="9" hidden="1"/>
    <cellStyle name="Followed Hyperlink" xfId="12246" builtinId="9" hidden="1"/>
    <cellStyle name="Followed Hyperlink" xfId="12248" builtinId="9" hidden="1"/>
    <cellStyle name="Followed Hyperlink" xfId="12250" builtinId="9" hidden="1"/>
    <cellStyle name="Followed Hyperlink" xfId="12252" builtinId="9" hidden="1"/>
    <cellStyle name="Followed Hyperlink" xfId="12254" builtinId="9" hidden="1"/>
    <cellStyle name="Followed Hyperlink" xfId="12256" builtinId="9" hidden="1"/>
    <cellStyle name="Followed Hyperlink" xfId="12258" builtinId="9" hidden="1"/>
    <cellStyle name="Followed Hyperlink" xfId="12260" builtinId="9" hidden="1"/>
    <cellStyle name="Followed Hyperlink" xfId="12262" builtinId="9" hidden="1"/>
    <cellStyle name="Followed Hyperlink" xfId="12264" builtinId="9" hidden="1"/>
    <cellStyle name="Followed Hyperlink" xfId="12266" builtinId="9" hidden="1"/>
    <cellStyle name="Followed Hyperlink" xfId="12268" builtinId="9" hidden="1"/>
    <cellStyle name="Followed Hyperlink" xfId="12270" builtinId="9" hidden="1"/>
    <cellStyle name="Followed Hyperlink" xfId="12272" builtinId="9" hidden="1"/>
    <cellStyle name="Followed Hyperlink" xfId="12274" builtinId="9" hidden="1"/>
    <cellStyle name="Followed Hyperlink" xfId="12276" builtinId="9" hidden="1"/>
    <cellStyle name="Followed Hyperlink" xfId="12278" builtinId="9" hidden="1"/>
    <cellStyle name="Followed Hyperlink" xfId="12280" builtinId="9" hidden="1"/>
    <cellStyle name="Followed Hyperlink" xfId="12282" builtinId="9" hidden="1"/>
    <cellStyle name="Followed Hyperlink" xfId="12284" builtinId="9" hidden="1"/>
    <cellStyle name="Followed Hyperlink" xfId="12286" builtinId="9" hidden="1"/>
    <cellStyle name="Followed Hyperlink" xfId="12288" builtinId="9" hidden="1"/>
    <cellStyle name="Followed Hyperlink" xfId="12290" builtinId="9" hidden="1"/>
    <cellStyle name="Followed Hyperlink" xfId="12292" builtinId="9" hidden="1"/>
    <cellStyle name="Followed Hyperlink" xfId="12294" builtinId="9" hidden="1"/>
    <cellStyle name="Followed Hyperlink" xfId="12296" builtinId="9" hidden="1"/>
    <cellStyle name="Followed Hyperlink" xfId="12298" builtinId="9" hidden="1"/>
    <cellStyle name="Followed Hyperlink" xfId="12300" builtinId="9" hidden="1"/>
    <cellStyle name="Followed Hyperlink" xfId="12302" builtinId="9" hidden="1"/>
    <cellStyle name="Followed Hyperlink" xfId="12304" builtinId="9" hidden="1"/>
    <cellStyle name="Followed Hyperlink" xfId="12306" builtinId="9" hidden="1"/>
    <cellStyle name="Followed Hyperlink" xfId="12308" builtinId="9" hidden="1"/>
    <cellStyle name="Followed Hyperlink" xfId="12310" builtinId="9" hidden="1"/>
    <cellStyle name="Followed Hyperlink" xfId="12312" builtinId="9" hidden="1"/>
    <cellStyle name="Followed Hyperlink" xfId="12314" builtinId="9" hidden="1"/>
    <cellStyle name="Followed Hyperlink" xfId="12316" builtinId="9" hidden="1"/>
    <cellStyle name="Followed Hyperlink" xfId="12318" builtinId="9" hidden="1"/>
    <cellStyle name="Followed Hyperlink" xfId="12320" builtinId="9" hidden="1"/>
    <cellStyle name="Followed Hyperlink" xfId="12322" builtinId="9" hidden="1"/>
    <cellStyle name="Followed Hyperlink" xfId="12324" builtinId="9" hidden="1"/>
    <cellStyle name="Followed Hyperlink" xfId="12326" builtinId="9" hidden="1"/>
    <cellStyle name="Followed Hyperlink" xfId="12328" builtinId="9" hidden="1"/>
    <cellStyle name="Followed Hyperlink" xfId="12330" builtinId="9" hidden="1"/>
    <cellStyle name="Followed Hyperlink" xfId="12332" builtinId="9" hidden="1"/>
    <cellStyle name="Followed Hyperlink" xfId="12334" builtinId="9" hidden="1"/>
    <cellStyle name="Followed Hyperlink" xfId="12336" builtinId="9" hidden="1"/>
    <cellStyle name="Followed Hyperlink" xfId="12338" builtinId="9" hidden="1"/>
    <cellStyle name="Followed Hyperlink" xfId="12340" builtinId="9" hidden="1"/>
    <cellStyle name="Followed Hyperlink" xfId="12342" builtinId="9" hidden="1"/>
    <cellStyle name="Followed Hyperlink" xfId="12344" builtinId="9" hidden="1"/>
    <cellStyle name="Followed Hyperlink" xfId="12346" builtinId="9" hidden="1"/>
    <cellStyle name="Followed Hyperlink" xfId="12348" builtinId="9" hidden="1"/>
    <cellStyle name="Followed Hyperlink" xfId="12350" builtinId="9" hidden="1"/>
    <cellStyle name="Followed Hyperlink" xfId="12352" builtinId="9" hidden="1"/>
    <cellStyle name="Followed Hyperlink" xfId="12354" builtinId="9" hidden="1"/>
    <cellStyle name="Followed Hyperlink" xfId="12356" builtinId="9" hidden="1"/>
    <cellStyle name="Followed Hyperlink" xfId="12358" builtinId="9" hidden="1"/>
    <cellStyle name="Followed Hyperlink" xfId="12360" builtinId="9" hidden="1"/>
    <cellStyle name="Followed Hyperlink" xfId="12362" builtinId="9" hidden="1"/>
    <cellStyle name="Followed Hyperlink" xfId="12364" builtinId="9" hidden="1"/>
    <cellStyle name="Followed Hyperlink" xfId="12366" builtinId="9" hidden="1"/>
    <cellStyle name="Followed Hyperlink" xfId="12368" builtinId="9" hidden="1"/>
    <cellStyle name="Followed Hyperlink" xfId="12370" builtinId="9" hidden="1"/>
    <cellStyle name="Followed Hyperlink" xfId="12372" builtinId="9" hidden="1"/>
    <cellStyle name="Followed Hyperlink" xfId="12374" builtinId="9" hidden="1"/>
    <cellStyle name="Followed Hyperlink" xfId="12376" builtinId="9" hidden="1"/>
    <cellStyle name="Followed Hyperlink" xfId="12378" builtinId="9" hidden="1"/>
    <cellStyle name="Followed Hyperlink" xfId="12380" builtinId="9" hidden="1"/>
    <cellStyle name="Followed Hyperlink" xfId="12382" builtinId="9" hidden="1"/>
    <cellStyle name="Followed Hyperlink" xfId="12384" builtinId="9" hidden="1"/>
    <cellStyle name="Followed Hyperlink" xfId="12386" builtinId="9" hidden="1"/>
    <cellStyle name="Followed Hyperlink" xfId="12388" builtinId="9" hidden="1"/>
    <cellStyle name="Followed Hyperlink" xfId="12390" builtinId="9" hidden="1"/>
    <cellStyle name="Followed Hyperlink" xfId="12392" builtinId="9" hidden="1"/>
    <cellStyle name="Followed Hyperlink" xfId="12394" builtinId="9" hidden="1"/>
    <cellStyle name="Followed Hyperlink" xfId="12396" builtinId="9" hidden="1"/>
    <cellStyle name="Followed Hyperlink" xfId="12398" builtinId="9" hidden="1"/>
    <cellStyle name="Followed Hyperlink" xfId="12400" builtinId="9" hidden="1"/>
    <cellStyle name="Followed Hyperlink" xfId="12402" builtinId="9" hidden="1"/>
    <cellStyle name="Followed Hyperlink" xfId="12404" builtinId="9" hidden="1"/>
    <cellStyle name="Followed Hyperlink" xfId="12406" builtinId="9" hidden="1"/>
    <cellStyle name="Followed Hyperlink" xfId="12408" builtinId="9" hidden="1"/>
    <cellStyle name="Followed Hyperlink" xfId="12410" builtinId="9" hidden="1"/>
    <cellStyle name="Followed Hyperlink" xfId="12412" builtinId="9" hidden="1"/>
    <cellStyle name="Followed Hyperlink" xfId="12414" builtinId="9" hidden="1"/>
    <cellStyle name="Followed Hyperlink" xfId="12416" builtinId="9" hidden="1"/>
    <cellStyle name="Followed Hyperlink" xfId="12418" builtinId="9" hidden="1"/>
    <cellStyle name="Followed Hyperlink" xfId="12420" builtinId="9" hidden="1"/>
    <cellStyle name="Followed Hyperlink" xfId="12422" builtinId="9" hidden="1"/>
    <cellStyle name="Followed Hyperlink" xfId="12424" builtinId="9" hidden="1"/>
    <cellStyle name="Followed Hyperlink" xfId="12426" builtinId="9" hidden="1"/>
    <cellStyle name="Followed Hyperlink" xfId="12428" builtinId="9" hidden="1"/>
    <cellStyle name="Followed Hyperlink" xfId="12430" builtinId="9" hidden="1"/>
    <cellStyle name="Followed Hyperlink" xfId="12432" builtinId="9" hidden="1"/>
    <cellStyle name="Followed Hyperlink" xfId="12434" builtinId="9" hidden="1"/>
    <cellStyle name="Followed Hyperlink" xfId="12436" builtinId="9" hidden="1"/>
    <cellStyle name="Followed Hyperlink" xfId="12438" builtinId="9" hidden="1"/>
    <cellStyle name="Followed Hyperlink" xfId="12440" builtinId="9" hidden="1"/>
    <cellStyle name="Followed Hyperlink" xfId="12442" builtinId="9" hidden="1"/>
    <cellStyle name="Followed Hyperlink" xfId="12444" builtinId="9" hidden="1"/>
    <cellStyle name="Followed Hyperlink" xfId="12446" builtinId="9" hidden="1"/>
    <cellStyle name="Followed Hyperlink" xfId="12448" builtinId="9" hidden="1"/>
    <cellStyle name="Followed Hyperlink" xfId="12450" builtinId="9" hidden="1"/>
    <cellStyle name="Followed Hyperlink" xfId="12452" builtinId="9" hidden="1"/>
    <cellStyle name="Followed Hyperlink" xfId="12454" builtinId="9" hidden="1"/>
    <cellStyle name="Followed Hyperlink" xfId="12456" builtinId="9" hidden="1"/>
    <cellStyle name="Followed Hyperlink" xfId="12458" builtinId="9" hidden="1"/>
    <cellStyle name="Followed Hyperlink" xfId="12460" builtinId="9" hidden="1"/>
    <cellStyle name="Followed Hyperlink" xfId="12462" builtinId="9" hidden="1"/>
    <cellStyle name="Followed Hyperlink" xfId="12464" builtinId="9" hidden="1"/>
    <cellStyle name="Followed Hyperlink" xfId="12466" builtinId="9" hidden="1"/>
    <cellStyle name="Followed Hyperlink" xfId="12468" builtinId="9" hidden="1"/>
    <cellStyle name="Followed Hyperlink" xfId="12470" builtinId="9" hidden="1"/>
    <cellStyle name="Followed Hyperlink" xfId="12472" builtinId="9" hidden="1"/>
    <cellStyle name="Followed Hyperlink" xfId="12474" builtinId="9" hidden="1"/>
    <cellStyle name="Followed Hyperlink" xfId="12476" builtinId="9" hidden="1"/>
    <cellStyle name="Followed Hyperlink" xfId="12478" builtinId="9" hidden="1"/>
    <cellStyle name="Followed Hyperlink" xfId="12480" builtinId="9" hidden="1"/>
    <cellStyle name="Followed Hyperlink" xfId="12482" builtinId="9" hidden="1"/>
    <cellStyle name="Followed Hyperlink" xfId="12484" builtinId="9" hidden="1"/>
    <cellStyle name="Followed Hyperlink" xfId="12486" builtinId="9" hidden="1"/>
    <cellStyle name="Followed Hyperlink" xfId="12488" builtinId="9" hidden="1"/>
    <cellStyle name="Followed Hyperlink" xfId="12490" builtinId="9" hidden="1"/>
    <cellStyle name="Followed Hyperlink" xfId="12492" builtinId="9" hidden="1"/>
    <cellStyle name="Followed Hyperlink" xfId="12494" builtinId="9" hidden="1"/>
    <cellStyle name="Followed Hyperlink" xfId="12496" builtinId="9" hidden="1"/>
    <cellStyle name="Followed Hyperlink" xfId="12498" builtinId="9" hidden="1"/>
    <cellStyle name="Followed Hyperlink" xfId="12500" builtinId="9" hidden="1"/>
    <cellStyle name="Followed Hyperlink" xfId="12502" builtinId="9" hidden="1"/>
    <cellStyle name="Followed Hyperlink" xfId="12504" builtinId="9" hidden="1"/>
    <cellStyle name="Followed Hyperlink" xfId="12506" builtinId="9" hidden="1"/>
    <cellStyle name="Followed Hyperlink" xfId="12508" builtinId="9" hidden="1"/>
    <cellStyle name="Followed Hyperlink" xfId="12510" builtinId="9" hidden="1"/>
    <cellStyle name="Followed Hyperlink" xfId="12512" builtinId="9" hidden="1"/>
    <cellStyle name="Followed Hyperlink" xfId="12514" builtinId="9" hidden="1"/>
    <cellStyle name="Followed Hyperlink" xfId="12516" builtinId="9" hidden="1"/>
    <cellStyle name="Followed Hyperlink" xfId="12518" builtinId="9" hidden="1"/>
    <cellStyle name="Followed Hyperlink" xfId="12520" builtinId="9" hidden="1"/>
    <cellStyle name="Followed Hyperlink" xfId="12522" builtinId="9" hidden="1"/>
    <cellStyle name="Followed Hyperlink" xfId="12524" builtinId="9" hidden="1"/>
    <cellStyle name="Followed Hyperlink" xfId="12526" builtinId="9" hidden="1"/>
    <cellStyle name="Followed Hyperlink" xfId="12528" builtinId="9" hidden="1"/>
    <cellStyle name="Followed Hyperlink" xfId="12530" builtinId="9" hidden="1"/>
    <cellStyle name="Followed Hyperlink" xfId="12532" builtinId="9" hidden="1"/>
    <cellStyle name="Followed Hyperlink" xfId="12534" builtinId="9" hidden="1"/>
    <cellStyle name="Followed Hyperlink" xfId="12536" builtinId="9" hidden="1"/>
    <cellStyle name="Followed Hyperlink" xfId="12538" builtinId="9" hidden="1"/>
    <cellStyle name="Followed Hyperlink" xfId="12540" builtinId="9" hidden="1"/>
    <cellStyle name="Followed Hyperlink" xfId="12542" builtinId="9" hidden="1"/>
    <cellStyle name="Followed Hyperlink" xfId="12544" builtinId="9" hidden="1"/>
    <cellStyle name="Followed Hyperlink" xfId="12546" builtinId="9" hidden="1"/>
    <cellStyle name="Followed Hyperlink" xfId="12548" builtinId="9" hidden="1"/>
    <cellStyle name="Followed Hyperlink" xfId="12550" builtinId="9" hidden="1"/>
    <cellStyle name="Followed Hyperlink" xfId="12552" builtinId="9" hidden="1"/>
    <cellStyle name="Followed Hyperlink" xfId="12554" builtinId="9" hidden="1"/>
    <cellStyle name="Followed Hyperlink" xfId="12556" builtinId="9" hidden="1"/>
    <cellStyle name="Followed Hyperlink" xfId="12558" builtinId="9" hidden="1"/>
    <cellStyle name="Followed Hyperlink" xfId="12560" builtinId="9" hidden="1"/>
    <cellStyle name="Followed Hyperlink" xfId="12562" builtinId="9" hidden="1"/>
    <cellStyle name="Followed Hyperlink" xfId="12564" builtinId="9" hidden="1"/>
    <cellStyle name="Followed Hyperlink" xfId="12566" builtinId="9" hidden="1"/>
    <cellStyle name="Followed Hyperlink" xfId="12568" builtinId="9" hidden="1"/>
    <cellStyle name="Followed Hyperlink" xfId="12570" builtinId="9" hidden="1"/>
    <cellStyle name="Followed Hyperlink" xfId="12572" builtinId="9" hidden="1"/>
    <cellStyle name="Followed Hyperlink" xfId="12574" builtinId="9" hidden="1"/>
    <cellStyle name="Followed Hyperlink" xfId="12576" builtinId="9" hidden="1"/>
    <cellStyle name="Followed Hyperlink" xfId="12578" builtinId="9" hidden="1"/>
    <cellStyle name="Followed Hyperlink" xfId="12580" builtinId="9" hidden="1"/>
    <cellStyle name="Followed Hyperlink" xfId="12582" builtinId="9" hidden="1"/>
    <cellStyle name="Followed Hyperlink" xfId="12584" builtinId="9" hidden="1"/>
    <cellStyle name="Followed Hyperlink" xfId="12586" builtinId="9" hidden="1"/>
    <cellStyle name="Followed Hyperlink" xfId="12588" builtinId="9" hidden="1"/>
    <cellStyle name="Followed Hyperlink" xfId="12590" builtinId="9" hidden="1"/>
    <cellStyle name="Followed Hyperlink" xfId="12592" builtinId="9" hidden="1"/>
    <cellStyle name="Followed Hyperlink" xfId="12594" builtinId="9" hidden="1"/>
    <cellStyle name="Followed Hyperlink" xfId="12596" builtinId="9" hidden="1"/>
    <cellStyle name="Followed Hyperlink" xfId="12598" builtinId="9" hidden="1"/>
    <cellStyle name="Followed Hyperlink" xfId="12600" builtinId="9" hidden="1"/>
    <cellStyle name="Followed Hyperlink" xfId="12602" builtinId="9" hidden="1"/>
    <cellStyle name="Followed Hyperlink" xfId="12604" builtinId="9" hidden="1"/>
    <cellStyle name="Followed Hyperlink" xfId="12606" builtinId="9" hidden="1"/>
    <cellStyle name="Followed Hyperlink" xfId="12608" builtinId="9" hidden="1"/>
    <cellStyle name="Followed Hyperlink" xfId="12610" builtinId="9" hidden="1"/>
    <cellStyle name="Followed Hyperlink" xfId="12612" builtinId="9" hidden="1"/>
    <cellStyle name="Followed Hyperlink" xfId="12614" builtinId="9" hidden="1"/>
    <cellStyle name="Followed Hyperlink" xfId="12616" builtinId="9" hidden="1"/>
    <cellStyle name="Followed Hyperlink" xfId="12618" builtinId="9" hidden="1"/>
    <cellStyle name="Followed Hyperlink" xfId="12620" builtinId="9" hidden="1"/>
    <cellStyle name="Followed Hyperlink" xfId="12622" builtinId="9" hidden="1"/>
    <cellStyle name="Followed Hyperlink" xfId="12624" builtinId="9" hidden="1"/>
    <cellStyle name="Followed Hyperlink" xfId="12626" builtinId="9" hidden="1"/>
    <cellStyle name="Followed Hyperlink" xfId="12628" builtinId="9" hidden="1"/>
    <cellStyle name="Followed Hyperlink" xfId="12630" builtinId="9" hidden="1"/>
    <cellStyle name="Followed Hyperlink" xfId="12632" builtinId="9" hidden="1"/>
    <cellStyle name="Followed Hyperlink" xfId="12634" builtinId="9" hidden="1"/>
    <cellStyle name="Followed Hyperlink" xfId="12636" builtinId="9" hidden="1"/>
    <cellStyle name="Followed Hyperlink" xfId="12638" builtinId="9" hidden="1"/>
    <cellStyle name="Followed Hyperlink" xfId="12640" builtinId="9" hidden="1"/>
    <cellStyle name="Followed Hyperlink" xfId="12642" builtinId="9" hidden="1"/>
    <cellStyle name="Followed Hyperlink" xfId="12644" builtinId="9" hidden="1"/>
    <cellStyle name="Followed Hyperlink" xfId="12646" builtinId="9" hidden="1"/>
    <cellStyle name="Followed Hyperlink" xfId="12648" builtinId="9" hidden="1"/>
    <cellStyle name="Followed Hyperlink" xfId="12650" builtinId="9" hidden="1"/>
    <cellStyle name="Followed Hyperlink" xfId="12652" builtinId="9" hidden="1"/>
    <cellStyle name="Followed Hyperlink" xfId="12654" builtinId="9" hidden="1"/>
    <cellStyle name="Followed Hyperlink" xfId="12656" builtinId="9" hidden="1"/>
    <cellStyle name="Followed Hyperlink" xfId="12658" builtinId="9" hidden="1"/>
    <cellStyle name="Followed Hyperlink" xfId="12660" builtinId="9" hidden="1"/>
    <cellStyle name="Followed Hyperlink" xfId="12662" builtinId="9" hidden="1"/>
    <cellStyle name="Followed Hyperlink" xfId="12664" builtinId="9" hidden="1"/>
    <cellStyle name="Followed Hyperlink" xfId="12666" builtinId="9" hidden="1"/>
    <cellStyle name="Followed Hyperlink" xfId="12668" builtinId="9" hidden="1"/>
    <cellStyle name="Followed Hyperlink" xfId="12670" builtinId="9" hidden="1"/>
    <cellStyle name="Followed Hyperlink" xfId="12672" builtinId="9" hidden="1"/>
    <cellStyle name="Followed Hyperlink" xfId="12674" builtinId="9" hidden="1"/>
    <cellStyle name="Followed Hyperlink" xfId="12676" builtinId="9" hidden="1"/>
    <cellStyle name="Followed Hyperlink" xfId="12678" builtinId="9" hidden="1"/>
    <cellStyle name="Followed Hyperlink" xfId="12680" builtinId="9" hidden="1"/>
    <cellStyle name="Followed Hyperlink" xfId="12682" builtinId="9" hidden="1"/>
    <cellStyle name="Followed Hyperlink" xfId="12684" builtinId="9" hidden="1"/>
    <cellStyle name="Followed Hyperlink" xfId="12686" builtinId="9" hidden="1"/>
    <cellStyle name="Followed Hyperlink" xfId="12688" builtinId="9" hidden="1"/>
    <cellStyle name="Followed Hyperlink" xfId="12690" builtinId="9" hidden="1"/>
    <cellStyle name="Followed Hyperlink" xfId="12692" builtinId="9" hidden="1"/>
    <cellStyle name="Followed Hyperlink" xfId="12694" builtinId="9" hidden="1"/>
    <cellStyle name="Followed Hyperlink" xfId="12696" builtinId="9" hidden="1"/>
    <cellStyle name="Followed Hyperlink" xfId="12698" builtinId="9" hidden="1"/>
    <cellStyle name="Followed Hyperlink" xfId="12700" builtinId="9" hidden="1"/>
    <cellStyle name="Followed Hyperlink" xfId="12702" builtinId="9" hidden="1"/>
    <cellStyle name="Followed Hyperlink" xfId="12704" builtinId="9" hidden="1"/>
    <cellStyle name="Followed Hyperlink" xfId="12706" builtinId="9" hidden="1"/>
    <cellStyle name="Followed Hyperlink" xfId="12708" builtinId="9" hidden="1"/>
    <cellStyle name="Followed Hyperlink" xfId="12710" builtinId="9" hidden="1"/>
    <cellStyle name="Followed Hyperlink" xfId="12712" builtinId="9" hidden="1"/>
    <cellStyle name="Followed Hyperlink" xfId="12714" builtinId="9" hidden="1"/>
    <cellStyle name="Followed Hyperlink" xfId="12716" builtinId="9" hidden="1"/>
    <cellStyle name="Followed Hyperlink" xfId="12718" builtinId="9" hidden="1"/>
    <cellStyle name="Followed Hyperlink" xfId="12720" builtinId="9" hidden="1"/>
    <cellStyle name="Followed Hyperlink" xfId="12722" builtinId="9" hidden="1"/>
    <cellStyle name="Followed Hyperlink" xfId="12724" builtinId="9" hidden="1"/>
    <cellStyle name="Followed Hyperlink" xfId="12726" builtinId="9" hidden="1"/>
    <cellStyle name="Followed Hyperlink" xfId="12728" builtinId="9" hidden="1"/>
    <cellStyle name="Followed Hyperlink" xfId="12730" builtinId="9" hidden="1"/>
    <cellStyle name="Followed Hyperlink" xfId="12732" builtinId="9" hidden="1"/>
    <cellStyle name="Followed Hyperlink" xfId="12734" builtinId="9" hidden="1"/>
    <cellStyle name="Followed Hyperlink" xfId="12736" builtinId="9" hidden="1"/>
    <cellStyle name="Followed Hyperlink" xfId="12738" builtinId="9" hidden="1"/>
    <cellStyle name="Followed Hyperlink" xfId="12740" builtinId="9" hidden="1"/>
    <cellStyle name="Followed Hyperlink" xfId="12742" builtinId="9" hidden="1"/>
    <cellStyle name="Followed Hyperlink" xfId="12744" builtinId="9" hidden="1"/>
    <cellStyle name="Followed Hyperlink" xfId="12746" builtinId="9" hidden="1"/>
    <cellStyle name="Followed Hyperlink" xfId="12748" builtinId="9" hidden="1"/>
    <cellStyle name="Followed Hyperlink" xfId="12750" builtinId="9" hidden="1"/>
    <cellStyle name="Followed Hyperlink" xfId="12752" builtinId="9" hidden="1"/>
    <cellStyle name="Followed Hyperlink" xfId="12754" builtinId="9" hidden="1"/>
    <cellStyle name="Followed Hyperlink" xfId="12756" builtinId="9" hidden="1"/>
    <cellStyle name="Followed Hyperlink" xfId="12758" builtinId="9" hidden="1"/>
    <cellStyle name="Followed Hyperlink" xfId="12760" builtinId="9" hidden="1"/>
    <cellStyle name="Followed Hyperlink" xfId="12762" builtinId="9" hidden="1"/>
    <cellStyle name="Followed Hyperlink" xfId="12764" builtinId="9" hidden="1"/>
    <cellStyle name="Followed Hyperlink" xfId="12766" builtinId="9" hidden="1"/>
    <cellStyle name="Followed Hyperlink" xfId="12768" builtinId="9" hidden="1"/>
    <cellStyle name="Followed Hyperlink" xfId="12770" builtinId="9" hidden="1"/>
    <cellStyle name="Followed Hyperlink" xfId="12772" builtinId="9" hidden="1"/>
    <cellStyle name="Followed Hyperlink" xfId="12774" builtinId="9" hidden="1"/>
    <cellStyle name="Followed Hyperlink" xfId="12776" builtinId="9" hidden="1"/>
    <cellStyle name="Followed Hyperlink" xfId="12778" builtinId="9" hidden="1"/>
    <cellStyle name="Followed Hyperlink" xfId="12780" builtinId="9" hidden="1"/>
    <cellStyle name="Followed Hyperlink" xfId="12782" builtinId="9" hidden="1"/>
    <cellStyle name="Followed Hyperlink" xfId="12784" builtinId="9" hidden="1"/>
    <cellStyle name="Followed Hyperlink" xfId="12786" builtinId="9" hidden="1"/>
    <cellStyle name="Followed Hyperlink" xfId="12788" builtinId="9" hidden="1"/>
    <cellStyle name="Followed Hyperlink" xfId="12790" builtinId="9" hidden="1"/>
    <cellStyle name="Followed Hyperlink" xfId="12792" builtinId="9" hidden="1"/>
    <cellStyle name="Followed Hyperlink" xfId="12794" builtinId="9" hidden="1"/>
    <cellStyle name="Followed Hyperlink" xfId="12796" builtinId="9" hidden="1"/>
    <cellStyle name="Followed Hyperlink" xfId="12798" builtinId="9" hidden="1"/>
    <cellStyle name="Followed Hyperlink" xfId="12800" builtinId="9" hidden="1"/>
    <cellStyle name="Followed Hyperlink" xfId="12802" builtinId="9" hidden="1"/>
    <cellStyle name="Followed Hyperlink" xfId="12804" builtinId="9" hidden="1"/>
    <cellStyle name="Followed Hyperlink" xfId="12806" builtinId="9" hidden="1"/>
    <cellStyle name="Followed Hyperlink" xfId="12808" builtinId="9" hidden="1"/>
    <cellStyle name="Followed Hyperlink" xfId="12810" builtinId="9" hidden="1"/>
    <cellStyle name="Followed Hyperlink" xfId="12812" builtinId="9" hidden="1"/>
    <cellStyle name="Followed Hyperlink" xfId="12814" builtinId="9" hidden="1"/>
    <cellStyle name="Followed Hyperlink" xfId="12816" builtinId="9" hidden="1"/>
    <cellStyle name="Followed Hyperlink" xfId="12818" builtinId="9" hidden="1"/>
    <cellStyle name="Followed Hyperlink" xfId="12820" builtinId="9" hidden="1"/>
    <cellStyle name="Followed Hyperlink" xfId="12822" builtinId="9" hidden="1"/>
    <cellStyle name="Followed Hyperlink" xfId="12824" builtinId="9" hidden="1"/>
    <cellStyle name="Followed Hyperlink" xfId="12826" builtinId="9" hidden="1"/>
    <cellStyle name="Followed Hyperlink" xfId="12828" builtinId="9" hidden="1"/>
    <cellStyle name="Followed Hyperlink" xfId="12830" builtinId="9" hidden="1"/>
    <cellStyle name="Followed Hyperlink" xfId="12832" builtinId="9" hidden="1"/>
    <cellStyle name="Followed Hyperlink" xfId="12834" builtinId="9" hidden="1"/>
    <cellStyle name="Followed Hyperlink" xfId="12836" builtinId="9" hidden="1"/>
    <cellStyle name="Followed Hyperlink" xfId="12838" builtinId="9" hidden="1"/>
    <cellStyle name="Followed Hyperlink" xfId="12840" builtinId="9" hidden="1"/>
    <cellStyle name="Followed Hyperlink" xfId="12842" builtinId="9" hidden="1"/>
    <cellStyle name="Followed Hyperlink" xfId="12844" builtinId="9" hidden="1"/>
    <cellStyle name="Followed Hyperlink" xfId="12846" builtinId="9" hidden="1"/>
    <cellStyle name="Followed Hyperlink" xfId="12848" builtinId="9" hidden="1"/>
    <cellStyle name="Followed Hyperlink" xfId="12850" builtinId="9" hidden="1"/>
    <cellStyle name="Followed Hyperlink" xfId="12852" builtinId="9" hidden="1"/>
    <cellStyle name="Followed Hyperlink" xfId="12854" builtinId="9" hidden="1"/>
    <cellStyle name="Followed Hyperlink" xfId="12856" builtinId="9" hidden="1"/>
    <cellStyle name="Followed Hyperlink" xfId="12858" builtinId="9" hidden="1"/>
    <cellStyle name="Followed Hyperlink" xfId="12860" builtinId="9" hidden="1"/>
    <cellStyle name="Followed Hyperlink" xfId="12862" builtinId="9" hidden="1"/>
    <cellStyle name="Followed Hyperlink" xfId="12864" builtinId="9" hidden="1"/>
    <cellStyle name="Followed Hyperlink" xfId="12866" builtinId="9" hidden="1"/>
    <cellStyle name="Followed Hyperlink" xfId="12868" builtinId="9" hidden="1"/>
    <cellStyle name="Followed Hyperlink" xfId="12870" builtinId="9" hidden="1"/>
    <cellStyle name="Followed Hyperlink" xfId="12872" builtinId="9" hidden="1"/>
    <cellStyle name="Followed Hyperlink" xfId="12874" builtinId="9" hidden="1"/>
    <cellStyle name="Followed Hyperlink" xfId="12876" builtinId="9" hidden="1"/>
    <cellStyle name="Followed Hyperlink" xfId="12878" builtinId="9" hidden="1"/>
    <cellStyle name="Followed Hyperlink" xfId="12880" builtinId="9" hidden="1"/>
    <cellStyle name="Followed Hyperlink" xfId="12882" builtinId="9" hidden="1"/>
    <cellStyle name="Followed Hyperlink" xfId="12884" builtinId="9" hidden="1"/>
    <cellStyle name="Followed Hyperlink" xfId="12886" builtinId="9" hidden="1"/>
    <cellStyle name="Followed Hyperlink" xfId="12888" builtinId="9" hidden="1"/>
    <cellStyle name="Followed Hyperlink" xfId="12890" builtinId="9" hidden="1"/>
    <cellStyle name="Followed Hyperlink" xfId="12892" builtinId="9" hidden="1"/>
    <cellStyle name="Followed Hyperlink" xfId="12894" builtinId="9" hidden="1"/>
    <cellStyle name="Followed Hyperlink" xfId="12896" builtinId="9" hidden="1"/>
    <cellStyle name="Followed Hyperlink" xfId="12898" builtinId="9" hidden="1"/>
    <cellStyle name="Followed Hyperlink" xfId="12900" builtinId="9" hidden="1"/>
    <cellStyle name="Followed Hyperlink" xfId="12902" builtinId="9" hidden="1"/>
    <cellStyle name="Followed Hyperlink" xfId="12904" builtinId="9" hidden="1"/>
    <cellStyle name="Followed Hyperlink" xfId="12906" builtinId="9" hidden="1"/>
    <cellStyle name="Followed Hyperlink" xfId="12908" builtinId="9" hidden="1"/>
    <cellStyle name="Followed Hyperlink" xfId="12910" builtinId="9" hidden="1"/>
    <cellStyle name="Followed Hyperlink" xfId="12912" builtinId="9" hidden="1"/>
    <cellStyle name="Followed Hyperlink" xfId="12914" builtinId="9" hidden="1"/>
    <cellStyle name="Followed Hyperlink" xfId="12916" builtinId="9" hidden="1"/>
    <cellStyle name="Followed Hyperlink" xfId="12918" builtinId="9" hidden="1"/>
    <cellStyle name="Followed Hyperlink" xfId="12920" builtinId="9" hidden="1"/>
    <cellStyle name="Followed Hyperlink" xfId="12922" builtinId="9" hidden="1"/>
    <cellStyle name="Followed Hyperlink" xfId="12924" builtinId="9" hidden="1"/>
    <cellStyle name="Followed Hyperlink" xfId="12926" builtinId="9" hidden="1"/>
    <cellStyle name="Followed Hyperlink" xfId="12928" builtinId="9" hidden="1"/>
    <cellStyle name="Followed Hyperlink" xfId="12930" builtinId="9" hidden="1"/>
    <cellStyle name="Followed Hyperlink" xfId="12932" builtinId="9" hidden="1"/>
    <cellStyle name="Followed Hyperlink" xfId="12934" builtinId="9" hidden="1"/>
    <cellStyle name="Followed Hyperlink" xfId="12936" builtinId="9" hidden="1"/>
    <cellStyle name="Followed Hyperlink" xfId="12938" builtinId="9" hidden="1"/>
    <cellStyle name="Followed Hyperlink" xfId="12940" builtinId="9" hidden="1"/>
    <cellStyle name="Followed Hyperlink" xfId="12942" builtinId="9" hidden="1"/>
    <cellStyle name="Followed Hyperlink" xfId="12944" builtinId="9" hidden="1"/>
    <cellStyle name="Followed Hyperlink" xfId="12946" builtinId="9" hidden="1"/>
    <cellStyle name="Followed Hyperlink" xfId="12948" builtinId="9" hidden="1"/>
    <cellStyle name="Followed Hyperlink" xfId="12950" builtinId="9" hidden="1"/>
    <cellStyle name="Followed Hyperlink" xfId="12952" builtinId="9" hidden="1"/>
    <cellStyle name="Followed Hyperlink" xfId="12954" builtinId="9" hidden="1"/>
    <cellStyle name="Followed Hyperlink" xfId="12956" builtinId="9" hidden="1"/>
    <cellStyle name="Followed Hyperlink" xfId="12958" builtinId="9" hidden="1"/>
    <cellStyle name="Followed Hyperlink" xfId="12960" builtinId="9" hidden="1"/>
    <cellStyle name="Followed Hyperlink" xfId="12962" builtinId="9" hidden="1"/>
    <cellStyle name="Followed Hyperlink" xfId="12964" builtinId="9" hidden="1"/>
    <cellStyle name="Followed Hyperlink" xfId="12966" builtinId="9" hidden="1"/>
    <cellStyle name="Followed Hyperlink" xfId="12968" builtinId="9" hidden="1"/>
    <cellStyle name="Followed Hyperlink" xfId="12970" builtinId="9" hidden="1"/>
    <cellStyle name="Followed Hyperlink" xfId="12972" builtinId="9" hidden="1"/>
    <cellStyle name="Followed Hyperlink" xfId="12974" builtinId="9" hidden="1"/>
    <cellStyle name="Followed Hyperlink" xfId="12976" builtinId="9" hidden="1"/>
    <cellStyle name="Followed Hyperlink" xfId="12978" builtinId="9" hidden="1"/>
    <cellStyle name="Followed Hyperlink" xfId="12980" builtinId="9" hidden="1"/>
    <cellStyle name="Followed Hyperlink" xfId="12982" builtinId="9" hidden="1"/>
    <cellStyle name="Followed Hyperlink" xfId="12984" builtinId="9" hidden="1"/>
    <cellStyle name="Followed Hyperlink" xfId="12986" builtinId="9" hidden="1"/>
    <cellStyle name="Followed Hyperlink" xfId="12988" builtinId="9" hidden="1"/>
    <cellStyle name="Followed Hyperlink" xfId="12990" builtinId="9" hidden="1"/>
    <cellStyle name="Followed Hyperlink" xfId="12992" builtinId="9" hidden="1"/>
    <cellStyle name="Followed Hyperlink" xfId="12994" builtinId="9" hidden="1"/>
    <cellStyle name="Followed Hyperlink" xfId="12996" builtinId="9" hidden="1"/>
    <cellStyle name="Followed Hyperlink" xfId="12998" builtinId="9" hidden="1"/>
    <cellStyle name="Followed Hyperlink" xfId="13000" builtinId="9" hidden="1"/>
    <cellStyle name="Followed Hyperlink" xfId="13002" builtinId="9" hidden="1"/>
    <cellStyle name="Followed Hyperlink" xfId="13004" builtinId="9" hidden="1"/>
    <cellStyle name="Followed Hyperlink" xfId="13006" builtinId="9" hidden="1"/>
    <cellStyle name="Followed Hyperlink" xfId="13008" builtinId="9" hidden="1"/>
    <cellStyle name="Followed Hyperlink" xfId="13010" builtinId="9" hidden="1"/>
    <cellStyle name="Followed Hyperlink" xfId="13012" builtinId="9" hidden="1"/>
    <cellStyle name="Followed Hyperlink" xfId="13014" builtinId="9" hidden="1"/>
    <cellStyle name="Followed Hyperlink" xfId="13016" builtinId="9" hidden="1"/>
    <cellStyle name="Followed Hyperlink" xfId="13018" builtinId="9" hidden="1"/>
    <cellStyle name="Followed Hyperlink" xfId="13020" builtinId="9" hidden="1"/>
    <cellStyle name="Followed Hyperlink" xfId="13022" builtinId="9" hidden="1"/>
    <cellStyle name="Followed Hyperlink" xfId="13024" builtinId="9" hidden="1"/>
    <cellStyle name="Followed Hyperlink" xfId="13026" builtinId="9" hidden="1"/>
    <cellStyle name="Followed Hyperlink" xfId="13028" builtinId="9" hidden="1"/>
    <cellStyle name="Followed Hyperlink" xfId="13030" builtinId="9" hidden="1"/>
    <cellStyle name="Followed Hyperlink" xfId="13032" builtinId="9" hidden="1"/>
    <cellStyle name="Followed Hyperlink" xfId="13034" builtinId="9" hidden="1"/>
    <cellStyle name="Followed Hyperlink" xfId="13036" builtinId="9" hidden="1"/>
    <cellStyle name="Followed Hyperlink" xfId="13038" builtinId="9" hidden="1"/>
    <cellStyle name="Followed Hyperlink" xfId="13040" builtinId="9" hidden="1"/>
    <cellStyle name="Followed Hyperlink" xfId="13042" builtinId="9" hidden="1"/>
    <cellStyle name="Followed Hyperlink" xfId="13044" builtinId="9" hidden="1"/>
    <cellStyle name="Followed Hyperlink" xfId="13046" builtinId="9" hidden="1"/>
    <cellStyle name="Followed Hyperlink" xfId="13048" builtinId="9" hidden="1"/>
    <cellStyle name="Followed Hyperlink" xfId="13050" builtinId="9" hidden="1"/>
    <cellStyle name="Followed Hyperlink" xfId="13052" builtinId="9" hidden="1"/>
    <cellStyle name="Followed Hyperlink" xfId="13054" builtinId="9" hidden="1"/>
    <cellStyle name="Followed Hyperlink" xfId="13056" builtinId="9" hidden="1"/>
    <cellStyle name="Followed Hyperlink" xfId="13058" builtinId="9" hidden="1"/>
    <cellStyle name="Followed Hyperlink" xfId="13060" builtinId="9" hidden="1"/>
    <cellStyle name="Followed Hyperlink" xfId="13062" builtinId="9" hidden="1"/>
    <cellStyle name="Followed Hyperlink" xfId="13064" builtinId="9" hidden="1"/>
    <cellStyle name="Followed Hyperlink" xfId="13066" builtinId="9" hidden="1"/>
    <cellStyle name="Followed Hyperlink" xfId="13068" builtinId="9" hidden="1"/>
    <cellStyle name="Followed Hyperlink" xfId="13070" builtinId="9" hidden="1"/>
    <cellStyle name="Followed Hyperlink" xfId="13072" builtinId="9" hidden="1"/>
    <cellStyle name="Followed Hyperlink" xfId="13074" builtinId="9" hidden="1"/>
    <cellStyle name="Followed Hyperlink" xfId="13076" builtinId="9" hidden="1"/>
    <cellStyle name="Followed Hyperlink" xfId="13078" builtinId="9" hidden="1"/>
    <cellStyle name="Followed Hyperlink" xfId="13080" builtinId="9" hidden="1"/>
    <cellStyle name="Followed Hyperlink" xfId="13082" builtinId="9" hidden="1"/>
    <cellStyle name="Followed Hyperlink" xfId="13084" builtinId="9" hidden="1"/>
    <cellStyle name="Followed Hyperlink" xfId="13086" builtinId="9" hidden="1"/>
    <cellStyle name="Followed Hyperlink" xfId="13088" builtinId="9" hidden="1"/>
    <cellStyle name="Followed Hyperlink" xfId="13090" builtinId="9" hidden="1"/>
    <cellStyle name="Followed Hyperlink" xfId="13092" builtinId="9" hidden="1"/>
    <cellStyle name="Followed Hyperlink" xfId="13094" builtinId="9" hidden="1"/>
    <cellStyle name="Followed Hyperlink" xfId="13096" builtinId="9" hidden="1"/>
    <cellStyle name="Followed Hyperlink" xfId="13098" builtinId="9" hidden="1"/>
    <cellStyle name="Followed Hyperlink" xfId="13100" builtinId="9" hidden="1"/>
    <cellStyle name="Followed Hyperlink" xfId="13102" builtinId="9" hidden="1"/>
    <cellStyle name="Followed Hyperlink" xfId="13104" builtinId="9" hidden="1"/>
    <cellStyle name="Followed Hyperlink" xfId="13106" builtinId="9" hidden="1"/>
    <cellStyle name="Followed Hyperlink" xfId="13108" builtinId="9" hidden="1"/>
    <cellStyle name="Followed Hyperlink" xfId="13110" builtinId="9" hidden="1"/>
    <cellStyle name="Followed Hyperlink" xfId="13112" builtinId="9" hidden="1"/>
    <cellStyle name="Followed Hyperlink" xfId="13114" builtinId="9" hidden="1"/>
    <cellStyle name="Followed Hyperlink" xfId="13116" builtinId="9" hidden="1"/>
    <cellStyle name="Followed Hyperlink" xfId="13118" builtinId="9" hidden="1"/>
    <cellStyle name="Followed Hyperlink" xfId="13120" builtinId="9" hidden="1"/>
    <cellStyle name="Followed Hyperlink" xfId="13122" builtinId="9" hidden="1"/>
    <cellStyle name="Followed Hyperlink" xfId="13124" builtinId="9" hidden="1"/>
    <cellStyle name="Followed Hyperlink" xfId="13126" builtinId="9" hidden="1"/>
    <cellStyle name="Followed Hyperlink" xfId="13128" builtinId="9" hidden="1"/>
    <cellStyle name="Followed Hyperlink" xfId="13130" builtinId="9" hidden="1"/>
    <cellStyle name="Followed Hyperlink" xfId="13132" builtinId="9" hidden="1"/>
    <cellStyle name="Followed Hyperlink" xfId="13134" builtinId="9" hidden="1"/>
    <cellStyle name="Followed Hyperlink" xfId="13136" builtinId="9" hidden="1"/>
    <cellStyle name="Followed Hyperlink" xfId="13138" builtinId="9" hidden="1"/>
    <cellStyle name="Followed Hyperlink" xfId="13140" builtinId="9" hidden="1"/>
    <cellStyle name="Followed Hyperlink" xfId="13142" builtinId="9" hidden="1"/>
    <cellStyle name="Followed Hyperlink" xfId="13144" builtinId="9" hidden="1"/>
    <cellStyle name="Followed Hyperlink" xfId="13146" builtinId="9" hidden="1"/>
    <cellStyle name="Followed Hyperlink" xfId="13148" builtinId="9" hidden="1"/>
    <cellStyle name="Followed Hyperlink" xfId="13150" builtinId="9" hidden="1"/>
    <cellStyle name="Followed Hyperlink" xfId="13152" builtinId="9" hidden="1"/>
    <cellStyle name="Followed Hyperlink" xfId="13154" builtinId="9" hidden="1"/>
    <cellStyle name="Followed Hyperlink" xfId="13156" builtinId="9" hidden="1"/>
    <cellStyle name="Followed Hyperlink" xfId="13158" builtinId="9" hidden="1"/>
    <cellStyle name="Followed Hyperlink" xfId="13160" builtinId="9" hidden="1"/>
    <cellStyle name="Followed Hyperlink" xfId="13162" builtinId="9" hidden="1"/>
    <cellStyle name="Followed Hyperlink" xfId="13164" builtinId="9" hidden="1"/>
    <cellStyle name="Followed Hyperlink" xfId="13166" builtinId="9" hidden="1"/>
    <cellStyle name="Followed Hyperlink" xfId="13168" builtinId="9" hidden="1"/>
    <cellStyle name="Followed Hyperlink" xfId="13170" builtinId="9" hidden="1"/>
    <cellStyle name="Followed Hyperlink" xfId="13172" builtinId="9" hidden="1"/>
    <cellStyle name="Followed Hyperlink" xfId="13174" builtinId="9" hidden="1"/>
    <cellStyle name="Followed Hyperlink" xfId="13176" builtinId="9" hidden="1"/>
    <cellStyle name="Followed Hyperlink" xfId="13178" builtinId="9" hidden="1"/>
    <cellStyle name="Followed Hyperlink" xfId="13180" builtinId="9" hidden="1"/>
    <cellStyle name="Followed Hyperlink" xfId="13182" builtinId="9" hidden="1"/>
    <cellStyle name="Followed Hyperlink" xfId="13184" builtinId="9" hidden="1"/>
    <cellStyle name="Followed Hyperlink" xfId="13186" builtinId="9" hidden="1"/>
    <cellStyle name="Followed Hyperlink" xfId="13188" builtinId="9" hidden="1"/>
    <cellStyle name="Followed Hyperlink" xfId="13190" builtinId="9" hidden="1"/>
    <cellStyle name="Followed Hyperlink" xfId="13192" builtinId="9" hidden="1"/>
    <cellStyle name="Followed Hyperlink" xfId="13194" builtinId="9" hidden="1"/>
    <cellStyle name="Followed Hyperlink" xfId="13196" builtinId="9" hidden="1"/>
    <cellStyle name="Followed Hyperlink" xfId="13198" builtinId="9" hidden="1"/>
    <cellStyle name="Followed Hyperlink" xfId="13200" builtinId="9" hidden="1"/>
    <cellStyle name="Followed Hyperlink" xfId="13202" builtinId="9" hidden="1"/>
    <cellStyle name="Followed Hyperlink" xfId="13204" builtinId="9" hidden="1"/>
    <cellStyle name="Followed Hyperlink" xfId="13206" builtinId="9" hidden="1"/>
    <cellStyle name="Followed Hyperlink" xfId="13208" builtinId="9" hidden="1"/>
    <cellStyle name="Followed Hyperlink" xfId="13210" builtinId="9" hidden="1"/>
    <cellStyle name="Followed Hyperlink" xfId="13212" builtinId="9" hidden="1"/>
    <cellStyle name="Followed Hyperlink" xfId="13214" builtinId="9" hidden="1"/>
    <cellStyle name="Followed Hyperlink" xfId="13216" builtinId="9" hidden="1"/>
    <cellStyle name="Followed Hyperlink" xfId="13218" builtinId="9" hidden="1"/>
    <cellStyle name="Followed Hyperlink" xfId="13220" builtinId="9" hidden="1"/>
    <cellStyle name="Followed Hyperlink" xfId="13222" builtinId="9" hidden="1"/>
    <cellStyle name="Followed Hyperlink" xfId="13224" builtinId="9" hidden="1"/>
    <cellStyle name="Followed Hyperlink" xfId="13226" builtinId="9" hidden="1"/>
    <cellStyle name="Followed Hyperlink" xfId="13228" builtinId="9" hidden="1"/>
    <cellStyle name="Followed Hyperlink" xfId="13230" builtinId="9" hidden="1"/>
    <cellStyle name="Followed Hyperlink" xfId="13232" builtinId="9" hidden="1"/>
    <cellStyle name="Followed Hyperlink" xfId="13234" builtinId="9" hidden="1"/>
    <cellStyle name="Followed Hyperlink" xfId="13236" builtinId="9" hidden="1"/>
    <cellStyle name="Followed Hyperlink" xfId="13238" builtinId="9" hidden="1"/>
    <cellStyle name="Followed Hyperlink" xfId="13240" builtinId="9" hidden="1"/>
    <cellStyle name="Followed Hyperlink" xfId="13242" builtinId="9" hidden="1"/>
    <cellStyle name="Followed Hyperlink" xfId="13244" builtinId="9" hidden="1"/>
    <cellStyle name="Followed Hyperlink" xfId="13246" builtinId="9" hidden="1"/>
    <cellStyle name="Followed Hyperlink" xfId="13248" builtinId="9" hidden="1"/>
    <cellStyle name="Followed Hyperlink" xfId="13250" builtinId="9" hidden="1"/>
    <cellStyle name="Followed Hyperlink" xfId="13252" builtinId="9" hidden="1"/>
    <cellStyle name="Followed Hyperlink" xfId="13254" builtinId="9" hidden="1"/>
    <cellStyle name="Followed Hyperlink" xfId="13256" builtinId="9" hidden="1"/>
    <cellStyle name="Followed Hyperlink" xfId="13258" builtinId="9" hidden="1"/>
    <cellStyle name="Followed Hyperlink" xfId="13260" builtinId="9" hidden="1"/>
    <cellStyle name="Followed Hyperlink" xfId="13262" builtinId="9" hidden="1"/>
    <cellStyle name="Followed Hyperlink" xfId="13264" builtinId="9" hidden="1"/>
    <cellStyle name="Followed Hyperlink" xfId="13266" builtinId="9" hidden="1"/>
    <cellStyle name="Followed Hyperlink" xfId="13268" builtinId="9" hidden="1"/>
    <cellStyle name="Followed Hyperlink" xfId="13270" builtinId="9" hidden="1"/>
    <cellStyle name="Followed Hyperlink" xfId="13272" builtinId="9" hidden="1"/>
    <cellStyle name="Followed Hyperlink" xfId="13274" builtinId="9" hidden="1"/>
    <cellStyle name="Followed Hyperlink" xfId="13276" builtinId="9" hidden="1"/>
    <cellStyle name="Followed Hyperlink" xfId="13278" builtinId="9" hidden="1"/>
    <cellStyle name="Followed Hyperlink" xfId="13280" builtinId="9" hidden="1"/>
    <cellStyle name="Followed Hyperlink" xfId="13282" builtinId="9" hidden="1"/>
    <cellStyle name="Followed Hyperlink" xfId="13284" builtinId="9" hidden="1"/>
    <cellStyle name="Followed Hyperlink" xfId="13286" builtinId="9" hidden="1"/>
    <cellStyle name="Followed Hyperlink" xfId="13288" builtinId="9" hidden="1"/>
    <cellStyle name="Followed Hyperlink" xfId="13290" builtinId="9" hidden="1"/>
    <cellStyle name="Followed Hyperlink" xfId="13292" builtinId="9" hidden="1"/>
    <cellStyle name="Followed Hyperlink" xfId="13294" builtinId="9" hidden="1"/>
    <cellStyle name="Followed Hyperlink" xfId="13296" builtinId="9" hidden="1"/>
    <cellStyle name="Followed Hyperlink" xfId="13298" builtinId="9" hidden="1"/>
    <cellStyle name="Followed Hyperlink" xfId="13300" builtinId="9" hidden="1"/>
    <cellStyle name="Followed Hyperlink" xfId="13302" builtinId="9" hidden="1"/>
    <cellStyle name="Followed Hyperlink" xfId="13304" builtinId="9" hidden="1"/>
    <cellStyle name="Followed Hyperlink" xfId="13306" builtinId="9" hidden="1"/>
    <cellStyle name="Followed Hyperlink" xfId="13308" builtinId="9" hidden="1"/>
    <cellStyle name="Followed Hyperlink" xfId="13310" builtinId="9" hidden="1"/>
    <cellStyle name="Followed Hyperlink" xfId="13312" builtinId="9" hidden="1"/>
    <cellStyle name="Followed Hyperlink" xfId="13314" builtinId="9" hidden="1"/>
    <cellStyle name="Followed Hyperlink" xfId="13316" builtinId="9" hidden="1"/>
    <cellStyle name="Followed Hyperlink" xfId="13318" builtinId="9" hidden="1"/>
    <cellStyle name="Followed Hyperlink" xfId="13320" builtinId="9" hidden="1"/>
    <cellStyle name="Followed Hyperlink" xfId="13322" builtinId="9" hidden="1"/>
    <cellStyle name="Followed Hyperlink" xfId="13324" builtinId="9" hidden="1"/>
    <cellStyle name="Followed Hyperlink" xfId="13326" builtinId="9" hidden="1"/>
    <cellStyle name="Followed Hyperlink" xfId="13328" builtinId="9" hidden="1"/>
    <cellStyle name="Followed Hyperlink" xfId="13330" builtinId="9" hidden="1"/>
    <cellStyle name="Followed Hyperlink" xfId="13332" builtinId="9" hidden="1"/>
    <cellStyle name="Followed Hyperlink" xfId="13334" builtinId="9" hidden="1"/>
    <cellStyle name="Followed Hyperlink" xfId="13336" builtinId="9" hidden="1"/>
    <cellStyle name="Followed Hyperlink" xfId="13338" builtinId="9" hidden="1"/>
    <cellStyle name="Followed Hyperlink" xfId="13340" builtinId="9" hidden="1"/>
    <cellStyle name="Followed Hyperlink" xfId="13342" builtinId="9" hidden="1"/>
    <cellStyle name="Followed Hyperlink" xfId="13344" builtinId="9" hidden="1"/>
    <cellStyle name="Followed Hyperlink" xfId="13346" builtinId="9" hidden="1"/>
    <cellStyle name="Followed Hyperlink" xfId="13348" builtinId="9" hidden="1"/>
    <cellStyle name="Followed Hyperlink" xfId="13350" builtinId="9" hidden="1"/>
    <cellStyle name="Followed Hyperlink" xfId="13352" builtinId="9" hidden="1"/>
    <cellStyle name="Followed Hyperlink" xfId="13354" builtinId="9" hidden="1"/>
    <cellStyle name="Followed Hyperlink" xfId="13356" builtinId="9" hidden="1"/>
    <cellStyle name="Followed Hyperlink" xfId="13358" builtinId="9" hidden="1"/>
    <cellStyle name="Followed Hyperlink" xfId="13360" builtinId="9" hidden="1"/>
    <cellStyle name="Followed Hyperlink" xfId="13362" builtinId="9" hidden="1"/>
    <cellStyle name="Followed Hyperlink" xfId="13364" builtinId="9" hidden="1"/>
    <cellStyle name="Followed Hyperlink" xfId="13366" builtinId="9" hidden="1"/>
    <cellStyle name="Followed Hyperlink" xfId="13368" builtinId="9" hidden="1"/>
    <cellStyle name="Followed Hyperlink" xfId="13370" builtinId="9" hidden="1"/>
    <cellStyle name="Followed Hyperlink" xfId="13372" builtinId="9" hidden="1"/>
    <cellStyle name="Followed Hyperlink" xfId="13374" builtinId="9" hidden="1"/>
    <cellStyle name="Followed Hyperlink" xfId="13376" builtinId="9" hidden="1"/>
    <cellStyle name="Followed Hyperlink" xfId="13378" builtinId="9" hidden="1"/>
    <cellStyle name="Followed Hyperlink" xfId="13380" builtinId="9" hidden="1"/>
    <cellStyle name="Followed Hyperlink" xfId="13382" builtinId="9" hidden="1"/>
    <cellStyle name="Followed Hyperlink" xfId="13384" builtinId="9" hidden="1"/>
    <cellStyle name="Followed Hyperlink" xfId="13386" builtinId="9" hidden="1"/>
    <cellStyle name="Followed Hyperlink" xfId="13388" builtinId="9" hidden="1"/>
    <cellStyle name="Followed Hyperlink" xfId="13390" builtinId="9" hidden="1"/>
    <cellStyle name="Followed Hyperlink" xfId="13392" builtinId="9" hidden="1"/>
    <cellStyle name="Followed Hyperlink" xfId="13394" builtinId="9" hidden="1"/>
    <cellStyle name="Followed Hyperlink" xfId="13396" builtinId="9" hidden="1"/>
    <cellStyle name="Followed Hyperlink" xfId="13398" builtinId="9" hidden="1"/>
    <cellStyle name="Followed Hyperlink" xfId="13400" builtinId="9" hidden="1"/>
    <cellStyle name="Followed Hyperlink" xfId="13402" builtinId="9" hidden="1"/>
    <cellStyle name="Followed Hyperlink" xfId="13404" builtinId="9" hidden="1"/>
    <cellStyle name="Followed Hyperlink" xfId="13406" builtinId="9" hidden="1"/>
    <cellStyle name="Followed Hyperlink" xfId="13408" builtinId="9" hidden="1"/>
    <cellStyle name="Followed Hyperlink" xfId="13410" builtinId="9" hidden="1"/>
    <cellStyle name="Followed Hyperlink" xfId="13412" builtinId="9" hidden="1"/>
    <cellStyle name="Followed Hyperlink" xfId="13414" builtinId="9" hidden="1"/>
    <cellStyle name="Followed Hyperlink" xfId="13416" builtinId="9" hidden="1"/>
    <cellStyle name="Followed Hyperlink" xfId="13418" builtinId="9" hidden="1"/>
    <cellStyle name="Followed Hyperlink" xfId="13420" builtinId="9" hidden="1"/>
    <cellStyle name="Followed Hyperlink" xfId="13422" builtinId="9" hidden="1"/>
    <cellStyle name="Followed Hyperlink" xfId="13424" builtinId="9" hidden="1"/>
    <cellStyle name="Followed Hyperlink" xfId="13426" builtinId="9" hidden="1"/>
    <cellStyle name="Followed Hyperlink" xfId="13428" builtinId="9" hidden="1"/>
    <cellStyle name="Followed Hyperlink" xfId="13430" builtinId="9" hidden="1"/>
    <cellStyle name="Followed Hyperlink" xfId="13432" builtinId="9" hidden="1"/>
    <cellStyle name="Followed Hyperlink" xfId="13434" builtinId="9" hidden="1"/>
    <cellStyle name="Followed Hyperlink" xfId="13436" builtinId="9" hidden="1"/>
    <cellStyle name="Followed Hyperlink" xfId="13438" builtinId="9" hidden="1"/>
    <cellStyle name="Followed Hyperlink" xfId="13440" builtinId="9" hidden="1"/>
    <cellStyle name="Followed Hyperlink" xfId="13442" builtinId="9" hidden="1"/>
    <cellStyle name="Followed Hyperlink" xfId="13444" builtinId="9" hidden="1"/>
    <cellStyle name="Followed Hyperlink" xfId="13446" builtinId="9" hidden="1"/>
    <cellStyle name="Followed Hyperlink" xfId="13448" builtinId="9" hidden="1"/>
    <cellStyle name="Followed Hyperlink" xfId="13450" builtinId="9" hidden="1"/>
    <cellStyle name="Followed Hyperlink" xfId="13452" builtinId="9" hidden="1"/>
    <cellStyle name="Followed Hyperlink" xfId="13454" builtinId="9" hidden="1"/>
    <cellStyle name="Followed Hyperlink" xfId="13456" builtinId="9" hidden="1"/>
    <cellStyle name="Followed Hyperlink" xfId="13458" builtinId="9" hidden="1"/>
    <cellStyle name="Followed Hyperlink" xfId="13460" builtinId="9" hidden="1"/>
    <cellStyle name="Followed Hyperlink" xfId="13462" builtinId="9" hidden="1"/>
    <cellStyle name="Followed Hyperlink" xfId="13464" builtinId="9" hidden="1"/>
    <cellStyle name="Followed Hyperlink" xfId="13466" builtinId="9" hidden="1"/>
    <cellStyle name="Followed Hyperlink" xfId="13468" builtinId="9" hidden="1"/>
    <cellStyle name="Followed Hyperlink" xfId="13470" builtinId="9" hidden="1"/>
    <cellStyle name="Followed Hyperlink" xfId="13472" builtinId="9" hidden="1"/>
    <cellStyle name="Followed Hyperlink" xfId="13474" builtinId="9" hidden="1"/>
    <cellStyle name="Followed Hyperlink" xfId="13476" builtinId="9" hidden="1"/>
    <cellStyle name="Followed Hyperlink" xfId="13478" builtinId="9" hidden="1"/>
    <cellStyle name="Followed Hyperlink" xfId="13480" builtinId="9" hidden="1"/>
    <cellStyle name="Followed Hyperlink" xfId="13482" builtinId="9" hidden="1"/>
    <cellStyle name="Followed Hyperlink" xfId="13484" builtinId="9" hidden="1"/>
    <cellStyle name="Followed Hyperlink" xfId="13486" builtinId="9" hidden="1"/>
    <cellStyle name="Followed Hyperlink" xfId="13488" builtinId="9" hidden="1"/>
    <cellStyle name="Followed Hyperlink" xfId="13490" builtinId="9" hidden="1"/>
    <cellStyle name="Followed Hyperlink" xfId="13492" builtinId="9" hidden="1"/>
    <cellStyle name="Followed Hyperlink" xfId="13494" builtinId="9" hidden="1"/>
    <cellStyle name="Followed Hyperlink" xfId="13496" builtinId="9" hidden="1"/>
    <cellStyle name="Followed Hyperlink" xfId="13498" builtinId="9" hidden="1"/>
    <cellStyle name="Followed Hyperlink" xfId="13500" builtinId="9" hidden="1"/>
    <cellStyle name="Followed Hyperlink" xfId="13502" builtinId="9" hidden="1"/>
    <cellStyle name="Followed Hyperlink" xfId="13504" builtinId="9" hidden="1"/>
    <cellStyle name="Followed Hyperlink" xfId="13506" builtinId="9" hidden="1"/>
    <cellStyle name="Followed Hyperlink" xfId="13508" builtinId="9" hidden="1"/>
    <cellStyle name="Followed Hyperlink" xfId="13510" builtinId="9" hidden="1"/>
    <cellStyle name="Followed Hyperlink" xfId="13512" builtinId="9" hidden="1"/>
    <cellStyle name="Followed Hyperlink" xfId="13514" builtinId="9" hidden="1"/>
    <cellStyle name="Followed Hyperlink" xfId="13516" builtinId="9" hidden="1"/>
    <cellStyle name="Followed Hyperlink" xfId="13518" builtinId="9" hidden="1"/>
    <cellStyle name="Followed Hyperlink" xfId="13520" builtinId="9" hidden="1"/>
    <cellStyle name="Followed Hyperlink" xfId="13522" builtinId="9" hidden="1"/>
    <cellStyle name="Followed Hyperlink" xfId="13524" builtinId="9" hidden="1"/>
    <cellStyle name="Followed Hyperlink" xfId="13526" builtinId="9" hidden="1"/>
    <cellStyle name="Followed Hyperlink" xfId="13528" builtinId="9" hidden="1"/>
    <cellStyle name="Followed Hyperlink" xfId="13530" builtinId="9" hidden="1"/>
    <cellStyle name="Followed Hyperlink" xfId="13532" builtinId="9" hidden="1"/>
    <cellStyle name="Followed Hyperlink" xfId="13534" builtinId="9" hidden="1"/>
    <cellStyle name="Followed Hyperlink" xfId="13536" builtinId="9" hidden="1"/>
    <cellStyle name="Followed Hyperlink" xfId="13538" builtinId="9" hidden="1"/>
    <cellStyle name="Followed Hyperlink" xfId="13540" builtinId="9" hidden="1"/>
    <cellStyle name="Followed Hyperlink" xfId="13542" builtinId="9" hidden="1"/>
    <cellStyle name="Followed Hyperlink" xfId="13544" builtinId="9" hidden="1"/>
    <cellStyle name="Followed Hyperlink" xfId="13546" builtinId="9" hidden="1"/>
    <cellStyle name="Followed Hyperlink" xfId="13548" builtinId="9" hidden="1"/>
    <cellStyle name="Followed Hyperlink" xfId="13550" builtinId="9" hidden="1"/>
    <cellStyle name="Followed Hyperlink" xfId="13552" builtinId="9" hidden="1"/>
    <cellStyle name="Followed Hyperlink" xfId="13554" builtinId="9" hidden="1"/>
    <cellStyle name="Followed Hyperlink" xfId="13556" builtinId="9" hidden="1"/>
    <cellStyle name="Followed Hyperlink" xfId="13558" builtinId="9" hidden="1"/>
    <cellStyle name="Followed Hyperlink" xfId="13560" builtinId="9" hidden="1"/>
    <cellStyle name="Followed Hyperlink" xfId="13562" builtinId="9" hidden="1"/>
    <cellStyle name="Followed Hyperlink" xfId="13564" builtinId="9" hidden="1"/>
    <cellStyle name="Followed Hyperlink" xfId="13566" builtinId="9" hidden="1"/>
    <cellStyle name="Followed Hyperlink" xfId="13568" builtinId="9" hidden="1"/>
    <cellStyle name="Followed Hyperlink" xfId="13570" builtinId="9" hidden="1"/>
    <cellStyle name="Followed Hyperlink" xfId="13572" builtinId="9" hidden="1"/>
    <cellStyle name="Followed Hyperlink" xfId="13574" builtinId="9" hidden="1"/>
    <cellStyle name="Followed Hyperlink" xfId="13576" builtinId="9" hidden="1"/>
    <cellStyle name="Followed Hyperlink" xfId="13578" builtinId="9" hidden="1"/>
    <cellStyle name="Followed Hyperlink" xfId="13580" builtinId="9" hidden="1"/>
    <cellStyle name="Followed Hyperlink" xfId="13582" builtinId="9" hidden="1"/>
    <cellStyle name="Followed Hyperlink" xfId="13584" builtinId="9" hidden="1"/>
    <cellStyle name="Followed Hyperlink" xfId="13586" builtinId="9" hidden="1"/>
    <cellStyle name="Followed Hyperlink" xfId="13588" builtinId="9" hidden="1"/>
    <cellStyle name="Followed Hyperlink" xfId="13590" builtinId="9" hidden="1"/>
    <cellStyle name="Followed Hyperlink" xfId="13592" builtinId="9" hidden="1"/>
    <cellStyle name="Followed Hyperlink" xfId="13594" builtinId="9" hidden="1"/>
    <cellStyle name="Followed Hyperlink" xfId="13596" builtinId="9" hidden="1"/>
    <cellStyle name="Followed Hyperlink" xfId="13598" builtinId="9" hidden="1"/>
    <cellStyle name="Followed Hyperlink" xfId="13600" builtinId="9" hidden="1"/>
    <cellStyle name="Followed Hyperlink" xfId="13602" builtinId="9" hidden="1"/>
    <cellStyle name="Followed Hyperlink" xfId="13604" builtinId="9" hidden="1"/>
    <cellStyle name="Followed Hyperlink" xfId="13606" builtinId="9" hidden="1"/>
    <cellStyle name="Followed Hyperlink" xfId="13608" builtinId="9" hidden="1"/>
    <cellStyle name="Followed Hyperlink" xfId="13610" builtinId="9" hidden="1"/>
    <cellStyle name="Followed Hyperlink" xfId="13612" builtinId="9" hidden="1"/>
    <cellStyle name="Followed Hyperlink" xfId="13614" builtinId="9" hidden="1"/>
    <cellStyle name="Followed Hyperlink" xfId="13616" builtinId="9" hidden="1"/>
    <cellStyle name="Followed Hyperlink" xfId="13618" builtinId="9" hidden="1"/>
    <cellStyle name="Followed Hyperlink" xfId="13620" builtinId="9" hidden="1"/>
    <cellStyle name="Followed Hyperlink" xfId="13622" builtinId="9" hidden="1"/>
    <cellStyle name="Followed Hyperlink" xfId="13624" builtinId="9" hidden="1"/>
    <cellStyle name="Followed Hyperlink" xfId="13626" builtinId="9" hidden="1"/>
    <cellStyle name="Followed Hyperlink" xfId="13628" builtinId="9" hidden="1"/>
    <cellStyle name="Followed Hyperlink" xfId="13630" builtinId="9" hidden="1"/>
    <cellStyle name="Followed Hyperlink" xfId="13632" builtinId="9" hidden="1"/>
    <cellStyle name="Followed Hyperlink" xfId="13634" builtinId="9" hidden="1"/>
    <cellStyle name="Followed Hyperlink" xfId="13636" builtinId="9" hidden="1"/>
    <cellStyle name="Followed Hyperlink" xfId="13638" builtinId="9" hidden="1"/>
    <cellStyle name="Followed Hyperlink" xfId="13640" builtinId="9" hidden="1"/>
    <cellStyle name="Followed Hyperlink" xfId="13642" builtinId="9" hidden="1"/>
    <cellStyle name="Followed Hyperlink" xfId="13644" builtinId="9" hidden="1"/>
    <cellStyle name="Followed Hyperlink" xfId="13646" builtinId="9" hidden="1"/>
    <cellStyle name="Followed Hyperlink" xfId="13648" builtinId="9" hidden="1"/>
    <cellStyle name="Followed Hyperlink" xfId="13650" builtinId="9" hidden="1"/>
    <cellStyle name="Followed Hyperlink" xfId="13652" builtinId="9" hidden="1"/>
    <cellStyle name="Followed Hyperlink" xfId="13654" builtinId="9" hidden="1"/>
    <cellStyle name="Followed Hyperlink" xfId="13656" builtinId="9" hidden="1"/>
    <cellStyle name="Followed Hyperlink" xfId="13658" builtinId="9" hidden="1"/>
    <cellStyle name="Followed Hyperlink" xfId="13660" builtinId="9" hidden="1"/>
    <cellStyle name="Followed Hyperlink" xfId="13662" builtinId="9" hidden="1"/>
    <cellStyle name="Followed Hyperlink" xfId="13664" builtinId="9" hidden="1"/>
    <cellStyle name="Followed Hyperlink" xfId="13666" builtinId="9" hidden="1"/>
    <cellStyle name="Followed Hyperlink" xfId="13668" builtinId="9" hidden="1"/>
    <cellStyle name="Followed Hyperlink" xfId="13670" builtinId="9" hidden="1"/>
    <cellStyle name="Followed Hyperlink" xfId="13672" builtinId="9" hidden="1"/>
    <cellStyle name="Followed Hyperlink" xfId="13674" builtinId="9" hidden="1"/>
    <cellStyle name="Followed Hyperlink" xfId="13676" builtinId="9" hidden="1"/>
    <cellStyle name="Followed Hyperlink" xfId="13678" builtinId="9" hidden="1"/>
    <cellStyle name="Followed Hyperlink" xfId="13680" builtinId="9" hidden="1"/>
    <cellStyle name="Followed Hyperlink" xfId="13682" builtinId="9" hidden="1"/>
    <cellStyle name="Followed Hyperlink" xfId="13684" builtinId="9" hidden="1"/>
    <cellStyle name="Followed Hyperlink" xfId="13686" builtinId="9" hidden="1"/>
    <cellStyle name="Followed Hyperlink" xfId="13688" builtinId="9" hidden="1"/>
    <cellStyle name="Followed Hyperlink" xfId="13690" builtinId="9" hidden="1"/>
    <cellStyle name="Followed Hyperlink" xfId="13692" builtinId="9" hidden="1"/>
    <cellStyle name="Followed Hyperlink" xfId="13694" builtinId="9" hidden="1"/>
    <cellStyle name="Followed Hyperlink" xfId="13696" builtinId="9" hidden="1"/>
    <cellStyle name="Followed Hyperlink" xfId="13698" builtinId="9" hidden="1"/>
    <cellStyle name="Followed Hyperlink" xfId="13700" builtinId="9" hidden="1"/>
    <cellStyle name="Followed Hyperlink" xfId="13702" builtinId="9" hidden="1"/>
    <cellStyle name="Followed Hyperlink" xfId="13704" builtinId="9" hidden="1"/>
    <cellStyle name="Followed Hyperlink" xfId="13706" builtinId="9" hidden="1"/>
    <cellStyle name="Followed Hyperlink" xfId="13708" builtinId="9" hidden="1"/>
    <cellStyle name="Followed Hyperlink" xfId="13710" builtinId="9" hidden="1"/>
    <cellStyle name="Followed Hyperlink" xfId="13712" builtinId="9" hidden="1"/>
    <cellStyle name="Followed Hyperlink" xfId="13714" builtinId="9" hidden="1"/>
    <cellStyle name="Followed Hyperlink" xfId="13716" builtinId="9" hidden="1"/>
    <cellStyle name="Followed Hyperlink" xfId="13718" builtinId="9" hidden="1"/>
    <cellStyle name="Followed Hyperlink" xfId="13720" builtinId="9" hidden="1"/>
    <cellStyle name="Followed Hyperlink" xfId="13722" builtinId="9" hidden="1"/>
    <cellStyle name="Followed Hyperlink" xfId="13724" builtinId="9" hidden="1"/>
    <cellStyle name="Followed Hyperlink" xfId="13726" builtinId="9" hidden="1"/>
    <cellStyle name="Followed Hyperlink" xfId="13728" builtinId="9" hidden="1"/>
    <cellStyle name="Followed Hyperlink" xfId="13730" builtinId="9" hidden="1"/>
    <cellStyle name="Followed Hyperlink" xfId="13732" builtinId="9" hidden="1"/>
    <cellStyle name="Followed Hyperlink" xfId="13734" builtinId="9" hidden="1"/>
    <cellStyle name="Followed Hyperlink" xfId="13736" builtinId="9" hidden="1"/>
    <cellStyle name="Followed Hyperlink" xfId="13738" builtinId="9" hidden="1"/>
    <cellStyle name="Followed Hyperlink" xfId="13740" builtinId="9" hidden="1"/>
    <cellStyle name="Followed Hyperlink" xfId="13742" builtinId="9" hidden="1"/>
    <cellStyle name="Followed Hyperlink" xfId="13744" builtinId="9" hidden="1"/>
    <cellStyle name="Followed Hyperlink" xfId="13746" builtinId="9" hidden="1"/>
    <cellStyle name="Followed Hyperlink" xfId="13748" builtinId="9" hidden="1"/>
    <cellStyle name="Followed Hyperlink" xfId="13750" builtinId="9" hidden="1"/>
    <cellStyle name="Followed Hyperlink" xfId="13752" builtinId="9" hidden="1"/>
    <cellStyle name="Followed Hyperlink" xfId="13754" builtinId="9" hidden="1"/>
    <cellStyle name="Followed Hyperlink" xfId="13756" builtinId="9" hidden="1"/>
    <cellStyle name="Followed Hyperlink" xfId="13758" builtinId="9" hidden="1"/>
    <cellStyle name="Followed Hyperlink" xfId="13760" builtinId="9" hidden="1"/>
    <cellStyle name="Followed Hyperlink" xfId="13762" builtinId="9" hidden="1"/>
    <cellStyle name="Followed Hyperlink" xfId="13764" builtinId="9" hidden="1"/>
    <cellStyle name="Followed Hyperlink" xfId="13766" builtinId="9" hidden="1"/>
    <cellStyle name="Followed Hyperlink" xfId="13768" builtinId="9" hidden="1"/>
    <cellStyle name="Followed Hyperlink" xfId="13770" builtinId="9" hidden="1"/>
    <cellStyle name="Followed Hyperlink" xfId="13772" builtinId="9" hidden="1"/>
    <cellStyle name="Followed Hyperlink" xfId="13774" builtinId="9" hidden="1"/>
    <cellStyle name="Followed Hyperlink" xfId="13776" builtinId="9" hidden="1"/>
    <cellStyle name="Followed Hyperlink" xfId="13778" builtinId="9" hidden="1"/>
    <cellStyle name="Followed Hyperlink" xfId="13780" builtinId="9" hidden="1"/>
    <cellStyle name="Followed Hyperlink" xfId="13782" builtinId="9" hidden="1"/>
    <cellStyle name="Followed Hyperlink" xfId="13784" builtinId="9" hidden="1"/>
    <cellStyle name="Followed Hyperlink" xfId="13786" builtinId="9" hidden="1"/>
    <cellStyle name="Followed Hyperlink" xfId="13788" builtinId="9" hidden="1"/>
    <cellStyle name="Followed Hyperlink" xfId="13790" builtinId="9" hidden="1"/>
    <cellStyle name="Followed Hyperlink" xfId="13792" builtinId="9" hidden="1"/>
    <cellStyle name="Followed Hyperlink" xfId="13794" builtinId="9" hidden="1"/>
    <cellStyle name="Followed Hyperlink" xfId="13796" builtinId="9" hidden="1"/>
    <cellStyle name="Followed Hyperlink" xfId="13798" builtinId="9" hidden="1"/>
    <cellStyle name="Followed Hyperlink" xfId="13800" builtinId="9" hidden="1"/>
    <cellStyle name="Followed Hyperlink" xfId="13802" builtinId="9" hidden="1"/>
    <cellStyle name="Followed Hyperlink" xfId="13804" builtinId="9" hidden="1"/>
    <cellStyle name="Followed Hyperlink" xfId="13806" builtinId="9" hidden="1"/>
    <cellStyle name="Followed Hyperlink" xfId="13808" builtinId="9" hidden="1"/>
    <cellStyle name="Followed Hyperlink" xfId="13810" builtinId="9" hidden="1"/>
    <cellStyle name="Followed Hyperlink" xfId="13812" builtinId="9" hidden="1"/>
    <cellStyle name="Followed Hyperlink" xfId="13814" builtinId="9" hidden="1"/>
    <cellStyle name="Followed Hyperlink" xfId="13816" builtinId="9" hidden="1"/>
    <cellStyle name="Followed Hyperlink" xfId="13818" builtinId="9" hidden="1"/>
    <cellStyle name="Followed Hyperlink" xfId="13820" builtinId="9" hidden="1"/>
    <cellStyle name="Followed Hyperlink" xfId="13822" builtinId="9" hidden="1"/>
    <cellStyle name="Followed Hyperlink" xfId="13824" builtinId="9" hidden="1"/>
    <cellStyle name="Followed Hyperlink" xfId="13826" builtinId="9" hidden="1"/>
    <cellStyle name="Followed Hyperlink" xfId="13828" builtinId="9" hidden="1"/>
    <cellStyle name="Followed Hyperlink" xfId="13830" builtinId="9" hidden="1"/>
    <cellStyle name="Followed Hyperlink" xfId="13832" builtinId="9" hidden="1"/>
    <cellStyle name="Followed Hyperlink" xfId="13834" builtinId="9" hidden="1"/>
    <cellStyle name="Followed Hyperlink" xfId="13836" builtinId="9" hidden="1"/>
    <cellStyle name="Followed Hyperlink" xfId="13838" builtinId="9" hidden="1"/>
    <cellStyle name="Followed Hyperlink" xfId="13840" builtinId="9" hidden="1"/>
    <cellStyle name="Followed Hyperlink" xfId="13842" builtinId="9" hidden="1"/>
    <cellStyle name="Followed Hyperlink" xfId="13844" builtinId="9" hidden="1"/>
    <cellStyle name="Followed Hyperlink" xfId="13846" builtinId="9" hidden="1"/>
    <cellStyle name="Followed Hyperlink" xfId="13848" builtinId="9" hidden="1"/>
    <cellStyle name="Followed Hyperlink" xfId="13850" builtinId="9" hidden="1"/>
    <cellStyle name="Followed Hyperlink" xfId="13852" builtinId="9" hidden="1"/>
    <cellStyle name="Followed Hyperlink" xfId="13854" builtinId="9" hidden="1"/>
    <cellStyle name="Followed Hyperlink" xfId="13856" builtinId="9" hidden="1"/>
    <cellStyle name="Followed Hyperlink" xfId="13858" builtinId="9" hidden="1"/>
    <cellStyle name="Followed Hyperlink" xfId="13860" builtinId="9" hidden="1"/>
    <cellStyle name="Followed Hyperlink" xfId="13862" builtinId="9" hidden="1"/>
    <cellStyle name="Followed Hyperlink" xfId="13864" builtinId="9" hidden="1"/>
    <cellStyle name="Followed Hyperlink" xfId="13866" builtinId="9" hidden="1"/>
    <cellStyle name="Followed Hyperlink" xfId="13868" builtinId="9" hidden="1"/>
    <cellStyle name="Followed Hyperlink" xfId="13870" builtinId="9" hidden="1"/>
    <cellStyle name="Followed Hyperlink" xfId="13872" builtinId="9" hidden="1"/>
    <cellStyle name="Followed Hyperlink" xfId="13874" builtinId="9" hidden="1"/>
    <cellStyle name="Followed Hyperlink" xfId="13876" builtinId="9" hidden="1"/>
    <cellStyle name="Followed Hyperlink" xfId="13878" builtinId="9" hidden="1"/>
    <cellStyle name="Followed Hyperlink" xfId="13880" builtinId="9" hidden="1"/>
    <cellStyle name="Followed Hyperlink" xfId="13882" builtinId="9" hidden="1"/>
    <cellStyle name="Followed Hyperlink" xfId="13884" builtinId="9" hidden="1"/>
    <cellStyle name="Followed Hyperlink" xfId="13886" builtinId="9" hidden="1"/>
    <cellStyle name="Followed Hyperlink" xfId="1388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hidden="1"/>
    <cellStyle name="Hyperlink" xfId="2021" builtinId="8" hidden="1"/>
    <cellStyle name="Hyperlink" xfId="2023" builtinId="8" hidden="1"/>
    <cellStyle name="Hyperlink" xfId="2025" builtinId="8" hidden="1"/>
    <cellStyle name="Hyperlink" xfId="2027" builtinId="8" hidden="1"/>
    <cellStyle name="Hyperlink" xfId="2029" builtinId="8" hidden="1"/>
    <cellStyle name="Hyperlink" xfId="2031" builtinId="8" hidden="1"/>
    <cellStyle name="Hyperlink" xfId="2033" builtinId="8" hidden="1"/>
    <cellStyle name="Hyperlink" xfId="2035" builtinId="8" hidden="1"/>
    <cellStyle name="Hyperlink" xfId="2037" builtinId="8" hidden="1"/>
    <cellStyle name="Hyperlink" xfId="2039" builtinId="8" hidden="1"/>
    <cellStyle name="Hyperlink" xfId="2041" builtinId="8" hidden="1"/>
    <cellStyle name="Hyperlink" xfId="2043" builtinId="8" hidden="1"/>
    <cellStyle name="Hyperlink" xfId="2045" builtinId="8" hidden="1"/>
    <cellStyle name="Hyperlink" xfId="2047" builtinId="8" hidden="1"/>
    <cellStyle name="Hyperlink" xfId="2049" builtinId="8" hidden="1"/>
    <cellStyle name="Hyperlink" xfId="2051" builtinId="8" hidden="1"/>
    <cellStyle name="Hyperlink" xfId="2053" builtinId="8" hidden="1"/>
    <cellStyle name="Hyperlink" xfId="2055" builtinId="8" hidden="1"/>
    <cellStyle name="Hyperlink" xfId="2057" builtinId="8" hidden="1"/>
    <cellStyle name="Hyperlink" xfId="2059" builtinId="8" hidden="1"/>
    <cellStyle name="Hyperlink" xfId="2061" builtinId="8" hidden="1"/>
    <cellStyle name="Hyperlink" xfId="2063" builtinId="8" hidden="1"/>
    <cellStyle name="Hyperlink" xfId="2065" builtinId="8" hidden="1"/>
    <cellStyle name="Hyperlink" xfId="2067" builtinId="8" hidden="1"/>
    <cellStyle name="Hyperlink" xfId="2069" builtinId="8" hidden="1"/>
    <cellStyle name="Hyperlink" xfId="2071" builtinId="8" hidden="1"/>
    <cellStyle name="Hyperlink" xfId="2073" builtinId="8" hidden="1"/>
    <cellStyle name="Hyperlink" xfId="2075" builtinId="8" hidden="1"/>
    <cellStyle name="Hyperlink" xfId="2077" builtinId="8" hidden="1"/>
    <cellStyle name="Hyperlink" xfId="2079" builtinId="8" hidden="1"/>
    <cellStyle name="Hyperlink" xfId="2081" builtinId="8" hidden="1"/>
    <cellStyle name="Hyperlink" xfId="2083" builtinId="8" hidden="1"/>
    <cellStyle name="Hyperlink" xfId="2085" builtinId="8" hidden="1"/>
    <cellStyle name="Hyperlink" xfId="2087" builtinId="8" hidden="1"/>
    <cellStyle name="Hyperlink" xfId="2089" builtinId="8" hidden="1"/>
    <cellStyle name="Hyperlink" xfId="2091" builtinId="8" hidden="1"/>
    <cellStyle name="Hyperlink" xfId="2093" builtinId="8" hidden="1"/>
    <cellStyle name="Hyperlink" xfId="2095" builtinId="8" hidden="1"/>
    <cellStyle name="Hyperlink" xfId="2097" builtinId="8" hidden="1"/>
    <cellStyle name="Hyperlink" xfId="2099" builtinId="8" hidden="1"/>
    <cellStyle name="Hyperlink" xfId="2101" builtinId="8" hidden="1"/>
    <cellStyle name="Hyperlink" xfId="2103" builtinId="8" hidden="1"/>
    <cellStyle name="Hyperlink" xfId="2105" builtinId="8" hidden="1"/>
    <cellStyle name="Hyperlink" xfId="2107" builtinId="8" hidden="1"/>
    <cellStyle name="Hyperlink" xfId="2109" builtinId="8" hidden="1"/>
    <cellStyle name="Hyperlink" xfId="2111" builtinId="8" hidden="1"/>
    <cellStyle name="Hyperlink" xfId="2113" builtinId="8" hidden="1"/>
    <cellStyle name="Hyperlink" xfId="2115" builtinId="8" hidden="1"/>
    <cellStyle name="Hyperlink" xfId="2117" builtinId="8" hidden="1"/>
    <cellStyle name="Hyperlink" xfId="2119" builtinId="8" hidden="1"/>
    <cellStyle name="Hyperlink" xfId="2121" builtinId="8" hidden="1"/>
    <cellStyle name="Hyperlink" xfId="2123" builtinId="8" hidden="1"/>
    <cellStyle name="Hyperlink" xfId="2125" builtinId="8" hidden="1"/>
    <cellStyle name="Hyperlink" xfId="2127" builtinId="8" hidden="1"/>
    <cellStyle name="Hyperlink" xfId="2129" builtinId="8" hidden="1"/>
    <cellStyle name="Hyperlink" xfId="2131" builtinId="8" hidden="1"/>
    <cellStyle name="Hyperlink" xfId="2133" builtinId="8" hidden="1"/>
    <cellStyle name="Hyperlink" xfId="2135" builtinId="8" hidden="1"/>
    <cellStyle name="Hyperlink" xfId="2137" builtinId="8" hidden="1"/>
    <cellStyle name="Hyperlink" xfId="2139" builtinId="8" hidden="1"/>
    <cellStyle name="Hyperlink" xfId="2141" builtinId="8" hidden="1"/>
    <cellStyle name="Hyperlink" xfId="2143" builtinId="8" hidden="1"/>
    <cellStyle name="Hyperlink" xfId="2145" builtinId="8" hidden="1"/>
    <cellStyle name="Hyperlink" xfId="2147" builtinId="8" hidden="1"/>
    <cellStyle name="Hyperlink" xfId="2149" builtinId="8" hidden="1"/>
    <cellStyle name="Hyperlink" xfId="2151" builtinId="8" hidden="1"/>
    <cellStyle name="Hyperlink" xfId="2153" builtinId="8" hidden="1"/>
    <cellStyle name="Hyperlink" xfId="2155" builtinId="8" hidden="1"/>
    <cellStyle name="Hyperlink" xfId="2157" builtinId="8" hidden="1"/>
    <cellStyle name="Hyperlink" xfId="2159" builtinId="8" hidden="1"/>
    <cellStyle name="Hyperlink" xfId="2161" builtinId="8" hidden="1"/>
    <cellStyle name="Hyperlink" xfId="2163" builtinId="8" hidden="1"/>
    <cellStyle name="Hyperlink" xfId="2165" builtinId="8" hidden="1"/>
    <cellStyle name="Hyperlink" xfId="2167" builtinId="8" hidden="1"/>
    <cellStyle name="Hyperlink" xfId="2169" builtinId="8" hidden="1"/>
    <cellStyle name="Hyperlink" xfId="2171" builtinId="8" hidden="1"/>
    <cellStyle name="Hyperlink" xfId="2173" builtinId="8" hidden="1"/>
    <cellStyle name="Hyperlink" xfId="2175" builtinId="8" hidden="1"/>
    <cellStyle name="Hyperlink" xfId="2177" builtinId="8" hidden="1"/>
    <cellStyle name="Hyperlink" xfId="2179" builtinId="8" hidden="1"/>
    <cellStyle name="Hyperlink" xfId="2181" builtinId="8" hidden="1"/>
    <cellStyle name="Hyperlink" xfId="2183" builtinId="8" hidden="1"/>
    <cellStyle name="Hyperlink" xfId="2185" builtinId="8" hidden="1"/>
    <cellStyle name="Hyperlink" xfId="2187" builtinId="8" hidden="1"/>
    <cellStyle name="Hyperlink" xfId="2189" builtinId="8" hidden="1"/>
    <cellStyle name="Hyperlink" xfId="2191" builtinId="8" hidden="1"/>
    <cellStyle name="Hyperlink" xfId="2193" builtinId="8" hidden="1"/>
    <cellStyle name="Hyperlink" xfId="2195" builtinId="8" hidden="1"/>
    <cellStyle name="Hyperlink" xfId="2197" builtinId="8" hidden="1"/>
    <cellStyle name="Hyperlink" xfId="2199" builtinId="8" hidden="1"/>
    <cellStyle name="Hyperlink" xfId="2201" builtinId="8" hidden="1"/>
    <cellStyle name="Hyperlink" xfId="2203" builtinId="8" hidden="1"/>
    <cellStyle name="Hyperlink" xfId="2205" builtinId="8" hidden="1"/>
    <cellStyle name="Hyperlink" xfId="2207" builtinId="8" hidden="1"/>
    <cellStyle name="Hyperlink" xfId="2209" builtinId="8" hidden="1"/>
    <cellStyle name="Hyperlink" xfId="2211" builtinId="8" hidden="1"/>
    <cellStyle name="Hyperlink" xfId="2213" builtinId="8" hidden="1"/>
    <cellStyle name="Hyperlink" xfId="2215" builtinId="8" hidden="1"/>
    <cellStyle name="Hyperlink" xfId="2217" builtinId="8" hidden="1"/>
    <cellStyle name="Hyperlink" xfId="2219" builtinId="8" hidden="1"/>
    <cellStyle name="Hyperlink" xfId="2221" builtinId="8" hidden="1"/>
    <cellStyle name="Hyperlink" xfId="2223" builtinId="8" hidden="1"/>
    <cellStyle name="Hyperlink" xfId="2225" builtinId="8" hidden="1"/>
    <cellStyle name="Hyperlink" xfId="2227" builtinId="8" hidden="1"/>
    <cellStyle name="Hyperlink" xfId="2229" builtinId="8" hidden="1"/>
    <cellStyle name="Hyperlink" xfId="2231" builtinId="8" hidden="1"/>
    <cellStyle name="Hyperlink" xfId="2233" builtinId="8" hidden="1"/>
    <cellStyle name="Hyperlink" xfId="2235" builtinId="8" hidden="1"/>
    <cellStyle name="Hyperlink" xfId="2237" builtinId="8" hidden="1"/>
    <cellStyle name="Hyperlink" xfId="2239" builtinId="8" hidden="1"/>
    <cellStyle name="Hyperlink" xfId="2241" builtinId="8" hidden="1"/>
    <cellStyle name="Hyperlink" xfId="2243" builtinId="8" hidden="1"/>
    <cellStyle name="Hyperlink" xfId="2245" builtinId="8" hidden="1"/>
    <cellStyle name="Hyperlink" xfId="2247" builtinId="8" hidden="1"/>
    <cellStyle name="Hyperlink" xfId="2249" builtinId="8" hidden="1"/>
    <cellStyle name="Hyperlink" xfId="2251" builtinId="8" hidden="1"/>
    <cellStyle name="Hyperlink" xfId="2253" builtinId="8" hidden="1"/>
    <cellStyle name="Hyperlink" xfId="2255" builtinId="8" hidden="1"/>
    <cellStyle name="Hyperlink" xfId="2257" builtinId="8" hidden="1"/>
    <cellStyle name="Hyperlink" xfId="2259" builtinId="8" hidden="1"/>
    <cellStyle name="Hyperlink" xfId="2261" builtinId="8" hidden="1"/>
    <cellStyle name="Hyperlink" xfId="2263" builtinId="8" hidden="1"/>
    <cellStyle name="Hyperlink" xfId="2265" builtinId="8" hidden="1"/>
    <cellStyle name="Hyperlink" xfId="2267" builtinId="8" hidden="1"/>
    <cellStyle name="Hyperlink" xfId="2269" builtinId="8" hidden="1"/>
    <cellStyle name="Hyperlink" xfId="2271" builtinId="8" hidden="1"/>
    <cellStyle name="Hyperlink" xfId="2273" builtinId="8" hidden="1"/>
    <cellStyle name="Hyperlink" xfId="2275" builtinId="8" hidden="1"/>
    <cellStyle name="Hyperlink" xfId="2277" builtinId="8" hidden="1"/>
    <cellStyle name="Hyperlink" xfId="2279" builtinId="8" hidden="1"/>
    <cellStyle name="Hyperlink" xfId="2281" builtinId="8" hidden="1"/>
    <cellStyle name="Hyperlink" xfId="2283" builtinId="8" hidden="1"/>
    <cellStyle name="Hyperlink" xfId="2285" builtinId="8" hidden="1"/>
    <cellStyle name="Hyperlink" xfId="2287" builtinId="8" hidden="1"/>
    <cellStyle name="Hyperlink" xfId="2289" builtinId="8" hidden="1"/>
    <cellStyle name="Hyperlink" xfId="2291" builtinId="8" hidden="1"/>
    <cellStyle name="Hyperlink" xfId="2293" builtinId="8" hidden="1"/>
    <cellStyle name="Hyperlink" xfId="2295" builtinId="8" hidden="1"/>
    <cellStyle name="Hyperlink" xfId="2297" builtinId="8" hidden="1"/>
    <cellStyle name="Hyperlink" xfId="2299" builtinId="8" hidden="1"/>
    <cellStyle name="Hyperlink" xfId="2301" builtinId="8" hidden="1"/>
    <cellStyle name="Hyperlink" xfId="2303" builtinId="8" hidden="1"/>
    <cellStyle name="Hyperlink" xfId="2305" builtinId="8" hidden="1"/>
    <cellStyle name="Hyperlink" xfId="2307" builtinId="8" hidden="1"/>
    <cellStyle name="Hyperlink" xfId="2309" builtinId="8" hidden="1"/>
    <cellStyle name="Hyperlink" xfId="2311" builtinId="8" hidden="1"/>
    <cellStyle name="Hyperlink" xfId="2313" builtinId="8" hidden="1"/>
    <cellStyle name="Hyperlink" xfId="2315" builtinId="8" hidden="1"/>
    <cellStyle name="Hyperlink" xfId="2317" builtinId="8" hidden="1"/>
    <cellStyle name="Hyperlink" xfId="2319" builtinId="8" hidden="1"/>
    <cellStyle name="Hyperlink" xfId="2321" builtinId="8" hidden="1"/>
    <cellStyle name="Hyperlink" xfId="2323" builtinId="8" hidden="1"/>
    <cellStyle name="Hyperlink" xfId="2325" builtinId="8" hidden="1"/>
    <cellStyle name="Hyperlink" xfId="2327" builtinId="8" hidden="1"/>
    <cellStyle name="Hyperlink" xfId="2329" builtinId="8" hidden="1"/>
    <cellStyle name="Hyperlink" xfId="2331" builtinId="8" hidden="1"/>
    <cellStyle name="Hyperlink" xfId="2333" builtinId="8" hidden="1"/>
    <cellStyle name="Hyperlink" xfId="2335" builtinId="8" hidden="1"/>
    <cellStyle name="Hyperlink" xfId="2337" builtinId="8" hidden="1"/>
    <cellStyle name="Hyperlink" xfId="2339" builtinId="8" hidden="1"/>
    <cellStyle name="Hyperlink" xfId="2341" builtinId="8" hidden="1"/>
    <cellStyle name="Hyperlink" xfId="2343" builtinId="8" hidden="1"/>
    <cellStyle name="Hyperlink" xfId="2345" builtinId="8" hidden="1"/>
    <cellStyle name="Hyperlink" xfId="2347" builtinId="8" hidden="1"/>
    <cellStyle name="Hyperlink" xfId="2349" builtinId="8" hidden="1"/>
    <cellStyle name="Hyperlink" xfId="2351" builtinId="8" hidden="1"/>
    <cellStyle name="Hyperlink" xfId="2353" builtinId="8" hidden="1"/>
    <cellStyle name="Hyperlink" xfId="2355" builtinId="8" hidden="1"/>
    <cellStyle name="Hyperlink" xfId="2357" builtinId="8" hidden="1"/>
    <cellStyle name="Hyperlink" xfId="2359" builtinId="8" hidden="1"/>
    <cellStyle name="Hyperlink" xfId="2361" builtinId="8" hidden="1"/>
    <cellStyle name="Hyperlink" xfId="2363" builtinId="8" hidden="1"/>
    <cellStyle name="Hyperlink" xfId="2365" builtinId="8" hidden="1"/>
    <cellStyle name="Hyperlink" xfId="2367" builtinId="8" hidden="1"/>
    <cellStyle name="Hyperlink" xfId="2369" builtinId="8" hidden="1"/>
    <cellStyle name="Hyperlink" xfId="2371" builtinId="8" hidden="1"/>
    <cellStyle name="Hyperlink" xfId="2373" builtinId="8" hidden="1"/>
    <cellStyle name="Hyperlink" xfId="2375" builtinId="8" hidden="1"/>
    <cellStyle name="Hyperlink" xfId="2377" builtinId="8" hidden="1"/>
    <cellStyle name="Hyperlink" xfId="2379" builtinId="8" hidden="1"/>
    <cellStyle name="Hyperlink" xfId="2381" builtinId="8" hidden="1"/>
    <cellStyle name="Hyperlink" xfId="2383" builtinId="8" hidden="1"/>
    <cellStyle name="Hyperlink" xfId="2385" builtinId="8" hidden="1"/>
    <cellStyle name="Hyperlink" xfId="2387" builtinId="8" hidden="1"/>
    <cellStyle name="Hyperlink" xfId="2389" builtinId="8" hidden="1"/>
    <cellStyle name="Hyperlink" xfId="2391" builtinId="8" hidden="1"/>
    <cellStyle name="Hyperlink" xfId="2393" builtinId="8" hidden="1"/>
    <cellStyle name="Hyperlink" xfId="2395" builtinId="8" hidden="1"/>
    <cellStyle name="Hyperlink" xfId="2397" builtinId="8" hidden="1"/>
    <cellStyle name="Hyperlink" xfId="2399" builtinId="8" hidden="1"/>
    <cellStyle name="Hyperlink" xfId="2401" builtinId="8" hidden="1"/>
    <cellStyle name="Hyperlink" xfId="2403" builtinId="8" hidden="1"/>
    <cellStyle name="Hyperlink" xfId="2405" builtinId="8" hidden="1"/>
    <cellStyle name="Hyperlink" xfId="2407" builtinId="8" hidden="1"/>
    <cellStyle name="Hyperlink" xfId="2409" builtinId="8" hidden="1"/>
    <cellStyle name="Hyperlink" xfId="2411" builtinId="8" hidden="1"/>
    <cellStyle name="Hyperlink" xfId="2413" builtinId="8" hidden="1"/>
    <cellStyle name="Hyperlink" xfId="2415" builtinId="8" hidden="1"/>
    <cellStyle name="Hyperlink" xfId="2417" builtinId="8" hidden="1"/>
    <cellStyle name="Hyperlink" xfId="2419" builtinId="8" hidden="1"/>
    <cellStyle name="Hyperlink" xfId="2421" builtinId="8" hidden="1"/>
    <cellStyle name="Hyperlink" xfId="2423" builtinId="8" hidden="1"/>
    <cellStyle name="Hyperlink" xfId="2425" builtinId="8" hidden="1"/>
    <cellStyle name="Hyperlink" xfId="2427" builtinId="8" hidden="1"/>
    <cellStyle name="Hyperlink" xfId="2429" builtinId="8" hidden="1"/>
    <cellStyle name="Hyperlink" xfId="2431" builtinId="8" hidden="1"/>
    <cellStyle name="Hyperlink" xfId="2433" builtinId="8" hidden="1"/>
    <cellStyle name="Hyperlink" xfId="2435" builtinId="8" hidden="1"/>
    <cellStyle name="Hyperlink" xfId="2437" builtinId="8" hidden="1"/>
    <cellStyle name="Hyperlink" xfId="2439" builtinId="8" hidden="1"/>
    <cellStyle name="Hyperlink" xfId="2441" builtinId="8" hidden="1"/>
    <cellStyle name="Hyperlink" xfId="2443" builtinId="8" hidden="1"/>
    <cellStyle name="Hyperlink" xfId="2445" builtinId="8" hidden="1"/>
    <cellStyle name="Hyperlink" xfId="2447" builtinId="8" hidden="1"/>
    <cellStyle name="Hyperlink" xfId="2449" builtinId="8" hidden="1"/>
    <cellStyle name="Hyperlink" xfId="2451" builtinId="8" hidden="1"/>
    <cellStyle name="Hyperlink" xfId="2453" builtinId="8" hidden="1"/>
    <cellStyle name="Hyperlink" xfId="2455" builtinId="8" hidden="1"/>
    <cellStyle name="Hyperlink" xfId="2457" builtinId="8" hidden="1"/>
    <cellStyle name="Hyperlink" xfId="2459" builtinId="8" hidden="1"/>
    <cellStyle name="Hyperlink" xfId="2461" builtinId="8" hidden="1"/>
    <cellStyle name="Hyperlink" xfId="2463" builtinId="8" hidden="1"/>
    <cellStyle name="Hyperlink" xfId="2465" builtinId="8" hidden="1"/>
    <cellStyle name="Hyperlink" xfId="2467" builtinId="8" hidden="1"/>
    <cellStyle name="Hyperlink" xfId="2469" builtinId="8" hidden="1"/>
    <cellStyle name="Hyperlink" xfId="2471" builtinId="8" hidden="1"/>
    <cellStyle name="Hyperlink" xfId="2473" builtinId="8" hidden="1"/>
    <cellStyle name="Hyperlink" xfId="2475" builtinId="8" hidden="1"/>
    <cellStyle name="Hyperlink" xfId="2477" builtinId="8" hidden="1"/>
    <cellStyle name="Hyperlink" xfId="2479" builtinId="8" hidden="1"/>
    <cellStyle name="Hyperlink" xfId="2481" builtinId="8" hidden="1"/>
    <cellStyle name="Hyperlink" xfId="2483" builtinId="8" hidden="1"/>
    <cellStyle name="Hyperlink" xfId="2485" builtinId="8" hidden="1"/>
    <cellStyle name="Hyperlink" xfId="2487" builtinId="8" hidden="1"/>
    <cellStyle name="Hyperlink" xfId="2489" builtinId="8" hidden="1"/>
    <cellStyle name="Hyperlink" xfId="2491" builtinId="8" hidden="1"/>
    <cellStyle name="Hyperlink" xfId="2493" builtinId="8" hidden="1"/>
    <cellStyle name="Hyperlink" xfId="2495" builtinId="8" hidden="1"/>
    <cellStyle name="Hyperlink" xfId="2497" builtinId="8" hidden="1"/>
    <cellStyle name="Hyperlink" xfId="2499" builtinId="8" hidden="1"/>
    <cellStyle name="Hyperlink" xfId="2501" builtinId="8" hidden="1"/>
    <cellStyle name="Hyperlink" xfId="2503" builtinId="8" hidden="1"/>
    <cellStyle name="Hyperlink" xfId="2505" builtinId="8" hidden="1"/>
    <cellStyle name="Hyperlink" xfId="2507" builtinId="8" hidden="1"/>
    <cellStyle name="Hyperlink" xfId="2509" builtinId="8" hidden="1"/>
    <cellStyle name="Hyperlink" xfId="2511" builtinId="8" hidden="1"/>
    <cellStyle name="Hyperlink" xfId="2513" builtinId="8" hidden="1"/>
    <cellStyle name="Hyperlink" xfId="2515" builtinId="8" hidden="1"/>
    <cellStyle name="Hyperlink" xfId="2517" builtinId="8" hidden="1"/>
    <cellStyle name="Hyperlink" xfId="2519" builtinId="8" hidden="1"/>
    <cellStyle name="Hyperlink" xfId="2521" builtinId="8" hidden="1"/>
    <cellStyle name="Hyperlink" xfId="2523" builtinId="8" hidden="1"/>
    <cellStyle name="Hyperlink" xfId="2525" builtinId="8" hidden="1"/>
    <cellStyle name="Hyperlink" xfId="2527" builtinId="8" hidden="1"/>
    <cellStyle name="Hyperlink" xfId="2529" builtinId="8" hidden="1"/>
    <cellStyle name="Hyperlink" xfId="2531" builtinId="8" hidden="1"/>
    <cellStyle name="Hyperlink" xfId="2533" builtinId="8" hidden="1"/>
    <cellStyle name="Hyperlink" xfId="2535" builtinId="8" hidden="1"/>
    <cellStyle name="Hyperlink" xfId="2537" builtinId="8" hidden="1"/>
    <cellStyle name="Hyperlink" xfId="2539" builtinId="8" hidden="1"/>
    <cellStyle name="Hyperlink" xfId="2541" builtinId="8" hidden="1"/>
    <cellStyle name="Hyperlink" xfId="2543" builtinId="8" hidden="1"/>
    <cellStyle name="Hyperlink" xfId="2545" builtinId="8" hidden="1"/>
    <cellStyle name="Hyperlink" xfId="2547" builtinId="8" hidden="1"/>
    <cellStyle name="Hyperlink" xfId="2549" builtinId="8" hidden="1"/>
    <cellStyle name="Hyperlink" xfId="2551" builtinId="8" hidden="1"/>
    <cellStyle name="Hyperlink" xfId="2553" builtinId="8" hidden="1"/>
    <cellStyle name="Hyperlink" xfId="2555" builtinId="8" hidden="1"/>
    <cellStyle name="Hyperlink" xfId="2557" builtinId="8" hidden="1"/>
    <cellStyle name="Hyperlink" xfId="2559" builtinId="8" hidden="1"/>
    <cellStyle name="Hyperlink" xfId="2561" builtinId="8" hidden="1"/>
    <cellStyle name="Hyperlink" xfId="2563" builtinId="8" hidden="1"/>
    <cellStyle name="Hyperlink" xfId="2565" builtinId="8" hidden="1"/>
    <cellStyle name="Hyperlink" xfId="2567" builtinId="8" hidden="1"/>
    <cellStyle name="Hyperlink" xfId="2569" builtinId="8" hidden="1"/>
    <cellStyle name="Hyperlink" xfId="2571" builtinId="8" hidden="1"/>
    <cellStyle name="Hyperlink" xfId="2573" builtinId="8" hidden="1"/>
    <cellStyle name="Hyperlink" xfId="2575" builtinId="8" hidden="1"/>
    <cellStyle name="Hyperlink" xfId="2577" builtinId="8" hidden="1"/>
    <cellStyle name="Hyperlink" xfId="2579" builtinId="8" hidden="1"/>
    <cellStyle name="Hyperlink" xfId="2581" builtinId="8" hidden="1"/>
    <cellStyle name="Hyperlink" xfId="2583" builtinId="8" hidden="1"/>
    <cellStyle name="Hyperlink" xfId="2585" builtinId="8" hidden="1"/>
    <cellStyle name="Hyperlink" xfId="2587" builtinId="8" hidden="1"/>
    <cellStyle name="Hyperlink" xfId="2589" builtinId="8" hidden="1"/>
    <cellStyle name="Hyperlink" xfId="2591" builtinId="8" hidden="1"/>
    <cellStyle name="Hyperlink" xfId="2593" builtinId="8" hidden="1"/>
    <cellStyle name="Hyperlink" xfId="2595" builtinId="8" hidden="1"/>
    <cellStyle name="Hyperlink" xfId="2597" builtinId="8" hidden="1"/>
    <cellStyle name="Hyperlink" xfId="2599" builtinId="8" hidden="1"/>
    <cellStyle name="Hyperlink" xfId="2601" builtinId="8" hidden="1"/>
    <cellStyle name="Hyperlink" xfId="2603" builtinId="8" hidden="1"/>
    <cellStyle name="Hyperlink" xfId="2605" builtinId="8" hidden="1"/>
    <cellStyle name="Hyperlink" xfId="2607" builtinId="8" hidden="1"/>
    <cellStyle name="Hyperlink" xfId="2609" builtinId="8" hidden="1"/>
    <cellStyle name="Hyperlink" xfId="2611" builtinId="8" hidden="1"/>
    <cellStyle name="Hyperlink" xfId="2613" builtinId="8" hidden="1"/>
    <cellStyle name="Hyperlink" xfId="2615" builtinId="8" hidden="1"/>
    <cellStyle name="Hyperlink" xfId="2617" builtinId="8" hidden="1"/>
    <cellStyle name="Hyperlink" xfId="2619" builtinId="8" hidden="1"/>
    <cellStyle name="Hyperlink" xfId="2621" builtinId="8" hidden="1"/>
    <cellStyle name="Hyperlink" xfId="2623" builtinId="8" hidden="1"/>
    <cellStyle name="Hyperlink" xfId="2625" builtinId="8" hidden="1"/>
    <cellStyle name="Hyperlink" xfId="2627" builtinId="8" hidden="1"/>
    <cellStyle name="Hyperlink" xfId="2629" builtinId="8" hidden="1"/>
    <cellStyle name="Hyperlink" xfId="2631" builtinId="8" hidden="1"/>
    <cellStyle name="Hyperlink" xfId="2633" builtinId="8" hidden="1"/>
    <cellStyle name="Hyperlink" xfId="2635" builtinId="8" hidden="1"/>
    <cellStyle name="Hyperlink" xfId="2637" builtinId="8" hidden="1"/>
    <cellStyle name="Hyperlink" xfId="2639" builtinId="8" hidden="1"/>
    <cellStyle name="Hyperlink" xfId="2641" builtinId="8" hidden="1"/>
    <cellStyle name="Hyperlink" xfId="2643" builtinId="8" hidden="1"/>
    <cellStyle name="Hyperlink" xfId="2645" builtinId="8" hidden="1"/>
    <cellStyle name="Hyperlink" xfId="2647" builtinId="8" hidden="1"/>
    <cellStyle name="Hyperlink" xfId="2649" builtinId="8" hidden="1"/>
    <cellStyle name="Hyperlink" xfId="2651" builtinId="8" hidden="1"/>
    <cellStyle name="Hyperlink" xfId="2653" builtinId="8" hidden="1"/>
    <cellStyle name="Hyperlink" xfId="2655" builtinId="8" hidden="1"/>
    <cellStyle name="Hyperlink" xfId="2657" builtinId="8" hidden="1"/>
    <cellStyle name="Hyperlink" xfId="2659" builtinId="8" hidden="1"/>
    <cellStyle name="Hyperlink" xfId="2661" builtinId="8" hidden="1"/>
    <cellStyle name="Hyperlink" xfId="2663" builtinId="8" hidden="1"/>
    <cellStyle name="Hyperlink" xfId="2665" builtinId="8" hidden="1"/>
    <cellStyle name="Hyperlink" xfId="2667" builtinId="8" hidden="1"/>
    <cellStyle name="Hyperlink" xfId="2669" builtinId="8" hidden="1"/>
    <cellStyle name="Hyperlink" xfId="2671" builtinId="8" hidden="1"/>
    <cellStyle name="Hyperlink" xfId="2673" builtinId="8" hidden="1"/>
    <cellStyle name="Hyperlink" xfId="2675" builtinId="8" hidden="1"/>
    <cellStyle name="Hyperlink" xfId="2677" builtinId="8" hidden="1"/>
    <cellStyle name="Hyperlink" xfId="2679" builtinId="8" hidden="1"/>
    <cellStyle name="Hyperlink" xfId="2681" builtinId="8" hidden="1"/>
    <cellStyle name="Hyperlink" xfId="2683" builtinId="8" hidden="1"/>
    <cellStyle name="Hyperlink" xfId="2685" builtinId="8" hidden="1"/>
    <cellStyle name="Hyperlink" xfId="2687" builtinId="8" hidden="1"/>
    <cellStyle name="Hyperlink" xfId="2689" builtinId="8" hidden="1"/>
    <cellStyle name="Hyperlink" xfId="2691" builtinId="8" hidden="1"/>
    <cellStyle name="Hyperlink" xfId="2693" builtinId="8" hidden="1"/>
    <cellStyle name="Hyperlink" xfId="2695" builtinId="8" hidden="1"/>
    <cellStyle name="Hyperlink" xfId="2697" builtinId="8" hidden="1"/>
    <cellStyle name="Hyperlink" xfId="2699" builtinId="8" hidden="1"/>
    <cellStyle name="Hyperlink" xfId="2701" builtinId="8" hidden="1"/>
    <cellStyle name="Hyperlink" xfId="2703" builtinId="8" hidden="1"/>
    <cellStyle name="Hyperlink" xfId="2705" builtinId="8" hidden="1"/>
    <cellStyle name="Hyperlink" xfId="2707" builtinId="8" hidden="1"/>
    <cellStyle name="Hyperlink" xfId="2709" builtinId="8" hidden="1"/>
    <cellStyle name="Hyperlink" xfId="2711" builtinId="8" hidden="1"/>
    <cellStyle name="Hyperlink" xfId="2713" builtinId="8" hidden="1"/>
    <cellStyle name="Hyperlink" xfId="2715" builtinId="8" hidden="1"/>
    <cellStyle name="Hyperlink" xfId="2717" builtinId="8" hidden="1"/>
    <cellStyle name="Hyperlink" xfId="2719" builtinId="8" hidden="1"/>
    <cellStyle name="Hyperlink" xfId="2721" builtinId="8" hidden="1"/>
    <cellStyle name="Hyperlink" xfId="2723" builtinId="8" hidden="1"/>
    <cellStyle name="Hyperlink" xfId="2725" builtinId="8" hidden="1"/>
    <cellStyle name="Hyperlink" xfId="2727" builtinId="8" hidden="1"/>
    <cellStyle name="Hyperlink" xfId="2729" builtinId="8" hidden="1"/>
    <cellStyle name="Hyperlink" xfId="2731" builtinId="8" hidden="1"/>
    <cellStyle name="Hyperlink" xfId="2733" builtinId="8" hidden="1"/>
    <cellStyle name="Hyperlink" xfId="2735" builtinId="8" hidden="1"/>
    <cellStyle name="Hyperlink" xfId="2737" builtinId="8" hidden="1"/>
    <cellStyle name="Hyperlink" xfId="2739" builtinId="8" hidden="1"/>
    <cellStyle name="Hyperlink" xfId="2741" builtinId="8" hidden="1"/>
    <cellStyle name="Hyperlink" xfId="2743" builtinId="8" hidden="1"/>
    <cellStyle name="Hyperlink" xfId="2745" builtinId="8" hidden="1"/>
    <cellStyle name="Hyperlink" xfId="2747" builtinId="8" hidden="1"/>
    <cellStyle name="Hyperlink" xfId="2749" builtinId="8" hidden="1"/>
    <cellStyle name="Hyperlink" xfId="2751" builtinId="8" hidden="1"/>
    <cellStyle name="Hyperlink" xfId="2753" builtinId="8" hidden="1"/>
    <cellStyle name="Hyperlink" xfId="2755" builtinId="8" hidden="1"/>
    <cellStyle name="Hyperlink" xfId="2757" builtinId="8" hidden="1"/>
    <cellStyle name="Hyperlink" xfId="2759" builtinId="8" hidden="1"/>
    <cellStyle name="Hyperlink" xfId="2761" builtinId="8" hidden="1"/>
    <cellStyle name="Hyperlink" xfId="2763" builtinId="8" hidden="1"/>
    <cellStyle name="Hyperlink" xfId="2765" builtinId="8" hidden="1"/>
    <cellStyle name="Hyperlink" xfId="2767" builtinId="8" hidden="1"/>
    <cellStyle name="Hyperlink" xfId="2769" builtinId="8" hidden="1"/>
    <cellStyle name="Hyperlink" xfId="2771" builtinId="8" hidden="1"/>
    <cellStyle name="Hyperlink" xfId="2773" builtinId="8" hidden="1"/>
    <cellStyle name="Hyperlink" xfId="2775" builtinId="8" hidden="1"/>
    <cellStyle name="Hyperlink" xfId="2777" builtinId="8" hidden="1"/>
    <cellStyle name="Hyperlink" xfId="2779" builtinId="8" hidden="1"/>
    <cellStyle name="Hyperlink" xfId="2781" builtinId="8" hidden="1"/>
    <cellStyle name="Hyperlink" xfId="2783" builtinId="8" hidden="1"/>
    <cellStyle name="Hyperlink" xfId="2785" builtinId="8" hidden="1"/>
    <cellStyle name="Hyperlink" xfId="2787" builtinId="8" hidden="1"/>
    <cellStyle name="Hyperlink" xfId="2789" builtinId="8" hidden="1"/>
    <cellStyle name="Hyperlink" xfId="2791" builtinId="8" hidden="1"/>
    <cellStyle name="Hyperlink" xfId="2793" builtinId="8" hidden="1"/>
    <cellStyle name="Hyperlink" xfId="2795" builtinId="8" hidden="1"/>
    <cellStyle name="Hyperlink" xfId="2797" builtinId="8" hidden="1"/>
    <cellStyle name="Hyperlink" xfId="2799" builtinId="8" hidden="1"/>
    <cellStyle name="Hyperlink" xfId="2801" builtinId="8" hidden="1"/>
    <cellStyle name="Hyperlink" xfId="2803" builtinId="8" hidden="1"/>
    <cellStyle name="Hyperlink" xfId="2805" builtinId="8" hidden="1"/>
    <cellStyle name="Hyperlink" xfId="2807" builtinId="8" hidden="1"/>
    <cellStyle name="Hyperlink" xfId="2809" builtinId="8" hidden="1"/>
    <cellStyle name="Hyperlink" xfId="2811" builtinId="8" hidden="1"/>
    <cellStyle name="Hyperlink" xfId="2813" builtinId="8" hidden="1"/>
    <cellStyle name="Hyperlink" xfId="2815" builtinId="8" hidden="1"/>
    <cellStyle name="Hyperlink" xfId="2817" builtinId="8" hidden="1"/>
    <cellStyle name="Hyperlink" xfId="2819" builtinId="8" hidden="1"/>
    <cellStyle name="Hyperlink" xfId="2821" builtinId="8" hidden="1"/>
    <cellStyle name="Hyperlink" xfId="2823" builtinId="8" hidden="1"/>
    <cellStyle name="Hyperlink" xfId="2825" builtinId="8" hidden="1"/>
    <cellStyle name="Hyperlink" xfId="2827" builtinId="8" hidden="1"/>
    <cellStyle name="Hyperlink" xfId="2829" builtinId="8" hidden="1"/>
    <cellStyle name="Hyperlink" xfId="2831" builtinId="8" hidden="1"/>
    <cellStyle name="Hyperlink" xfId="2833" builtinId="8" hidden="1"/>
    <cellStyle name="Hyperlink" xfId="2835" builtinId="8" hidden="1"/>
    <cellStyle name="Hyperlink" xfId="2837" builtinId="8" hidden="1"/>
    <cellStyle name="Hyperlink" xfId="2839" builtinId="8" hidden="1"/>
    <cellStyle name="Hyperlink" xfId="2841" builtinId="8" hidden="1"/>
    <cellStyle name="Hyperlink" xfId="2843" builtinId="8" hidden="1"/>
    <cellStyle name="Hyperlink" xfId="2845" builtinId="8" hidden="1"/>
    <cellStyle name="Hyperlink" xfId="2847" builtinId="8" hidden="1"/>
    <cellStyle name="Hyperlink" xfId="2849" builtinId="8" hidden="1"/>
    <cellStyle name="Hyperlink" xfId="2851" builtinId="8" hidden="1"/>
    <cellStyle name="Hyperlink" xfId="2853" builtinId="8" hidden="1"/>
    <cellStyle name="Hyperlink" xfId="2855" builtinId="8" hidden="1"/>
    <cellStyle name="Hyperlink" xfId="2857" builtinId="8" hidden="1"/>
    <cellStyle name="Hyperlink" xfId="2859" builtinId="8" hidden="1"/>
    <cellStyle name="Hyperlink" xfId="2861" builtinId="8" hidden="1"/>
    <cellStyle name="Hyperlink" xfId="2863" builtinId="8" hidden="1"/>
    <cellStyle name="Hyperlink" xfId="2865" builtinId="8" hidden="1"/>
    <cellStyle name="Hyperlink" xfId="2867" builtinId="8" hidden="1"/>
    <cellStyle name="Hyperlink" xfId="2869" builtinId="8" hidden="1"/>
    <cellStyle name="Hyperlink" xfId="2871" builtinId="8" hidden="1"/>
    <cellStyle name="Hyperlink" xfId="2873" builtinId="8" hidden="1"/>
    <cellStyle name="Hyperlink" xfId="2875" builtinId="8" hidden="1"/>
    <cellStyle name="Hyperlink" xfId="2877" builtinId="8" hidden="1"/>
    <cellStyle name="Hyperlink" xfId="2879" builtinId="8" hidden="1"/>
    <cellStyle name="Hyperlink" xfId="2881" builtinId="8" hidden="1"/>
    <cellStyle name="Hyperlink" xfId="2883" builtinId="8" hidden="1"/>
    <cellStyle name="Hyperlink" xfId="2885" builtinId="8" hidden="1"/>
    <cellStyle name="Hyperlink" xfId="2887" builtinId="8" hidden="1"/>
    <cellStyle name="Hyperlink" xfId="2889" builtinId="8" hidden="1"/>
    <cellStyle name="Hyperlink" xfId="2891" builtinId="8" hidden="1"/>
    <cellStyle name="Hyperlink" xfId="2893" builtinId="8" hidden="1"/>
    <cellStyle name="Hyperlink" xfId="2895" builtinId="8" hidden="1"/>
    <cellStyle name="Hyperlink" xfId="2897" builtinId="8" hidden="1"/>
    <cellStyle name="Hyperlink" xfId="2899" builtinId="8" hidden="1"/>
    <cellStyle name="Hyperlink" xfId="2901" builtinId="8" hidden="1"/>
    <cellStyle name="Hyperlink" xfId="2903" builtinId="8" hidden="1"/>
    <cellStyle name="Hyperlink" xfId="2905" builtinId="8" hidden="1"/>
    <cellStyle name="Hyperlink" xfId="2907" builtinId="8" hidden="1"/>
    <cellStyle name="Hyperlink" xfId="2909" builtinId="8" hidden="1"/>
    <cellStyle name="Hyperlink" xfId="2911" builtinId="8" hidden="1"/>
    <cellStyle name="Hyperlink" xfId="2913" builtinId="8" hidden="1"/>
    <cellStyle name="Hyperlink" xfId="2915" builtinId="8" hidden="1"/>
    <cellStyle name="Hyperlink" xfId="2917" builtinId="8" hidden="1"/>
    <cellStyle name="Hyperlink" xfId="2919" builtinId="8" hidden="1"/>
    <cellStyle name="Hyperlink" xfId="2921" builtinId="8" hidden="1"/>
    <cellStyle name="Hyperlink" xfId="2923" builtinId="8" hidden="1"/>
    <cellStyle name="Hyperlink" xfId="2925" builtinId="8" hidden="1"/>
    <cellStyle name="Hyperlink" xfId="2927" builtinId="8" hidden="1"/>
    <cellStyle name="Hyperlink" xfId="2929" builtinId="8" hidden="1"/>
    <cellStyle name="Hyperlink" xfId="2931" builtinId="8" hidden="1"/>
    <cellStyle name="Hyperlink" xfId="2933" builtinId="8" hidden="1"/>
    <cellStyle name="Hyperlink" xfId="2935" builtinId="8" hidden="1"/>
    <cellStyle name="Hyperlink" xfId="2937" builtinId="8" hidden="1"/>
    <cellStyle name="Hyperlink" xfId="2939" builtinId="8" hidden="1"/>
    <cellStyle name="Hyperlink" xfId="2941" builtinId="8" hidden="1"/>
    <cellStyle name="Hyperlink" xfId="2943" builtinId="8" hidden="1"/>
    <cellStyle name="Hyperlink" xfId="2945" builtinId="8" hidden="1"/>
    <cellStyle name="Hyperlink" xfId="2947" builtinId="8" hidden="1"/>
    <cellStyle name="Hyperlink" xfId="2949" builtinId="8" hidden="1"/>
    <cellStyle name="Hyperlink" xfId="2951" builtinId="8" hidden="1"/>
    <cellStyle name="Hyperlink" xfId="2953" builtinId="8" hidden="1"/>
    <cellStyle name="Hyperlink" xfId="2955" builtinId="8" hidden="1"/>
    <cellStyle name="Hyperlink" xfId="2957" builtinId="8" hidden="1"/>
    <cellStyle name="Hyperlink" xfId="2959" builtinId="8" hidden="1"/>
    <cellStyle name="Hyperlink" xfId="2961" builtinId="8" hidden="1"/>
    <cellStyle name="Hyperlink" xfId="2963" builtinId="8" hidden="1"/>
    <cellStyle name="Hyperlink" xfId="2965" builtinId="8" hidden="1"/>
    <cellStyle name="Hyperlink" xfId="2967" builtinId="8" hidden="1"/>
    <cellStyle name="Hyperlink" xfId="2969" builtinId="8" hidden="1"/>
    <cellStyle name="Hyperlink" xfId="2971" builtinId="8" hidden="1"/>
    <cellStyle name="Hyperlink" xfId="2973" builtinId="8" hidden="1"/>
    <cellStyle name="Hyperlink" xfId="2975" builtinId="8" hidden="1"/>
    <cellStyle name="Hyperlink" xfId="2977" builtinId="8" hidden="1"/>
    <cellStyle name="Hyperlink" xfId="2979" builtinId="8" hidden="1"/>
    <cellStyle name="Hyperlink" xfId="2981" builtinId="8" hidden="1"/>
    <cellStyle name="Hyperlink" xfId="2983" builtinId="8" hidden="1"/>
    <cellStyle name="Hyperlink" xfId="2985" builtinId="8" hidden="1"/>
    <cellStyle name="Hyperlink" xfId="2987" builtinId="8" hidden="1"/>
    <cellStyle name="Hyperlink" xfId="2989" builtinId="8" hidden="1"/>
    <cellStyle name="Hyperlink" xfId="2991" builtinId="8" hidden="1"/>
    <cellStyle name="Hyperlink" xfId="2993" builtinId="8" hidden="1"/>
    <cellStyle name="Hyperlink" xfId="2995" builtinId="8" hidden="1"/>
    <cellStyle name="Hyperlink" xfId="2997" builtinId="8" hidden="1"/>
    <cellStyle name="Hyperlink" xfId="2999" builtinId="8" hidden="1"/>
    <cellStyle name="Hyperlink" xfId="3001" builtinId="8" hidden="1"/>
    <cellStyle name="Hyperlink" xfId="3003" builtinId="8" hidden="1"/>
    <cellStyle name="Hyperlink" xfId="3005" builtinId="8" hidden="1"/>
    <cellStyle name="Hyperlink" xfId="3007" builtinId="8" hidden="1"/>
    <cellStyle name="Hyperlink" xfId="3009" builtinId="8" hidden="1"/>
    <cellStyle name="Hyperlink" xfId="3011" builtinId="8" hidden="1"/>
    <cellStyle name="Hyperlink" xfId="3013" builtinId="8" hidden="1"/>
    <cellStyle name="Hyperlink" xfId="3015" builtinId="8" hidden="1"/>
    <cellStyle name="Hyperlink" xfId="3017" builtinId="8" hidden="1"/>
    <cellStyle name="Hyperlink" xfId="3019" builtinId="8" hidden="1"/>
    <cellStyle name="Hyperlink" xfId="3021" builtinId="8" hidden="1"/>
    <cellStyle name="Hyperlink" xfId="3023" builtinId="8" hidden="1"/>
    <cellStyle name="Hyperlink" xfId="3025" builtinId="8" hidden="1"/>
    <cellStyle name="Hyperlink" xfId="3027" builtinId="8" hidden="1"/>
    <cellStyle name="Hyperlink" xfId="3029" builtinId="8" hidden="1"/>
    <cellStyle name="Hyperlink" xfId="3031" builtinId="8" hidden="1"/>
    <cellStyle name="Hyperlink" xfId="3033" builtinId="8" hidden="1"/>
    <cellStyle name="Hyperlink" xfId="3035" builtinId="8" hidden="1"/>
    <cellStyle name="Hyperlink" xfId="3037" builtinId="8" hidden="1"/>
    <cellStyle name="Hyperlink" xfId="3039" builtinId="8" hidden="1"/>
    <cellStyle name="Hyperlink" xfId="3041" builtinId="8" hidden="1"/>
    <cellStyle name="Hyperlink" xfId="3043" builtinId="8" hidden="1"/>
    <cellStyle name="Hyperlink" xfId="3045" builtinId="8" hidden="1"/>
    <cellStyle name="Hyperlink" xfId="3047" builtinId="8" hidden="1"/>
    <cellStyle name="Hyperlink" xfId="3049" builtinId="8" hidden="1"/>
    <cellStyle name="Hyperlink" xfId="3051" builtinId="8" hidden="1"/>
    <cellStyle name="Hyperlink" xfId="3053" builtinId="8" hidden="1"/>
    <cellStyle name="Hyperlink" xfId="3055" builtinId="8" hidden="1"/>
    <cellStyle name="Hyperlink" xfId="3057" builtinId="8" hidden="1"/>
    <cellStyle name="Hyperlink" xfId="3059" builtinId="8" hidden="1"/>
    <cellStyle name="Hyperlink" xfId="3061" builtinId="8" hidden="1"/>
    <cellStyle name="Hyperlink" xfId="3063" builtinId="8" hidden="1"/>
    <cellStyle name="Hyperlink" xfId="3065" builtinId="8" hidden="1"/>
    <cellStyle name="Hyperlink" xfId="3067" builtinId="8" hidden="1"/>
    <cellStyle name="Hyperlink" xfId="3069" builtinId="8" hidden="1"/>
    <cellStyle name="Hyperlink" xfId="3071" builtinId="8" hidden="1"/>
    <cellStyle name="Hyperlink" xfId="3073" builtinId="8" hidden="1"/>
    <cellStyle name="Hyperlink" xfId="3075" builtinId="8" hidden="1"/>
    <cellStyle name="Hyperlink" xfId="3077" builtinId="8" hidden="1"/>
    <cellStyle name="Hyperlink" xfId="3079" builtinId="8" hidden="1"/>
    <cellStyle name="Hyperlink" xfId="3081" builtinId="8" hidden="1"/>
    <cellStyle name="Hyperlink" xfId="3083" builtinId="8" hidden="1"/>
    <cellStyle name="Hyperlink" xfId="3085" builtinId="8" hidden="1"/>
    <cellStyle name="Hyperlink" xfId="3087" builtinId="8" hidden="1"/>
    <cellStyle name="Hyperlink" xfId="3089" builtinId="8" hidden="1"/>
    <cellStyle name="Hyperlink" xfId="3091" builtinId="8" hidden="1"/>
    <cellStyle name="Hyperlink" xfId="3093" builtinId="8" hidden="1"/>
    <cellStyle name="Hyperlink" xfId="3095" builtinId="8" hidden="1"/>
    <cellStyle name="Hyperlink" xfId="3097" builtinId="8" hidden="1"/>
    <cellStyle name="Hyperlink" xfId="3099" builtinId="8" hidden="1"/>
    <cellStyle name="Hyperlink" xfId="3101" builtinId="8" hidden="1"/>
    <cellStyle name="Hyperlink" xfId="3103" builtinId="8" hidden="1"/>
    <cellStyle name="Hyperlink" xfId="3105" builtinId="8" hidden="1"/>
    <cellStyle name="Hyperlink" xfId="3107" builtinId="8" hidden="1"/>
    <cellStyle name="Hyperlink" xfId="3109" builtinId="8" hidden="1"/>
    <cellStyle name="Hyperlink" xfId="3111" builtinId="8" hidden="1"/>
    <cellStyle name="Hyperlink" xfId="3113" builtinId="8" hidden="1"/>
    <cellStyle name="Hyperlink" xfId="3115" builtinId="8" hidden="1"/>
    <cellStyle name="Hyperlink" xfId="3117" builtinId="8" hidden="1"/>
    <cellStyle name="Hyperlink" xfId="3119" builtinId="8" hidden="1"/>
    <cellStyle name="Hyperlink" xfId="3121" builtinId="8" hidden="1"/>
    <cellStyle name="Hyperlink" xfId="3123" builtinId="8" hidden="1"/>
    <cellStyle name="Hyperlink" xfId="3125" builtinId="8" hidden="1"/>
    <cellStyle name="Hyperlink" xfId="3127" builtinId="8" hidden="1"/>
    <cellStyle name="Hyperlink" xfId="3129" builtinId="8" hidden="1"/>
    <cellStyle name="Hyperlink" xfId="3131" builtinId="8" hidden="1"/>
    <cellStyle name="Hyperlink" xfId="3133" builtinId="8" hidden="1"/>
    <cellStyle name="Hyperlink" xfId="3135" builtinId="8" hidden="1"/>
    <cellStyle name="Hyperlink" xfId="3137" builtinId="8" hidden="1"/>
    <cellStyle name="Hyperlink" xfId="3139" builtinId="8" hidden="1"/>
    <cellStyle name="Hyperlink" xfId="3141" builtinId="8" hidden="1"/>
    <cellStyle name="Hyperlink" xfId="3143" builtinId="8" hidden="1"/>
    <cellStyle name="Hyperlink" xfId="3145" builtinId="8" hidden="1"/>
    <cellStyle name="Hyperlink" xfId="3147" builtinId="8" hidden="1"/>
    <cellStyle name="Hyperlink" xfId="3149" builtinId="8" hidden="1"/>
    <cellStyle name="Hyperlink" xfId="3151" builtinId="8" hidden="1"/>
    <cellStyle name="Hyperlink" xfId="3153" builtinId="8" hidden="1"/>
    <cellStyle name="Hyperlink" xfId="3155" builtinId="8" hidden="1"/>
    <cellStyle name="Hyperlink" xfId="3157" builtinId="8" hidden="1"/>
    <cellStyle name="Hyperlink" xfId="3159" builtinId="8" hidden="1"/>
    <cellStyle name="Hyperlink" xfId="3161" builtinId="8" hidden="1"/>
    <cellStyle name="Hyperlink" xfId="3163" builtinId="8" hidden="1"/>
    <cellStyle name="Hyperlink" xfId="3165" builtinId="8" hidden="1"/>
    <cellStyle name="Hyperlink" xfId="3167" builtinId="8" hidden="1"/>
    <cellStyle name="Hyperlink" xfId="3169" builtinId="8" hidden="1"/>
    <cellStyle name="Hyperlink" xfId="3171" builtinId="8" hidden="1"/>
    <cellStyle name="Hyperlink" xfId="3173" builtinId="8" hidden="1"/>
    <cellStyle name="Hyperlink" xfId="3175" builtinId="8" hidden="1"/>
    <cellStyle name="Hyperlink" xfId="3177" builtinId="8" hidden="1"/>
    <cellStyle name="Hyperlink" xfId="3179" builtinId="8" hidden="1"/>
    <cellStyle name="Hyperlink" xfId="3181" builtinId="8" hidden="1"/>
    <cellStyle name="Hyperlink" xfId="3183" builtinId="8" hidden="1"/>
    <cellStyle name="Hyperlink" xfId="3185" builtinId="8" hidden="1"/>
    <cellStyle name="Hyperlink" xfId="3187" builtinId="8" hidden="1"/>
    <cellStyle name="Hyperlink" xfId="3189" builtinId="8" hidden="1"/>
    <cellStyle name="Hyperlink" xfId="3191" builtinId="8" hidden="1"/>
    <cellStyle name="Hyperlink" xfId="3193" builtinId="8" hidden="1"/>
    <cellStyle name="Hyperlink" xfId="3195" builtinId="8" hidden="1"/>
    <cellStyle name="Hyperlink" xfId="3197" builtinId="8" hidden="1"/>
    <cellStyle name="Hyperlink" xfId="3199" builtinId="8" hidden="1"/>
    <cellStyle name="Hyperlink" xfId="3201" builtinId="8" hidden="1"/>
    <cellStyle name="Hyperlink" xfId="3203" builtinId="8" hidden="1"/>
    <cellStyle name="Hyperlink" xfId="3205" builtinId="8" hidden="1"/>
    <cellStyle name="Hyperlink" xfId="3207" builtinId="8" hidden="1"/>
    <cellStyle name="Hyperlink" xfId="3209" builtinId="8" hidden="1"/>
    <cellStyle name="Hyperlink" xfId="3211" builtinId="8" hidden="1"/>
    <cellStyle name="Hyperlink" xfId="3213" builtinId="8" hidden="1"/>
    <cellStyle name="Hyperlink" xfId="3215" builtinId="8" hidden="1"/>
    <cellStyle name="Hyperlink" xfId="3217" builtinId="8" hidden="1"/>
    <cellStyle name="Hyperlink" xfId="3219" builtinId="8" hidden="1"/>
    <cellStyle name="Hyperlink" xfId="3221" builtinId="8" hidden="1"/>
    <cellStyle name="Hyperlink" xfId="3223" builtinId="8" hidden="1"/>
    <cellStyle name="Hyperlink" xfId="3225" builtinId="8" hidden="1"/>
    <cellStyle name="Hyperlink" xfId="3227" builtinId="8" hidden="1"/>
    <cellStyle name="Hyperlink" xfId="3229" builtinId="8" hidden="1"/>
    <cellStyle name="Hyperlink" xfId="3231" builtinId="8" hidden="1"/>
    <cellStyle name="Hyperlink" xfId="3233" builtinId="8" hidden="1"/>
    <cellStyle name="Hyperlink" xfId="3235" builtinId="8" hidden="1"/>
    <cellStyle name="Hyperlink" xfId="3237" builtinId="8" hidden="1"/>
    <cellStyle name="Hyperlink" xfId="3239" builtinId="8" hidden="1"/>
    <cellStyle name="Hyperlink" xfId="3241" builtinId="8" hidden="1"/>
    <cellStyle name="Hyperlink" xfId="3243" builtinId="8" hidden="1"/>
    <cellStyle name="Hyperlink" xfId="3245" builtinId="8" hidden="1"/>
    <cellStyle name="Hyperlink" xfId="3247" builtinId="8" hidden="1"/>
    <cellStyle name="Hyperlink" xfId="3249" builtinId="8" hidden="1"/>
    <cellStyle name="Hyperlink" xfId="3251" builtinId="8" hidden="1"/>
    <cellStyle name="Hyperlink" xfId="3253" builtinId="8" hidden="1"/>
    <cellStyle name="Hyperlink" xfId="3255" builtinId="8" hidden="1"/>
    <cellStyle name="Hyperlink" xfId="3257" builtinId="8" hidden="1"/>
    <cellStyle name="Hyperlink" xfId="3259" builtinId="8" hidden="1"/>
    <cellStyle name="Hyperlink" xfId="3261" builtinId="8" hidden="1"/>
    <cellStyle name="Hyperlink" xfId="3263" builtinId="8" hidden="1"/>
    <cellStyle name="Hyperlink" xfId="3265" builtinId="8" hidden="1"/>
    <cellStyle name="Hyperlink" xfId="3267" builtinId="8" hidden="1"/>
    <cellStyle name="Hyperlink" xfId="3269" builtinId="8" hidden="1"/>
    <cellStyle name="Hyperlink" xfId="3271" builtinId="8" hidden="1"/>
    <cellStyle name="Hyperlink" xfId="3273" builtinId="8" hidden="1"/>
    <cellStyle name="Hyperlink" xfId="3275" builtinId="8" hidden="1"/>
    <cellStyle name="Hyperlink" xfId="3277" builtinId="8" hidden="1"/>
    <cellStyle name="Hyperlink" xfId="3279" builtinId="8" hidden="1"/>
    <cellStyle name="Hyperlink" xfId="3281" builtinId="8" hidden="1"/>
    <cellStyle name="Hyperlink" xfId="3283" builtinId="8" hidden="1"/>
    <cellStyle name="Hyperlink" xfId="3285" builtinId="8" hidden="1"/>
    <cellStyle name="Hyperlink" xfId="3287" builtinId="8" hidden="1"/>
    <cellStyle name="Hyperlink" xfId="3289" builtinId="8" hidden="1"/>
    <cellStyle name="Hyperlink" xfId="3291" builtinId="8" hidden="1"/>
    <cellStyle name="Hyperlink" xfId="3293" builtinId="8" hidden="1"/>
    <cellStyle name="Hyperlink" xfId="3295" builtinId="8" hidden="1"/>
    <cellStyle name="Hyperlink" xfId="3297" builtinId="8" hidden="1"/>
    <cellStyle name="Hyperlink" xfId="3299" builtinId="8" hidden="1"/>
    <cellStyle name="Hyperlink" xfId="3301" builtinId="8" hidden="1"/>
    <cellStyle name="Hyperlink" xfId="3303" builtinId="8" hidden="1"/>
    <cellStyle name="Hyperlink" xfId="3305" builtinId="8" hidden="1"/>
    <cellStyle name="Hyperlink" xfId="3307" builtinId="8" hidden="1"/>
    <cellStyle name="Hyperlink" xfId="3309" builtinId="8" hidden="1"/>
    <cellStyle name="Hyperlink" xfId="3311" builtinId="8" hidden="1"/>
    <cellStyle name="Hyperlink" xfId="3313" builtinId="8" hidden="1"/>
    <cellStyle name="Hyperlink" xfId="3315" builtinId="8" hidden="1"/>
    <cellStyle name="Hyperlink" xfId="3317" builtinId="8" hidden="1"/>
    <cellStyle name="Hyperlink" xfId="3319" builtinId="8" hidden="1"/>
    <cellStyle name="Hyperlink" xfId="3321" builtinId="8" hidden="1"/>
    <cellStyle name="Hyperlink" xfId="3323" builtinId="8" hidden="1"/>
    <cellStyle name="Hyperlink" xfId="3325" builtinId="8" hidden="1"/>
    <cellStyle name="Hyperlink" xfId="3327" builtinId="8" hidden="1"/>
    <cellStyle name="Hyperlink" xfId="3329" builtinId="8" hidden="1"/>
    <cellStyle name="Hyperlink" xfId="3331" builtinId="8" hidden="1"/>
    <cellStyle name="Hyperlink" xfId="3333" builtinId="8" hidden="1"/>
    <cellStyle name="Hyperlink" xfId="3335" builtinId="8" hidden="1"/>
    <cellStyle name="Hyperlink" xfId="3337" builtinId="8" hidden="1"/>
    <cellStyle name="Hyperlink" xfId="3339" builtinId="8" hidden="1"/>
    <cellStyle name="Hyperlink" xfId="3341" builtinId="8" hidden="1"/>
    <cellStyle name="Hyperlink" xfId="3343" builtinId="8" hidden="1"/>
    <cellStyle name="Hyperlink" xfId="3345" builtinId="8" hidden="1"/>
    <cellStyle name="Hyperlink" xfId="3347" builtinId="8" hidden="1"/>
    <cellStyle name="Hyperlink" xfId="3349" builtinId="8" hidden="1"/>
    <cellStyle name="Hyperlink" xfId="3351" builtinId="8" hidden="1"/>
    <cellStyle name="Hyperlink" xfId="3353" builtinId="8" hidden="1"/>
    <cellStyle name="Hyperlink" xfId="3355" builtinId="8" hidden="1"/>
    <cellStyle name="Hyperlink" xfId="3357" builtinId="8" hidden="1"/>
    <cellStyle name="Hyperlink" xfId="3359" builtinId="8" hidden="1"/>
    <cellStyle name="Hyperlink" xfId="3361" builtinId="8" hidden="1"/>
    <cellStyle name="Hyperlink" xfId="3363" builtinId="8" hidden="1"/>
    <cellStyle name="Hyperlink" xfId="3365" builtinId="8" hidden="1"/>
    <cellStyle name="Hyperlink" xfId="3367" builtinId="8" hidden="1"/>
    <cellStyle name="Hyperlink" xfId="3369" builtinId="8" hidden="1"/>
    <cellStyle name="Hyperlink" xfId="3371" builtinId="8" hidden="1"/>
    <cellStyle name="Hyperlink" xfId="3373" builtinId="8" hidden="1"/>
    <cellStyle name="Hyperlink" xfId="3375" builtinId="8" hidden="1"/>
    <cellStyle name="Hyperlink" xfId="3377" builtinId="8" hidden="1"/>
    <cellStyle name="Hyperlink" xfId="3379" builtinId="8" hidden="1"/>
    <cellStyle name="Hyperlink" xfId="3381" builtinId="8" hidden="1"/>
    <cellStyle name="Hyperlink" xfId="3383" builtinId="8" hidden="1"/>
    <cellStyle name="Hyperlink" xfId="3385" builtinId="8" hidden="1"/>
    <cellStyle name="Hyperlink" xfId="3387" builtinId="8" hidden="1"/>
    <cellStyle name="Hyperlink" xfId="3389" builtinId="8" hidden="1"/>
    <cellStyle name="Hyperlink" xfId="3391" builtinId="8" hidden="1"/>
    <cellStyle name="Hyperlink" xfId="3393" builtinId="8" hidden="1"/>
    <cellStyle name="Hyperlink" xfId="3395" builtinId="8" hidden="1"/>
    <cellStyle name="Hyperlink" xfId="3397" builtinId="8" hidden="1"/>
    <cellStyle name="Hyperlink" xfId="3399" builtinId="8" hidden="1"/>
    <cellStyle name="Hyperlink" xfId="3401" builtinId="8" hidden="1"/>
    <cellStyle name="Hyperlink" xfId="3403" builtinId="8" hidden="1"/>
    <cellStyle name="Hyperlink" xfId="3405" builtinId="8" hidden="1"/>
    <cellStyle name="Hyperlink" xfId="3407" builtinId="8" hidden="1"/>
    <cellStyle name="Hyperlink" xfId="3409" builtinId="8" hidden="1"/>
    <cellStyle name="Hyperlink" xfId="3411" builtinId="8" hidden="1"/>
    <cellStyle name="Hyperlink" xfId="3413" builtinId="8" hidden="1"/>
    <cellStyle name="Hyperlink" xfId="3415" builtinId="8" hidden="1"/>
    <cellStyle name="Hyperlink" xfId="3417" builtinId="8" hidden="1"/>
    <cellStyle name="Hyperlink" xfId="3419" builtinId="8" hidden="1"/>
    <cellStyle name="Hyperlink" xfId="3421" builtinId="8" hidden="1"/>
    <cellStyle name="Hyperlink" xfId="3423" builtinId="8" hidden="1"/>
    <cellStyle name="Hyperlink" xfId="3425" builtinId="8" hidden="1"/>
    <cellStyle name="Hyperlink" xfId="3427" builtinId="8" hidden="1"/>
    <cellStyle name="Hyperlink" xfId="3429" builtinId="8" hidden="1"/>
    <cellStyle name="Hyperlink" xfId="3431" builtinId="8" hidden="1"/>
    <cellStyle name="Hyperlink" xfId="3433" builtinId="8" hidden="1"/>
    <cellStyle name="Hyperlink" xfId="3435" builtinId="8" hidden="1"/>
    <cellStyle name="Hyperlink" xfId="3437" builtinId="8" hidden="1"/>
    <cellStyle name="Hyperlink" xfId="3439" builtinId="8" hidden="1"/>
    <cellStyle name="Hyperlink" xfId="3441" builtinId="8" hidden="1"/>
    <cellStyle name="Hyperlink" xfId="3443" builtinId="8" hidden="1"/>
    <cellStyle name="Hyperlink" xfId="3445" builtinId="8" hidden="1"/>
    <cellStyle name="Hyperlink" xfId="3447" builtinId="8" hidden="1"/>
    <cellStyle name="Hyperlink" xfId="3449" builtinId="8" hidden="1"/>
    <cellStyle name="Hyperlink" xfId="3451" builtinId="8" hidden="1"/>
    <cellStyle name="Hyperlink" xfId="3453" builtinId="8" hidden="1"/>
    <cellStyle name="Hyperlink" xfId="3455" builtinId="8" hidden="1"/>
    <cellStyle name="Hyperlink" xfId="3457" builtinId="8" hidden="1"/>
    <cellStyle name="Hyperlink" xfId="3459" builtinId="8" hidden="1"/>
    <cellStyle name="Hyperlink" xfId="3461" builtinId="8" hidden="1"/>
    <cellStyle name="Hyperlink" xfId="3463" builtinId="8" hidden="1"/>
    <cellStyle name="Hyperlink" xfId="3465" builtinId="8" hidden="1"/>
    <cellStyle name="Hyperlink" xfId="3467" builtinId="8" hidden="1"/>
    <cellStyle name="Hyperlink" xfId="3469" builtinId="8" hidden="1"/>
    <cellStyle name="Hyperlink" xfId="3471" builtinId="8" hidden="1"/>
    <cellStyle name="Hyperlink" xfId="3473" builtinId="8" hidden="1"/>
    <cellStyle name="Hyperlink" xfId="3475" builtinId="8" hidden="1"/>
    <cellStyle name="Hyperlink" xfId="3477" builtinId="8" hidden="1"/>
    <cellStyle name="Hyperlink" xfId="3479" builtinId="8" hidden="1"/>
    <cellStyle name="Hyperlink" xfId="3481" builtinId="8" hidden="1"/>
    <cellStyle name="Hyperlink" xfId="3483" builtinId="8" hidden="1"/>
    <cellStyle name="Hyperlink" xfId="3485" builtinId="8" hidden="1"/>
    <cellStyle name="Hyperlink" xfId="3487" builtinId="8" hidden="1"/>
    <cellStyle name="Hyperlink" xfId="3489" builtinId="8" hidden="1"/>
    <cellStyle name="Hyperlink" xfId="3491" builtinId="8" hidden="1"/>
    <cellStyle name="Hyperlink" xfId="3493" builtinId="8" hidden="1"/>
    <cellStyle name="Hyperlink" xfId="3495" builtinId="8" hidden="1"/>
    <cellStyle name="Hyperlink" xfId="3497" builtinId="8" hidden="1"/>
    <cellStyle name="Hyperlink" xfId="3499" builtinId="8" hidden="1"/>
    <cellStyle name="Hyperlink" xfId="3501" builtinId="8" hidden="1"/>
    <cellStyle name="Hyperlink" xfId="3503" builtinId="8" hidden="1"/>
    <cellStyle name="Hyperlink" xfId="3505" builtinId="8" hidden="1"/>
    <cellStyle name="Hyperlink" xfId="3507" builtinId="8" hidden="1"/>
    <cellStyle name="Hyperlink" xfId="3509" builtinId="8" hidden="1"/>
    <cellStyle name="Hyperlink" xfId="3511" builtinId="8" hidden="1"/>
    <cellStyle name="Hyperlink" xfId="3513" builtinId="8" hidden="1"/>
    <cellStyle name="Hyperlink" xfId="3515" builtinId="8" hidden="1"/>
    <cellStyle name="Hyperlink" xfId="3517" builtinId="8" hidden="1"/>
    <cellStyle name="Hyperlink" xfId="3519" builtinId="8" hidden="1"/>
    <cellStyle name="Hyperlink" xfId="3521" builtinId="8" hidden="1"/>
    <cellStyle name="Hyperlink" xfId="3523" builtinId="8" hidden="1"/>
    <cellStyle name="Hyperlink" xfId="3525" builtinId="8" hidden="1"/>
    <cellStyle name="Hyperlink" xfId="3527" builtinId="8" hidden="1"/>
    <cellStyle name="Hyperlink" xfId="3529" builtinId="8" hidden="1"/>
    <cellStyle name="Hyperlink" xfId="3531" builtinId="8" hidden="1"/>
    <cellStyle name="Hyperlink" xfId="3533" builtinId="8" hidden="1"/>
    <cellStyle name="Hyperlink" xfId="3535" builtinId="8" hidden="1"/>
    <cellStyle name="Hyperlink" xfId="3537" builtinId="8" hidden="1"/>
    <cellStyle name="Hyperlink" xfId="3539" builtinId="8" hidden="1"/>
    <cellStyle name="Hyperlink" xfId="3541" builtinId="8" hidden="1"/>
    <cellStyle name="Hyperlink" xfId="3543" builtinId="8" hidden="1"/>
    <cellStyle name="Hyperlink" xfId="3545" builtinId="8" hidden="1"/>
    <cellStyle name="Hyperlink" xfId="3547" builtinId="8" hidden="1"/>
    <cellStyle name="Hyperlink" xfId="3549" builtinId="8" hidden="1"/>
    <cellStyle name="Hyperlink" xfId="3551" builtinId="8" hidden="1"/>
    <cellStyle name="Hyperlink" xfId="3553" builtinId="8" hidden="1"/>
    <cellStyle name="Hyperlink" xfId="3555" builtinId="8" hidden="1"/>
    <cellStyle name="Hyperlink" xfId="3557" builtinId="8" hidden="1"/>
    <cellStyle name="Hyperlink" xfId="3559" builtinId="8" hidden="1"/>
    <cellStyle name="Hyperlink" xfId="3561" builtinId="8" hidden="1"/>
    <cellStyle name="Hyperlink" xfId="3563" builtinId="8" hidden="1"/>
    <cellStyle name="Hyperlink" xfId="3565" builtinId="8" hidden="1"/>
    <cellStyle name="Hyperlink" xfId="3567" builtinId="8" hidden="1"/>
    <cellStyle name="Hyperlink" xfId="3569" builtinId="8" hidden="1"/>
    <cellStyle name="Hyperlink" xfId="3571" builtinId="8" hidden="1"/>
    <cellStyle name="Hyperlink" xfId="3573" builtinId="8" hidden="1"/>
    <cellStyle name="Hyperlink" xfId="3575" builtinId="8" hidden="1"/>
    <cellStyle name="Hyperlink" xfId="3577" builtinId="8" hidden="1"/>
    <cellStyle name="Hyperlink" xfId="3579" builtinId="8" hidden="1"/>
    <cellStyle name="Hyperlink" xfId="3581" builtinId="8" hidden="1"/>
    <cellStyle name="Hyperlink" xfId="3583" builtinId="8" hidden="1"/>
    <cellStyle name="Hyperlink" xfId="3585" builtinId="8" hidden="1"/>
    <cellStyle name="Hyperlink" xfId="3587" builtinId="8" hidden="1"/>
    <cellStyle name="Hyperlink" xfId="3589" builtinId="8" hidden="1"/>
    <cellStyle name="Hyperlink" xfId="3591" builtinId="8" hidden="1"/>
    <cellStyle name="Hyperlink" xfId="3593" builtinId="8" hidden="1"/>
    <cellStyle name="Hyperlink" xfId="3595" builtinId="8" hidden="1"/>
    <cellStyle name="Hyperlink" xfId="3597" builtinId="8" hidden="1"/>
    <cellStyle name="Hyperlink" xfId="3599" builtinId="8" hidden="1"/>
    <cellStyle name="Hyperlink" xfId="3601" builtinId="8" hidden="1"/>
    <cellStyle name="Hyperlink" xfId="3603" builtinId="8" hidden="1"/>
    <cellStyle name="Hyperlink" xfId="3605" builtinId="8" hidden="1"/>
    <cellStyle name="Hyperlink" xfId="3607" builtinId="8" hidden="1"/>
    <cellStyle name="Hyperlink" xfId="3609" builtinId="8" hidden="1"/>
    <cellStyle name="Hyperlink" xfId="3611" builtinId="8" hidden="1"/>
    <cellStyle name="Hyperlink" xfId="3613" builtinId="8" hidden="1"/>
    <cellStyle name="Hyperlink" xfId="3615" builtinId="8" hidden="1"/>
    <cellStyle name="Hyperlink" xfId="3617" builtinId="8" hidden="1"/>
    <cellStyle name="Hyperlink" xfId="3619" builtinId="8" hidden="1"/>
    <cellStyle name="Hyperlink" xfId="3621" builtinId="8" hidden="1"/>
    <cellStyle name="Hyperlink" xfId="3623" builtinId="8" hidden="1"/>
    <cellStyle name="Hyperlink" xfId="3625" builtinId="8" hidden="1"/>
    <cellStyle name="Hyperlink" xfId="3627" builtinId="8" hidden="1"/>
    <cellStyle name="Hyperlink" xfId="3629" builtinId="8" hidden="1"/>
    <cellStyle name="Hyperlink" xfId="3631" builtinId="8" hidden="1"/>
    <cellStyle name="Hyperlink" xfId="3633" builtinId="8" hidden="1"/>
    <cellStyle name="Hyperlink" xfId="3635" builtinId="8" hidden="1"/>
    <cellStyle name="Hyperlink" xfId="3637" builtinId="8" hidden="1"/>
    <cellStyle name="Hyperlink" xfId="3639" builtinId="8" hidden="1"/>
    <cellStyle name="Hyperlink" xfId="3641" builtinId="8" hidden="1"/>
    <cellStyle name="Hyperlink" xfId="3643" builtinId="8" hidden="1"/>
    <cellStyle name="Hyperlink" xfId="3645" builtinId="8" hidden="1"/>
    <cellStyle name="Hyperlink" xfId="3647" builtinId="8" hidden="1"/>
    <cellStyle name="Hyperlink" xfId="3649" builtinId="8" hidden="1"/>
    <cellStyle name="Hyperlink" xfId="3651" builtinId="8" hidden="1"/>
    <cellStyle name="Hyperlink" xfId="3653" builtinId="8" hidden="1"/>
    <cellStyle name="Hyperlink" xfId="3655" builtinId="8" hidden="1"/>
    <cellStyle name="Hyperlink" xfId="3657" builtinId="8" hidden="1"/>
    <cellStyle name="Hyperlink" xfId="3659" builtinId="8" hidden="1"/>
    <cellStyle name="Hyperlink" xfId="3661" builtinId="8" hidden="1"/>
    <cellStyle name="Hyperlink" xfId="3663" builtinId="8" hidden="1"/>
    <cellStyle name="Hyperlink" xfId="3665" builtinId="8" hidden="1"/>
    <cellStyle name="Hyperlink" xfId="3667" builtinId="8" hidden="1"/>
    <cellStyle name="Hyperlink" xfId="3669" builtinId="8" hidden="1"/>
    <cellStyle name="Hyperlink" xfId="3671" builtinId="8" hidden="1"/>
    <cellStyle name="Hyperlink" xfId="3673" builtinId="8" hidden="1"/>
    <cellStyle name="Hyperlink" xfId="3675" builtinId="8" hidden="1"/>
    <cellStyle name="Hyperlink" xfId="3677" builtinId="8" hidden="1"/>
    <cellStyle name="Hyperlink" xfId="3679" builtinId="8" hidden="1"/>
    <cellStyle name="Hyperlink" xfId="3681" builtinId="8" hidden="1"/>
    <cellStyle name="Hyperlink" xfId="3683" builtinId="8" hidden="1"/>
    <cellStyle name="Hyperlink" xfId="3685" builtinId="8" hidden="1"/>
    <cellStyle name="Hyperlink" xfId="3687" builtinId="8" hidden="1"/>
    <cellStyle name="Hyperlink" xfId="3689" builtinId="8" hidden="1"/>
    <cellStyle name="Hyperlink" xfId="3691" builtinId="8" hidden="1"/>
    <cellStyle name="Hyperlink" xfId="3693" builtinId="8" hidden="1"/>
    <cellStyle name="Hyperlink" xfId="3695" builtinId="8" hidden="1"/>
    <cellStyle name="Hyperlink" xfId="3697" builtinId="8" hidden="1"/>
    <cellStyle name="Hyperlink" xfId="3699" builtinId="8" hidden="1"/>
    <cellStyle name="Hyperlink" xfId="3701" builtinId="8" hidden="1"/>
    <cellStyle name="Hyperlink" xfId="3703" builtinId="8" hidden="1"/>
    <cellStyle name="Hyperlink" xfId="3705" builtinId="8" hidden="1"/>
    <cellStyle name="Hyperlink" xfId="3707" builtinId="8" hidden="1"/>
    <cellStyle name="Hyperlink" xfId="3709" builtinId="8" hidden="1"/>
    <cellStyle name="Hyperlink" xfId="3711" builtinId="8" hidden="1"/>
    <cellStyle name="Hyperlink" xfId="3713" builtinId="8" hidden="1"/>
    <cellStyle name="Hyperlink" xfId="3715" builtinId="8" hidden="1"/>
    <cellStyle name="Hyperlink" xfId="3717" builtinId="8" hidden="1"/>
    <cellStyle name="Hyperlink" xfId="3719" builtinId="8" hidden="1"/>
    <cellStyle name="Hyperlink" xfId="3721" builtinId="8" hidden="1"/>
    <cellStyle name="Hyperlink" xfId="3723" builtinId="8" hidden="1"/>
    <cellStyle name="Hyperlink" xfId="3725" builtinId="8" hidden="1"/>
    <cellStyle name="Hyperlink" xfId="3727" builtinId="8" hidden="1"/>
    <cellStyle name="Hyperlink" xfId="3729" builtinId="8" hidden="1"/>
    <cellStyle name="Hyperlink" xfId="3731" builtinId="8" hidden="1"/>
    <cellStyle name="Hyperlink" xfId="3733" builtinId="8" hidden="1"/>
    <cellStyle name="Hyperlink" xfId="3735" builtinId="8" hidden="1"/>
    <cellStyle name="Hyperlink" xfId="3737" builtinId="8" hidden="1"/>
    <cellStyle name="Hyperlink" xfId="3739" builtinId="8" hidden="1"/>
    <cellStyle name="Hyperlink" xfId="3741" builtinId="8" hidden="1"/>
    <cellStyle name="Hyperlink" xfId="3743" builtinId="8" hidden="1"/>
    <cellStyle name="Hyperlink" xfId="3745" builtinId="8" hidden="1"/>
    <cellStyle name="Hyperlink" xfId="3747" builtinId="8" hidden="1"/>
    <cellStyle name="Hyperlink" xfId="3749" builtinId="8" hidden="1"/>
    <cellStyle name="Hyperlink" xfId="3751" builtinId="8" hidden="1"/>
    <cellStyle name="Hyperlink" xfId="3753" builtinId="8" hidden="1"/>
    <cellStyle name="Hyperlink" xfId="3755" builtinId="8" hidden="1"/>
    <cellStyle name="Hyperlink" xfId="3757" builtinId="8" hidden="1"/>
    <cellStyle name="Hyperlink" xfId="3759" builtinId="8" hidden="1"/>
    <cellStyle name="Hyperlink" xfId="3761" builtinId="8" hidden="1"/>
    <cellStyle name="Hyperlink" xfId="3763" builtinId="8" hidden="1"/>
    <cellStyle name="Hyperlink" xfId="3765" builtinId="8" hidden="1"/>
    <cellStyle name="Hyperlink" xfId="3767" builtinId="8" hidden="1"/>
    <cellStyle name="Hyperlink" xfId="3769" builtinId="8" hidden="1"/>
    <cellStyle name="Hyperlink" xfId="3771" builtinId="8" hidden="1"/>
    <cellStyle name="Hyperlink" xfId="3773" builtinId="8" hidden="1"/>
    <cellStyle name="Hyperlink" xfId="3775" builtinId="8" hidden="1"/>
    <cellStyle name="Hyperlink" xfId="3777" builtinId="8" hidden="1"/>
    <cellStyle name="Hyperlink" xfId="3779" builtinId="8" hidden="1"/>
    <cellStyle name="Hyperlink" xfId="3781" builtinId="8" hidden="1"/>
    <cellStyle name="Hyperlink" xfId="3783" builtinId="8" hidden="1"/>
    <cellStyle name="Hyperlink" xfId="3785" builtinId="8" hidden="1"/>
    <cellStyle name="Hyperlink" xfId="3787" builtinId="8" hidden="1"/>
    <cellStyle name="Hyperlink" xfId="3789" builtinId="8" hidden="1"/>
    <cellStyle name="Hyperlink" xfId="3791" builtinId="8" hidden="1"/>
    <cellStyle name="Hyperlink" xfId="3793" builtinId="8" hidden="1"/>
    <cellStyle name="Hyperlink" xfId="3795" builtinId="8" hidden="1"/>
    <cellStyle name="Hyperlink" xfId="3797" builtinId="8" hidden="1"/>
    <cellStyle name="Hyperlink" xfId="3799" builtinId="8" hidden="1"/>
    <cellStyle name="Hyperlink" xfId="3801" builtinId="8" hidden="1"/>
    <cellStyle name="Hyperlink" xfId="3803" builtinId="8" hidden="1"/>
    <cellStyle name="Hyperlink" xfId="3805" builtinId="8" hidden="1"/>
    <cellStyle name="Hyperlink" xfId="3807" builtinId="8" hidden="1"/>
    <cellStyle name="Hyperlink" xfId="3809" builtinId="8" hidden="1"/>
    <cellStyle name="Hyperlink" xfId="3811" builtinId="8" hidden="1"/>
    <cellStyle name="Hyperlink" xfId="3813" builtinId="8" hidden="1"/>
    <cellStyle name="Hyperlink" xfId="3815" builtinId="8" hidden="1"/>
    <cellStyle name="Hyperlink" xfId="3817" builtinId="8" hidden="1"/>
    <cellStyle name="Hyperlink" xfId="3819" builtinId="8" hidden="1"/>
    <cellStyle name="Hyperlink" xfId="3821" builtinId="8" hidden="1"/>
    <cellStyle name="Hyperlink" xfId="3823" builtinId="8" hidden="1"/>
    <cellStyle name="Hyperlink" xfId="3825" builtinId="8" hidden="1"/>
    <cellStyle name="Hyperlink" xfId="3827" builtinId="8" hidden="1"/>
    <cellStyle name="Hyperlink" xfId="3829" builtinId="8" hidden="1"/>
    <cellStyle name="Hyperlink" xfId="3831" builtinId="8" hidden="1"/>
    <cellStyle name="Hyperlink" xfId="3833" builtinId="8" hidden="1"/>
    <cellStyle name="Hyperlink" xfId="3835" builtinId="8" hidden="1"/>
    <cellStyle name="Hyperlink" xfId="3837" builtinId="8" hidden="1"/>
    <cellStyle name="Hyperlink" xfId="3839" builtinId="8" hidden="1"/>
    <cellStyle name="Hyperlink" xfId="3841" builtinId="8" hidden="1"/>
    <cellStyle name="Hyperlink" xfId="3843" builtinId="8" hidden="1"/>
    <cellStyle name="Hyperlink" xfId="3845" builtinId="8" hidden="1"/>
    <cellStyle name="Hyperlink" xfId="3847" builtinId="8" hidden="1"/>
    <cellStyle name="Hyperlink" xfId="3849" builtinId="8" hidden="1"/>
    <cellStyle name="Hyperlink" xfId="3851" builtinId="8" hidden="1"/>
    <cellStyle name="Hyperlink" xfId="3853" builtinId="8" hidden="1"/>
    <cellStyle name="Hyperlink" xfId="3855" builtinId="8" hidden="1"/>
    <cellStyle name="Hyperlink" xfId="3857" builtinId="8" hidden="1"/>
    <cellStyle name="Hyperlink" xfId="3859" builtinId="8" hidden="1"/>
    <cellStyle name="Hyperlink" xfId="3861" builtinId="8" hidden="1"/>
    <cellStyle name="Hyperlink" xfId="3863" builtinId="8" hidden="1"/>
    <cellStyle name="Hyperlink" xfId="3865" builtinId="8" hidden="1"/>
    <cellStyle name="Hyperlink" xfId="3867" builtinId="8" hidden="1"/>
    <cellStyle name="Hyperlink" xfId="3869" builtinId="8" hidden="1"/>
    <cellStyle name="Hyperlink" xfId="3871" builtinId="8" hidden="1"/>
    <cellStyle name="Hyperlink" xfId="3873" builtinId="8" hidden="1"/>
    <cellStyle name="Hyperlink" xfId="3875" builtinId="8" hidden="1"/>
    <cellStyle name="Hyperlink" xfId="3877" builtinId="8" hidden="1"/>
    <cellStyle name="Hyperlink" xfId="3879" builtinId="8" hidden="1"/>
    <cellStyle name="Hyperlink" xfId="3881" builtinId="8" hidden="1"/>
    <cellStyle name="Hyperlink" xfId="3883" builtinId="8" hidden="1"/>
    <cellStyle name="Hyperlink" xfId="3885" builtinId="8" hidden="1"/>
    <cellStyle name="Hyperlink" xfId="3887" builtinId="8" hidden="1"/>
    <cellStyle name="Hyperlink" xfId="3889" builtinId="8" hidden="1"/>
    <cellStyle name="Hyperlink" xfId="3891" builtinId="8" hidden="1"/>
    <cellStyle name="Hyperlink" xfId="3893" builtinId="8" hidden="1"/>
    <cellStyle name="Hyperlink" xfId="3895" builtinId="8" hidden="1"/>
    <cellStyle name="Hyperlink" xfId="3897" builtinId="8" hidden="1"/>
    <cellStyle name="Hyperlink" xfId="3899" builtinId="8" hidden="1"/>
    <cellStyle name="Hyperlink" xfId="3901" builtinId="8" hidden="1"/>
    <cellStyle name="Hyperlink" xfId="3903" builtinId="8" hidden="1"/>
    <cellStyle name="Hyperlink" xfId="3905" builtinId="8" hidden="1"/>
    <cellStyle name="Hyperlink" xfId="3907" builtinId="8" hidden="1"/>
    <cellStyle name="Hyperlink" xfId="3909" builtinId="8" hidden="1"/>
    <cellStyle name="Hyperlink" xfId="3911" builtinId="8" hidden="1"/>
    <cellStyle name="Hyperlink" xfId="3913" builtinId="8" hidden="1"/>
    <cellStyle name="Hyperlink" xfId="3915" builtinId="8" hidden="1"/>
    <cellStyle name="Hyperlink" xfId="3917" builtinId="8" hidden="1"/>
    <cellStyle name="Hyperlink" xfId="3919" builtinId="8" hidden="1"/>
    <cellStyle name="Hyperlink" xfId="3921" builtinId="8" hidden="1"/>
    <cellStyle name="Hyperlink" xfId="3923" builtinId="8" hidden="1"/>
    <cellStyle name="Hyperlink" xfId="3925" builtinId="8" hidden="1"/>
    <cellStyle name="Hyperlink" xfId="3927" builtinId="8" hidden="1"/>
    <cellStyle name="Hyperlink" xfId="3929" builtinId="8" hidden="1"/>
    <cellStyle name="Hyperlink" xfId="3931" builtinId="8" hidden="1"/>
    <cellStyle name="Hyperlink" xfId="3933" builtinId="8" hidden="1"/>
    <cellStyle name="Hyperlink" xfId="3935" builtinId="8" hidden="1"/>
    <cellStyle name="Hyperlink" xfId="3937" builtinId="8" hidden="1"/>
    <cellStyle name="Hyperlink" xfId="3939" builtinId="8" hidden="1"/>
    <cellStyle name="Hyperlink" xfId="3941" builtinId="8" hidden="1"/>
    <cellStyle name="Hyperlink" xfId="3943" builtinId="8" hidden="1"/>
    <cellStyle name="Hyperlink" xfId="3945" builtinId="8" hidden="1"/>
    <cellStyle name="Hyperlink" xfId="3947" builtinId="8" hidden="1"/>
    <cellStyle name="Hyperlink" xfId="3949" builtinId="8" hidden="1"/>
    <cellStyle name="Hyperlink" xfId="3951" builtinId="8" hidden="1"/>
    <cellStyle name="Hyperlink" xfId="3953" builtinId="8" hidden="1"/>
    <cellStyle name="Hyperlink" xfId="3955" builtinId="8" hidden="1"/>
    <cellStyle name="Hyperlink" xfId="3957" builtinId="8" hidden="1"/>
    <cellStyle name="Hyperlink" xfId="3959" builtinId="8" hidden="1"/>
    <cellStyle name="Hyperlink" xfId="3961" builtinId="8" hidden="1"/>
    <cellStyle name="Hyperlink" xfId="3963" builtinId="8" hidden="1"/>
    <cellStyle name="Hyperlink" xfId="3965" builtinId="8" hidden="1"/>
    <cellStyle name="Hyperlink" xfId="3967" builtinId="8" hidden="1"/>
    <cellStyle name="Hyperlink" xfId="3969" builtinId="8" hidden="1"/>
    <cellStyle name="Hyperlink" xfId="3971" builtinId="8" hidden="1"/>
    <cellStyle name="Hyperlink" xfId="3973" builtinId="8" hidden="1"/>
    <cellStyle name="Hyperlink" xfId="3975" builtinId="8" hidden="1"/>
    <cellStyle name="Hyperlink" xfId="3977" builtinId="8" hidden="1"/>
    <cellStyle name="Hyperlink" xfId="3979" builtinId="8" hidden="1"/>
    <cellStyle name="Hyperlink" xfId="3981" builtinId="8" hidden="1"/>
    <cellStyle name="Hyperlink" xfId="3983" builtinId="8" hidden="1"/>
    <cellStyle name="Hyperlink" xfId="3985" builtinId="8" hidden="1"/>
    <cellStyle name="Hyperlink" xfId="3987" builtinId="8" hidden="1"/>
    <cellStyle name="Hyperlink" xfId="3989" builtinId="8" hidden="1"/>
    <cellStyle name="Hyperlink" xfId="3991" builtinId="8" hidden="1"/>
    <cellStyle name="Hyperlink" xfId="3993" builtinId="8" hidden="1"/>
    <cellStyle name="Hyperlink" xfId="3995" builtinId="8" hidden="1"/>
    <cellStyle name="Hyperlink" xfId="3997" builtinId="8" hidden="1"/>
    <cellStyle name="Hyperlink" xfId="3999" builtinId="8" hidden="1"/>
    <cellStyle name="Hyperlink" xfId="4001" builtinId="8" hidden="1"/>
    <cellStyle name="Hyperlink" xfId="4003" builtinId="8" hidden="1"/>
    <cellStyle name="Hyperlink" xfId="4005" builtinId="8" hidden="1"/>
    <cellStyle name="Hyperlink" xfId="4007" builtinId="8" hidden="1"/>
    <cellStyle name="Hyperlink" xfId="4009" builtinId="8" hidden="1"/>
    <cellStyle name="Hyperlink" xfId="4011" builtinId="8" hidden="1"/>
    <cellStyle name="Hyperlink" xfId="4013" builtinId="8" hidden="1"/>
    <cellStyle name="Hyperlink" xfId="4015" builtinId="8" hidden="1"/>
    <cellStyle name="Hyperlink" xfId="4017" builtinId="8" hidden="1"/>
    <cellStyle name="Hyperlink" xfId="4019" builtinId="8" hidden="1"/>
    <cellStyle name="Hyperlink" xfId="4021" builtinId="8" hidden="1"/>
    <cellStyle name="Hyperlink" xfId="4023" builtinId="8" hidden="1"/>
    <cellStyle name="Hyperlink" xfId="4025" builtinId="8" hidden="1"/>
    <cellStyle name="Hyperlink" xfId="4027" builtinId="8" hidden="1"/>
    <cellStyle name="Hyperlink" xfId="4029" builtinId="8" hidden="1"/>
    <cellStyle name="Hyperlink" xfId="4031" builtinId="8" hidden="1"/>
    <cellStyle name="Hyperlink" xfId="4033" builtinId="8" hidden="1"/>
    <cellStyle name="Hyperlink" xfId="4035" builtinId="8" hidden="1"/>
    <cellStyle name="Hyperlink" xfId="4037" builtinId="8" hidden="1"/>
    <cellStyle name="Hyperlink" xfId="4039" builtinId="8" hidden="1"/>
    <cellStyle name="Hyperlink" xfId="4041" builtinId="8" hidden="1"/>
    <cellStyle name="Hyperlink" xfId="4043" builtinId="8" hidden="1"/>
    <cellStyle name="Hyperlink" xfId="4045" builtinId="8" hidden="1"/>
    <cellStyle name="Hyperlink" xfId="4047" builtinId="8" hidden="1"/>
    <cellStyle name="Hyperlink" xfId="4049" builtinId="8" hidden="1"/>
    <cellStyle name="Hyperlink" xfId="4051" builtinId="8" hidden="1"/>
    <cellStyle name="Hyperlink" xfId="4053" builtinId="8" hidden="1"/>
    <cellStyle name="Hyperlink" xfId="4055" builtinId="8" hidden="1"/>
    <cellStyle name="Hyperlink" xfId="4057" builtinId="8" hidden="1"/>
    <cellStyle name="Hyperlink" xfId="4059" builtinId="8" hidden="1"/>
    <cellStyle name="Hyperlink" xfId="4061" builtinId="8" hidden="1"/>
    <cellStyle name="Hyperlink" xfId="4063" builtinId="8" hidden="1"/>
    <cellStyle name="Hyperlink" xfId="4065" builtinId="8" hidden="1"/>
    <cellStyle name="Hyperlink" xfId="4067" builtinId="8" hidden="1"/>
    <cellStyle name="Hyperlink" xfId="4069" builtinId="8" hidden="1"/>
    <cellStyle name="Hyperlink" xfId="4071" builtinId="8" hidden="1"/>
    <cellStyle name="Hyperlink" xfId="4073" builtinId="8" hidden="1"/>
    <cellStyle name="Hyperlink" xfId="4075" builtinId="8" hidden="1"/>
    <cellStyle name="Hyperlink" xfId="4077" builtinId="8" hidden="1"/>
    <cellStyle name="Hyperlink" xfId="4079" builtinId="8" hidden="1"/>
    <cellStyle name="Hyperlink" xfId="4081" builtinId="8" hidden="1"/>
    <cellStyle name="Hyperlink" xfId="4083" builtinId="8" hidden="1"/>
    <cellStyle name="Hyperlink" xfId="4085" builtinId="8" hidden="1"/>
    <cellStyle name="Hyperlink" xfId="4087" builtinId="8" hidden="1"/>
    <cellStyle name="Hyperlink" xfId="4089" builtinId="8" hidden="1"/>
    <cellStyle name="Hyperlink" xfId="4091" builtinId="8" hidden="1"/>
    <cellStyle name="Hyperlink" xfId="4093" builtinId="8" hidden="1"/>
    <cellStyle name="Hyperlink" xfId="4095" builtinId="8" hidden="1"/>
    <cellStyle name="Hyperlink" xfId="4097" builtinId="8" hidden="1"/>
    <cellStyle name="Hyperlink" xfId="4099" builtinId="8" hidden="1"/>
    <cellStyle name="Hyperlink" xfId="4101" builtinId="8" hidden="1"/>
    <cellStyle name="Hyperlink" xfId="4103" builtinId="8" hidden="1"/>
    <cellStyle name="Hyperlink" xfId="4105" builtinId="8" hidden="1"/>
    <cellStyle name="Hyperlink" xfId="4107" builtinId="8" hidden="1"/>
    <cellStyle name="Hyperlink" xfId="4109" builtinId="8" hidden="1"/>
    <cellStyle name="Hyperlink" xfId="4111" builtinId="8" hidden="1"/>
    <cellStyle name="Hyperlink" xfId="4113" builtinId="8" hidden="1"/>
    <cellStyle name="Hyperlink" xfId="4115" builtinId="8" hidden="1"/>
    <cellStyle name="Hyperlink" xfId="4117" builtinId="8" hidden="1"/>
    <cellStyle name="Hyperlink" xfId="4119" builtinId="8" hidden="1"/>
    <cellStyle name="Hyperlink" xfId="4121" builtinId="8" hidden="1"/>
    <cellStyle name="Hyperlink" xfId="4123" builtinId="8" hidden="1"/>
    <cellStyle name="Hyperlink" xfId="4125" builtinId="8" hidden="1"/>
    <cellStyle name="Hyperlink" xfId="4127" builtinId="8" hidden="1"/>
    <cellStyle name="Hyperlink" xfId="4129" builtinId="8" hidden="1"/>
    <cellStyle name="Hyperlink" xfId="4131" builtinId="8" hidden="1"/>
    <cellStyle name="Hyperlink" xfId="4133" builtinId="8" hidden="1"/>
    <cellStyle name="Hyperlink" xfId="4135" builtinId="8" hidden="1"/>
    <cellStyle name="Hyperlink" xfId="4137" builtinId="8" hidden="1"/>
    <cellStyle name="Hyperlink" xfId="4139" builtinId="8" hidden="1"/>
    <cellStyle name="Hyperlink" xfId="4141" builtinId="8" hidden="1"/>
    <cellStyle name="Hyperlink" xfId="4143" builtinId="8" hidden="1"/>
    <cellStyle name="Hyperlink" xfId="4145" builtinId="8" hidden="1"/>
    <cellStyle name="Hyperlink" xfId="4147" builtinId="8" hidden="1"/>
    <cellStyle name="Hyperlink" xfId="4149" builtinId="8" hidden="1"/>
    <cellStyle name="Hyperlink" xfId="4151" builtinId="8" hidden="1"/>
    <cellStyle name="Hyperlink" xfId="4153" builtinId="8" hidden="1"/>
    <cellStyle name="Hyperlink" xfId="4155" builtinId="8" hidden="1"/>
    <cellStyle name="Hyperlink" xfId="4157" builtinId="8" hidden="1"/>
    <cellStyle name="Hyperlink" xfId="4159" builtinId="8" hidden="1"/>
    <cellStyle name="Hyperlink" xfId="4161" builtinId="8" hidden="1"/>
    <cellStyle name="Hyperlink" xfId="4163" builtinId="8" hidden="1"/>
    <cellStyle name="Hyperlink" xfId="4165" builtinId="8" hidden="1"/>
    <cellStyle name="Hyperlink" xfId="4167" builtinId="8" hidden="1"/>
    <cellStyle name="Hyperlink" xfId="4169" builtinId="8" hidden="1"/>
    <cellStyle name="Hyperlink" xfId="4171" builtinId="8" hidden="1"/>
    <cellStyle name="Hyperlink" xfId="4173" builtinId="8" hidden="1"/>
    <cellStyle name="Hyperlink" xfId="4175" builtinId="8" hidden="1"/>
    <cellStyle name="Hyperlink" xfId="4177" builtinId="8" hidden="1"/>
    <cellStyle name="Hyperlink" xfId="4179" builtinId="8" hidden="1"/>
    <cellStyle name="Hyperlink" xfId="4181" builtinId="8" hidden="1"/>
    <cellStyle name="Hyperlink" xfId="4183" builtinId="8" hidden="1"/>
    <cellStyle name="Hyperlink" xfId="4185" builtinId="8" hidden="1"/>
    <cellStyle name="Hyperlink" xfId="4187" builtinId="8" hidden="1"/>
    <cellStyle name="Hyperlink" xfId="4189" builtinId="8" hidden="1"/>
    <cellStyle name="Hyperlink" xfId="4191" builtinId="8" hidden="1"/>
    <cellStyle name="Hyperlink" xfId="4193" builtinId="8" hidden="1"/>
    <cellStyle name="Hyperlink" xfId="4195" builtinId="8" hidden="1"/>
    <cellStyle name="Hyperlink" xfId="4197" builtinId="8" hidden="1"/>
    <cellStyle name="Hyperlink" xfId="4199" builtinId="8" hidden="1"/>
    <cellStyle name="Hyperlink" xfId="4201" builtinId="8" hidden="1"/>
    <cellStyle name="Hyperlink" xfId="4203" builtinId="8" hidden="1"/>
    <cellStyle name="Hyperlink" xfId="4205" builtinId="8" hidden="1"/>
    <cellStyle name="Hyperlink" xfId="4207" builtinId="8" hidden="1"/>
    <cellStyle name="Hyperlink" xfId="4209" builtinId="8" hidden="1"/>
    <cellStyle name="Hyperlink" xfId="4211" builtinId="8" hidden="1"/>
    <cellStyle name="Hyperlink" xfId="4213" builtinId="8" hidden="1"/>
    <cellStyle name="Hyperlink" xfId="4215" builtinId="8" hidden="1"/>
    <cellStyle name="Hyperlink" xfId="4217" builtinId="8" hidden="1"/>
    <cellStyle name="Hyperlink" xfId="4219" builtinId="8" hidden="1"/>
    <cellStyle name="Hyperlink" xfId="4221" builtinId="8" hidden="1"/>
    <cellStyle name="Hyperlink" xfId="4223" builtinId="8" hidden="1"/>
    <cellStyle name="Hyperlink" xfId="4225" builtinId="8" hidden="1"/>
    <cellStyle name="Hyperlink" xfId="4227" builtinId="8" hidden="1"/>
    <cellStyle name="Hyperlink" xfId="4229" builtinId="8" hidden="1"/>
    <cellStyle name="Hyperlink" xfId="4231" builtinId="8" hidden="1"/>
    <cellStyle name="Hyperlink" xfId="4233" builtinId="8" hidden="1"/>
    <cellStyle name="Hyperlink" xfId="4235" builtinId="8" hidden="1"/>
    <cellStyle name="Hyperlink" xfId="4237" builtinId="8" hidden="1"/>
    <cellStyle name="Hyperlink" xfId="4239" builtinId="8" hidden="1"/>
    <cellStyle name="Hyperlink" xfId="4241" builtinId="8" hidden="1"/>
    <cellStyle name="Hyperlink" xfId="4243" builtinId="8" hidden="1"/>
    <cellStyle name="Hyperlink" xfId="4245" builtinId="8" hidden="1"/>
    <cellStyle name="Hyperlink" xfId="4247" builtinId="8" hidden="1"/>
    <cellStyle name="Hyperlink" xfId="4249" builtinId="8" hidden="1"/>
    <cellStyle name="Hyperlink" xfId="4251" builtinId="8" hidden="1"/>
    <cellStyle name="Hyperlink" xfId="4253" builtinId="8" hidden="1"/>
    <cellStyle name="Hyperlink" xfId="4255" builtinId="8" hidden="1"/>
    <cellStyle name="Hyperlink" xfId="4257" builtinId="8" hidden="1"/>
    <cellStyle name="Hyperlink" xfId="4259" builtinId="8" hidden="1"/>
    <cellStyle name="Hyperlink" xfId="4261" builtinId="8" hidden="1"/>
    <cellStyle name="Hyperlink" xfId="4263" builtinId="8" hidden="1"/>
    <cellStyle name="Hyperlink" xfId="4265" builtinId="8" hidden="1"/>
    <cellStyle name="Hyperlink" xfId="4267" builtinId="8" hidden="1"/>
    <cellStyle name="Hyperlink" xfId="4269" builtinId="8" hidden="1"/>
    <cellStyle name="Hyperlink" xfId="4271" builtinId="8" hidden="1"/>
    <cellStyle name="Hyperlink" xfId="4273" builtinId="8" hidden="1"/>
    <cellStyle name="Hyperlink" xfId="4275" builtinId="8" hidden="1"/>
    <cellStyle name="Hyperlink" xfId="4277" builtinId="8" hidden="1"/>
    <cellStyle name="Hyperlink" xfId="4279" builtinId="8" hidden="1"/>
    <cellStyle name="Hyperlink" xfId="4281" builtinId="8" hidden="1"/>
    <cellStyle name="Hyperlink" xfId="4283" builtinId="8" hidden="1"/>
    <cellStyle name="Hyperlink" xfId="4285" builtinId="8" hidden="1"/>
    <cellStyle name="Hyperlink" xfId="4287" builtinId="8" hidden="1"/>
    <cellStyle name="Hyperlink" xfId="4289" builtinId="8" hidden="1"/>
    <cellStyle name="Hyperlink" xfId="4291" builtinId="8" hidden="1"/>
    <cellStyle name="Hyperlink" xfId="4293" builtinId="8" hidden="1"/>
    <cellStyle name="Hyperlink" xfId="4295" builtinId="8" hidden="1"/>
    <cellStyle name="Hyperlink" xfId="4297" builtinId="8" hidden="1"/>
    <cellStyle name="Hyperlink" xfId="4299" builtinId="8" hidden="1"/>
    <cellStyle name="Hyperlink" xfId="4301" builtinId="8" hidden="1"/>
    <cellStyle name="Hyperlink" xfId="4303" builtinId="8" hidden="1"/>
    <cellStyle name="Hyperlink" xfId="4305" builtinId="8" hidden="1"/>
    <cellStyle name="Hyperlink" xfId="4307" builtinId="8" hidden="1"/>
    <cellStyle name="Hyperlink" xfId="4309" builtinId="8" hidden="1"/>
    <cellStyle name="Hyperlink" xfId="4311" builtinId="8" hidden="1"/>
    <cellStyle name="Hyperlink" xfId="4313" builtinId="8" hidden="1"/>
    <cellStyle name="Hyperlink" xfId="4315" builtinId="8" hidden="1"/>
    <cellStyle name="Hyperlink" xfId="4317" builtinId="8" hidden="1"/>
    <cellStyle name="Hyperlink" xfId="4319" builtinId="8" hidden="1"/>
    <cellStyle name="Hyperlink" xfId="4321" builtinId="8" hidden="1"/>
    <cellStyle name="Hyperlink" xfId="4323" builtinId="8" hidden="1"/>
    <cellStyle name="Hyperlink" xfId="4325" builtinId="8" hidden="1"/>
    <cellStyle name="Hyperlink" xfId="4327" builtinId="8" hidden="1"/>
    <cellStyle name="Hyperlink" xfId="4329" builtinId="8" hidden="1"/>
    <cellStyle name="Hyperlink" xfId="4331" builtinId="8" hidden="1"/>
    <cellStyle name="Hyperlink" xfId="4333" builtinId="8" hidden="1"/>
    <cellStyle name="Hyperlink" xfId="4335" builtinId="8" hidden="1"/>
    <cellStyle name="Hyperlink" xfId="4337" builtinId="8" hidden="1"/>
    <cellStyle name="Hyperlink" xfId="4339" builtinId="8" hidden="1"/>
    <cellStyle name="Hyperlink" xfId="4341" builtinId="8" hidden="1"/>
    <cellStyle name="Hyperlink" xfId="4343" builtinId="8" hidden="1"/>
    <cellStyle name="Hyperlink" xfId="4345" builtinId="8" hidden="1"/>
    <cellStyle name="Hyperlink" xfId="4347" builtinId="8" hidden="1"/>
    <cellStyle name="Hyperlink" xfId="4349" builtinId="8" hidden="1"/>
    <cellStyle name="Hyperlink" xfId="4351" builtinId="8" hidden="1"/>
    <cellStyle name="Hyperlink" xfId="4353" builtinId="8" hidden="1"/>
    <cellStyle name="Hyperlink" xfId="4355" builtinId="8" hidden="1"/>
    <cellStyle name="Hyperlink" xfId="4357" builtinId="8" hidden="1"/>
    <cellStyle name="Hyperlink" xfId="4359" builtinId="8" hidden="1"/>
    <cellStyle name="Hyperlink" xfId="4361" builtinId="8" hidden="1"/>
    <cellStyle name="Hyperlink" xfId="4363" builtinId="8" hidden="1"/>
    <cellStyle name="Hyperlink" xfId="4365" builtinId="8" hidden="1"/>
    <cellStyle name="Hyperlink" xfId="4367" builtinId="8" hidden="1"/>
    <cellStyle name="Hyperlink" xfId="4369" builtinId="8" hidden="1"/>
    <cellStyle name="Hyperlink" xfId="4371" builtinId="8" hidden="1"/>
    <cellStyle name="Hyperlink" xfId="4373" builtinId="8" hidden="1"/>
    <cellStyle name="Hyperlink" xfId="4375" builtinId="8" hidden="1"/>
    <cellStyle name="Hyperlink" xfId="4377" builtinId="8" hidden="1"/>
    <cellStyle name="Hyperlink" xfId="4379" builtinId="8" hidden="1"/>
    <cellStyle name="Hyperlink" xfId="4381" builtinId="8" hidden="1"/>
    <cellStyle name="Hyperlink" xfId="4383" builtinId="8" hidden="1"/>
    <cellStyle name="Hyperlink" xfId="4385" builtinId="8" hidden="1"/>
    <cellStyle name="Hyperlink" xfId="4387" builtinId="8" hidden="1"/>
    <cellStyle name="Hyperlink" xfId="4389" builtinId="8" hidden="1"/>
    <cellStyle name="Hyperlink" xfId="4391" builtinId="8" hidden="1"/>
    <cellStyle name="Hyperlink" xfId="4393" builtinId="8" hidden="1"/>
    <cellStyle name="Hyperlink" xfId="4395" builtinId="8" hidden="1"/>
    <cellStyle name="Hyperlink" xfId="4397" builtinId="8" hidden="1"/>
    <cellStyle name="Hyperlink" xfId="4399" builtinId="8" hidden="1"/>
    <cellStyle name="Hyperlink" xfId="4401" builtinId="8" hidden="1"/>
    <cellStyle name="Hyperlink" xfId="4403" builtinId="8" hidden="1"/>
    <cellStyle name="Hyperlink" xfId="4405" builtinId="8" hidden="1"/>
    <cellStyle name="Hyperlink" xfId="4407" builtinId="8" hidden="1"/>
    <cellStyle name="Hyperlink" xfId="4409" builtinId="8" hidden="1"/>
    <cellStyle name="Hyperlink" xfId="4411" builtinId="8" hidden="1"/>
    <cellStyle name="Hyperlink" xfId="4413" builtinId="8" hidden="1"/>
    <cellStyle name="Hyperlink" xfId="4415" builtinId="8" hidden="1"/>
    <cellStyle name="Hyperlink" xfId="4417" builtinId="8" hidden="1"/>
    <cellStyle name="Hyperlink" xfId="4419" builtinId="8" hidden="1"/>
    <cellStyle name="Hyperlink" xfId="4421" builtinId="8" hidden="1"/>
    <cellStyle name="Hyperlink" xfId="4423" builtinId="8" hidden="1"/>
    <cellStyle name="Hyperlink" xfId="4425" builtinId="8" hidden="1"/>
    <cellStyle name="Hyperlink" xfId="4427" builtinId="8" hidden="1"/>
    <cellStyle name="Hyperlink" xfId="4429" builtinId="8" hidden="1"/>
    <cellStyle name="Hyperlink" xfId="4431" builtinId="8" hidden="1"/>
    <cellStyle name="Hyperlink" xfId="4433" builtinId="8" hidden="1"/>
    <cellStyle name="Hyperlink" xfId="4435" builtinId="8" hidden="1"/>
    <cellStyle name="Hyperlink" xfId="4437" builtinId="8" hidden="1"/>
    <cellStyle name="Hyperlink" xfId="4439" builtinId="8" hidden="1"/>
    <cellStyle name="Hyperlink" xfId="4441" builtinId="8" hidden="1"/>
    <cellStyle name="Hyperlink" xfId="4443" builtinId="8" hidden="1"/>
    <cellStyle name="Hyperlink" xfId="4445" builtinId="8" hidden="1"/>
    <cellStyle name="Hyperlink" xfId="4447" builtinId="8" hidden="1"/>
    <cellStyle name="Hyperlink" xfId="4449" builtinId="8" hidden="1"/>
    <cellStyle name="Hyperlink" xfId="4451" builtinId="8" hidden="1"/>
    <cellStyle name="Hyperlink" xfId="4453" builtinId="8" hidden="1"/>
    <cellStyle name="Hyperlink" xfId="4455" builtinId="8" hidden="1"/>
    <cellStyle name="Hyperlink" xfId="4457" builtinId="8" hidden="1"/>
    <cellStyle name="Hyperlink" xfId="4459" builtinId="8" hidden="1"/>
    <cellStyle name="Hyperlink" xfId="4461" builtinId="8" hidden="1"/>
    <cellStyle name="Hyperlink" xfId="4463" builtinId="8" hidden="1"/>
    <cellStyle name="Hyperlink" xfId="4465" builtinId="8" hidden="1"/>
    <cellStyle name="Hyperlink" xfId="4467" builtinId="8" hidden="1"/>
    <cellStyle name="Hyperlink" xfId="4469" builtinId="8" hidden="1"/>
    <cellStyle name="Hyperlink" xfId="4471" builtinId="8" hidden="1"/>
    <cellStyle name="Hyperlink" xfId="4473" builtinId="8" hidden="1"/>
    <cellStyle name="Hyperlink" xfId="4475" builtinId="8" hidden="1"/>
    <cellStyle name="Hyperlink" xfId="4477" builtinId="8" hidden="1"/>
    <cellStyle name="Hyperlink" xfId="4479" builtinId="8" hidden="1"/>
    <cellStyle name="Hyperlink" xfId="4481" builtinId="8" hidden="1"/>
    <cellStyle name="Hyperlink" xfId="4483" builtinId="8" hidden="1"/>
    <cellStyle name="Hyperlink" xfId="4485" builtinId="8" hidden="1"/>
    <cellStyle name="Hyperlink" xfId="4487" builtinId="8" hidden="1"/>
    <cellStyle name="Hyperlink" xfId="4489" builtinId="8" hidden="1"/>
    <cellStyle name="Hyperlink" xfId="4491" builtinId="8" hidden="1"/>
    <cellStyle name="Hyperlink" xfId="4493" builtinId="8" hidden="1"/>
    <cellStyle name="Hyperlink" xfId="4495" builtinId="8" hidden="1"/>
    <cellStyle name="Hyperlink" xfId="4497" builtinId="8" hidden="1"/>
    <cellStyle name="Hyperlink" xfId="4499" builtinId="8" hidden="1"/>
    <cellStyle name="Hyperlink" xfId="4501" builtinId="8" hidden="1"/>
    <cellStyle name="Hyperlink" xfId="4503" builtinId="8" hidden="1"/>
    <cellStyle name="Hyperlink" xfId="4505" builtinId="8" hidden="1"/>
    <cellStyle name="Hyperlink" xfId="4507" builtinId="8" hidden="1"/>
    <cellStyle name="Hyperlink" xfId="4509" builtinId="8" hidden="1"/>
    <cellStyle name="Hyperlink" xfId="4511" builtinId="8" hidden="1"/>
    <cellStyle name="Hyperlink" xfId="4513" builtinId="8" hidden="1"/>
    <cellStyle name="Hyperlink" xfId="4515" builtinId="8" hidden="1"/>
    <cellStyle name="Hyperlink" xfId="4517" builtinId="8" hidden="1"/>
    <cellStyle name="Hyperlink" xfId="4519" builtinId="8" hidden="1"/>
    <cellStyle name="Hyperlink" xfId="4521" builtinId="8" hidden="1"/>
    <cellStyle name="Hyperlink" xfId="4523" builtinId="8" hidden="1"/>
    <cellStyle name="Hyperlink" xfId="4525" builtinId="8" hidden="1"/>
    <cellStyle name="Hyperlink" xfId="4527" builtinId="8" hidden="1"/>
    <cellStyle name="Hyperlink" xfId="4529" builtinId="8" hidden="1"/>
    <cellStyle name="Hyperlink" xfId="4531" builtinId="8" hidden="1"/>
    <cellStyle name="Hyperlink" xfId="4533" builtinId="8" hidden="1"/>
    <cellStyle name="Hyperlink" xfId="4535" builtinId="8" hidden="1"/>
    <cellStyle name="Hyperlink" xfId="4537" builtinId="8" hidden="1"/>
    <cellStyle name="Hyperlink" xfId="4539" builtinId="8" hidden="1"/>
    <cellStyle name="Hyperlink" xfId="4541" builtinId="8" hidden="1"/>
    <cellStyle name="Hyperlink" xfId="4543" builtinId="8" hidden="1"/>
    <cellStyle name="Hyperlink" xfId="4545" builtinId="8" hidden="1"/>
    <cellStyle name="Hyperlink" xfId="4547" builtinId="8" hidden="1"/>
    <cellStyle name="Hyperlink" xfId="4549" builtinId="8" hidden="1"/>
    <cellStyle name="Hyperlink" xfId="4551" builtinId="8" hidden="1"/>
    <cellStyle name="Hyperlink" xfId="4553" builtinId="8" hidden="1"/>
    <cellStyle name="Hyperlink" xfId="4555" builtinId="8" hidden="1"/>
    <cellStyle name="Hyperlink" xfId="4557" builtinId="8" hidden="1"/>
    <cellStyle name="Hyperlink" xfId="4559" builtinId="8" hidden="1"/>
    <cellStyle name="Hyperlink" xfId="4561" builtinId="8" hidden="1"/>
    <cellStyle name="Hyperlink" xfId="4563" builtinId="8" hidden="1"/>
    <cellStyle name="Hyperlink" xfId="4565" builtinId="8" hidden="1"/>
    <cellStyle name="Hyperlink" xfId="4567" builtinId="8" hidden="1"/>
    <cellStyle name="Hyperlink" xfId="4569" builtinId="8" hidden="1"/>
    <cellStyle name="Hyperlink" xfId="4571" builtinId="8" hidden="1"/>
    <cellStyle name="Hyperlink" xfId="4573" builtinId="8" hidden="1"/>
    <cellStyle name="Hyperlink" xfId="4575" builtinId="8" hidden="1"/>
    <cellStyle name="Hyperlink" xfId="4577" builtinId="8" hidden="1"/>
    <cellStyle name="Hyperlink" xfId="4579" builtinId="8" hidden="1"/>
    <cellStyle name="Hyperlink" xfId="4581" builtinId="8" hidden="1"/>
    <cellStyle name="Hyperlink" xfId="4583" builtinId="8" hidden="1"/>
    <cellStyle name="Hyperlink" xfId="4585" builtinId="8" hidden="1"/>
    <cellStyle name="Hyperlink" xfId="4587" builtinId="8" hidden="1"/>
    <cellStyle name="Hyperlink" xfId="4589" builtinId="8" hidden="1"/>
    <cellStyle name="Hyperlink" xfId="4591" builtinId="8" hidden="1"/>
    <cellStyle name="Hyperlink" xfId="4593" builtinId="8" hidden="1"/>
    <cellStyle name="Hyperlink" xfId="4595" builtinId="8" hidden="1"/>
    <cellStyle name="Hyperlink" xfId="4597" builtinId="8" hidden="1"/>
    <cellStyle name="Hyperlink" xfId="4599" builtinId="8" hidden="1"/>
    <cellStyle name="Hyperlink" xfId="4601" builtinId="8" hidden="1"/>
    <cellStyle name="Hyperlink" xfId="4603" builtinId="8" hidden="1"/>
    <cellStyle name="Hyperlink" xfId="4605" builtinId="8" hidden="1"/>
    <cellStyle name="Hyperlink" xfId="4607" builtinId="8" hidden="1"/>
    <cellStyle name="Hyperlink" xfId="4609" builtinId="8" hidden="1"/>
    <cellStyle name="Hyperlink" xfId="4611" builtinId="8" hidden="1"/>
    <cellStyle name="Hyperlink" xfId="4613" builtinId="8" hidden="1"/>
    <cellStyle name="Hyperlink" xfId="4615" builtinId="8" hidden="1"/>
    <cellStyle name="Hyperlink" xfId="4617" builtinId="8" hidden="1"/>
    <cellStyle name="Hyperlink" xfId="4619" builtinId="8" hidden="1"/>
    <cellStyle name="Hyperlink" xfId="4621" builtinId="8" hidden="1"/>
    <cellStyle name="Hyperlink" xfId="4623" builtinId="8" hidden="1"/>
    <cellStyle name="Hyperlink" xfId="4625" builtinId="8" hidden="1"/>
    <cellStyle name="Hyperlink" xfId="4627" builtinId="8" hidden="1"/>
    <cellStyle name="Hyperlink" xfId="4629" builtinId="8" hidden="1"/>
    <cellStyle name="Hyperlink" xfId="4631" builtinId="8" hidden="1"/>
    <cellStyle name="Hyperlink" xfId="4633" builtinId="8" hidden="1"/>
    <cellStyle name="Hyperlink" xfId="4635" builtinId="8" hidden="1"/>
    <cellStyle name="Hyperlink" xfId="4637" builtinId="8" hidden="1"/>
    <cellStyle name="Hyperlink" xfId="4639" builtinId="8" hidden="1"/>
    <cellStyle name="Hyperlink" xfId="4641" builtinId="8" hidden="1"/>
    <cellStyle name="Hyperlink" xfId="4643" builtinId="8" hidden="1"/>
    <cellStyle name="Hyperlink" xfId="4645" builtinId="8" hidden="1"/>
    <cellStyle name="Hyperlink" xfId="4647" builtinId="8" hidden="1"/>
    <cellStyle name="Hyperlink" xfId="4649" builtinId="8" hidden="1"/>
    <cellStyle name="Hyperlink" xfId="4651" builtinId="8" hidden="1"/>
    <cellStyle name="Hyperlink" xfId="4653" builtinId="8" hidden="1"/>
    <cellStyle name="Hyperlink" xfId="4655" builtinId="8" hidden="1"/>
    <cellStyle name="Hyperlink" xfId="4657" builtinId="8" hidden="1"/>
    <cellStyle name="Hyperlink" xfId="4659" builtinId="8" hidden="1"/>
    <cellStyle name="Hyperlink" xfId="4661" builtinId="8" hidden="1"/>
    <cellStyle name="Hyperlink" xfId="4663" builtinId="8" hidden="1"/>
    <cellStyle name="Hyperlink" xfId="4665" builtinId="8" hidden="1"/>
    <cellStyle name="Hyperlink" xfId="4667" builtinId="8" hidden="1"/>
    <cellStyle name="Hyperlink" xfId="4669" builtinId="8" hidden="1"/>
    <cellStyle name="Hyperlink" xfId="4671" builtinId="8" hidden="1"/>
    <cellStyle name="Hyperlink" xfId="4673" builtinId="8" hidden="1"/>
    <cellStyle name="Hyperlink" xfId="4675" builtinId="8" hidden="1"/>
    <cellStyle name="Hyperlink" xfId="4677" builtinId="8" hidden="1"/>
    <cellStyle name="Hyperlink" xfId="4679" builtinId="8" hidden="1"/>
    <cellStyle name="Hyperlink" xfId="4681" builtinId="8" hidden="1"/>
    <cellStyle name="Hyperlink" xfId="4683" builtinId="8" hidden="1"/>
    <cellStyle name="Hyperlink" xfId="4685" builtinId="8" hidden="1"/>
    <cellStyle name="Hyperlink" xfId="4687" builtinId="8" hidden="1"/>
    <cellStyle name="Hyperlink" xfId="4689" builtinId="8" hidden="1"/>
    <cellStyle name="Hyperlink" xfId="4691" builtinId="8" hidden="1"/>
    <cellStyle name="Hyperlink" xfId="4693" builtinId="8" hidden="1"/>
    <cellStyle name="Hyperlink" xfId="4695" builtinId="8" hidden="1"/>
    <cellStyle name="Hyperlink" xfId="4697" builtinId="8" hidden="1"/>
    <cellStyle name="Hyperlink" xfId="4699" builtinId="8" hidden="1"/>
    <cellStyle name="Hyperlink" xfId="4701" builtinId="8" hidden="1"/>
    <cellStyle name="Hyperlink" xfId="4703" builtinId="8" hidden="1"/>
    <cellStyle name="Hyperlink" xfId="4705" builtinId="8" hidden="1"/>
    <cellStyle name="Hyperlink" xfId="4707" builtinId="8" hidden="1"/>
    <cellStyle name="Hyperlink" xfId="4709" builtinId="8" hidden="1"/>
    <cellStyle name="Hyperlink" xfId="4711" builtinId="8" hidden="1"/>
    <cellStyle name="Hyperlink" xfId="4713" builtinId="8" hidden="1"/>
    <cellStyle name="Hyperlink" xfId="4715" builtinId="8" hidden="1"/>
    <cellStyle name="Hyperlink" xfId="4717" builtinId="8" hidden="1"/>
    <cellStyle name="Hyperlink" xfId="4719" builtinId="8" hidden="1"/>
    <cellStyle name="Hyperlink" xfId="4721" builtinId="8" hidden="1"/>
    <cellStyle name="Hyperlink" xfId="4723" builtinId="8" hidden="1"/>
    <cellStyle name="Hyperlink" xfId="4725" builtinId="8" hidden="1"/>
    <cellStyle name="Hyperlink" xfId="4727" builtinId="8" hidden="1"/>
    <cellStyle name="Hyperlink" xfId="4729" builtinId="8" hidden="1"/>
    <cellStyle name="Hyperlink" xfId="4731" builtinId="8" hidden="1"/>
    <cellStyle name="Hyperlink" xfId="4733" builtinId="8" hidden="1"/>
    <cellStyle name="Hyperlink" xfId="4735" builtinId="8" hidden="1"/>
    <cellStyle name="Hyperlink" xfId="4737" builtinId="8" hidden="1"/>
    <cellStyle name="Hyperlink" xfId="4739" builtinId="8" hidden="1"/>
    <cellStyle name="Hyperlink" xfId="4741" builtinId="8" hidden="1"/>
    <cellStyle name="Hyperlink" xfId="4743" builtinId="8" hidden="1"/>
    <cellStyle name="Hyperlink" xfId="4745" builtinId="8" hidden="1"/>
    <cellStyle name="Hyperlink" xfId="4747" builtinId="8" hidden="1"/>
    <cellStyle name="Hyperlink" xfId="4749" builtinId="8" hidden="1"/>
    <cellStyle name="Hyperlink" xfId="4751" builtinId="8" hidden="1"/>
    <cellStyle name="Hyperlink" xfId="4753" builtinId="8" hidden="1"/>
    <cellStyle name="Hyperlink" xfId="4755" builtinId="8" hidden="1"/>
    <cellStyle name="Hyperlink" xfId="4757" builtinId="8" hidden="1"/>
    <cellStyle name="Hyperlink" xfId="4759" builtinId="8" hidden="1"/>
    <cellStyle name="Hyperlink" xfId="4761" builtinId="8" hidden="1"/>
    <cellStyle name="Hyperlink" xfId="4763" builtinId="8" hidden="1"/>
    <cellStyle name="Hyperlink" xfId="4765" builtinId="8" hidden="1"/>
    <cellStyle name="Hyperlink" xfId="4767" builtinId="8" hidden="1"/>
    <cellStyle name="Hyperlink" xfId="4769" builtinId="8" hidden="1"/>
    <cellStyle name="Hyperlink" xfId="4771" builtinId="8" hidden="1"/>
    <cellStyle name="Hyperlink" xfId="4773" builtinId="8" hidden="1"/>
    <cellStyle name="Hyperlink" xfId="4775" builtinId="8" hidden="1"/>
    <cellStyle name="Hyperlink" xfId="4777" builtinId="8" hidden="1"/>
    <cellStyle name="Hyperlink" xfId="4779" builtinId="8" hidden="1"/>
    <cellStyle name="Hyperlink" xfId="4781" builtinId="8" hidden="1"/>
    <cellStyle name="Hyperlink" xfId="4783" builtinId="8" hidden="1"/>
    <cellStyle name="Hyperlink" xfId="4785" builtinId="8" hidden="1"/>
    <cellStyle name="Hyperlink" xfId="4787" builtinId="8" hidden="1"/>
    <cellStyle name="Hyperlink" xfId="4789" builtinId="8" hidden="1"/>
    <cellStyle name="Hyperlink" xfId="4791" builtinId="8" hidden="1"/>
    <cellStyle name="Hyperlink" xfId="4793" builtinId="8" hidden="1"/>
    <cellStyle name="Hyperlink" xfId="4795" builtinId="8" hidden="1"/>
    <cellStyle name="Hyperlink" xfId="4797" builtinId="8" hidden="1"/>
    <cellStyle name="Hyperlink" xfId="4799" builtinId="8" hidden="1"/>
    <cellStyle name="Hyperlink" xfId="4801" builtinId="8" hidden="1"/>
    <cellStyle name="Hyperlink" xfId="4803" builtinId="8" hidden="1"/>
    <cellStyle name="Hyperlink" xfId="4805" builtinId="8" hidden="1"/>
    <cellStyle name="Hyperlink" xfId="4807" builtinId="8" hidden="1"/>
    <cellStyle name="Hyperlink" xfId="4809" builtinId="8" hidden="1"/>
    <cellStyle name="Hyperlink" xfId="4811" builtinId="8" hidden="1"/>
    <cellStyle name="Hyperlink" xfId="4813" builtinId="8" hidden="1"/>
    <cellStyle name="Hyperlink" xfId="4815" builtinId="8" hidden="1"/>
    <cellStyle name="Hyperlink" xfId="4817" builtinId="8" hidden="1"/>
    <cellStyle name="Hyperlink" xfId="4819" builtinId="8" hidden="1"/>
    <cellStyle name="Hyperlink" xfId="4821" builtinId="8" hidden="1"/>
    <cellStyle name="Hyperlink" xfId="4823" builtinId="8" hidden="1"/>
    <cellStyle name="Hyperlink" xfId="4825" builtinId="8" hidden="1"/>
    <cellStyle name="Hyperlink" xfId="4827" builtinId="8" hidden="1"/>
    <cellStyle name="Hyperlink" xfId="4829" builtinId="8" hidden="1"/>
    <cellStyle name="Hyperlink" xfId="4831" builtinId="8" hidden="1"/>
    <cellStyle name="Hyperlink" xfId="4833" builtinId="8" hidden="1"/>
    <cellStyle name="Hyperlink" xfId="4835" builtinId="8" hidden="1"/>
    <cellStyle name="Hyperlink" xfId="4837" builtinId="8" hidden="1"/>
    <cellStyle name="Hyperlink" xfId="4839" builtinId="8" hidden="1"/>
    <cellStyle name="Hyperlink" xfId="4841" builtinId="8" hidden="1"/>
    <cellStyle name="Hyperlink" xfId="4843" builtinId="8" hidden="1"/>
    <cellStyle name="Hyperlink" xfId="4845" builtinId="8" hidden="1"/>
    <cellStyle name="Hyperlink" xfId="4847" builtinId="8" hidden="1"/>
    <cellStyle name="Hyperlink" xfId="4849" builtinId="8" hidden="1"/>
    <cellStyle name="Hyperlink" xfId="4851" builtinId="8" hidden="1"/>
    <cellStyle name="Hyperlink" xfId="4853" builtinId="8" hidden="1"/>
    <cellStyle name="Hyperlink" xfId="4855" builtinId="8" hidden="1"/>
    <cellStyle name="Hyperlink" xfId="4857" builtinId="8" hidden="1"/>
    <cellStyle name="Hyperlink" xfId="4859" builtinId="8" hidden="1"/>
    <cellStyle name="Hyperlink" xfId="4861" builtinId="8" hidden="1"/>
    <cellStyle name="Hyperlink" xfId="4863" builtinId="8" hidden="1"/>
    <cellStyle name="Hyperlink" xfId="4865" builtinId="8" hidden="1"/>
    <cellStyle name="Hyperlink" xfId="4867" builtinId="8" hidden="1"/>
    <cellStyle name="Hyperlink" xfId="4869" builtinId="8" hidden="1"/>
    <cellStyle name="Hyperlink" xfId="4871" builtinId="8" hidden="1"/>
    <cellStyle name="Hyperlink" xfId="4873" builtinId="8" hidden="1"/>
    <cellStyle name="Hyperlink" xfId="4875" builtinId="8" hidden="1"/>
    <cellStyle name="Hyperlink" xfId="4877" builtinId="8" hidden="1"/>
    <cellStyle name="Hyperlink" xfId="4879" builtinId="8" hidden="1"/>
    <cellStyle name="Hyperlink" xfId="4881" builtinId="8" hidden="1"/>
    <cellStyle name="Hyperlink" xfId="4883" builtinId="8" hidden="1"/>
    <cellStyle name="Hyperlink" xfId="4885" builtinId="8" hidden="1"/>
    <cellStyle name="Hyperlink" xfId="4887" builtinId="8" hidden="1"/>
    <cellStyle name="Hyperlink" xfId="4889" builtinId="8" hidden="1"/>
    <cellStyle name="Hyperlink" xfId="4891" builtinId="8" hidden="1"/>
    <cellStyle name="Hyperlink" xfId="4893" builtinId="8" hidden="1"/>
    <cellStyle name="Hyperlink" xfId="4895" builtinId="8" hidden="1"/>
    <cellStyle name="Hyperlink" xfId="4897" builtinId="8" hidden="1"/>
    <cellStyle name="Hyperlink" xfId="4899" builtinId="8" hidden="1"/>
    <cellStyle name="Hyperlink" xfId="4901" builtinId="8" hidden="1"/>
    <cellStyle name="Hyperlink" xfId="4903" builtinId="8" hidden="1"/>
    <cellStyle name="Hyperlink" xfId="4905" builtinId="8" hidden="1"/>
    <cellStyle name="Hyperlink" xfId="4907" builtinId="8" hidden="1"/>
    <cellStyle name="Hyperlink" xfId="4909" builtinId="8" hidden="1"/>
    <cellStyle name="Hyperlink" xfId="4911" builtinId="8" hidden="1"/>
    <cellStyle name="Hyperlink" xfId="4913" builtinId="8" hidden="1"/>
    <cellStyle name="Hyperlink" xfId="4915" builtinId="8" hidden="1"/>
    <cellStyle name="Hyperlink" xfId="4917" builtinId="8" hidden="1"/>
    <cellStyle name="Hyperlink" xfId="4919" builtinId="8" hidden="1"/>
    <cellStyle name="Hyperlink" xfId="4921" builtinId="8" hidden="1"/>
    <cellStyle name="Hyperlink" xfId="4923" builtinId="8" hidden="1"/>
    <cellStyle name="Hyperlink" xfId="4925" builtinId="8" hidden="1"/>
    <cellStyle name="Hyperlink" xfId="4927" builtinId="8" hidden="1"/>
    <cellStyle name="Hyperlink" xfId="4929" builtinId="8" hidden="1"/>
    <cellStyle name="Hyperlink" xfId="4931" builtinId="8" hidden="1"/>
    <cellStyle name="Hyperlink" xfId="4933" builtinId="8" hidden="1"/>
    <cellStyle name="Hyperlink" xfId="4935" builtinId="8" hidden="1"/>
    <cellStyle name="Hyperlink" xfId="4937" builtinId="8" hidden="1"/>
    <cellStyle name="Hyperlink" xfId="4939" builtinId="8" hidden="1"/>
    <cellStyle name="Hyperlink" xfId="4941" builtinId="8" hidden="1"/>
    <cellStyle name="Hyperlink" xfId="4943" builtinId="8" hidden="1"/>
    <cellStyle name="Hyperlink" xfId="4945" builtinId="8" hidden="1"/>
    <cellStyle name="Hyperlink" xfId="4947" builtinId="8" hidden="1"/>
    <cellStyle name="Hyperlink" xfId="4949" builtinId="8" hidden="1"/>
    <cellStyle name="Hyperlink" xfId="4951" builtinId="8" hidden="1"/>
    <cellStyle name="Hyperlink" xfId="4953" builtinId="8" hidden="1"/>
    <cellStyle name="Hyperlink" xfId="4955" builtinId="8" hidden="1"/>
    <cellStyle name="Hyperlink" xfId="4957" builtinId="8" hidden="1"/>
    <cellStyle name="Hyperlink" xfId="4959" builtinId="8" hidden="1"/>
    <cellStyle name="Hyperlink" xfId="4961" builtinId="8" hidden="1"/>
    <cellStyle name="Hyperlink" xfId="4963" builtinId="8" hidden="1"/>
    <cellStyle name="Hyperlink" xfId="4965" builtinId="8" hidden="1"/>
    <cellStyle name="Hyperlink" xfId="4967" builtinId="8" hidden="1"/>
    <cellStyle name="Hyperlink" xfId="4969" builtinId="8" hidden="1"/>
    <cellStyle name="Hyperlink" xfId="4971" builtinId="8" hidden="1"/>
    <cellStyle name="Hyperlink" xfId="4973" builtinId="8" hidden="1"/>
    <cellStyle name="Hyperlink" xfId="4975" builtinId="8" hidden="1"/>
    <cellStyle name="Hyperlink" xfId="4977" builtinId="8" hidden="1"/>
    <cellStyle name="Hyperlink" xfId="4979" builtinId="8" hidden="1"/>
    <cellStyle name="Hyperlink" xfId="4981" builtinId="8" hidden="1"/>
    <cellStyle name="Hyperlink" xfId="4983" builtinId="8" hidden="1"/>
    <cellStyle name="Hyperlink" xfId="4985" builtinId="8" hidden="1"/>
    <cellStyle name="Hyperlink" xfId="4987" builtinId="8" hidden="1"/>
    <cellStyle name="Hyperlink" xfId="4989" builtinId="8" hidden="1"/>
    <cellStyle name="Hyperlink" xfId="4991" builtinId="8" hidden="1"/>
    <cellStyle name="Hyperlink" xfId="4993" builtinId="8" hidden="1"/>
    <cellStyle name="Hyperlink" xfId="4995" builtinId="8" hidden="1"/>
    <cellStyle name="Hyperlink" xfId="4997" builtinId="8" hidden="1"/>
    <cellStyle name="Hyperlink" xfId="4999" builtinId="8" hidden="1"/>
    <cellStyle name="Hyperlink" xfId="5001" builtinId="8" hidden="1"/>
    <cellStyle name="Hyperlink" xfId="5003" builtinId="8" hidden="1"/>
    <cellStyle name="Hyperlink" xfId="5005" builtinId="8" hidden="1"/>
    <cellStyle name="Hyperlink" xfId="5007" builtinId="8" hidden="1"/>
    <cellStyle name="Hyperlink" xfId="5009" builtinId="8" hidden="1"/>
    <cellStyle name="Hyperlink" xfId="5011" builtinId="8" hidden="1"/>
    <cellStyle name="Hyperlink" xfId="5013" builtinId="8" hidden="1"/>
    <cellStyle name="Hyperlink" xfId="5015" builtinId="8" hidden="1"/>
    <cellStyle name="Hyperlink" xfId="5017" builtinId="8" hidden="1"/>
    <cellStyle name="Hyperlink" xfId="5019" builtinId="8" hidden="1"/>
    <cellStyle name="Hyperlink" xfId="5021" builtinId="8" hidden="1"/>
    <cellStyle name="Hyperlink" xfId="5023" builtinId="8" hidden="1"/>
    <cellStyle name="Hyperlink" xfId="5025" builtinId="8" hidden="1"/>
    <cellStyle name="Hyperlink" xfId="5027" builtinId="8" hidden="1"/>
    <cellStyle name="Hyperlink" xfId="5029" builtinId="8" hidden="1"/>
    <cellStyle name="Hyperlink" xfId="5031" builtinId="8" hidden="1"/>
    <cellStyle name="Hyperlink" xfId="5033" builtinId="8" hidden="1"/>
    <cellStyle name="Hyperlink" xfId="5035" builtinId="8" hidden="1"/>
    <cellStyle name="Hyperlink" xfId="5037" builtinId="8" hidden="1"/>
    <cellStyle name="Hyperlink" xfId="5039" builtinId="8" hidden="1"/>
    <cellStyle name="Hyperlink" xfId="5041" builtinId="8" hidden="1"/>
    <cellStyle name="Hyperlink" xfId="5043" builtinId="8" hidden="1"/>
    <cellStyle name="Hyperlink" xfId="5045" builtinId="8" hidden="1"/>
    <cellStyle name="Hyperlink" xfId="5047" builtinId="8" hidden="1"/>
    <cellStyle name="Hyperlink" xfId="5049" builtinId="8" hidden="1"/>
    <cellStyle name="Hyperlink" xfId="5051" builtinId="8" hidden="1"/>
    <cellStyle name="Hyperlink" xfId="5053" builtinId="8" hidden="1"/>
    <cellStyle name="Hyperlink" xfId="5055" builtinId="8" hidden="1"/>
    <cellStyle name="Hyperlink" xfId="5057" builtinId="8" hidden="1"/>
    <cellStyle name="Hyperlink" xfId="5059" builtinId="8" hidden="1"/>
    <cellStyle name="Hyperlink" xfId="5061" builtinId="8" hidden="1"/>
    <cellStyle name="Hyperlink" xfId="5063" builtinId="8" hidden="1"/>
    <cellStyle name="Hyperlink" xfId="5065" builtinId="8" hidden="1"/>
    <cellStyle name="Hyperlink" xfId="5067" builtinId="8" hidden="1"/>
    <cellStyle name="Hyperlink" xfId="5069" builtinId="8" hidden="1"/>
    <cellStyle name="Hyperlink" xfId="5071" builtinId="8" hidden="1"/>
    <cellStyle name="Hyperlink" xfId="5073" builtinId="8" hidden="1"/>
    <cellStyle name="Hyperlink" xfId="5075" builtinId="8" hidden="1"/>
    <cellStyle name="Hyperlink" xfId="5077" builtinId="8" hidden="1"/>
    <cellStyle name="Hyperlink" xfId="5079" builtinId="8" hidden="1"/>
    <cellStyle name="Hyperlink" xfId="5081" builtinId="8" hidden="1"/>
    <cellStyle name="Hyperlink" xfId="5083" builtinId="8" hidden="1"/>
    <cellStyle name="Hyperlink" xfId="5085" builtinId="8" hidden="1"/>
    <cellStyle name="Hyperlink" xfId="5087" builtinId="8" hidden="1"/>
    <cellStyle name="Hyperlink" xfId="5089" builtinId="8" hidden="1"/>
    <cellStyle name="Hyperlink" xfId="5091" builtinId="8" hidden="1"/>
    <cellStyle name="Hyperlink" xfId="5093" builtinId="8" hidden="1"/>
    <cellStyle name="Hyperlink" xfId="5095" builtinId="8" hidden="1"/>
    <cellStyle name="Hyperlink" xfId="5097" builtinId="8" hidden="1"/>
    <cellStyle name="Hyperlink" xfId="5099" builtinId="8" hidden="1"/>
    <cellStyle name="Hyperlink" xfId="5101" builtinId="8" hidden="1"/>
    <cellStyle name="Hyperlink" xfId="5103" builtinId="8" hidden="1"/>
    <cellStyle name="Hyperlink" xfId="5105" builtinId="8" hidden="1"/>
    <cellStyle name="Hyperlink" xfId="5107" builtinId="8" hidden="1"/>
    <cellStyle name="Hyperlink" xfId="5109" builtinId="8" hidden="1"/>
    <cellStyle name="Hyperlink" xfId="5111" builtinId="8" hidden="1"/>
    <cellStyle name="Hyperlink" xfId="5113" builtinId="8" hidden="1"/>
    <cellStyle name="Hyperlink" xfId="5115" builtinId="8" hidden="1"/>
    <cellStyle name="Hyperlink" xfId="5117" builtinId="8" hidden="1"/>
    <cellStyle name="Hyperlink" xfId="5119" builtinId="8" hidden="1"/>
    <cellStyle name="Hyperlink" xfId="5121" builtinId="8" hidden="1"/>
    <cellStyle name="Hyperlink" xfId="5123" builtinId="8" hidden="1"/>
    <cellStyle name="Hyperlink" xfId="5125" builtinId="8" hidden="1"/>
    <cellStyle name="Hyperlink" xfId="5127" builtinId="8" hidden="1"/>
    <cellStyle name="Hyperlink" xfId="5129" builtinId="8" hidden="1"/>
    <cellStyle name="Hyperlink" xfId="5131" builtinId="8" hidden="1"/>
    <cellStyle name="Hyperlink" xfId="5133" builtinId="8" hidden="1"/>
    <cellStyle name="Hyperlink" xfId="5135" builtinId="8" hidden="1"/>
    <cellStyle name="Hyperlink" xfId="5137" builtinId="8" hidden="1"/>
    <cellStyle name="Hyperlink" xfId="5139" builtinId="8" hidden="1"/>
    <cellStyle name="Hyperlink" xfId="5141" builtinId="8" hidden="1"/>
    <cellStyle name="Hyperlink" xfId="5143" builtinId="8" hidden="1"/>
    <cellStyle name="Hyperlink" xfId="5145" builtinId="8" hidden="1"/>
    <cellStyle name="Hyperlink" xfId="5147" builtinId="8" hidden="1"/>
    <cellStyle name="Hyperlink" xfId="5149" builtinId="8" hidden="1"/>
    <cellStyle name="Hyperlink" xfId="5151" builtinId="8" hidden="1"/>
    <cellStyle name="Hyperlink" xfId="5153" builtinId="8" hidden="1"/>
    <cellStyle name="Hyperlink" xfId="5155" builtinId="8" hidden="1"/>
    <cellStyle name="Hyperlink" xfId="5157" builtinId="8" hidden="1"/>
    <cellStyle name="Hyperlink" xfId="5159" builtinId="8" hidden="1"/>
    <cellStyle name="Hyperlink" xfId="5161" builtinId="8" hidden="1"/>
    <cellStyle name="Hyperlink" xfId="5163" builtinId="8" hidden="1"/>
    <cellStyle name="Hyperlink" xfId="5165" builtinId="8" hidden="1"/>
    <cellStyle name="Hyperlink" xfId="5167" builtinId="8" hidden="1"/>
    <cellStyle name="Hyperlink" xfId="5169" builtinId="8" hidden="1"/>
    <cellStyle name="Hyperlink" xfId="5171" builtinId="8" hidden="1"/>
    <cellStyle name="Hyperlink" xfId="5173" builtinId="8" hidden="1"/>
    <cellStyle name="Hyperlink" xfId="5175" builtinId="8" hidden="1"/>
    <cellStyle name="Hyperlink" xfId="5177" builtinId="8" hidden="1"/>
    <cellStyle name="Hyperlink" xfId="5179" builtinId="8" hidden="1"/>
    <cellStyle name="Hyperlink" xfId="5181" builtinId="8" hidden="1"/>
    <cellStyle name="Hyperlink" xfId="5183" builtinId="8" hidden="1"/>
    <cellStyle name="Hyperlink" xfId="5185" builtinId="8" hidden="1"/>
    <cellStyle name="Hyperlink" xfId="5187" builtinId="8" hidden="1"/>
    <cellStyle name="Hyperlink" xfId="5189" builtinId="8" hidden="1"/>
    <cellStyle name="Hyperlink" xfId="5191" builtinId="8" hidden="1"/>
    <cellStyle name="Hyperlink" xfId="5193" builtinId="8" hidden="1"/>
    <cellStyle name="Hyperlink" xfId="5195" builtinId="8" hidden="1"/>
    <cellStyle name="Hyperlink" xfId="5197" builtinId="8" hidden="1"/>
    <cellStyle name="Hyperlink" xfId="5199" builtinId="8" hidden="1"/>
    <cellStyle name="Hyperlink" xfId="5201" builtinId="8" hidden="1"/>
    <cellStyle name="Hyperlink" xfId="5203" builtinId="8" hidden="1"/>
    <cellStyle name="Hyperlink" xfId="5205" builtinId="8" hidden="1"/>
    <cellStyle name="Hyperlink" xfId="5207" builtinId="8" hidden="1"/>
    <cellStyle name="Hyperlink" xfId="5209" builtinId="8" hidden="1"/>
    <cellStyle name="Hyperlink" xfId="5211" builtinId="8" hidden="1"/>
    <cellStyle name="Hyperlink" xfId="5213" builtinId="8" hidden="1"/>
    <cellStyle name="Hyperlink" xfId="5215" builtinId="8" hidden="1"/>
    <cellStyle name="Hyperlink" xfId="5217" builtinId="8" hidden="1"/>
    <cellStyle name="Hyperlink" xfId="5219" builtinId="8" hidden="1"/>
    <cellStyle name="Hyperlink" xfId="5221" builtinId="8" hidden="1"/>
    <cellStyle name="Hyperlink" xfId="5223" builtinId="8" hidden="1"/>
    <cellStyle name="Hyperlink" xfId="5225" builtinId="8" hidden="1"/>
    <cellStyle name="Hyperlink" xfId="5227" builtinId="8" hidden="1"/>
    <cellStyle name="Hyperlink" xfId="5229" builtinId="8" hidden="1"/>
    <cellStyle name="Hyperlink" xfId="5231" builtinId="8" hidden="1"/>
    <cellStyle name="Hyperlink" xfId="5233" builtinId="8" hidden="1"/>
    <cellStyle name="Hyperlink" xfId="5235" builtinId="8" hidden="1"/>
    <cellStyle name="Hyperlink" xfId="5237" builtinId="8" hidden="1"/>
    <cellStyle name="Hyperlink" xfId="5239" builtinId="8" hidden="1"/>
    <cellStyle name="Hyperlink" xfId="5241" builtinId="8" hidden="1"/>
    <cellStyle name="Hyperlink" xfId="5243" builtinId="8" hidden="1"/>
    <cellStyle name="Hyperlink" xfId="5245" builtinId="8" hidden="1"/>
    <cellStyle name="Hyperlink" xfId="5247" builtinId="8" hidden="1"/>
    <cellStyle name="Hyperlink" xfId="5249" builtinId="8" hidden="1"/>
    <cellStyle name="Hyperlink" xfId="5251" builtinId="8" hidden="1"/>
    <cellStyle name="Hyperlink" xfId="5253" builtinId="8" hidden="1"/>
    <cellStyle name="Hyperlink" xfId="5255" builtinId="8" hidden="1"/>
    <cellStyle name="Hyperlink" xfId="5257" builtinId="8" hidden="1"/>
    <cellStyle name="Hyperlink" xfId="5259" builtinId="8" hidden="1"/>
    <cellStyle name="Hyperlink" xfId="5261" builtinId="8" hidden="1"/>
    <cellStyle name="Hyperlink" xfId="5263" builtinId="8" hidden="1"/>
    <cellStyle name="Hyperlink" xfId="5265" builtinId="8" hidden="1"/>
    <cellStyle name="Hyperlink" xfId="5267" builtinId="8" hidden="1"/>
    <cellStyle name="Hyperlink" xfId="5269" builtinId="8" hidden="1"/>
    <cellStyle name="Hyperlink" xfId="5271" builtinId="8" hidden="1"/>
    <cellStyle name="Hyperlink" xfId="5273" builtinId="8" hidden="1"/>
    <cellStyle name="Hyperlink" xfId="5275" builtinId="8" hidden="1"/>
    <cellStyle name="Hyperlink" xfId="5277" builtinId="8" hidden="1"/>
    <cellStyle name="Hyperlink" xfId="5279" builtinId="8" hidden="1"/>
    <cellStyle name="Hyperlink" xfId="5281" builtinId="8" hidden="1"/>
    <cellStyle name="Hyperlink" xfId="5283" builtinId="8" hidden="1"/>
    <cellStyle name="Hyperlink" xfId="5285" builtinId="8" hidden="1"/>
    <cellStyle name="Hyperlink" xfId="5287" builtinId="8" hidden="1"/>
    <cellStyle name="Hyperlink" xfId="5289" builtinId="8" hidden="1"/>
    <cellStyle name="Hyperlink" xfId="5291" builtinId="8" hidden="1"/>
    <cellStyle name="Hyperlink" xfId="5293" builtinId="8" hidden="1"/>
    <cellStyle name="Hyperlink" xfId="5295" builtinId="8" hidden="1"/>
    <cellStyle name="Hyperlink" xfId="5297" builtinId="8" hidden="1"/>
    <cellStyle name="Hyperlink" xfId="5299" builtinId="8" hidden="1"/>
    <cellStyle name="Hyperlink" xfId="5301" builtinId="8" hidden="1"/>
    <cellStyle name="Hyperlink" xfId="5303" builtinId="8" hidden="1"/>
    <cellStyle name="Hyperlink" xfId="5305" builtinId="8" hidden="1"/>
    <cellStyle name="Hyperlink" xfId="5307" builtinId="8" hidden="1"/>
    <cellStyle name="Hyperlink" xfId="5309" builtinId="8" hidden="1"/>
    <cellStyle name="Hyperlink" xfId="5311" builtinId="8" hidden="1"/>
    <cellStyle name="Hyperlink" xfId="5313" builtinId="8" hidden="1"/>
    <cellStyle name="Hyperlink" xfId="5315" builtinId="8" hidden="1"/>
    <cellStyle name="Hyperlink" xfId="5317" builtinId="8" hidden="1"/>
    <cellStyle name="Hyperlink" xfId="5319" builtinId="8" hidden="1"/>
    <cellStyle name="Hyperlink" xfId="5321" builtinId="8" hidden="1"/>
    <cellStyle name="Hyperlink" xfId="5323" builtinId="8" hidden="1"/>
    <cellStyle name="Hyperlink" xfId="5325" builtinId="8" hidden="1"/>
    <cellStyle name="Hyperlink" xfId="5327" builtinId="8" hidden="1"/>
    <cellStyle name="Hyperlink" xfId="5329" builtinId="8" hidden="1"/>
    <cellStyle name="Hyperlink" xfId="5331" builtinId="8" hidden="1"/>
    <cellStyle name="Hyperlink" xfId="5333" builtinId="8" hidden="1"/>
    <cellStyle name="Hyperlink" xfId="5335" builtinId="8" hidden="1"/>
    <cellStyle name="Hyperlink" xfId="5337" builtinId="8" hidden="1"/>
    <cellStyle name="Hyperlink" xfId="5339" builtinId="8" hidden="1"/>
    <cellStyle name="Hyperlink" xfId="5341" builtinId="8" hidden="1"/>
    <cellStyle name="Hyperlink" xfId="5343" builtinId="8" hidden="1"/>
    <cellStyle name="Hyperlink" xfId="5345" builtinId="8" hidden="1"/>
    <cellStyle name="Hyperlink" xfId="5347" builtinId="8" hidden="1"/>
    <cellStyle name="Hyperlink" xfId="5349" builtinId="8" hidden="1"/>
    <cellStyle name="Hyperlink" xfId="5351" builtinId="8" hidden="1"/>
    <cellStyle name="Hyperlink" xfId="5353" builtinId="8" hidden="1"/>
    <cellStyle name="Hyperlink" xfId="5355" builtinId="8" hidden="1"/>
    <cellStyle name="Hyperlink" xfId="5357" builtinId="8" hidden="1"/>
    <cellStyle name="Hyperlink" xfId="5359" builtinId="8" hidden="1"/>
    <cellStyle name="Hyperlink" xfId="5361" builtinId="8" hidden="1"/>
    <cellStyle name="Hyperlink" xfId="5363" builtinId="8" hidden="1"/>
    <cellStyle name="Hyperlink" xfId="5365" builtinId="8" hidden="1"/>
    <cellStyle name="Hyperlink" xfId="5367" builtinId="8" hidden="1"/>
    <cellStyle name="Hyperlink" xfId="5369" builtinId="8" hidden="1"/>
    <cellStyle name="Hyperlink" xfId="5371" builtinId="8" hidden="1"/>
    <cellStyle name="Hyperlink" xfId="5373" builtinId="8" hidden="1"/>
    <cellStyle name="Hyperlink" xfId="5375" builtinId="8" hidden="1"/>
    <cellStyle name="Hyperlink" xfId="5377" builtinId="8" hidden="1"/>
    <cellStyle name="Hyperlink" xfId="5379" builtinId="8" hidden="1"/>
    <cellStyle name="Hyperlink" xfId="5381" builtinId="8" hidden="1"/>
    <cellStyle name="Hyperlink" xfId="5383" builtinId="8" hidden="1"/>
    <cellStyle name="Hyperlink" xfId="5385" builtinId="8" hidden="1"/>
    <cellStyle name="Hyperlink" xfId="5387" builtinId="8" hidden="1"/>
    <cellStyle name="Hyperlink" xfId="5389" builtinId="8" hidden="1"/>
    <cellStyle name="Hyperlink" xfId="5391" builtinId="8" hidden="1"/>
    <cellStyle name="Hyperlink" xfId="5393" builtinId="8" hidden="1"/>
    <cellStyle name="Hyperlink" xfId="5395" builtinId="8" hidden="1"/>
    <cellStyle name="Hyperlink" xfId="5397" builtinId="8" hidden="1"/>
    <cellStyle name="Hyperlink" xfId="5399" builtinId="8" hidden="1"/>
    <cellStyle name="Hyperlink" xfId="5401" builtinId="8" hidden="1"/>
    <cellStyle name="Hyperlink" xfId="5403" builtinId="8" hidden="1"/>
    <cellStyle name="Hyperlink" xfId="5405" builtinId="8" hidden="1"/>
    <cellStyle name="Hyperlink" xfId="5407" builtinId="8" hidden="1"/>
    <cellStyle name="Hyperlink" xfId="5409" builtinId="8" hidden="1"/>
    <cellStyle name="Hyperlink" xfId="5411" builtinId="8" hidden="1"/>
    <cellStyle name="Hyperlink" xfId="5413" builtinId="8" hidden="1"/>
    <cellStyle name="Hyperlink" xfId="5415" builtinId="8" hidden="1"/>
    <cellStyle name="Hyperlink" xfId="5417" builtinId="8" hidden="1"/>
    <cellStyle name="Hyperlink" xfId="5419" builtinId="8" hidden="1"/>
    <cellStyle name="Hyperlink" xfId="5421" builtinId="8" hidden="1"/>
    <cellStyle name="Hyperlink" xfId="5423" builtinId="8" hidden="1"/>
    <cellStyle name="Hyperlink" xfId="5425" builtinId="8" hidden="1"/>
    <cellStyle name="Hyperlink" xfId="5427" builtinId="8" hidden="1"/>
    <cellStyle name="Hyperlink" xfId="5429" builtinId="8" hidden="1"/>
    <cellStyle name="Hyperlink" xfId="5431" builtinId="8" hidden="1"/>
    <cellStyle name="Hyperlink" xfId="5433" builtinId="8" hidden="1"/>
    <cellStyle name="Hyperlink" xfId="5435" builtinId="8" hidden="1"/>
    <cellStyle name="Hyperlink" xfId="5437" builtinId="8" hidden="1"/>
    <cellStyle name="Hyperlink" xfId="5439" builtinId="8" hidden="1"/>
    <cellStyle name="Hyperlink" xfId="5441" builtinId="8" hidden="1"/>
    <cellStyle name="Hyperlink" xfId="5443" builtinId="8" hidden="1"/>
    <cellStyle name="Hyperlink" xfId="5445" builtinId="8" hidden="1"/>
    <cellStyle name="Hyperlink" xfId="5447" builtinId="8" hidden="1"/>
    <cellStyle name="Hyperlink" xfId="5449" builtinId="8" hidden="1"/>
    <cellStyle name="Hyperlink" xfId="5451" builtinId="8" hidden="1"/>
    <cellStyle name="Hyperlink" xfId="5453" builtinId="8" hidden="1"/>
    <cellStyle name="Hyperlink" xfId="5455" builtinId="8" hidden="1"/>
    <cellStyle name="Hyperlink" xfId="5457" builtinId="8" hidden="1"/>
    <cellStyle name="Hyperlink" xfId="5459" builtinId="8" hidden="1"/>
    <cellStyle name="Hyperlink" xfId="5461" builtinId="8" hidden="1"/>
    <cellStyle name="Hyperlink" xfId="5463" builtinId="8" hidden="1"/>
    <cellStyle name="Hyperlink" xfId="5465" builtinId="8" hidden="1"/>
    <cellStyle name="Hyperlink" xfId="5467" builtinId="8" hidden="1"/>
    <cellStyle name="Hyperlink" xfId="5469" builtinId="8" hidden="1"/>
    <cellStyle name="Hyperlink" xfId="5471" builtinId="8" hidden="1"/>
    <cellStyle name="Hyperlink" xfId="5473" builtinId="8" hidden="1"/>
    <cellStyle name="Hyperlink" xfId="5475" builtinId="8" hidden="1"/>
    <cellStyle name="Hyperlink" xfId="5477" builtinId="8" hidden="1"/>
    <cellStyle name="Hyperlink" xfId="5479" builtinId="8" hidden="1"/>
    <cellStyle name="Hyperlink" xfId="5481" builtinId="8" hidden="1"/>
    <cellStyle name="Hyperlink" xfId="5483" builtinId="8" hidden="1"/>
    <cellStyle name="Hyperlink" xfId="5485" builtinId="8" hidden="1"/>
    <cellStyle name="Hyperlink" xfId="5487" builtinId="8" hidden="1"/>
    <cellStyle name="Hyperlink" xfId="5489" builtinId="8" hidden="1"/>
    <cellStyle name="Hyperlink" xfId="5491" builtinId="8" hidden="1"/>
    <cellStyle name="Hyperlink" xfId="5493" builtinId="8" hidden="1"/>
    <cellStyle name="Hyperlink" xfId="5495" builtinId="8" hidden="1"/>
    <cellStyle name="Hyperlink" xfId="5497" builtinId="8" hidden="1"/>
    <cellStyle name="Hyperlink" xfId="5499" builtinId="8" hidden="1"/>
    <cellStyle name="Hyperlink" xfId="5501" builtinId="8" hidden="1"/>
    <cellStyle name="Hyperlink" xfId="5503" builtinId="8" hidden="1"/>
    <cellStyle name="Hyperlink" xfId="5505" builtinId="8" hidden="1"/>
    <cellStyle name="Hyperlink" xfId="5507" builtinId="8" hidden="1"/>
    <cellStyle name="Hyperlink" xfId="5509" builtinId="8" hidden="1"/>
    <cellStyle name="Hyperlink" xfId="5511" builtinId="8" hidden="1"/>
    <cellStyle name="Hyperlink" xfId="5513" builtinId="8" hidden="1"/>
    <cellStyle name="Hyperlink" xfId="5515" builtinId="8" hidden="1"/>
    <cellStyle name="Hyperlink" xfId="5517" builtinId="8" hidden="1"/>
    <cellStyle name="Hyperlink" xfId="5519" builtinId="8" hidden="1"/>
    <cellStyle name="Hyperlink" xfId="5521" builtinId="8" hidden="1"/>
    <cellStyle name="Hyperlink" xfId="5523" builtinId="8" hidden="1"/>
    <cellStyle name="Hyperlink" xfId="5525" builtinId="8" hidden="1"/>
    <cellStyle name="Hyperlink" xfId="5527" builtinId="8" hidden="1"/>
    <cellStyle name="Hyperlink" xfId="5529" builtinId="8" hidden="1"/>
    <cellStyle name="Hyperlink" xfId="5531" builtinId="8" hidden="1"/>
    <cellStyle name="Hyperlink" xfId="5533" builtinId="8" hidden="1"/>
    <cellStyle name="Hyperlink" xfId="5535" builtinId="8" hidden="1"/>
    <cellStyle name="Hyperlink" xfId="5537" builtinId="8" hidden="1"/>
    <cellStyle name="Hyperlink" xfId="5539" builtinId="8" hidden="1"/>
    <cellStyle name="Hyperlink" xfId="5541" builtinId="8" hidden="1"/>
    <cellStyle name="Hyperlink" xfId="5543" builtinId="8" hidden="1"/>
    <cellStyle name="Hyperlink" xfId="5545" builtinId="8" hidden="1"/>
    <cellStyle name="Hyperlink" xfId="5547" builtinId="8" hidden="1"/>
    <cellStyle name="Hyperlink" xfId="5549" builtinId="8" hidden="1"/>
    <cellStyle name="Hyperlink" xfId="5551" builtinId="8" hidden="1"/>
    <cellStyle name="Hyperlink" xfId="5553" builtinId="8" hidden="1"/>
    <cellStyle name="Hyperlink" xfId="5555" builtinId="8" hidden="1"/>
    <cellStyle name="Hyperlink" xfId="5557" builtinId="8" hidden="1"/>
    <cellStyle name="Hyperlink" xfId="5559" builtinId="8" hidden="1"/>
    <cellStyle name="Hyperlink" xfId="5561" builtinId="8" hidden="1"/>
    <cellStyle name="Hyperlink" xfId="5563" builtinId="8" hidden="1"/>
    <cellStyle name="Hyperlink" xfId="5565" builtinId="8" hidden="1"/>
    <cellStyle name="Hyperlink" xfId="5567" builtinId="8" hidden="1"/>
    <cellStyle name="Hyperlink" xfId="5569" builtinId="8" hidden="1"/>
    <cellStyle name="Hyperlink" xfId="5571" builtinId="8" hidden="1"/>
    <cellStyle name="Hyperlink" xfId="5573" builtinId="8" hidden="1"/>
    <cellStyle name="Hyperlink" xfId="5575" builtinId="8" hidden="1"/>
    <cellStyle name="Hyperlink" xfId="5577" builtinId="8" hidden="1"/>
    <cellStyle name="Hyperlink" xfId="5579" builtinId="8" hidden="1"/>
    <cellStyle name="Hyperlink" xfId="5581" builtinId="8" hidden="1"/>
    <cellStyle name="Hyperlink" xfId="5583" builtinId="8" hidden="1"/>
    <cellStyle name="Hyperlink" xfId="5585" builtinId="8" hidden="1"/>
    <cellStyle name="Hyperlink" xfId="5587" builtinId="8" hidden="1"/>
    <cellStyle name="Hyperlink" xfId="5589" builtinId="8" hidden="1"/>
    <cellStyle name="Hyperlink" xfId="5591" builtinId="8" hidden="1"/>
    <cellStyle name="Hyperlink" xfId="5593" builtinId="8" hidden="1"/>
    <cellStyle name="Hyperlink" xfId="5595" builtinId="8" hidden="1"/>
    <cellStyle name="Hyperlink" xfId="5597" builtinId="8" hidden="1"/>
    <cellStyle name="Hyperlink" xfId="5599" builtinId="8" hidden="1"/>
    <cellStyle name="Hyperlink" xfId="5601" builtinId="8" hidden="1"/>
    <cellStyle name="Hyperlink" xfId="5603" builtinId="8" hidden="1"/>
    <cellStyle name="Hyperlink" xfId="5605" builtinId="8" hidden="1"/>
    <cellStyle name="Hyperlink" xfId="5607" builtinId="8" hidden="1"/>
    <cellStyle name="Hyperlink" xfId="5609" builtinId="8" hidden="1"/>
    <cellStyle name="Hyperlink" xfId="5611" builtinId="8" hidden="1"/>
    <cellStyle name="Hyperlink" xfId="5613" builtinId="8" hidden="1"/>
    <cellStyle name="Hyperlink" xfId="5615" builtinId="8" hidden="1"/>
    <cellStyle name="Hyperlink" xfId="5617" builtinId="8" hidden="1"/>
    <cellStyle name="Hyperlink" xfId="5619" builtinId="8" hidden="1"/>
    <cellStyle name="Hyperlink" xfId="5621" builtinId="8" hidden="1"/>
    <cellStyle name="Hyperlink" xfId="5623" builtinId="8" hidden="1"/>
    <cellStyle name="Hyperlink" xfId="5625" builtinId="8" hidden="1"/>
    <cellStyle name="Hyperlink" xfId="5627" builtinId="8" hidden="1"/>
    <cellStyle name="Hyperlink" xfId="5629" builtinId="8" hidden="1"/>
    <cellStyle name="Hyperlink" xfId="5631" builtinId="8" hidden="1"/>
    <cellStyle name="Hyperlink" xfId="5633" builtinId="8" hidden="1"/>
    <cellStyle name="Hyperlink" xfId="5635" builtinId="8" hidden="1"/>
    <cellStyle name="Hyperlink" xfId="5637" builtinId="8" hidden="1"/>
    <cellStyle name="Hyperlink" xfId="5639" builtinId="8" hidden="1"/>
    <cellStyle name="Hyperlink" xfId="5641" builtinId="8" hidden="1"/>
    <cellStyle name="Hyperlink" xfId="5643" builtinId="8" hidden="1"/>
    <cellStyle name="Hyperlink" xfId="5645" builtinId="8" hidden="1"/>
    <cellStyle name="Hyperlink" xfId="5647" builtinId="8" hidden="1"/>
    <cellStyle name="Hyperlink" xfId="5649" builtinId="8" hidden="1"/>
    <cellStyle name="Hyperlink" xfId="5651" builtinId="8" hidden="1"/>
    <cellStyle name="Hyperlink" xfId="5653" builtinId="8" hidden="1"/>
    <cellStyle name="Hyperlink" xfId="5655" builtinId="8" hidden="1"/>
    <cellStyle name="Hyperlink" xfId="5657" builtinId="8" hidden="1"/>
    <cellStyle name="Hyperlink" xfId="5659" builtinId="8" hidden="1"/>
    <cellStyle name="Hyperlink" xfId="5661" builtinId="8" hidden="1"/>
    <cellStyle name="Hyperlink" xfId="5663" builtinId="8" hidden="1"/>
    <cellStyle name="Hyperlink" xfId="5665" builtinId="8" hidden="1"/>
    <cellStyle name="Hyperlink" xfId="5667" builtinId="8" hidden="1"/>
    <cellStyle name="Hyperlink" xfId="5669" builtinId="8" hidden="1"/>
    <cellStyle name="Hyperlink" xfId="5671" builtinId="8" hidden="1"/>
    <cellStyle name="Hyperlink" xfId="5673" builtinId="8" hidden="1"/>
    <cellStyle name="Hyperlink" xfId="5675" builtinId="8" hidden="1"/>
    <cellStyle name="Hyperlink" xfId="5677" builtinId="8" hidden="1"/>
    <cellStyle name="Hyperlink" xfId="5679" builtinId="8" hidden="1"/>
    <cellStyle name="Hyperlink" xfId="5681" builtinId="8" hidden="1"/>
    <cellStyle name="Hyperlink" xfId="5683" builtinId="8" hidden="1"/>
    <cellStyle name="Hyperlink" xfId="5685" builtinId="8" hidden="1"/>
    <cellStyle name="Hyperlink" xfId="5687" builtinId="8" hidden="1"/>
    <cellStyle name="Hyperlink" xfId="5689" builtinId="8" hidden="1"/>
    <cellStyle name="Hyperlink" xfId="5691" builtinId="8" hidden="1"/>
    <cellStyle name="Hyperlink" xfId="5693" builtinId="8" hidden="1"/>
    <cellStyle name="Hyperlink" xfId="5695" builtinId="8" hidden="1"/>
    <cellStyle name="Hyperlink" xfId="5697" builtinId="8" hidden="1"/>
    <cellStyle name="Hyperlink" xfId="5699" builtinId="8" hidden="1"/>
    <cellStyle name="Hyperlink" xfId="5701" builtinId="8" hidden="1"/>
    <cellStyle name="Hyperlink" xfId="5703" builtinId="8" hidden="1"/>
    <cellStyle name="Hyperlink" xfId="5705" builtinId="8" hidden="1"/>
    <cellStyle name="Hyperlink" xfId="5707" builtinId="8" hidden="1"/>
    <cellStyle name="Hyperlink" xfId="5709" builtinId="8" hidden="1"/>
    <cellStyle name="Hyperlink" xfId="5711" builtinId="8" hidden="1"/>
    <cellStyle name="Hyperlink" xfId="5713" builtinId="8" hidden="1"/>
    <cellStyle name="Hyperlink" xfId="5715" builtinId="8" hidden="1"/>
    <cellStyle name="Hyperlink" xfId="5717" builtinId="8" hidden="1"/>
    <cellStyle name="Hyperlink" xfId="5719" builtinId="8" hidden="1"/>
    <cellStyle name="Hyperlink" xfId="5721" builtinId="8" hidden="1"/>
    <cellStyle name="Hyperlink" xfId="5723" builtinId="8" hidden="1"/>
    <cellStyle name="Hyperlink" xfId="5725" builtinId="8" hidden="1"/>
    <cellStyle name="Hyperlink" xfId="5727" builtinId="8" hidden="1"/>
    <cellStyle name="Hyperlink" xfId="5729" builtinId="8" hidden="1"/>
    <cellStyle name="Hyperlink" xfId="5731" builtinId="8" hidden="1"/>
    <cellStyle name="Hyperlink" xfId="5733" builtinId="8" hidden="1"/>
    <cellStyle name="Hyperlink" xfId="5735" builtinId="8" hidden="1"/>
    <cellStyle name="Hyperlink" xfId="5737" builtinId="8" hidden="1"/>
    <cellStyle name="Hyperlink" xfId="5739" builtinId="8" hidden="1"/>
    <cellStyle name="Hyperlink" xfId="5741" builtinId="8" hidden="1"/>
    <cellStyle name="Hyperlink" xfId="5743" builtinId="8" hidden="1"/>
    <cellStyle name="Hyperlink" xfId="5745" builtinId="8" hidden="1"/>
    <cellStyle name="Hyperlink" xfId="5747" builtinId="8" hidden="1"/>
    <cellStyle name="Hyperlink" xfId="5749" builtinId="8" hidden="1"/>
    <cellStyle name="Hyperlink" xfId="5751" builtinId="8" hidden="1"/>
    <cellStyle name="Hyperlink" xfId="5753" builtinId="8" hidden="1"/>
    <cellStyle name="Hyperlink" xfId="5755" builtinId="8" hidden="1"/>
    <cellStyle name="Hyperlink" xfId="5757" builtinId="8" hidden="1"/>
    <cellStyle name="Hyperlink" xfId="5759" builtinId="8" hidden="1"/>
    <cellStyle name="Hyperlink" xfId="5761" builtinId="8" hidden="1"/>
    <cellStyle name="Hyperlink" xfId="5763" builtinId="8" hidden="1"/>
    <cellStyle name="Hyperlink" xfId="5765" builtinId="8" hidden="1"/>
    <cellStyle name="Hyperlink" xfId="5767" builtinId="8" hidden="1"/>
    <cellStyle name="Hyperlink" xfId="5769" builtinId="8" hidden="1"/>
    <cellStyle name="Hyperlink" xfId="5771" builtinId="8" hidden="1"/>
    <cellStyle name="Hyperlink" xfId="5773" builtinId="8" hidden="1"/>
    <cellStyle name="Hyperlink" xfId="5775" builtinId="8" hidden="1"/>
    <cellStyle name="Hyperlink" xfId="5777" builtinId="8" hidden="1"/>
    <cellStyle name="Hyperlink" xfId="5779" builtinId="8" hidden="1"/>
    <cellStyle name="Hyperlink" xfId="5781" builtinId="8" hidden="1"/>
    <cellStyle name="Hyperlink" xfId="5783" builtinId="8" hidden="1"/>
    <cellStyle name="Hyperlink" xfId="5785" builtinId="8" hidden="1"/>
    <cellStyle name="Hyperlink" xfId="5787" builtinId="8" hidden="1"/>
    <cellStyle name="Hyperlink" xfId="5789" builtinId="8" hidden="1"/>
    <cellStyle name="Hyperlink" xfId="5791" builtinId="8" hidden="1"/>
    <cellStyle name="Hyperlink" xfId="5793" builtinId="8" hidden="1"/>
    <cellStyle name="Hyperlink" xfId="5795" builtinId="8" hidden="1"/>
    <cellStyle name="Hyperlink" xfId="5797" builtinId="8" hidden="1"/>
    <cellStyle name="Hyperlink" xfId="5799" builtinId="8" hidden="1"/>
    <cellStyle name="Hyperlink" xfId="5801" builtinId="8" hidden="1"/>
    <cellStyle name="Hyperlink" xfId="5803" builtinId="8" hidden="1"/>
    <cellStyle name="Hyperlink" xfId="5805" builtinId="8" hidden="1"/>
    <cellStyle name="Hyperlink" xfId="5807" builtinId="8" hidden="1"/>
    <cellStyle name="Hyperlink" xfId="5809" builtinId="8" hidden="1"/>
    <cellStyle name="Hyperlink" xfId="5811" builtinId="8" hidden="1"/>
    <cellStyle name="Hyperlink" xfId="5813" builtinId="8" hidden="1"/>
    <cellStyle name="Hyperlink" xfId="5815" builtinId="8" hidden="1"/>
    <cellStyle name="Hyperlink" xfId="5817" builtinId="8" hidden="1"/>
    <cellStyle name="Hyperlink" xfId="5819" builtinId="8" hidden="1"/>
    <cellStyle name="Hyperlink" xfId="5821" builtinId="8" hidden="1"/>
    <cellStyle name="Hyperlink" xfId="5823" builtinId="8" hidden="1"/>
    <cellStyle name="Hyperlink" xfId="5825" builtinId="8" hidden="1"/>
    <cellStyle name="Hyperlink" xfId="5827" builtinId="8" hidden="1"/>
    <cellStyle name="Hyperlink" xfId="5829" builtinId="8" hidden="1"/>
    <cellStyle name="Hyperlink" xfId="5831" builtinId="8" hidden="1"/>
    <cellStyle name="Hyperlink" xfId="5833" builtinId="8" hidden="1"/>
    <cellStyle name="Hyperlink" xfId="5835" builtinId="8" hidden="1"/>
    <cellStyle name="Hyperlink" xfId="5837" builtinId="8" hidden="1"/>
    <cellStyle name="Hyperlink" xfId="5839" builtinId="8" hidden="1"/>
    <cellStyle name="Hyperlink" xfId="5841" builtinId="8" hidden="1"/>
    <cellStyle name="Hyperlink" xfId="5843" builtinId="8" hidden="1"/>
    <cellStyle name="Hyperlink" xfId="5845" builtinId="8" hidden="1"/>
    <cellStyle name="Hyperlink" xfId="5847" builtinId="8" hidden="1"/>
    <cellStyle name="Hyperlink" xfId="5849" builtinId="8" hidden="1"/>
    <cellStyle name="Hyperlink" xfId="5851" builtinId="8" hidden="1"/>
    <cellStyle name="Hyperlink" xfId="5853" builtinId="8" hidden="1"/>
    <cellStyle name="Hyperlink" xfId="5855" builtinId="8" hidden="1"/>
    <cellStyle name="Hyperlink" xfId="5857" builtinId="8" hidden="1"/>
    <cellStyle name="Hyperlink" xfId="5859" builtinId="8" hidden="1"/>
    <cellStyle name="Hyperlink" xfId="5861" builtinId="8" hidden="1"/>
    <cellStyle name="Hyperlink" xfId="5863" builtinId="8" hidden="1"/>
    <cellStyle name="Hyperlink" xfId="5865" builtinId="8" hidden="1"/>
    <cellStyle name="Hyperlink" xfId="5867" builtinId="8" hidden="1"/>
    <cellStyle name="Hyperlink" xfId="5869" builtinId="8" hidden="1"/>
    <cellStyle name="Hyperlink" xfId="5871" builtinId="8" hidden="1"/>
    <cellStyle name="Hyperlink" xfId="5873" builtinId="8" hidden="1"/>
    <cellStyle name="Hyperlink" xfId="5875" builtinId="8" hidden="1"/>
    <cellStyle name="Hyperlink" xfId="5877" builtinId="8" hidden="1"/>
    <cellStyle name="Hyperlink" xfId="5879" builtinId="8" hidden="1"/>
    <cellStyle name="Hyperlink" xfId="5881" builtinId="8" hidden="1"/>
    <cellStyle name="Hyperlink" xfId="5883" builtinId="8" hidden="1"/>
    <cellStyle name="Hyperlink" xfId="5885" builtinId="8" hidden="1"/>
    <cellStyle name="Hyperlink" xfId="5887" builtinId="8" hidden="1"/>
    <cellStyle name="Hyperlink" xfId="5889" builtinId="8" hidden="1"/>
    <cellStyle name="Hyperlink" xfId="5891" builtinId="8" hidden="1"/>
    <cellStyle name="Hyperlink" xfId="5893" builtinId="8" hidden="1"/>
    <cellStyle name="Hyperlink" xfId="5895" builtinId="8" hidden="1"/>
    <cellStyle name="Hyperlink" xfId="5897" builtinId="8" hidden="1"/>
    <cellStyle name="Hyperlink" xfId="5899" builtinId="8" hidden="1"/>
    <cellStyle name="Hyperlink" xfId="5901" builtinId="8" hidden="1"/>
    <cellStyle name="Hyperlink" xfId="5903" builtinId="8" hidden="1"/>
    <cellStyle name="Hyperlink" xfId="5905" builtinId="8" hidden="1"/>
    <cellStyle name="Hyperlink" xfId="5907" builtinId="8" hidden="1"/>
    <cellStyle name="Hyperlink" xfId="5909" builtinId="8" hidden="1"/>
    <cellStyle name="Hyperlink" xfId="5911" builtinId="8" hidden="1"/>
    <cellStyle name="Hyperlink" xfId="5913" builtinId="8" hidden="1"/>
    <cellStyle name="Hyperlink" xfId="5915" builtinId="8" hidden="1"/>
    <cellStyle name="Hyperlink" xfId="5917" builtinId="8" hidden="1"/>
    <cellStyle name="Hyperlink" xfId="5919" builtinId="8" hidden="1"/>
    <cellStyle name="Hyperlink" xfId="5921" builtinId="8" hidden="1"/>
    <cellStyle name="Hyperlink" xfId="5923" builtinId="8" hidden="1"/>
    <cellStyle name="Hyperlink" xfId="5925" builtinId="8" hidden="1"/>
    <cellStyle name="Hyperlink" xfId="5927" builtinId="8" hidden="1"/>
    <cellStyle name="Hyperlink" xfId="5929" builtinId="8" hidden="1"/>
    <cellStyle name="Hyperlink" xfId="5931" builtinId="8" hidden="1"/>
    <cellStyle name="Hyperlink" xfId="5933" builtinId="8" hidden="1"/>
    <cellStyle name="Hyperlink" xfId="5935" builtinId="8" hidden="1"/>
    <cellStyle name="Hyperlink" xfId="5937" builtinId="8" hidden="1"/>
    <cellStyle name="Hyperlink" xfId="5939" builtinId="8" hidden="1"/>
    <cellStyle name="Hyperlink" xfId="5941" builtinId="8" hidden="1"/>
    <cellStyle name="Hyperlink" xfId="5943" builtinId="8" hidden="1"/>
    <cellStyle name="Hyperlink" xfId="5945" builtinId="8" hidden="1"/>
    <cellStyle name="Hyperlink" xfId="5947" builtinId="8" hidden="1"/>
    <cellStyle name="Hyperlink" xfId="5949" builtinId="8" hidden="1"/>
    <cellStyle name="Hyperlink" xfId="5951" builtinId="8" hidden="1"/>
    <cellStyle name="Hyperlink" xfId="5953" builtinId="8" hidden="1"/>
    <cellStyle name="Hyperlink" xfId="5955" builtinId="8" hidden="1"/>
    <cellStyle name="Hyperlink" xfId="5957" builtinId="8" hidden="1"/>
    <cellStyle name="Hyperlink" xfId="5959" builtinId="8" hidden="1"/>
    <cellStyle name="Hyperlink" xfId="5961" builtinId="8" hidden="1"/>
    <cellStyle name="Hyperlink" xfId="5963" builtinId="8" hidden="1"/>
    <cellStyle name="Hyperlink" xfId="5965" builtinId="8" hidden="1"/>
    <cellStyle name="Hyperlink" xfId="5967" builtinId="8" hidden="1"/>
    <cellStyle name="Hyperlink" xfId="5969" builtinId="8" hidden="1"/>
    <cellStyle name="Hyperlink" xfId="5971" builtinId="8" hidden="1"/>
    <cellStyle name="Hyperlink" xfId="5973" builtinId="8" hidden="1"/>
    <cellStyle name="Hyperlink" xfId="5975" builtinId="8" hidden="1"/>
    <cellStyle name="Hyperlink" xfId="5977" builtinId="8" hidden="1"/>
    <cellStyle name="Hyperlink" xfId="5979" builtinId="8" hidden="1"/>
    <cellStyle name="Hyperlink" xfId="5981" builtinId="8" hidden="1"/>
    <cellStyle name="Hyperlink" xfId="5983" builtinId="8" hidden="1"/>
    <cellStyle name="Hyperlink" xfId="5985" builtinId="8" hidden="1"/>
    <cellStyle name="Hyperlink" xfId="5987" builtinId="8" hidden="1"/>
    <cellStyle name="Hyperlink" xfId="5989" builtinId="8" hidden="1"/>
    <cellStyle name="Hyperlink" xfId="5991" builtinId="8" hidden="1"/>
    <cellStyle name="Hyperlink" xfId="5993" builtinId="8" hidden="1"/>
    <cellStyle name="Hyperlink" xfId="5995" builtinId="8" hidden="1"/>
    <cellStyle name="Hyperlink" xfId="5997" builtinId="8" hidden="1"/>
    <cellStyle name="Hyperlink" xfId="5999" builtinId="8" hidden="1"/>
    <cellStyle name="Hyperlink" xfId="6001" builtinId="8" hidden="1"/>
    <cellStyle name="Hyperlink" xfId="6003" builtinId="8" hidden="1"/>
    <cellStyle name="Hyperlink" xfId="6005" builtinId="8" hidden="1"/>
    <cellStyle name="Hyperlink" xfId="6007" builtinId="8" hidden="1"/>
    <cellStyle name="Hyperlink" xfId="6009" builtinId="8" hidden="1"/>
    <cellStyle name="Hyperlink" xfId="6011" builtinId="8" hidden="1"/>
    <cellStyle name="Hyperlink" xfId="6013" builtinId="8" hidden="1"/>
    <cellStyle name="Hyperlink" xfId="6015" builtinId="8" hidden="1"/>
    <cellStyle name="Hyperlink" xfId="6017" builtinId="8" hidden="1"/>
    <cellStyle name="Hyperlink" xfId="6019" builtinId="8" hidden="1"/>
    <cellStyle name="Hyperlink" xfId="6021" builtinId="8" hidden="1"/>
    <cellStyle name="Hyperlink" xfId="6023" builtinId="8" hidden="1"/>
    <cellStyle name="Hyperlink" xfId="6025" builtinId="8" hidden="1"/>
    <cellStyle name="Hyperlink" xfId="6027" builtinId="8" hidden="1"/>
    <cellStyle name="Hyperlink" xfId="6029" builtinId="8" hidden="1"/>
    <cellStyle name="Hyperlink" xfId="6031" builtinId="8" hidden="1"/>
    <cellStyle name="Hyperlink" xfId="6033" builtinId="8" hidden="1"/>
    <cellStyle name="Hyperlink" xfId="6035" builtinId="8" hidden="1"/>
    <cellStyle name="Hyperlink" xfId="6037" builtinId="8" hidden="1"/>
    <cellStyle name="Hyperlink" xfId="6039" builtinId="8" hidden="1"/>
    <cellStyle name="Hyperlink" xfId="6041" builtinId="8" hidden="1"/>
    <cellStyle name="Hyperlink" xfId="6043" builtinId="8" hidden="1"/>
    <cellStyle name="Hyperlink" xfId="6045" builtinId="8" hidden="1"/>
    <cellStyle name="Hyperlink" xfId="6047" builtinId="8" hidden="1"/>
    <cellStyle name="Hyperlink" xfId="6049" builtinId="8" hidden="1"/>
    <cellStyle name="Hyperlink" xfId="6051" builtinId="8" hidden="1"/>
    <cellStyle name="Hyperlink" xfId="6053" builtinId="8" hidden="1"/>
    <cellStyle name="Hyperlink" xfId="6055" builtinId="8" hidden="1"/>
    <cellStyle name="Hyperlink" xfId="6057" builtinId="8" hidden="1"/>
    <cellStyle name="Hyperlink" xfId="6059" builtinId="8" hidden="1"/>
    <cellStyle name="Hyperlink" xfId="6061" builtinId="8" hidden="1"/>
    <cellStyle name="Hyperlink" xfId="6063" builtinId="8" hidden="1"/>
    <cellStyle name="Hyperlink" xfId="6065" builtinId="8" hidden="1"/>
    <cellStyle name="Hyperlink" xfId="6067" builtinId="8" hidden="1"/>
    <cellStyle name="Hyperlink" xfId="6069" builtinId="8" hidden="1"/>
    <cellStyle name="Hyperlink" xfId="6071" builtinId="8" hidden="1"/>
    <cellStyle name="Hyperlink" xfId="6073" builtinId="8" hidden="1"/>
    <cellStyle name="Hyperlink" xfId="6075" builtinId="8" hidden="1"/>
    <cellStyle name="Hyperlink" xfId="6077" builtinId="8" hidden="1"/>
    <cellStyle name="Hyperlink" xfId="6079" builtinId="8" hidden="1"/>
    <cellStyle name="Hyperlink" xfId="6081" builtinId="8" hidden="1"/>
    <cellStyle name="Hyperlink" xfId="6083" builtinId="8" hidden="1"/>
    <cellStyle name="Hyperlink" xfId="6085" builtinId="8" hidden="1"/>
    <cellStyle name="Hyperlink" xfId="6087" builtinId="8" hidden="1"/>
    <cellStyle name="Hyperlink" xfId="6089" builtinId="8" hidden="1"/>
    <cellStyle name="Hyperlink" xfId="6091" builtinId="8" hidden="1"/>
    <cellStyle name="Hyperlink" xfId="6093" builtinId="8" hidden="1"/>
    <cellStyle name="Hyperlink" xfId="6095" builtinId="8" hidden="1"/>
    <cellStyle name="Hyperlink" xfId="6097" builtinId="8" hidden="1"/>
    <cellStyle name="Hyperlink" xfId="6099" builtinId="8" hidden="1"/>
    <cellStyle name="Hyperlink" xfId="6101" builtinId="8" hidden="1"/>
    <cellStyle name="Hyperlink" xfId="6103" builtinId="8" hidden="1"/>
    <cellStyle name="Hyperlink" xfId="6105" builtinId="8" hidden="1"/>
    <cellStyle name="Hyperlink" xfId="6107" builtinId="8" hidden="1"/>
    <cellStyle name="Hyperlink" xfId="6109" builtinId="8" hidden="1"/>
    <cellStyle name="Hyperlink" xfId="6111" builtinId="8" hidden="1"/>
    <cellStyle name="Hyperlink" xfId="6113" builtinId="8" hidden="1"/>
    <cellStyle name="Hyperlink" xfId="6115" builtinId="8" hidden="1"/>
    <cellStyle name="Hyperlink" xfId="6117" builtinId="8" hidden="1"/>
    <cellStyle name="Hyperlink" xfId="6119" builtinId="8" hidden="1"/>
    <cellStyle name="Hyperlink" xfId="6121" builtinId="8" hidden="1"/>
    <cellStyle name="Hyperlink" xfId="6123" builtinId="8" hidden="1"/>
    <cellStyle name="Hyperlink" xfId="6125" builtinId="8" hidden="1"/>
    <cellStyle name="Hyperlink" xfId="6127" builtinId="8" hidden="1"/>
    <cellStyle name="Hyperlink" xfId="6129" builtinId="8" hidden="1"/>
    <cellStyle name="Hyperlink" xfId="6131" builtinId="8" hidden="1"/>
    <cellStyle name="Hyperlink" xfId="6133" builtinId="8" hidden="1"/>
    <cellStyle name="Hyperlink" xfId="6135" builtinId="8" hidden="1"/>
    <cellStyle name="Hyperlink" xfId="6137" builtinId="8" hidden="1"/>
    <cellStyle name="Hyperlink" xfId="6139" builtinId="8" hidden="1"/>
    <cellStyle name="Hyperlink" xfId="6141" builtinId="8" hidden="1"/>
    <cellStyle name="Hyperlink" xfId="6143" builtinId="8" hidden="1"/>
    <cellStyle name="Hyperlink" xfId="6145" builtinId="8" hidden="1"/>
    <cellStyle name="Hyperlink" xfId="6147" builtinId="8" hidden="1"/>
    <cellStyle name="Hyperlink" xfId="6149" builtinId="8" hidden="1"/>
    <cellStyle name="Hyperlink" xfId="6151" builtinId="8" hidden="1"/>
    <cellStyle name="Hyperlink" xfId="6153" builtinId="8" hidden="1"/>
    <cellStyle name="Hyperlink" xfId="6155" builtinId="8" hidden="1"/>
    <cellStyle name="Hyperlink" xfId="6157" builtinId="8" hidden="1"/>
    <cellStyle name="Hyperlink" xfId="6159" builtinId="8" hidden="1"/>
    <cellStyle name="Hyperlink" xfId="6161" builtinId="8" hidden="1"/>
    <cellStyle name="Hyperlink" xfId="6163" builtinId="8" hidden="1"/>
    <cellStyle name="Hyperlink" xfId="6165" builtinId="8" hidden="1"/>
    <cellStyle name="Hyperlink" xfId="6167" builtinId="8" hidden="1"/>
    <cellStyle name="Hyperlink" xfId="6169" builtinId="8" hidden="1"/>
    <cellStyle name="Hyperlink" xfId="6171" builtinId="8" hidden="1"/>
    <cellStyle name="Hyperlink" xfId="6173" builtinId="8" hidden="1"/>
    <cellStyle name="Hyperlink" xfId="6175" builtinId="8" hidden="1"/>
    <cellStyle name="Hyperlink" xfId="6177" builtinId="8" hidden="1"/>
    <cellStyle name="Hyperlink" xfId="6179" builtinId="8" hidden="1"/>
    <cellStyle name="Hyperlink" xfId="6181" builtinId="8" hidden="1"/>
    <cellStyle name="Hyperlink" xfId="6183" builtinId="8" hidden="1"/>
    <cellStyle name="Hyperlink" xfId="6185" builtinId="8" hidden="1"/>
    <cellStyle name="Hyperlink" xfId="6187" builtinId="8" hidden="1"/>
    <cellStyle name="Hyperlink" xfId="6189" builtinId="8" hidden="1"/>
    <cellStyle name="Hyperlink" xfId="6191" builtinId="8" hidden="1"/>
    <cellStyle name="Hyperlink" xfId="6193" builtinId="8" hidden="1"/>
    <cellStyle name="Hyperlink" xfId="6195" builtinId="8" hidden="1"/>
    <cellStyle name="Hyperlink" xfId="6197" builtinId="8" hidden="1"/>
    <cellStyle name="Hyperlink" xfId="6199" builtinId="8" hidden="1"/>
    <cellStyle name="Hyperlink" xfId="6201" builtinId="8" hidden="1"/>
    <cellStyle name="Hyperlink" xfId="6203" builtinId="8" hidden="1"/>
    <cellStyle name="Hyperlink" xfId="6205" builtinId="8" hidden="1"/>
    <cellStyle name="Hyperlink" xfId="6207" builtinId="8" hidden="1"/>
    <cellStyle name="Hyperlink" xfId="6209" builtinId="8" hidden="1"/>
    <cellStyle name="Hyperlink" xfId="6211" builtinId="8" hidden="1"/>
    <cellStyle name="Hyperlink" xfId="6213" builtinId="8" hidden="1"/>
    <cellStyle name="Hyperlink" xfId="6215" builtinId="8" hidden="1"/>
    <cellStyle name="Hyperlink" xfId="6217" builtinId="8" hidden="1"/>
    <cellStyle name="Hyperlink" xfId="6219" builtinId="8" hidden="1"/>
    <cellStyle name="Hyperlink" xfId="6221" builtinId="8" hidden="1"/>
    <cellStyle name="Hyperlink" xfId="6223" builtinId="8" hidden="1"/>
    <cellStyle name="Hyperlink" xfId="6225" builtinId="8" hidden="1"/>
    <cellStyle name="Hyperlink" xfId="6227" builtinId="8" hidden="1"/>
    <cellStyle name="Hyperlink" xfId="6229" builtinId="8" hidden="1"/>
    <cellStyle name="Hyperlink" xfId="6231" builtinId="8" hidden="1"/>
    <cellStyle name="Hyperlink" xfId="6233" builtinId="8" hidden="1"/>
    <cellStyle name="Hyperlink" xfId="6235" builtinId="8" hidden="1"/>
    <cellStyle name="Hyperlink" xfId="6237" builtinId="8" hidden="1"/>
    <cellStyle name="Hyperlink" xfId="6239" builtinId="8" hidden="1"/>
    <cellStyle name="Hyperlink" xfId="6241" builtinId="8" hidden="1"/>
    <cellStyle name="Hyperlink" xfId="6243" builtinId="8" hidden="1"/>
    <cellStyle name="Hyperlink" xfId="6245" builtinId="8" hidden="1"/>
    <cellStyle name="Hyperlink" xfId="6247" builtinId="8" hidden="1"/>
    <cellStyle name="Hyperlink" xfId="6249" builtinId="8" hidden="1"/>
    <cellStyle name="Hyperlink" xfId="6251" builtinId="8" hidden="1"/>
    <cellStyle name="Hyperlink" xfId="6253" builtinId="8" hidden="1"/>
    <cellStyle name="Hyperlink" xfId="6255" builtinId="8" hidden="1"/>
    <cellStyle name="Hyperlink" xfId="6257" builtinId="8" hidden="1"/>
    <cellStyle name="Hyperlink" xfId="6259" builtinId="8" hidden="1"/>
    <cellStyle name="Hyperlink" xfId="6261" builtinId="8" hidden="1"/>
    <cellStyle name="Hyperlink" xfId="6263" builtinId="8" hidden="1"/>
    <cellStyle name="Hyperlink" xfId="6265" builtinId="8" hidden="1"/>
    <cellStyle name="Hyperlink" xfId="6267" builtinId="8" hidden="1"/>
    <cellStyle name="Hyperlink" xfId="6269" builtinId="8" hidden="1"/>
    <cellStyle name="Hyperlink" xfId="6271" builtinId="8" hidden="1"/>
    <cellStyle name="Hyperlink" xfId="6273" builtinId="8" hidden="1"/>
    <cellStyle name="Hyperlink" xfId="6275" builtinId="8" hidden="1"/>
    <cellStyle name="Hyperlink" xfId="6277" builtinId="8" hidden="1"/>
    <cellStyle name="Hyperlink" xfId="6279" builtinId="8" hidden="1"/>
    <cellStyle name="Hyperlink" xfId="6281" builtinId="8" hidden="1"/>
    <cellStyle name="Hyperlink" xfId="6283" builtinId="8" hidden="1"/>
    <cellStyle name="Hyperlink" xfId="6285" builtinId="8" hidden="1"/>
    <cellStyle name="Hyperlink" xfId="6287" builtinId="8" hidden="1"/>
    <cellStyle name="Hyperlink" xfId="6289" builtinId="8" hidden="1"/>
    <cellStyle name="Hyperlink" xfId="6291" builtinId="8" hidden="1"/>
    <cellStyle name="Hyperlink" xfId="6293" builtinId="8" hidden="1"/>
    <cellStyle name="Hyperlink" xfId="6295" builtinId="8" hidden="1"/>
    <cellStyle name="Hyperlink" xfId="6297" builtinId="8" hidden="1"/>
    <cellStyle name="Hyperlink" xfId="6299" builtinId="8" hidden="1"/>
    <cellStyle name="Hyperlink" xfId="6301" builtinId="8" hidden="1"/>
    <cellStyle name="Hyperlink" xfId="6303" builtinId="8" hidden="1"/>
    <cellStyle name="Hyperlink" xfId="6305" builtinId="8" hidden="1"/>
    <cellStyle name="Hyperlink" xfId="6307" builtinId="8" hidden="1"/>
    <cellStyle name="Hyperlink" xfId="6309" builtinId="8" hidden="1"/>
    <cellStyle name="Hyperlink" xfId="6311" builtinId="8" hidden="1"/>
    <cellStyle name="Hyperlink" xfId="6313" builtinId="8" hidden="1"/>
    <cellStyle name="Hyperlink" xfId="6315" builtinId="8" hidden="1"/>
    <cellStyle name="Hyperlink" xfId="6317" builtinId="8" hidden="1"/>
    <cellStyle name="Hyperlink" xfId="6319" builtinId="8" hidden="1"/>
    <cellStyle name="Hyperlink" xfId="6321" builtinId="8" hidden="1"/>
    <cellStyle name="Hyperlink" xfId="6323" builtinId="8" hidden="1"/>
    <cellStyle name="Hyperlink" xfId="6325" builtinId="8" hidden="1"/>
    <cellStyle name="Hyperlink" xfId="6327" builtinId="8" hidden="1"/>
    <cellStyle name="Hyperlink" xfId="6329" builtinId="8" hidden="1"/>
    <cellStyle name="Hyperlink" xfId="6331" builtinId="8" hidden="1"/>
    <cellStyle name="Hyperlink" xfId="6333" builtinId="8" hidden="1"/>
    <cellStyle name="Hyperlink" xfId="6335" builtinId="8" hidden="1"/>
    <cellStyle name="Hyperlink" xfId="6337" builtinId="8" hidden="1"/>
    <cellStyle name="Hyperlink" xfId="6339" builtinId="8" hidden="1"/>
    <cellStyle name="Hyperlink" xfId="6341" builtinId="8" hidden="1"/>
    <cellStyle name="Hyperlink" xfId="6343" builtinId="8" hidden="1"/>
    <cellStyle name="Hyperlink" xfId="6345" builtinId="8" hidden="1"/>
    <cellStyle name="Hyperlink" xfId="6347" builtinId="8" hidden="1"/>
    <cellStyle name="Hyperlink" xfId="6349" builtinId="8" hidden="1"/>
    <cellStyle name="Hyperlink" xfId="6351" builtinId="8" hidden="1"/>
    <cellStyle name="Hyperlink" xfId="6353" builtinId="8" hidden="1"/>
    <cellStyle name="Hyperlink" xfId="6355" builtinId="8" hidden="1"/>
    <cellStyle name="Hyperlink" xfId="6357" builtinId="8" hidden="1"/>
    <cellStyle name="Hyperlink" xfId="6359" builtinId="8" hidden="1"/>
    <cellStyle name="Hyperlink" xfId="6361" builtinId="8" hidden="1"/>
    <cellStyle name="Hyperlink" xfId="6363" builtinId="8" hidden="1"/>
    <cellStyle name="Hyperlink" xfId="6365" builtinId="8" hidden="1"/>
    <cellStyle name="Hyperlink" xfId="6367" builtinId="8" hidden="1"/>
    <cellStyle name="Hyperlink" xfId="6369" builtinId="8" hidden="1"/>
    <cellStyle name="Hyperlink" xfId="6371" builtinId="8" hidden="1"/>
    <cellStyle name="Hyperlink" xfId="6373" builtinId="8" hidden="1"/>
    <cellStyle name="Hyperlink" xfId="6375" builtinId="8" hidden="1"/>
    <cellStyle name="Hyperlink" xfId="6377" builtinId="8" hidden="1"/>
    <cellStyle name="Hyperlink" xfId="6379" builtinId="8" hidden="1"/>
    <cellStyle name="Hyperlink" xfId="6381" builtinId="8" hidden="1"/>
    <cellStyle name="Hyperlink" xfId="6383" builtinId="8" hidden="1"/>
    <cellStyle name="Hyperlink" xfId="6385" builtinId="8" hidden="1"/>
    <cellStyle name="Hyperlink" xfId="6387" builtinId="8" hidden="1"/>
    <cellStyle name="Hyperlink" xfId="6389" builtinId="8" hidden="1"/>
    <cellStyle name="Hyperlink" xfId="6391" builtinId="8" hidden="1"/>
    <cellStyle name="Hyperlink" xfId="6393" builtinId="8" hidden="1"/>
    <cellStyle name="Hyperlink" xfId="6395" builtinId="8" hidden="1"/>
    <cellStyle name="Hyperlink" xfId="6397" builtinId="8" hidden="1"/>
    <cellStyle name="Hyperlink" xfId="6399" builtinId="8" hidden="1"/>
    <cellStyle name="Hyperlink" xfId="6401" builtinId="8" hidden="1"/>
    <cellStyle name="Hyperlink" xfId="6403" builtinId="8" hidden="1"/>
    <cellStyle name="Hyperlink" xfId="6405" builtinId="8" hidden="1"/>
    <cellStyle name="Hyperlink" xfId="6407" builtinId="8" hidden="1"/>
    <cellStyle name="Hyperlink" xfId="6409" builtinId="8" hidden="1"/>
    <cellStyle name="Hyperlink" xfId="6411" builtinId="8" hidden="1"/>
    <cellStyle name="Hyperlink" xfId="6413" builtinId="8" hidden="1"/>
    <cellStyle name="Hyperlink" xfId="6415" builtinId="8" hidden="1"/>
    <cellStyle name="Hyperlink" xfId="6417" builtinId="8" hidden="1"/>
    <cellStyle name="Hyperlink" xfId="6419" builtinId="8" hidden="1"/>
    <cellStyle name="Hyperlink" xfId="6421" builtinId="8" hidden="1"/>
    <cellStyle name="Hyperlink" xfId="6423" builtinId="8" hidden="1"/>
    <cellStyle name="Hyperlink" xfId="6425" builtinId="8" hidden="1"/>
    <cellStyle name="Hyperlink" xfId="6427" builtinId="8" hidden="1"/>
    <cellStyle name="Hyperlink" xfId="6429" builtinId="8" hidden="1"/>
    <cellStyle name="Hyperlink" xfId="6431" builtinId="8" hidden="1"/>
    <cellStyle name="Hyperlink" xfId="6433" builtinId="8" hidden="1"/>
    <cellStyle name="Hyperlink" xfId="6435" builtinId="8" hidden="1"/>
    <cellStyle name="Hyperlink" xfId="6437" builtinId="8" hidden="1"/>
    <cellStyle name="Hyperlink" xfId="6439" builtinId="8" hidden="1"/>
    <cellStyle name="Hyperlink" xfId="6441" builtinId="8" hidden="1"/>
    <cellStyle name="Hyperlink" xfId="6443" builtinId="8" hidden="1"/>
    <cellStyle name="Hyperlink" xfId="6445" builtinId="8" hidden="1"/>
    <cellStyle name="Hyperlink" xfId="6447" builtinId="8" hidden="1"/>
    <cellStyle name="Hyperlink" xfId="6449" builtinId="8" hidden="1"/>
    <cellStyle name="Hyperlink" xfId="6451" builtinId="8" hidden="1"/>
    <cellStyle name="Hyperlink" xfId="6453" builtinId="8" hidden="1"/>
    <cellStyle name="Hyperlink" xfId="6455" builtinId="8" hidden="1"/>
    <cellStyle name="Hyperlink" xfId="6457" builtinId="8" hidden="1"/>
    <cellStyle name="Hyperlink" xfId="6459" builtinId="8" hidden="1"/>
    <cellStyle name="Hyperlink" xfId="6461" builtinId="8" hidden="1"/>
    <cellStyle name="Hyperlink" xfId="6463" builtinId="8" hidden="1"/>
    <cellStyle name="Hyperlink" xfId="6465" builtinId="8" hidden="1"/>
    <cellStyle name="Hyperlink" xfId="6467" builtinId="8" hidden="1"/>
    <cellStyle name="Hyperlink" xfId="6469" builtinId="8" hidden="1"/>
    <cellStyle name="Hyperlink" xfId="6471" builtinId="8" hidden="1"/>
    <cellStyle name="Hyperlink" xfId="6473" builtinId="8" hidden="1"/>
    <cellStyle name="Hyperlink" xfId="6475" builtinId="8" hidden="1"/>
    <cellStyle name="Hyperlink" xfId="6477" builtinId="8" hidden="1"/>
    <cellStyle name="Hyperlink" xfId="6479" builtinId="8" hidden="1"/>
    <cellStyle name="Hyperlink" xfId="6481" builtinId="8" hidden="1"/>
    <cellStyle name="Hyperlink" xfId="6483" builtinId="8" hidden="1"/>
    <cellStyle name="Hyperlink" xfId="6485" builtinId="8" hidden="1"/>
    <cellStyle name="Hyperlink" xfId="6487" builtinId="8" hidden="1"/>
    <cellStyle name="Hyperlink" xfId="6489" builtinId="8" hidden="1"/>
    <cellStyle name="Hyperlink" xfId="6491" builtinId="8" hidden="1"/>
    <cellStyle name="Hyperlink" xfId="6493" builtinId="8" hidden="1"/>
    <cellStyle name="Hyperlink" xfId="6495" builtinId="8" hidden="1"/>
    <cellStyle name="Hyperlink" xfId="6497" builtinId="8" hidden="1"/>
    <cellStyle name="Hyperlink" xfId="6499" builtinId="8" hidden="1"/>
    <cellStyle name="Hyperlink" xfId="6501" builtinId="8" hidden="1"/>
    <cellStyle name="Hyperlink" xfId="6503" builtinId="8" hidden="1"/>
    <cellStyle name="Hyperlink" xfId="6505" builtinId="8" hidden="1"/>
    <cellStyle name="Hyperlink" xfId="6507" builtinId="8" hidden="1"/>
    <cellStyle name="Hyperlink" xfId="6509" builtinId="8" hidden="1"/>
    <cellStyle name="Hyperlink" xfId="6511" builtinId="8" hidden="1"/>
    <cellStyle name="Hyperlink" xfId="6513" builtinId="8" hidden="1"/>
    <cellStyle name="Hyperlink" xfId="6515" builtinId="8" hidden="1"/>
    <cellStyle name="Hyperlink" xfId="6517" builtinId="8" hidden="1"/>
    <cellStyle name="Hyperlink" xfId="6519" builtinId="8" hidden="1"/>
    <cellStyle name="Hyperlink" xfId="6521" builtinId="8" hidden="1"/>
    <cellStyle name="Hyperlink" xfId="6523" builtinId="8" hidden="1"/>
    <cellStyle name="Hyperlink" xfId="6525" builtinId="8" hidden="1"/>
    <cellStyle name="Hyperlink" xfId="6527" builtinId="8" hidden="1"/>
    <cellStyle name="Hyperlink" xfId="6529" builtinId="8" hidden="1"/>
    <cellStyle name="Hyperlink" xfId="6531" builtinId="8" hidden="1"/>
    <cellStyle name="Hyperlink" xfId="6533" builtinId="8" hidden="1"/>
    <cellStyle name="Hyperlink" xfId="6535" builtinId="8" hidden="1"/>
    <cellStyle name="Hyperlink" xfId="6537" builtinId="8" hidden="1"/>
    <cellStyle name="Hyperlink" xfId="6539" builtinId="8" hidden="1"/>
    <cellStyle name="Hyperlink" xfId="6541" builtinId="8" hidden="1"/>
    <cellStyle name="Hyperlink" xfId="6543" builtinId="8" hidden="1"/>
    <cellStyle name="Hyperlink" xfId="6545" builtinId="8" hidden="1"/>
    <cellStyle name="Hyperlink" xfId="6547" builtinId="8" hidden="1"/>
    <cellStyle name="Hyperlink" xfId="6549" builtinId="8" hidden="1"/>
    <cellStyle name="Hyperlink" xfId="6551" builtinId="8" hidden="1"/>
    <cellStyle name="Hyperlink" xfId="6553" builtinId="8" hidden="1"/>
    <cellStyle name="Hyperlink" xfId="6555" builtinId="8" hidden="1"/>
    <cellStyle name="Hyperlink" xfId="6557" builtinId="8" hidden="1"/>
    <cellStyle name="Hyperlink" xfId="6559" builtinId="8" hidden="1"/>
    <cellStyle name="Hyperlink" xfId="6561" builtinId="8" hidden="1"/>
    <cellStyle name="Hyperlink" xfId="6563" builtinId="8" hidden="1"/>
    <cellStyle name="Hyperlink" xfId="6565" builtinId="8" hidden="1"/>
    <cellStyle name="Hyperlink" xfId="6567" builtinId="8" hidden="1"/>
    <cellStyle name="Hyperlink" xfId="6569" builtinId="8" hidden="1"/>
    <cellStyle name="Hyperlink" xfId="6571" builtinId="8" hidden="1"/>
    <cellStyle name="Hyperlink" xfId="6573" builtinId="8" hidden="1"/>
    <cellStyle name="Hyperlink" xfId="6575" builtinId="8" hidden="1"/>
    <cellStyle name="Hyperlink" xfId="6577" builtinId="8" hidden="1"/>
    <cellStyle name="Hyperlink" xfId="6579" builtinId="8" hidden="1"/>
    <cellStyle name="Hyperlink" xfId="6581" builtinId="8" hidden="1"/>
    <cellStyle name="Hyperlink" xfId="6583" builtinId="8" hidden="1"/>
    <cellStyle name="Hyperlink" xfId="6585" builtinId="8" hidden="1"/>
    <cellStyle name="Hyperlink" xfId="6587" builtinId="8" hidden="1"/>
    <cellStyle name="Hyperlink" xfId="6589" builtinId="8" hidden="1"/>
    <cellStyle name="Hyperlink" xfId="6591" builtinId="8" hidden="1"/>
    <cellStyle name="Hyperlink" xfId="6593" builtinId="8" hidden="1"/>
    <cellStyle name="Hyperlink" xfId="6595" builtinId="8" hidden="1"/>
    <cellStyle name="Hyperlink" xfId="6597" builtinId="8" hidden="1"/>
    <cellStyle name="Hyperlink" xfId="6599" builtinId="8" hidden="1"/>
    <cellStyle name="Hyperlink" xfId="6601" builtinId="8" hidden="1"/>
    <cellStyle name="Hyperlink" xfId="6603" builtinId="8" hidden="1"/>
    <cellStyle name="Hyperlink" xfId="6605" builtinId="8" hidden="1"/>
    <cellStyle name="Hyperlink" xfId="6607" builtinId="8" hidden="1"/>
    <cellStyle name="Hyperlink" xfId="6609" builtinId="8" hidden="1"/>
    <cellStyle name="Hyperlink" xfId="6611" builtinId="8" hidden="1"/>
    <cellStyle name="Hyperlink" xfId="6613" builtinId="8" hidden="1"/>
    <cellStyle name="Hyperlink" xfId="6615" builtinId="8" hidden="1"/>
    <cellStyle name="Hyperlink" xfId="6617" builtinId="8" hidden="1"/>
    <cellStyle name="Hyperlink" xfId="6619" builtinId="8" hidden="1"/>
    <cellStyle name="Hyperlink" xfId="6621" builtinId="8" hidden="1"/>
    <cellStyle name="Hyperlink" xfId="6623" builtinId="8" hidden="1"/>
    <cellStyle name="Hyperlink" xfId="6625" builtinId="8" hidden="1"/>
    <cellStyle name="Hyperlink" xfId="6627" builtinId="8" hidden="1"/>
    <cellStyle name="Hyperlink" xfId="6629" builtinId="8" hidden="1"/>
    <cellStyle name="Hyperlink" xfId="6631" builtinId="8" hidden="1"/>
    <cellStyle name="Hyperlink" xfId="6633" builtinId="8" hidden="1"/>
    <cellStyle name="Hyperlink" xfId="6635" builtinId="8" hidden="1"/>
    <cellStyle name="Hyperlink" xfId="6637" builtinId="8" hidden="1"/>
    <cellStyle name="Hyperlink" xfId="6639" builtinId="8" hidden="1"/>
    <cellStyle name="Hyperlink" xfId="6641" builtinId="8" hidden="1"/>
    <cellStyle name="Hyperlink" xfId="6643" builtinId="8" hidden="1"/>
    <cellStyle name="Hyperlink" xfId="6645" builtinId="8" hidden="1"/>
    <cellStyle name="Hyperlink" xfId="6647" builtinId="8" hidden="1"/>
    <cellStyle name="Hyperlink" xfId="6649" builtinId="8" hidden="1"/>
    <cellStyle name="Hyperlink" xfId="6651" builtinId="8" hidden="1"/>
    <cellStyle name="Hyperlink" xfId="6653" builtinId="8" hidden="1"/>
    <cellStyle name="Hyperlink" xfId="6655" builtinId="8" hidden="1"/>
    <cellStyle name="Hyperlink" xfId="6657" builtinId="8" hidden="1"/>
    <cellStyle name="Hyperlink" xfId="6659" builtinId="8" hidden="1"/>
    <cellStyle name="Hyperlink" xfId="6661" builtinId="8" hidden="1"/>
    <cellStyle name="Hyperlink" xfId="6663" builtinId="8" hidden="1"/>
    <cellStyle name="Hyperlink" xfId="6665" builtinId="8" hidden="1"/>
    <cellStyle name="Hyperlink" xfId="6667" builtinId="8" hidden="1"/>
    <cellStyle name="Hyperlink" xfId="6669" builtinId="8" hidden="1"/>
    <cellStyle name="Hyperlink" xfId="6671" builtinId="8" hidden="1"/>
    <cellStyle name="Hyperlink" xfId="6673" builtinId="8" hidden="1"/>
    <cellStyle name="Hyperlink" xfId="6675" builtinId="8" hidden="1"/>
    <cellStyle name="Hyperlink" xfId="6677" builtinId="8" hidden="1"/>
    <cellStyle name="Hyperlink" xfId="6679" builtinId="8" hidden="1"/>
    <cellStyle name="Hyperlink" xfId="6681" builtinId="8" hidden="1"/>
    <cellStyle name="Hyperlink" xfId="6683" builtinId="8" hidden="1"/>
    <cellStyle name="Hyperlink" xfId="6685" builtinId="8" hidden="1"/>
    <cellStyle name="Hyperlink" xfId="6687" builtinId="8" hidden="1"/>
    <cellStyle name="Hyperlink" xfId="6689" builtinId="8" hidden="1"/>
    <cellStyle name="Hyperlink" xfId="6691" builtinId="8" hidden="1"/>
    <cellStyle name="Hyperlink" xfId="6693" builtinId="8" hidden="1"/>
    <cellStyle name="Hyperlink" xfId="6695" builtinId="8" hidden="1"/>
    <cellStyle name="Hyperlink" xfId="6697" builtinId="8" hidden="1"/>
    <cellStyle name="Hyperlink" xfId="6699" builtinId="8" hidden="1"/>
    <cellStyle name="Hyperlink" xfId="6701" builtinId="8" hidden="1"/>
    <cellStyle name="Hyperlink" xfId="6703" builtinId="8" hidden="1"/>
    <cellStyle name="Hyperlink" xfId="6705" builtinId="8" hidden="1"/>
    <cellStyle name="Hyperlink" xfId="6707" builtinId="8" hidden="1"/>
    <cellStyle name="Hyperlink" xfId="6709" builtinId="8" hidden="1"/>
    <cellStyle name="Hyperlink" xfId="6711" builtinId="8" hidden="1"/>
    <cellStyle name="Hyperlink" xfId="6713" builtinId="8" hidden="1"/>
    <cellStyle name="Hyperlink" xfId="6715" builtinId="8" hidden="1"/>
    <cellStyle name="Hyperlink" xfId="6717" builtinId="8" hidden="1"/>
    <cellStyle name="Hyperlink" xfId="6719" builtinId="8" hidden="1"/>
    <cellStyle name="Hyperlink" xfId="6721" builtinId="8" hidden="1"/>
    <cellStyle name="Hyperlink" xfId="6723" builtinId="8" hidden="1"/>
    <cellStyle name="Hyperlink" xfId="6725" builtinId="8" hidden="1"/>
    <cellStyle name="Hyperlink" xfId="6727" builtinId="8" hidden="1"/>
    <cellStyle name="Hyperlink" xfId="6729" builtinId="8" hidden="1"/>
    <cellStyle name="Hyperlink" xfId="6731" builtinId="8" hidden="1"/>
    <cellStyle name="Hyperlink" xfId="6733" builtinId="8" hidden="1"/>
    <cellStyle name="Hyperlink" xfId="6735" builtinId="8" hidden="1"/>
    <cellStyle name="Hyperlink" xfId="6737" builtinId="8" hidden="1"/>
    <cellStyle name="Hyperlink" xfId="6739" builtinId="8" hidden="1"/>
    <cellStyle name="Hyperlink" xfId="6741" builtinId="8" hidden="1"/>
    <cellStyle name="Hyperlink" xfId="6743" builtinId="8" hidden="1"/>
    <cellStyle name="Hyperlink" xfId="6745" builtinId="8" hidden="1"/>
    <cellStyle name="Hyperlink" xfId="6747" builtinId="8" hidden="1"/>
    <cellStyle name="Hyperlink" xfId="6749" builtinId="8" hidden="1"/>
    <cellStyle name="Hyperlink" xfId="6751" builtinId="8" hidden="1"/>
    <cellStyle name="Hyperlink" xfId="6753" builtinId="8" hidden="1"/>
    <cellStyle name="Hyperlink" xfId="6755" builtinId="8" hidden="1"/>
    <cellStyle name="Hyperlink" xfId="6757" builtinId="8" hidden="1"/>
    <cellStyle name="Hyperlink" xfId="6759" builtinId="8" hidden="1"/>
    <cellStyle name="Hyperlink" xfId="6761" builtinId="8" hidden="1"/>
    <cellStyle name="Hyperlink" xfId="6763" builtinId="8" hidden="1"/>
    <cellStyle name="Hyperlink" xfId="6765" builtinId="8" hidden="1"/>
    <cellStyle name="Hyperlink" xfId="6767" builtinId="8" hidden="1"/>
    <cellStyle name="Hyperlink" xfId="6769" builtinId="8" hidden="1"/>
    <cellStyle name="Hyperlink" xfId="6771" builtinId="8" hidden="1"/>
    <cellStyle name="Hyperlink" xfId="6773" builtinId="8" hidden="1"/>
    <cellStyle name="Hyperlink" xfId="6775" builtinId="8" hidden="1"/>
    <cellStyle name="Hyperlink" xfId="6777" builtinId="8" hidden="1"/>
    <cellStyle name="Hyperlink" xfId="6779" builtinId="8" hidden="1"/>
    <cellStyle name="Hyperlink" xfId="6781" builtinId="8" hidden="1"/>
    <cellStyle name="Hyperlink" xfId="6783" builtinId="8" hidden="1"/>
    <cellStyle name="Hyperlink" xfId="6785" builtinId="8" hidden="1"/>
    <cellStyle name="Hyperlink" xfId="6787" builtinId="8" hidden="1"/>
    <cellStyle name="Hyperlink" xfId="6789" builtinId="8" hidden="1"/>
    <cellStyle name="Hyperlink" xfId="6791" builtinId="8" hidden="1"/>
    <cellStyle name="Hyperlink" xfId="6793" builtinId="8" hidden="1"/>
    <cellStyle name="Hyperlink" xfId="6795" builtinId="8" hidden="1"/>
    <cellStyle name="Hyperlink" xfId="6797" builtinId="8" hidden="1"/>
    <cellStyle name="Hyperlink" xfId="6799" builtinId="8" hidden="1"/>
    <cellStyle name="Hyperlink" xfId="6801" builtinId="8" hidden="1"/>
    <cellStyle name="Hyperlink" xfId="6803" builtinId="8" hidden="1"/>
    <cellStyle name="Hyperlink" xfId="6805" builtinId="8" hidden="1"/>
    <cellStyle name="Hyperlink" xfId="6807" builtinId="8" hidden="1"/>
    <cellStyle name="Hyperlink" xfId="6809" builtinId="8" hidden="1"/>
    <cellStyle name="Hyperlink" xfId="6811" builtinId="8" hidden="1"/>
    <cellStyle name="Hyperlink" xfId="6813" builtinId="8" hidden="1"/>
    <cellStyle name="Hyperlink" xfId="6815" builtinId="8" hidden="1"/>
    <cellStyle name="Hyperlink" xfId="6817" builtinId="8" hidden="1"/>
    <cellStyle name="Hyperlink" xfId="6819" builtinId="8" hidden="1"/>
    <cellStyle name="Hyperlink" xfId="6821" builtinId="8" hidden="1"/>
    <cellStyle name="Hyperlink" xfId="6823" builtinId="8" hidden="1"/>
    <cellStyle name="Hyperlink" xfId="6825" builtinId="8" hidden="1"/>
    <cellStyle name="Hyperlink" xfId="6827" builtinId="8" hidden="1"/>
    <cellStyle name="Hyperlink" xfId="6829" builtinId="8" hidden="1"/>
    <cellStyle name="Hyperlink" xfId="6831" builtinId="8" hidden="1"/>
    <cellStyle name="Hyperlink" xfId="6833" builtinId="8" hidden="1"/>
    <cellStyle name="Hyperlink" xfId="6835" builtinId="8" hidden="1"/>
    <cellStyle name="Hyperlink" xfId="6837" builtinId="8" hidden="1"/>
    <cellStyle name="Hyperlink" xfId="6839" builtinId="8" hidden="1"/>
    <cellStyle name="Hyperlink" xfId="6841" builtinId="8" hidden="1"/>
    <cellStyle name="Hyperlink" xfId="6843" builtinId="8" hidden="1"/>
    <cellStyle name="Hyperlink" xfId="6845" builtinId="8" hidden="1"/>
    <cellStyle name="Hyperlink" xfId="6847" builtinId="8" hidden="1"/>
    <cellStyle name="Hyperlink" xfId="6849" builtinId="8" hidden="1"/>
    <cellStyle name="Hyperlink" xfId="6851" builtinId="8" hidden="1"/>
    <cellStyle name="Hyperlink" xfId="6853" builtinId="8" hidden="1"/>
    <cellStyle name="Hyperlink" xfId="6855" builtinId="8" hidden="1"/>
    <cellStyle name="Hyperlink" xfId="6857" builtinId="8" hidden="1"/>
    <cellStyle name="Hyperlink" xfId="6859" builtinId="8" hidden="1"/>
    <cellStyle name="Hyperlink" xfId="6861" builtinId="8" hidden="1"/>
    <cellStyle name="Hyperlink" xfId="6863" builtinId="8" hidden="1"/>
    <cellStyle name="Hyperlink" xfId="6865" builtinId="8" hidden="1"/>
    <cellStyle name="Hyperlink" xfId="6867" builtinId="8" hidden="1"/>
    <cellStyle name="Hyperlink" xfId="6869" builtinId="8" hidden="1"/>
    <cellStyle name="Hyperlink" xfId="6871" builtinId="8" hidden="1"/>
    <cellStyle name="Hyperlink" xfId="6873" builtinId="8" hidden="1"/>
    <cellStyle name="Hyperlink" xfId="6875" builtinId="8" hidden="1"/>
    <cellStyle name="Hyperlink" xfId="6877" builtinId="8" hidden="1"/>
    <cellStyle name="Hyperlink" xfId="6879" builtinId="8" hidden="1"/>
    <cellStyle name="Hyperlink" xfId="6881" builtinId="8" hidden="1"/>
    <cellStyle name="Hyperlink" xfId="6883" builtinId="8" hidden="1"/>
    <cellStyle name="Hyperlink" xfId="6885" builtinId="8" hidden="1"/>
    <cellStyle name="Hyperlink" xfId="6887" builtinId="8" hidden="1"/>
    <cellStyle name="Hyperlink" xfId="6889" builtinId="8" hidden="1"/>
    <cellStyle name="Hyperlink" xfId="6891" builtinId="8" hidden="1"/>
    <cellStyle name="Hyperlink" xfId="6893" builtinId="8" hidden="1"/>
    <cellStyle name="Hyperlink" xfId="6895" builtinId="8" hidden="1"/>
    <cellStyle name="Hyperlink" xfId="6897" builtinId="8" hidden="1"/>
    <cellStyle name="Hyperlink" xfId="6899" builtinId="8" hidden="1"/>
    <cellStyle name="Hyperlink" xfId="6901" builtinId="8" hidden="1"/>
    <cellStyle name="Hyperlink" xfId="6903" builtinId="8" hidden="1"/>
    <cellStyle name="Hyperlink" xfId="6905" builtinId="8" hidden="1"/>
    <cellStyle name="Hyperlink" xfId="6907" builtinId="8" hidden="1"/>
    <cellStyle name="Hyperlink" xfId="6909" builtinId="8" hidden="1"/>
    <cellStyle name="Hyperlink" xfId="6911" builtinId="8" hidden="1"/>
    <cellStyle name="Hyperlink" xfId="6913" builtinId="8" hidden="1"/>
    <cellStyle name="Hyperlink" xfId="6915" builtinId="8" hidden="1"/>
    <cellStyle name="Hyperlink" xfId="6917" builtinId="8" hidden="1"/>
    <cellStyle name="Hyperlink" xfId="6919" builtinId="8" hidden="1"/>
    <cellStyle name="Hyperlink" xfId="6921" builtinId="8" hidden="1"/>
    <cellStyle name="Hyperlink" xfId="6923" builtinId="8" hidden="1"/>
    <cellStyle name="Hyperlink" xfId="6925" builtinId="8" hidden="1"/>
    <cellStyle name="Hyperlink" xfId="6927" builtinId="8" hidden="1"/>
    <cellStyle name="Hyperlink" xfId="6929" builtinId="8" hidden="1"/>
    <cellStyle name="Hyperlink" xfId="6931" builtinId="8" hidden="1"/>
    <cellStyle name="Hyperlink" xfId="6933" builtinId="8" hidden="1"/>
    <cellStyle name="Hyperlink" xfId="6935" builtinId="8" hidden="1"/>
    <cellStyle name="Hyperlink" xfId="6937" builtinId="8" hidden="1"/>
    <cellStyle name="Hyperlink" xfId="6939" builtinId="8" hidden="1"/>
    <cellStyle name="Hyperlink" xfId="6941" builtinId="8" hidden="1"/>
    <cellStyle name="Hyperlink" xfId="6943" builtinId="8" hidden="1"/>
    <cellStyle name="Hyperlink" xfId="6945" builtinId="8" hidden="1"/>
    <cellStyle name="Hyperlink" xfId="6947" builtinId="8" hidden="1"/>
    <cellStyle name="Hyperlink" xfId="6949" builtinId="8" hidden="1"/>
    <cellStyle name="Hyperlink" xfId="6951" builtinId="8" hidden="1"/>
    <cellStyle name="Hyperlink" xfId="6953" builtinId="8" hidden="1"/>
    <cellStyle name="Hyperlink" xfId="6955" builtinId="8" hidden="1"/>
    <cellStyle name="Hyperlink" xfId="6957" builtinId="8" hidden="1"/>
    <cellStyle name="Hyperlink" xfId="6959" builtinId="8" hidden="1"/>
    <cellStyle name="Hyperlink" xfId="6961" builtinId="8" hidden="1"/>
    <cellStyle name="Hyperlink" xfId="6963" builtinId="8" hidden="1"/>
    <cellStyle name="Hyperlink" xfId="6965" builtinId="8" hidden="1"/>
    <cellStyle name="Hyperlink" xfId="6967" builtinId="8" hidden="1"/>
    <cellStyle name="Hyperlink" xfId="6969" builtinId="8" hidden="1"/>
    <cellStyle name="Hyperlink" xfId="6971" builtinId="8" hidden="1"/>
    <cellStyle name="Hyperlink" xfId="6973" builtinId="8" hidden="1"/>
    <cellStyle name="Hyperlink" xfId="6975" builtinId="8" hidden="1"/>
    <cellStyle name="Hyperlink" xfId="6977" builtinId="8" hidden="1"/>
    <cellStyle name="Hyperlink" xfId="6979" builtinId="8" hidden="1"/>
    <cellStyle name="Hyperlink" xfId="6981" builtinId="8" hidden="1"/>
    <cellStyle name="Hyperlink" xfId="6983" builtinId="8" hidden="1"/>
    <cellStyle name="Hyperlink" xfId="6985" builtinId="8" hidden="1"/>
    <cellStyle name="Hyperlink" xfId="6987" builtinId="8" hidden="1"/>
    <cellStyle name="Hyperlink" xfId="6989" builtinId="8" hidden="1"/>
    <cellStyle name="Hyperlink" xfId="6991" builtinId="8" hidden="1"/>
    <cellStyle name="Hyperlink" xfId="6993" builtinId="8" hidden="1"/>
    <cellStyle name="Hyperlink" xfId="6995" builtinId="8" hidden="1"/>
    <cellStyle name="Hyperlink" xfId="6997" builtinId="8" hidden="1"/>
    <cellStyle name="Hyperlink" xfId="6999" builtinId="8" hidden="1"/>
    <cellStyle name="Hyperlink" xfId="7001" builtinId="8" hidden="1"/>
    <cellStyle name="Hyperlink" xfId="7003" builtinId="8" hidden="1"/>
    <cellStyle name="Hyperlink" xfId="7005" builtinId="8" hidden="1"/>
    <cellStyle name="Hyperlink" xfId="7007" builtinId="8" hidden="1"/>
    <cellStyle name="Hyperlink" xfId="7009" builtinId="8" hidden="1"/>
    <cellStyle name="Hyperlink" xfId="7011" builtinId="8" hidden="1"/>
    <cellStyle name="Hyperlink" xfId="7013" builtinId="8" hidden="1"/>
    <cellStyle name="Hyperlink" xfId="7015" builtinId="8" hidden="1"/>
    <cellStyle name="Hyperlink" xfId="7017" builtinId="8" hidden="1"/>
    <cellStyle name="Hyperlink" xfId="7019" builtinId="8" hidden="1"/>
    <cellStyle name="Hyperlink" xfId="7021" builtinId="8" hidden="1"/>
    <cellStyle name="Hyperlink" xfId="7023" builtinId="8" hidden="1"/>
    <cellStyle name="Hyperlink" xfId="7025" builtinId="8" hidden="1"/>
    <cellStyle name="Hyperlink" xfId="7027" builtinId="8" hidden="1"/>
    <cellStyle name="Hyperlink" xfId="7029" builtinId="8" hidden="1"/>
    <cellStyle name="Hyperlink" xfId="7031" builtinId="8" hidden="1"/>
    <cellStyle name="Hyperlink" xfId="7033" builtinId="8" hidden="1"/>
    <cellStyle name="Hyperlink" xfId="7035" builtinId="8" hidden="1"/>
    <cellStyle name="Hyperlink" xfId="7037" builtinId="8" hidden="1"/>
    <cellStyle name="Hyperlink" xfId="7039" builtinId="8" hidden="1"/>
    <cellStyle name="Hyperlink" xfId="7041" builtinId="8" hidden="1"/>
    <cellStyle name="Hyperlink" xfId="7043" builtinId="8" hidden="1"/>
    <cellStyle name="Hyperlink" xfId="7045" builtinId="8" hidden="1"/>
    <cellStyle name="Hyperlink" xfId="7047" builtinId="8" hidden="1"/>
    <cellStyle name="Hyperlink" xfId="7049" builtinId="8" hidden="1"/>
    <cellStyle name="Hyperlink" xfId="7051" builtinId="8" hidden="1"/>
    <cellStyle name="Hyperlink" xfId="7053" builtinId="8" hidden="1"/>
    <cellStyle name="Hyperlink" xfId="7055" builtinId="8" hidden="1"/>
    <cellStyle name="Hyperlink" xfId="7057" builtinId="8" hidden="1"/>
    <cellStyle name="Hyperlink" xfId="7059" builtinId="8" hidden="1"/>
    <cellStyle name="Hyperlink" xfId="7061" builtinId="8" hidden="1"/>
    <cellStyle name="Hyperlink" xfId="7063" builtinId="8" hidden="1"/>
    <cellStyle name="Hyperlink" xfId="7065" builtinId="8" hidden="1"/>
    <cellStyle name="Hyperlink" xfId="7067" builtinId="8" hidden="1"/>
    <cellStyle name="Hyperlink" xfId="7069" builtinId="8" hidden="1"/>
    <cellStyle name="Hyperlink" xfId="7071" builtinId="8" hidden="1"/>
    <cellStyle name="Hyperlink" xfId="7073" builtinId="8" hidden="1"/>
    <cellStyle name="Hyperlink" xfId="7075" builtinId="8" hidden="1"/>
    <cellStyle name="Hyperlink" xfId="7077" builtinId="8" hidden="1"/>
    <cellStyle name="Hyperlink" xfId="7079" builtinId="8" hidden="1"/>
    <cellStyle name="Hyperlink" xfId="7081" builtinId="8" hidden="1"/>
    <cellStyle name="Hyperlink" xfId="7083" builtinId="8" hidden="1"/>
    <cellStyle name="Hyperlink" xfId="7085" builtinId="8" hidden="1"/>
    <cellStyle name="Hyperlink" xfId="7087" builtinId="8" hidden="1"/>
    <cellStyle name="Hyperlink" xfId="7089" builtinId="8" hidden="1"/>
    <cellStyle name="Hyperlink" xfId="7091" builtinId="8" hidden="1"/>
    <cellStyle name="Hyperlink" xfId="7093" builtinId="8" hidden="1"/>
    <cellStyle name="Hyperlink" xfId="7095" builtinId="8" hidden="1"/>
    <cellStyle name="Hyperlink" xfId="7097" builtinId="8" hidden="1"/>
    <cellStyle name="Hyperlink" xfId="7099" builtinId="8" hidden="1"/>
    <cellStyle name="Hyperlink" xfId="7101" builtinId="8" hidden="1"/>
    <cellStyle name="Hyperlink" xfId="7103" builtinId="8" hidden="1"/>
    <cellStyle name="Hyperlink" xfId="7105" builtinId="8" hidden="1"/>
    <cellStyle name="Hyperlink" xfId="7107" builtinId="8" hidden="1"/>
    <cellStyle name="Hyperlink" xfId="7109" builtinId="8" hidden="1"/>
    <cellStyle name="Hyperlink" xfId="7111" builtinId="8" hidden="1"/>
    <cellStyle name="Hyperlink" xfId="7113" builtinId="8" hidden="1"/>
    <cellStyle name="Hyperlink" xfId="7115" builtinId="8" hidden="1"/>
    <cellStyle name="Hyperlink" xfId="7117" builtinId="8" hidden="1"/>
    <cellStyle name="Hyperlink" xfId="7119" builtinId="8" hidden="1"/>
    <cellStyle name="Hyperlink" xfId="7121" builtinId="8" hidden="1"/>
    <cellStyle name="Hyperlink" xfId="7123" builtinId="8" hidden="1"/>
    <cellStyle name="Hyperlink" xfId="7125" builtinId="8" hidden="1"/>
    <cellStyle name="Hyperlink" xfId="7127" builtinId="8" hidden="1"/>
    <cellStyle name="Hyperlink" xfId="7129" builtinId="8" hidden="1"/>
    <cellStyle name="Hyperlink" xfId="7131" builtinId="8" hidden="1"/>
    <cellStyle name="Hyperlink" xfId="7133" builtinId="8" hidden="1"/>
    <cellStyle name="Hyperlink" xfId="7135" builtinId="8" hidden="1"/>
    <cellStyle name="Hyperlink" xfId="7137" builtinId="8" hidden="1"/>
    <cellStyle name="Hyperlink" xfId="7139" builtinId="8" hidden="1"/>
    <cellStyle name="Hyperlink" xfId="7141" builtinId="8" hidden="1"/>
    <cellStyle name="Hyperlink" xfId="7143" builtinId="8" hidden="1"/>
    <cellStyle name="Hyperlink" xfId="7145" builtinId="8" hidden="1"/>
    <cellStyle name="Hyperlink" xfId="7147" builtinId="8" hidden="1"/>
    <cellStyle name="Hyperlink" xfId="7149" builtinId="8" hidden="1"/>
    <cellStyle name="Hyperlink" xfId="7151" builtinId="8" hidden="1"/>
    <cellStyle name="Hyperlink" xfId="7153" builtinId="8" hidden="1"/>
    <cellStyle name="Hyperlink" xfId="7155" builtinId="8" hidden="1"/>
    <cellStyle name="Hyperlink" xfId="7157" builtinId="8" hidden="1"/>
    <cellStyle name="Hyperlink" xfId="7159" builtinId="8" hidden="1"/>
    <cellStyle name="Hyperlink" xfId="7161" builtinId="8" hidden="1"/>
    <cellStyle name="Hyperlink" xfId="7163" builtinId="8" hidden="1"/>
    <cellStyle name="Hyperlink" xfId="7165" builtinId="8" hidden="1"/>
    <cellStyle name="Hyperlink" xfId="7167" builtinId="8" hidden="1"/>
    <cellStyle name="Hyperlink" xfId="7169" builtinId="8" hidden="1"/>
    <cellStyle name="Hyperlink" xfId="7171" builtinId="8" hidden="1"/>
    <cellStyle name="Hyperlink" xfId="7173" builtinId="8" hidden="1"/>
    <cellStyle name="Hyperlink" xfId="7175" builtinId="8" hidden="1"/>
    <cellStyle name="Hyperlink" xfId="7177" builtinId="8" hidden="1"/>
    <cellStyle name="Hyperlink" xfId="7179" builtinId="8" hidden="1"/>
    <cellStyle name="Hyperlink" xfId="7181" builtinId="8" hidden="1"/>
    <cellStyle name="Hyperlink" xfId="7183" builtinId="8" hidden="1"/>
    <cellStyle name="Hyperlink" xfId="7185" builtinId="8" hidden="1"/>
    <cellStyle name="Hyperlink" xfId="7187" builtinId="8" hidden="1"/>
    <cellStyle name="Hyperlink" xfId="7189" builtinId="8" hidden="1"/>
    <cellStyle name="Hyperlink" xfId="7191" builtinId="8" hidden="1"/>
    <cellStyle name="Hyperlink" xfId="7193" builtinId="8" hidden="1"/>
    <cellStyle name="Hyperlink" xfId="7195" builtinId="8" hidden="1"/>
    <cellStyle name="Hyperlink" xfId="7197" builtinId="8" hidden="1"/>
    <cellStyle name="Hyperlink" xfId="7199" builtinId="8" hidden="1"/>
    <cellStyle name="Hyperlink" xfId="7201" builtinId="8" hidden="1"/>
    <cellStyle name="Hyperlink" xfId="7203" builtinId="8" hidden="1"/>
    <cellStyle name="Hyperlink" xfId="7205" builtinId="8" hidden="1"/>
    <cellStyle name="Hyperlink" xfId="7207" builtinId="8" hidden="1"/>
    <cellStyle name="Hyperlink" xfId="7209" builtinId="8" hidden="1"/>
    <cellStyle name="Hyperlink" xfId="7211" builtinId="8" hidden="1"/>
    <cellStyle name="Hyperlink" xfId="7213" builtinId="8" hidden="1"/>
    <cellStyle name="Hyperlink" xfId="7215" builtinId="8" hidden="1"/>
    <cellStyle name="Hyperlink" xfId="7217" builtinId="8" hidden="1"/>
    <cellStyle name="Hyperlink" xfId="7219" builtinId="8" hidden="1"/>
    <cellStyle name="Hyperlink" xfId="7221" builtinId="8" hidden="1"/>
    <cellStyle name="Hyperlink" xfId="7223" builtinId="8" hidden="1"/>
    <cellStyle name="Hyperlink" xfId="7225" builtinId="8" hidden="1"/>
    <cellStyle name="Hyperlink" xfId="7227" builtinId="8" hidden="1"/>
    <cellStyle name="Hyperlink" xfId="7229" builtinId="8" hidden="1"/>
    <cellStyle name="Hyperlink" xfId="7231" builtinId="8" hidden="1"/>
    <cellStyle name="Hyperlink" xfId="7233" builtinId="8" hidden="1"/>
    <cellStyle name="Hyperlink" xfId="7235" builtinId="8" hidden="1"/>
    <cellStyle name="Hyperlink" xfId="7237" builtinId="8" hidden="1"/>
    <cellStyle name="Hyperlink" xfId="7239" builtinId="8" hidden="1"/>
    <cellStyle name="Hyperlink" xfId="7241" builtinId="8" hidden="1"/>
    <cellStyle name="Hyperlink" xfId="7243" builtinId="8" hidden="1"/>
    <cellStyle name="Hyperlink" xfId="7245" builtinId="8" hidden="1"/>
    <cellStyle name="Hyperlink" xfId="7247" builtinId="8" hidden="1"/>
    <cellStyle name="Hyperlink" xfId="7249" builtinId="8" hidden="1"/>
    <cellStyle name="Hyperlink" xfId="7251" builtinId="8" hidden="1"/>
    <cellStyle name="Hyperlink" xfId="7253" builtinId="8" hidden="1"/>
    <cellStyle name="Hyperlink" xfId="7255" builtinId="8" hidden="1"/>
    <cellStyle name="Hyperlink" xfId="7257" builtinId="8" hidden="1"/>
    <cellStyle name="Hyperlink" xfId="7259" builtinId="8" hidden="1"/>
    <cellStyle name="Hyperlink" xfId="7261" builtinId="8" hidden="1"/>
    <cellStyle name="Hyperlink" xfId="7263" builtinId="8" hidden="1"/>
    <cellStyle name="Hyperlink" xfId="7265" builtinId="8" hidden="1"/>
    <cellStyle name="Hyperlink" xfId="7267" builtinId="8" hidden="1"/>
    <cellStyle name="Hyperlink" xfId="7269" builtinId="8" hidden="1"/>
    <cellStyle name="Hyperlink" xfId="7271" builtinId="8" hidden="1"/>
    <cellStyle name="Hyperlink" xfId="7273" builtinId="8" hidden="1"/>
    <cellStyle name="Hyperlink" xfId="7275" builtinId="8" hidden="1"/>
    <cellStyle name="Hyperlink" xfId="7277" builtinId="8" hidden="1"/>
    <cellStyle name="Hyperlink" xfId="7279" builtinId="8" hidden="1"/>
    <cellStyle name="Hyperlink" xfId="7281" builtinId="8" hidden="1"/>
    <cellStyle name="Hyperlink" xfId="7283" builtinId="8" hidden="1"/>
    <cellStyle name="Hyperlink" xfId="7285" builtinId="8" hidden="1"/>
    <cellStyle name="Hyperlink" xfId="7287" builtinId="8" hidden="1"/>
    <cellStyle name="Hyperlink" xfId="7289" builtinId="8" hidden="1"/>
    <cellStyle name="Hyperlink" xfId="7291" builtinId="8" hidden="1"/>
    <cellStyle name="Hyperlink" xfId="7293" builtinId="8" hidden="1"/>
    <cellStyle name="Hyperlink" xfId="7295" builtinId="8" hidden="1"/>
    <cellStyle name="Hyperlink" xfId="7297" builtinId="8" hidden="1"/>
    <cellStyle name="Hyperlink" xfId="7299" builtinId="8" hidden="1"/>
    <cellStyle name="Hyperlink" xfId="7301" builtinId="8" hidden="1"/>
    <cellStyle name="Hyperlink" xfId="7303" builtinId="8" hidden="1"/>
    <cellStyle name="Hyperlink" xfId="7305" builtinId="8" hidden="1"/>
    <cellStyle name="Hyperlink" xfId="7307" builtinId="8" hidden="1"/>
    <cellStyle name="Hyperlink" xfId="7309" builtinId="8" hidden="1"/>
    <cellStyle name="Hyperlink" xfId="7311" builtinId="8" hidden="1"/>
    <cellStyle name="Hyperlink" xfId="7313" builtinId="8" hidden="1"/>
    <cellStyle name="Hyperlink" xfId="7315" builtinId="8" hidden="1"/>
    <cellStyle name="Hyperlink" xfId="7317" builtinId="8" hidden="1"/>
    <cellStyle name="Hyperlink" xfId="7319" builtinId="8" hidden="1"/>
    <cellStyle name="Hyperlink" xfId="7321" builtinId="8" hidden="1"/>
    <cellStyle name="Hyperlink" xfId="7323" builtinId="8" hidden="1"/>
    <cellStyle name="Hyperlink" xfId="7325" builtinId="8" hidden="1"/>
    <cellStyle name="Hyperlink" xfId="7327" builtinId="8" hidden="1"/>
    <cellStyle name="Hyperlink" xfId="7329" builtinId="8" hidden="1"/>
    <cellStyle name="Hyperlink" xfId="7331" builtinId="8" hidden="1"/>
    <cellStyle name="Hyperlink" xfId="7333" builtinId="8" hidden="1"/>
    <cellStyle name="Hyperlink" xfId="7335" builtinId="8" hidden="1"/>
    <cellStyle name="Hyperlink" xfId="7337" builtinId="8" hidden="1"/>
    <cellStyle name="Hyperlink" xfId="7339" builtinId="8" hidden="1"/>
    <cellStyle name="Hyperlink" xfId="7341" builtinId="8" hidden="1"/>
    <cellStyle name="Hyperlink" xfId="7343" builtinId="8" hidden="1"/>
    <cellStyle name="Hyperlink" xfId="7345" builtinId="8" hidden="1"/>
    <cellStyle name="Hyperlink" xfId="7347" builtinId="8" hidden="1"/>
    <cellStyle name="Hyperlink" xfId="7349" builtinId="8" hidden="1"/>
    <cellStyle name="Hyperlink" xfId="7351" builtinId="8" hidden="1"/>
    <cellStyle name="Hyperlink" xfId="7353" builtinId="8" hidden="1"/>
    <cellStyle name="Hyperlink" xfId="7355" builtinId="8" hidden="1"/>
    <cellStyle name="Hyperlink" xfId="7357" builtinId="8" hidden="1"/>
    <cellStyle name="Hyperlink" xfId="7359" builtinId="8" hidden="1"/>
    <cellStyle name="Hyperlink" xfId="7361" builtinId="8" hidden="1"/>
    <cellStyle name="Hyperlink" xfId="7363" builtinId="8" hidden="1"/>
    <cellStyle name="Hyperlink" xfId="7365" builtinId="8" hidden="1"/>
    <cellStyle name="Hyperlink" xfId="7367" builtinId="8" hidden="1"/>
    <cellStyle name="Hyperlink" xfId="7369" builtinId="8" hidden="1"/>
    <cellStyle name="Hyperlink" xfId="7371" builtinId="8" hidden="1"/>
    <cellStyle name="Hyperlink" xfId="7373" builtinId="8" hidden="1"/>
    <cellStyle name="Hyperlink" xfId="7375" builtinId="8" hidden="1"/>
    <cellStyle name="Hyperlink" xfId="7377" builtinId="8" hidden="1"/>
    <cellStyle name="Hyperlink" xfId="7379" builtinId="8" hidden="1"/>
    <cellStyle name="Hyperlink" xfId="7381" builtinId="8" hidden="1"/>
    <cellStyle name="Hyperlink" xfId="7383" builtinId="8" hidden="1"/>
    <cellStyle name="Hyperlink" xfId="7385" builtinId="8" hidden="1"/>
    <cellStyle name="Hyperlink" xfId="7387" builtinId="8" hidden="1"/>
    <cellStyle name="Hyperlink" xfId="7389" builtinId="8" hidden="1"/>
    <cellStyle name="Hyperlink" xfId="7391" builtinId="8" hidden="1"/>
    <cellStyle name="Hyperlink" xfId="7393" builtinId="8" hidden="1"/>
    <cellStyle name="Hyperlink" xfId="7395" builtinId="8" hidden="1"/>
    <cellStyle name="Hyperlink" xfId="7397" builtinId="8" hidden="1"/>
    <cellStyle name="Hyperlink" xfId="7399" builtinId="8" hidden="1"/>
    <cellStyle name="Hyperlink" xfId="7401" builtinId="8" hidden="1"/>
    <cellStyle name="Hyperlink" xfId="7403" builtinId="8" hidden="1"/>
    <cellStyle name="Hyperlink" xfId="7405" builtinId="8" hidden="1"/>
    <cellStyle name="Hyperlink" xfId="7407" builtinId="8" hidden="1"/>
    <cellStyle name="Hyperlink" xfId="7409" builtinId="8" hidden="1"/>
    <cellStyle name="Hyperlink" xfId="7411" builtinId="8" hidden="1"/>
    <cellStyle name="Hyperlink" xfId="7413" builtinId="8" hidden="1"/>
    <cellStyle name="Hyperlink" xfId="7415" builtinId="8" hidden="1"/>
    <cellStyle name="Hyperlink" xfId="7417" builtinId="8" hidden="1"/>
    <cellStyle name="Hyperlink" xfId="7419" builtinId="8" hidden="1"/>
    <cellStyle name="Hyperlink" xfId="7421" builtinId="8" hidden="1"/>
    <cellStyle name="Hyperlink" xfId="7423" builtinId="8" hidden="1"/>
    <cellStyle name="Hyperlink" xfId="7425" builtinId="8" hidden="1"/>
    <cellStyle name="Hyperlink" xfId="7427" builtinId="8" hidden="1"/>
    <cellStyle name="Hyperlink" xfId="7429" builtinId="8" hidden="1"/>
    <cellStyle name="Hyperlink" xfId="7431" builtinId="8" hidden="1"/>
    <cellStyle name="Hyperlink" xfId="7433" builtinId="8" hidden="1"/>
    <cellStyle name="Hyperlink" xfId="7435" builtinId="8" hidden="1"/>
    <cellStyle name="Hyperlink" xfId="7437" builtinId="8" hidden="1"/>
    <cellStyle name="Hyperlink" xfId="7439" builtinId="8" hidden="1"/>
    <cellStyle name="Hyperlink" xfId="7441" builtinId="8" hidden="1"/>
    <cellStyle name="Hyperlink" xfId="7443" builtinId="8" hidden="1"/>
    <cellStyle name="Hyperlink" xfId="7445" builtinId="8" hidden="1"/>
    <cellStyle name="Hyperlink" xfId="7447" builtinId="8" hidden="1"/>
    <cellStyle name="Hyperlink" xfId="7449" builtinId="8" hidden="1"/>
    <cellStyle name="Hyperlink" xfId="7451" builtinId="8" hidden="1"/>
    <cellStyle name="Hyperlink" xfId="7453" builtinId="8" hidden="1"/>
    <cellStyle name="Hyperlink" xfId="7455" builtinId="8" hidden="1"/>
    <cellStyle name="Hyperlink" xfId="7457" builtinId="8" hidden="1"/>
    <cellStyle name="Hyperlink" xfId="7459" builtinId="8" hidden="1"/>
    <cellStyle name="Hyperlink" xfId="7461" builtinId="8" hidden="1"/>
    <cellStyle name="Hyperlink" xfId="7463" builtinId="8" hidden="1"/>
    <cellStyle name="Hyperlink" xfId="7465" builtinId="8" hidden="1"/>
    <cellStyle name="Hyperlink" xfId="7467" builtinId="8" hidden="1"/>
    <cellStyle name="Hyperlink" xfId="7469" builtinId="8" hidden="1"/>
    <cellStyle name="Hyperlink" xfId="7471" builtinId="8" hidden="1"/>
    <cellStyle name="Hyperlink" xfId="7473" builtinId="8" hidden="1"/>
    <cellStyle name="Hyperlink" xfId="7475" builtinId="8" hidden="1"/>
    <cellStyle name="Hyperlink" xfId="7477" builtinId="8" hidden="1"/>
    <cellStyle name="Hyperlink" xfId="7479" builtinId="8" hidden="1"/>
    <cellStyle name="Hyperlink" xfId="7481" builtinId="8" hidden="1"/>
    <cellStyle name="Hyperlink" xfId="7483" builtinId="8" hidden="1"/>
    <cellStyle name="Hyperlink" xfId="7485" builtinId="8" hidden="1"/>
    <cellStyle name="Hyperlink" xfId="7487" builtinId="8" hidden="1"/>
    <cellStyle name="Hyperlink" xfId="7489" builtinId="8" hidden="1"/>
    <cellStyle name="Hyperlink" xfId="7491" builtinId="8" hidden="1"/>
    <cellStyle name="Hyperlink" xfId="7493" builtinId="8" hidden="1"/>
    <cellStyle name="Hyperlink" xfId="7495" builtinId="8" hidden="1"/>
    <cellStyle name="Hyperlink" xfId="7497" builtinId="8" hidden="1"/>
    <cellStyle name="Hyperlink" xfId="7499" builtinId="8" hidden="1"/>
    <cellStyle name="Hyperlink" xfId="7501" builtinId="8" hidden="1"/>
    <cellStyle name="Hyperlink" xfId="7503" builtinId="8" hidden="1"/>
    <cellStyle name="Hyperlink" xfId="7505" builtinId="8" hidden="1"/>
    <cellStyle name="Hyperlink" xfId="7507" builtinId="8" hidden="1"/>
    <cellStyle name="Hyperlink" xfId="7509" builtinId="8" hidden="1"/>
    <cellStyle name="Hyperlink" xfId="7511" builtinId="8" hidden="1"/>
    <cellStyle name="Hyperlink" xfId="7513" builtinId="8" hidden="1"/>
    <cellStyle name="Hyperlink" xfId="7515" builtinId="8" hidden="1"/>
    <cellStyle name="Hyperlink" xfId="7517" builtinId="8" hidden="1"/>
    <cellStyle name="Hyperlink" xfId="7519" builtinId="8" hidden="1"/>
    <cellStyle name="Hyperlink" xfId="7521" builtinId="8" hidden="1"/>
    <cellStyle name="Hyperlink" xfId="7523" builtinId="8" hidden="1"/>
    <cellStyle name="Hyperlink" xfId="7525" builtinId="8" hidden="1"/>
    <cellStyle name="Hyperlink" xfId="7527" builtinId="8" hidden="1"/>
    <cellStyle name="Hyperlink" xfId="7529" builtinId="8" hidden="1"/>
    <cellStyle name="Hyperlink" xfId="7531" builtinId="8" hidden="1"/>
    <cellStyle name="Hyperlink" xfId="7533" builtinId="8" hidden="1"/>
    <cellStyle name="Hyperlink" xfId="7535" builtinId="8" hidden="1"/>
    <cellStyle name="Hyperlink" xfId="7537" builtinId="8" hidden="1"/>
    <cellStyle name="Hyperlink" xfId="7539" builtinId="8" hidden="1"/>
    <cellStyle name="Hyperlink" xfId="7541" builtinId="8" hidden="1"/>
    <cellStyle name="Hyperlink" xfId="7543" builtinId="8" hidden="1"/>
    <cellStyle name="Hyperlink" xfId="7545" builtinId="8" hidden="1"/>
    <cellStyle name="Hyperlink" xfId="7547" builtinId="8" hidden="1"/>
    <cellStyle name="Hyperlink" xfId="7549" builtinId="8" hidden="1"/>
    <cellStyle name="Hyperlink" xfId="7551" builtinId="8" hidden="1"/>
    <cellStyle name="Hyperlink" xfId="7553" builtinId="8" hidden="1"/>
    <cellStyle name="Hyperlink" xfId="7555" builtinId="8" hidden="1"/>
    <cellStyle name="Hyperlink" xfId="7557" builtinId="8" hidden="1"/>
    <cellStyle name="Hyperlink" xfId="7559" builtinId="8" hidden="1"/>
    <cellStyle name="Hyperlink" xfId="7561" builtinId="8" hidden="1"/>
    <cellStyle name="Hyperlink" xfId="7563" builtinId="8" hidden="1"/>
    <cellStyle name="Hyperlink" xfId="7565" builtinId="8" hidden="1"/>
    <cellStyle name="Hyperlink" xfId="7567" builtinId="8" hidden="1"/>
    <cellStyle name="Hyperlink" xfId="7569" builtinId="8" hidden="1"/>
    <cellStyle name="Hyperlink" xfId="7571" builtinId="8" hidden="1"/>
    <cellStyle name="Hyperlink" xfId="7573" builtinId="8" hidden="1"/>
    <cellStyle name="Hyperlink" xfId="7575" builtinId="8" hidden="1"/>
    <cellStyle name="Hyperlink" xfId="7577" builtinId="8" hidden="1"/>
    <cellStyle name="Hyperlink" xfId="7579" builtinId="8" hidden="1"/>
    <cellStyle name="Hyperlink" xfId="7581" builtinId="8" hidden="1"/>
    <cellStyle name="Hyperlink" xfId="7583" builtinId="8" hidden="1"/>
    <cellStyle name="Hyperlink" xfId="7585" builtinId="8" hidden="1"/>
    <cellStyle name="Hyperlink" xfId="7587" builtinId="8" hidden="1"/>
    <cellStyle name="Hyperlink" xfId="7589" builtinId="8" hidden="1"/>
    <cellStyle name="Hyperlink" xfId="7591" builtinId="8" hidden="1"/>
    <cellStyle name="Hyperlink" xfId="7593" builtinId="8" hidden="1"/>
    <cellStyle name="Hyperlink" xfId="7595" builtinId="8" hidden="1"/>
    <cellStyle name="Hyperlink" xfId="7597" builtinId="8" hidden="1"/>
    <cellStyle name="Hyperlink" xfId="7599" builtinId="8" hidden="1"/>
    <cellStyle name="Hyperlink" xfId="7601" builtinId="8" hidden="1"/>
    <cellStyle name="Hyperlink" xfId="7603" builtinId="8" hidden="1"/>
    <cellStyle name="Hyperlink" xfId="7605" builtinId="8" hidden="1"/>
    <cellStyle name="Hyperlink" xfId="7607" builtinId="8" hidden="1"/>
    <cellStyle name="Hyperlink" xfId="7609" builtinId="8" hidden="1"/>
    <cellStyle name="Hyperlink" xfId="7611" builtinId="8" hidden="1"/>
    <cellStyle name="Hyperlink" xfId="7613" builtinId="8" hidden="1"/>
    <cellStyle name="Hyperlink" xfId="7615" builtinId="8" hidden="1"/>
    <cellStyle name="Hyperlink" xfId="7617" builtinId="8" hidden="1"/>
    <cellStyle name="Hyperlink" xfId="7619" builtinId="8" hidden="1"/>
    <cellStyle name="Hyperlink" xfId="7621" builtinId="8" hidden="1"/>
    <cellStyle name="Hyperlink" xfId="7623" builtinId="8" hidden="1"/>
    <cellStyle name="Hyperlink" xfId="7625" builtinId="8" hidden="1"/>
    <cellStyle name="Hyperlink" xfId="7627" builtinId="8" hidden="1"/>
    <cellStyle name="Hyperlink" xfId="7629" builtinId="8" hidden="1"/>
    <cellStyle name="Hyperlink" xfId="7631" builtinId="8" hidden="1"/>
    <cellStyle name="Hyperlink" xfId="7633" builtinId="8" hidden="1"/>
    <cellStyle name="Hyperlink" xfId="7635" builtinId="8" hidden="1"/>
    <cellStyle name="Hyperlink" xfId="7637" builtinId="8" hidden="1"/>
    <cellStyle name="Hyperlink" xfId="7639" builtinId="8" hidden="1"/>
    <cellStyle name="Hyperlink" xfId="7641" builtinId="8" hidden="1"/>
    <cellStyle name="Hyperlink" xfId="7643" builtinId="8" hidden="1"/>
    <cellStyle name="Hyperlink" xfId="7645" builtinId="8" hidden="1"/>
    <cellStyle name="Hyperlink" xfId="7647" builtinId="8" hidden="1"/>
    <cellStyle name="Hyperlink" xfId="7649" builtinId="8" hidden="1"/>
    <cellStyle name="Hyperlink" xfId="7651" builtinId="8" hidden="1"/>
    <cellStyle name="Hyperlink" xfId="7653" builtinId="8" hidden="1"/>
    <cellStyle name="Hyperlink" xfId="7655" builtinId="8" hidden="1"/>
    <cellStyle name="Hyperlink" xfId="7657" builtinId="8" hidden="1"/>
    <cellStyle name="Hyperlink" xfId="7659" builtinId="8" hidden="1"/>
    <cellStyle name="Hyperlink" xfId="7661" builtinId="8" hidden="1"/>
    <cellStyle name="Hyperlink" xfId="7663" builtinId="8" hidden="1"/>
    <cellStyle name="Hyperlink" xfId="7665" builtinId="8" hidden="1"/>
    <cellStyle name="Hyperlink" xfId="7667" builtinId="8" hidden="1"/>
    <cellStyle name="Hyperlink" xfId="7669" builtinId="8" hidden="1"/>
    <cellStyle name="Hyperlink" xfId="7671" builtinId="8" hidden="1"/>
    <cellStyle name="Hyperlink" xfId="7673" builtinId="8" hidden="1"/>
    <cellStyle name="Hyperlink" xfId="7675" builtinId="8" hidden="1"/>
    <cellStyle name="Hyperlink" xfId="7677" builtinId="8" hidden="1"/>
    <cellStyle name="Hyperlink" xfId="7679" builtinId="8" hidden="1"/>
    <cellStyle name="Hyperlink" xfId="7681" builtinId="8" hidden="1"/>
    <cellStyle name="Hyperlink" xfId="7683" builtinId="8" hidden="1"/>
    <cellStyle name="Hyperlink" xfId="7685" builtinId="8" hidden="1"/>
    <cellStyle name="Hyperlink" xfId="7687" builtinId="8" hidden="1"/>
    <cellStyle name="Hyperlink" xfId="7689" builtinId="8" hidden="1"/>
    <cellStyle name="Hyperlink" xfId="7691" builtinId="8" hidden="1"/>
    <cellStyle name="Hyperlink" xfId="7693" builtinId="8" hidden="1"/>
    <cellStyle name="Hyperlink" xfId="7695" builtinId="8" hidden="1"/>
    <cellStyle name="Hyperlink" xfId="7697" builtinId="8" hidden="1"/>
    <cellStyle name="Hyperlink" xfId="7699" builtinId="8" hidden="1"/>
    <cellStyle name="Hyperlink" xfId="7701" builtinId="8" hidden="1"/>
    <cellStyle name="Hyperlink" xfId="7703" builtinId="8" hidden="1"/>
    <cellStyle name="Hyperlink" xfId="7705" builtinId="8" hidden="1"/>
    <cellStyle name="Hyperlink" xfId="7707" builtinId="8" hidden="1"/>
    <cellStyle name="Hyperlink" xfId="7709" builtinId="8" hidden="1"/>
    <cellStyle name="Hyperlink" xfId="7711" builtinId="8" hidden="1"/>
    <cellStyle name="Hyperlink" xfId="7713" builtinId="8" hidden="1"/>
    <cellStyle name="Hyperlink" xfId="7715" builtinId="8" hidden="1"/>
    <cellStyle name="Hyperlink" xfId="7717" builtinId="8" hidden="1"/>
    <cellStyle name="Hyperlink" xfId="7719" builtinId="8" hidden="1"/>
    <cellStyle name="Hyperlink" xfId="7721" builtinId="8" hidden="1"/>
    <cellStyle name="Hyperlink" xfId="7723" builtinId="8" hidden="1"/>
    <cellStyle name="Hyperlink" xfId="7725" builtinId="8" hidden="1"/>
    <cellStyle name="Hyperlink" xfId="7727" builtinId="8" hidden="1"/>
    <cellStyle name="Hyperlink" xfId="7729" builtinId="8" hidden="1"/>
    <cellStyle name="Hyperlink" xfId="7731" builtinId="8" hidden="1"/>
    <cellStyle name="Hyperlink" xfId="7733" builtinId="8" hidden="1"/>
    <cellStyle name="Hyperlink" xfId="7735" builtinId="8" hidden="1"/>
    <cellStyle name="Hyperlink" xfId="7737" builtinId="8" hidden="1"/>
    <cellStyle name="Hyperlink" xfId="7739" builtinId="8" hidden="1"/>
    <cellStyle name="Hyperlink" xfId="7741" builtinId="8" hidden="1"/>
    <cellStyle name="Hyperlink" xfId="7743" builtinId="8" hidden="1"/>
    <cellStyle name="Hyperlink" xfId="7745" builtinId="8" hidden="1"/>
    <cellStyle name="Hyperlink" xfId="7747" builtinId="8" hidden="1"/>
    <cellStyle name="Hyperlink" xfId="7749" builtinId="8" hidden="1"/>
    <cellStyle name="Hyperlink" xfId="7751" builtinId="8" hidden="1"/>
    <cellStyle name="Hyperlink" xfId="7753" builtinId="8" hidden="1"/>
    <cellStyle name="Hyperlink" xfId="7755" builtinId="8" hidden="1"/>
    <cellStyle name="Hyperlink" xfId="7757" builtinId="8" hidden="1"/>
    <cellStyle name="Hyperlink" xfId="7759" builtinId="8" hidden="1"/>
    <cellStyle name="Hyperlink" xfId="7761" builtinId="8" hidden="1"/>
    <cellStyle name="Hyperlink" xfId="7763" builtinId="8" hidden="1"/>
    <cellStyle name="Hyperlink" xfId="7765" builtinId="8" hidden="1"/>
    <cellStyle name="Hyperlink" xfId="7767" builtinId="8" hidden="1"/>
    <cellStyle name="Hyperlink" xfId="7769" builtinId="8" hidden="1"/>
    <cellStyle name="Hyperlink" xfId="7771" builtinId="8" hidden="1"/>
    <cellStyle name="Hyperlink" xfId="7773" builtinId="8" hidden="1"/>
    <cellStyle name="Hyperlink" xfId="7775" builtinId="8" hidden="1"/>
    <cellStyle name="Hyperlink" xfId="7777" builtinId="8" hidden="1"/>
    <cellStyle name="Hyperlink" xfId="7779" builtinId="8" hidden="1"/>
    <cellStyle name="Hyperlink" xfId="7781" builtinId="8" hidden="1"/>
    <cellStyle name="Hyperlink" xfId="7783" builtinId="8" hidden="1"/>
    <cellStyle name="Hyperlink" xfId="7785" builtinId="8" hidden="1"/>
    <cellStyle name="Hyperlink" xfId="7787" builtinId="8" hidden="1"/>
    <cellStyle name="Hyperlink" xfId="7789" builtinId="8" hidden="1"/>
    <cellStyle name="Hyperlink" xfId="7791" builtinId="8" hidden="1"/>
    <cellStyle name="Hyperlink" xfId="7793" builtinId="8" hidden="1"/>
    <cellStyle name="Hyperlink" xfId="7795" builtinId="8" hidden="1"/>
    <cellStyle name="Hyperlink" xfId="7797" builtinId="8" hidden="1"/>
    <cellStyle name="Hyperlink" xfId="7799" builtinId="8" hidden="1"/>
    <cellStyle name="Hyperlink" xfId="7801" builtinId="8" hidden="1"/>
    <cellStyle name="Hyperlink" xfId="7803" builtinId="8" hidden="1"/>
    <cellStyle name="Hyperlink" xfId="7805" builtinId="8" hidden="1"/>
    <cellStyle name="Hyperlink" xfId="7807" builtinId="8" hidden="1"/>
    <cellStyle name="Hyperlink" xfId="7809" builtinId="8" hidden="1"/>
    <cellStyle name="Hyperlink" xfId="7811" builtinId="8" hidden="1"/>
    <cellStyle name="Hyperlink" xfId="7813" builtinId="8" hidden="1"/>
    <cellStyle name="Hyperlink" xfId="7815" builtinId="8" hidden="1"/>
    <cellStyle name="Hyperlink" xfId="7817" builtinId="8" hidden="1"/>
    <cellStyle name="Hyperlink" xfId="7819" builtinId="8" hidden="1"/>
    <cellStyle name="Hyperlink" xfId="7821" builtinId="8" hidden="1"/>
    <cellStyle name="Hyperlink" xfId="7823" builtinId="8" hidden="1"/>
    <cellStyle name="Hyperlink" xfId="7825" builtinId="8" hidden="1"/>
    <cellStyle name="Hyperlink" xfId="7827" builtinId="8" hidden="1"/>
    <cellStyle name="Hyperlink" xfId="7829" builtinId="8" hidden="1"/>
    <cellStyle name="Hyperlink" xfId="7831" builtinId="8" hidden="1"/>
    <cellStyle name="Hyperlink" xfId="7833" builtinId="8" hidden="1"/>
    <cellStyle name="Hyperlink" xfId="7835" builtinId="8" hidden="1"/>
    <cellStyle name="Hyperlink" xfId="7837" builtinId="8" hidden="1"/>
    <cellStyle name="Hyperlink" xfId="7839" builtinId="8" hidden="1"/>
    <cellStyle name="Hyperlink" xfId="7841" builtinId="8" hidden="1"/>
    <cellStyle name="Hyperlink" xfId="7843" builtinId="8" hidden="1"/>
    <cellStyle name="Hyperlink" xfId="7845" builtinId="8" hidden="1"/>
    <cellStyle name="Hyperlink" xfId="7847" builtinId="8" hidden="1"/>
    <cellStyle name="Hyperlink" xfId="7849" builtinId="8" hidden="1"/>
    <cellStyle name="Hyperlink" xfId="7851" builtinId="8" hidden="1"/>
    <cellStyle name="Hyperlink" xfId="7853" builtinId="8" hidden="1"/>
    <cellStyle name="Hyperlink" xfId="7855" builtinId="8" hidden="1"/>
    <cellStyle name="Hyperlink" xfId="7857" builtinId="8" hidden="1"/>
    <cellStyle name="Hyperlink" xfId="7859" builtinId="8" hidden="1"/>
    <cellStyle name="Hyperlink" xfId="7861" builtinId="8" hidden="1"/>
    <cellStyle name="Hyperlink" xfId="7863" builtinId="8" hidden="1"/>
    <cellStyle name="Hyperlink" xfId="7865" builtinId="8" hidden="1"/>
    <cellStyle name="Hyperlink" xfId="7867" builtinId="8" hidden="1"/>
    <cellStyle name="Hyperlink" xfId="7869" builtinId="8" hidden="1"/>
    <cellStyle name="Hyperlink" xfId="7871" builtinId="8" hidden="1"/>
    <cellStyle name="Hyperlink" xfId="7873" builtinId="8" hidden="1"/>
    <cellStyle name="Hyperlink" xfId="7875" builtinId="8" hidden="1"/>
    <cellStyle name="Hyperlink" xfId="7877" builtinId="8" hidden="1"/>
    <cellStyle name="Hyperlink" xfId="7879" builtinId="8" hidden="1"/>
    <cellStyle name="Hyperlink" xfId="7881" builtinId="8" hidden="1"/>
    <cellStyle name="Hyperlink" xfId="7883" builtinId="8" hidden="1"/>
    <cellStyle name="Hyperlink" xfId="7885" builtinId="8" hidden="1"/>
    <cellStyle name="Hyperlink" xfId="7887" builtinId="8" hidden="1"/>
    <cellStyle name="Hyperlink" xfId="7889" builtinId="8" hidden="1"/>
    <cellStyle name="Hyperlink" xfId="7891" builtinId="8" hidden="1"/>
    <cellStyle name="Hyperlink" xfId="7893" builtinId="8" hidden="1"/>
    <cellStyle name="Hyperlink" xfId="7895" builtinId="8" hidden="1"/>
    <cellStyle name="Hyperlink" xfId="7897" builtinId="8" hidden="1"/>
    <cellStyle name="Hyperlink" xfId="7899" builtinId="8" hidden="1"/>
    <cellStyle name="Hyperlink" xfId="7901" builtinId="8" hidden="1"/>
    <cellStyle name="Hyperlink" xfId="7903" builtinId="8" hidden="1"/>
    <cellStyle name="Hyperlink" xfId="7905" builtinId="8" hidden="1"/>
    <cellStyle name="Hyperlink" xfId="7907" builtinId="8" hidden="1"/>
    <cellStyle name="Hyperlink" xfId="7909" builtinId="8" hidden="1"/>
    <cellStyle name="Hyperlink" xfId="7911" builtinId="8" hidden="1"/>
    <cellStyle name="Hyperlink" xfId="7913" builtinId="8" hidden="1"/>
    <cellStyle name="Hyperlink" xfId="7915" builtinId="8" hidden="1"/>
    <cellStyle name="Hyperlink" xfId="7917" builtinId="8" hidden="1"/>
    <cellStyle name="Hyperlink" xfId="7919" builtinId="8" hidden="1"/>
    <cellStyle name="Hyperlink" xfId="7921" builtinId="8" hidden="1"/>
    <cellStyle name="Hyperlink" xfId="7923" builtinId="8" hidden="1"/>
    <cellStyle name="Hyperlink" xfId="7925" builtinId="8" hidden="1"/>
    <cellStyle name="Hyperlink" xfId="7927" builtinId="8" hidden="1"/>
    <cellStyle name="Hyperlink" xfId="7929" builtinId="8" hidden="1"/>
    <cellStyle name="Hyperlink" xfId="7931" builtinId="8" hidden="1"/>
    <cellStyle name="Hyperlink" xfId="7933" builtinId="8" hidden="1"/>
    <cellStyle name="Hyperlink" xfId="7935" builtinId="8" hidden="1"/>
    <cellStyle name="Hyperlink" xfId="7937" builtinId="8" hidden="1"/>
    <cellStyle name="Hyperlink" xfId="7939" builtinId="8" hidden="1"/>
    <cellStyle name="Hyperlink" xfId="7941" builtinId="8" hidden="1"/>
    <cellStyle name="Hyperlink" xfId="7943" builtinId="8" hidden="1"/>
    <cellStyle name="Hyperlink" xfId="7945" builtinId="8" hidden="1"/>
    <cellStyle name="Hyperlink" xfId="7947" builtinId="8" hidden="1"/>
    <cellStyle name="Hyperlink" xfId="7949" builtinId="8" hidden="1"/>
    <cellStyle name="Hyperlink" xfId="7951" builtinId="8" hidden="1"/>
    <cellStyle name="Hyperlink" xfId="7953" builtinId="8" hidden="1"/>
    <cellStyle name="Hyperlink" xfId="7955" builtinId="8" hidden="1"/>
    <cellStyle name="Hyperlink" xfId="7957" builtinId="8" hidden="1"/>
    <cellStyle name="Hyperlink" xfId="7959" builtinId="8" hidden="1"/>
    <cellStyle name="Hyperlink" xfId="7961" builtinId="8" hidden="1"/>
    <cellStyle name="Hyperlink" xfId="7963" builtinId="8" hidden="1"/>
    <cellStyle name="Hyperlink" xfId="7965" builtinId="8" hidden="1"/>
    <cellStyle name="Hyperlink" xfId="7967" builtinId="8" hidden="1"/>
    <cellStyle name="Hyperlink" xfId="7969" builtinId="8" hidden="1"/>
    <cellStyle name="Hyperlink" xfId="7971" builtinId="8" hidden="1"/>
    <cellStyle name="Hyperlink" xfId="7973" builtinId="8" hidden="1"/>
    <cellStyle name="Hyperlink" xfId="7975" builtinId="8" hidden="1"/>
    <cellStyle name="Hyperlink" xfId="7977" builtinId="8" hidden="1"/>
    <cellStyle name="Hyperlink" xfId="7979" builtinId="8" hidden="1"/>
    <cellStyle name="Hyperlink" xfId="7981" builtinId="8" hidden="1"/>
    <cellStyle name="Hyperlink" xfId="7983" builtinId="8" hidden="1"/>
    <cellStyle name="Hyperlink" xfId="7985" builtinId="8" hidden="1"/>
    <cellStyle name="Hyperlink" xfId="7987" builtinId="8" hidden="1"/>
    <cellStyle name="Hyperlink" xfId="7989" builtinId="8" hidden="1"/>
    <cellStyle name="Hyperlink" xfId="7991" builtinId="8" hidden="1"/>
    <cellStyle name="Hyperlink" xfId="7993" builtinId="8" hidden="1"/>
    <cellStyle name="Hyperlink" xfId="7995" builtinId="8" hidden="1"/>
    <cellStyle name="Hyperlink" xfId="7997" builtinId="8" hidden="1"/>
    <cellStyle name="Hyperlink" xfId="7999" builtinId="8" hidden="1"/>
    <cellStyle name="Hyperlink" xfId="8001" builtinId="8" hidden="1"/>
    <cellStyle name="Hyperlink" xfId="8003" builtinId="8" hidden="1"/>
    <cellStyle name="Hyperlink" xfId="8005" builtinId="8" hidden="1"/>
    <cellStyle name="Hyperlink" xfId="8007" builtinId="8" hidden="1"/>
    <cellStyle name="Hyperlink" xfId="8009" builtinId="8" hidden="1"/>
    <cellStyle name="Hyperlink" xfId="8011" builtinId="8" hidden="1"/>
    <cellStyle name="Hyperlink" xfId="8013" builtinId="8" hidden="1"/>
    <cellStyle name="Hyperlink" xfId="8015" builtinId="8" hidden="1"/>
    <cellStyle name="Hyperlink" xfId="8017" builtinId="8" hidden="1"/>
    <cellStyle name="Hyperlink" xfId="8019" builtinId="8" hidden="1"/>
    <cellStyle name="Hyperlink" xfId="8021" builtinId="8" hidden="1"/>
    <cellStyle name="Hyperlink" xfId="8023" builtinId="8" hidden="1"/>
    <cellStyle name="Hyperlink" xfId="8025" builtinId="8" hidden="1"/>
    <cellStyle name="Hyperlink" xfId="8027" builtinId="8" hidden="1"/>
    <cellStyle name="Hyperlink" xfId="8029" builtinId="8" hidden="1"/>
    <cellStyle name="Hyperlink" xfId="8031" builtinId="8" hidden="1"/>
    <cellStyle name="Hyperlink" xfId="8033" builtinId="8" hidden="1"/>
    <cellStyle name="Hyperlink" xfId="8035" builtinId="8" hidden="1"/>
    <cellStyle name="Hyperlink" xfId="8037" builtinId="8" hidden="1"/>
    <cellStyle name="Hyperlink" xfId="8039" builtinId="8" hidden="1"/>
    <cellStyle name="Hyperlink" xfId="8041" builtinId="8" hidden="1"/>
    <cellStyle name="Hyperlink" xfId="8043" builtinId="8" hidden="1"/>
    <cellStyle name="Hyperlink" xfId="8045" builtinId="8" hidden="1"/>
    <cellStyle name="Hyperlink" xfId="8047" builtinId="8" hidden="1"/>
    <cellStyle name="Hyperlink" xfId="8049" builtinId="8" hidden="1"/>
    <cellStyle name="Hyperlink" xfId="8051" builtinId="8" hidden="1"/>
    <cellStyle name="Hyperlink" xfId="8053" builtinId="8" hidden="1"/>
    <cellStyle name="Hyperlink" xfId="8055" builtinId="8" hidden="1"/>
    <cellStyle name="Hyperlink" xfId="8057" builtinId="8" hidden="1"/>
    <cellStyle name="Hyperlink" xfId="8059" builtinId="8" hidden="1"/>
    <cellStyle name="Hyperlink" xfId="8061" builtinId="8" hidden="1"/>
    <cellStyle name="Hyperlink" xfId="8063" builtinId="8" hidden="1"/>
    <cellStyle name="Hyperlink" xfId="8065" builtinId="8" hidden="1"/>
    <cellStyle name="Hyperlink" xfId="8067" builtinId="8" hidden="1"/>
    <cellStyle name="Hyperlink" xfId="8069" builtinId="8" hidden="1"/>
    <cellStyle name="Hyperlink" xfId="8071" builtinId="8" hidden="1"/>
    <cellStyle name="Hyperlink" xfId="8073" builtinId="8" hidden="1"/>
    <cellStyle name="Hyperlink" xfId="8075" builtinId="8" hidden="1"/>
    <cellStyle name="Hyperlink" xfId="8077" builtinId="8" hidden="1"/>
    <cellStyle name="Hyperlink" xfId="8079" builtinId="8" hidden="1"/>
    <cellStyle name="Hyperlink" xfId="8081" builtinId="8" hidden="1"/>
    <cellStyle name="Hyperlink" xfId="8083" builtinId="8" hidden="1"/>
    <cellStyle name="Hyperlink" xfId="8085" builtinId="8" hidden="1"/>
    <cellStyle name="Hyperlink" xfId="8087" builtinId="8" hidden="1"/>
    <cellStyle name="Hyperlink" xfId="8089" builtinId="8" hidden="1"/>
    <cellStyle name="Hyperlink" xfId="8091" builtinId="8" hidden="1"/>
    <cellStyle name="Hyperlink" xfId="8093" builtinId="8" hidden="1"/>
    <cellStyle name="Hyperlink" xfId="8095" builtinId="8" hidden="1"/>
    <cellStyle name="Hyperlink" xfId="8097" builtinId="8" hidden="1"/>
    <cellStyle name="Hyperlink" xfId="8099" builtinId="8" hidden="1"/>
    <cellStyle name="Hyperlink" xfId="8101" builtinId="8" hidden="1"/>
    <cellStyle name="Hyperlink" xfId="8103" builtinId="8" hidden="1"/>
    <cellStyle name="Hyperlink" xfId="8105" builtinId="8" hidden="1"/>
    <cellStyle name="Hyperlink" xfId="8107" builtinId="8" hidden="1"/>
    <cellStyle name="Hyperlink" xfId="8109" builtinId="8" hidden="1"/>
    <cellStyle name="Hyperlink" xfId="8111" builtinId="8" hidden="1"/>
    <cellStyle name="Hyperlink" xfId="8113" builtinId="8" hidden="1"/>
    <cellStyle name="Hyperlink" xfId="8115" builtinId="8" hidden="1"/>
    <cellStyle name="Hyperlink" xfId="8117" builtinId="8" hidden="1"/>
    <cellStyle name="Hyperlink" xfId="8119" builtinId="8" hidden="1"/>
    <cellStyle name="Hyperlink" xfId="8121" builtinId="8" hidden="1"/>
    <cellStyle name="Hyperlink" xfId="8123" builtinId="8" hidden="1"/>
    <cellStyle name="Hyperlink" xfId="8125" builtinId="8" hidden="1"/>
    <cellStyle name="Hyperlink" xfId="8127" builtinId="8" hidden="1"/>
    <cellStyle name="Hyperlink" xfId="8129" builtinId="8" hidden="1"/>
    <cellStyle name="Hyperlink" xfId="8131" builtinId="8" hidden="1"/>
    <cellStyle name="Hyperlink" xfId="8133" builtinId="8" hidden="1"/>
    <cellStyle name="Hyperlink" xfId="8135" builtinId="8" hidden="1"/>
    <cellStyle name="Hyperlink" xfId="8137" builtinId="8" hidden="1"/>
    <cellStyle name="Hyperlink" xfId="8139" builtinId="8" hidden="1"/>
    <cellStyle name="Hyperlink" xfId="8141" builtinId="8" hidden="1"/>
    <cellStyle name="Hyperlink" xfId="8143" builtinId="8" hidden="1"/>
    <cellStyle name="Hyperlink" xfId="8145" builtinId="8" hidden="1"/>
    <cellStyle name="Hyperlink" xfId="8147" builtinId="8" hidden="1"/>
    <cellStyle name="Hyperlink" xfId="8149" builtinId="8" hidden="1"/>
    <cellStyle name="Hyperlink" xfId="8151" builtinId="8" hidden="1"/>
    <cellStyle name="Hyperlink" xfId="8153" builtinId="8" hidden="1"/>
    <cellStyle name="Hyperlink" xfId="8155" builtinId="8" hidden="1"/>
    <cellStyle name="Hyperlink" xfId="8157" builtinId="8" hidden="1"/>
    <cellStyle name="Hyperlink" xfId="8159" builtinId="8" hidden="1"/>
    <cellStyle name="Hyperlink" xfId="8161" builtinId="8" hidden="1"/>
    <cellStyle name="Hyperlink" xfId="8163" builtinId="8" hidden="1"/>
    <cellStyle name="Hyperlink" xfId="8165" builtinId="8" hidden="1"/>
    <cellStyle name="Hyperlink" xfId="8167" builtinId="8" hidden="1"/>
    <cellStyle name="Hyperlink" xfId="8169" builtinId="8" hidden="1"/>
    <cellStyle name="Hyperlink" xfId="8171" builtinId="8" hidden="1"/>
    <cellStyle name="Hyperlink" xfId="8173" builtinId="8" hidden="1"/>
    <cellStyle name="Hyperlink" xfId="8175" builtinId="8" hidden="1"/>
    <cellStyle name="Hyperlink" xfId="8177" builtinId="8" hidden="1"/>
    <cellStyle name="Hyperlink" xfId="8179" builtinId="8" hidden="1"/>
    <cellStyle name="Hyperlink" xfId="8181" builtinId="8" hidden="1"/>
    <cellStyle name="Hyperlink" xfId="8183" builtinId="8" hidden="1"/>
    <cellStyle name="Hyperlink" xfId="8185" builtinId="8" hidden="1"/>
    <cellStyle name="Hyperlink" xfId="8187" builtinId="8" hidden="1"/>
    <cellStyle name="Hyperlink" xfId="8189" builtinId="8" hidden="1"/>
    <cellStyle name="Hyperlink" xfId="8191" builtinId="8" hidden="1"/>
    <cellStyle name="Hyperlink" xfId="8193" builtinId="8" hidden="1"/>
    <cellStyle name="Hyperlink" xfId="8195" builtinId="8" hidden="1"/>
    <cellStyle name="Hyperlink" xfId="8197" builtinId="8" hidden="1"/>
    <cellStyle name="Hyperlink" xfId="8199" builtinId="8" hidden="1"/>
    <cellStyle name="Hyperlink" xfId="8201" builtinId="8" hidden="1"/>
    <cellStyle name="Hyperlink" xfId="8203" builtinId="8" hidden="1"/>
    <cellStyle name="Hyperlink" xfId="8205" builtinId="8" hidden="1"/>
    <cellStyle name="Hyperlink" xfId="8207" builtinId="8" hidden="1"/>
    <cellStyle name="Hyperlink" xfId="8209" builtinId="8" hidden="1"/>
    <cellStyle name="Hyperlink" xfId="8211" builtinId="8" hidden="1"/>
    <cellStyle name="Hyperlink" xfId="8213" builtinId="8" hidden="1"/>
    <cellStyle name="Hyperlink" xfId="8215" builtinId="8" hidden="1"/>
    <cellStyle name="Hyperlink" xfId="8217" builtinId="8" hidden="1"/>
    <cellStyle name="Hyperlink" xfId="8219" builtinId="8" hidden="1"/>
    <cellStyle name="Hyperlink" xfId="8221" builtinId="8" hidden="1"/>
    <cellStyle name="Hyperlink" xfId="8223" builtinId="8" hidden="1"/>
    <cellStyle name="Hyperlink" xfId="8225" builtinId="8" hidden="1"/>
    <cellStyle name="Hyperlink" xfId="8227" builtinId="8" hidden="1"/>
    <cellStyle name="Hyperlink" xfId="8229" builtinId="8" hidden="1"/>
    <cellStyle name="Hyperlink" xfId="8231" builtinId="8" hidden="1"/>
    <cellStyle name="Hyperlink" xfId="8233" builtinId="8" hidden="1"/>
    <cellStyle name="Hyperlink" xfId="8235" builtinId="8" hidden="1"/>
    <cellStyle name="Hyperlink" xfId="8237" builtinId="8" hidden="1"/>
    <cellStyle name="Hyperlink" xfId="8239" builtinId="8" hidden="1"/>
    <cellStyle name="Hyperlink" xfId="8241" builtinId="8" hidden="1"/>
    <cellStyle name="Hyperlink" xfId="8243" builtinId="8" hidden="1"/>
    <cellStyle name="Hyperlink" xfId="8245" builtinId="8" hidden="1"/>
    <cellStyle name="Hyperlink" xfId="8247" builtinId="8" hidden="1"/>
    <cellStyle name="Hyperlink" xfId="8249" builtinId="8" hidden="1"/>
    <cellStyle name="Hyperlink" xfId="8251" builtinId="8" hidden="1"/>
    <cellStyle name="Hyperlink" xfId="8253" builtinId="8" hidden="1"/>
    <cellStyle name="Hyperlink" xfId="8255" builtinId="8" hidden="1"/>
    <cellStyle name="Hyperlink" xfId="8257" builtinId="8" hidden="1"/>
    <cellStyle name="Hyperlink" xfId="8259" builtinId="8" hidden="1"/>
    <cellStyle name="Hyperlink" xfId="8261" builtinId="8" hidden="1"/>
    <cellStyle name="Hyperlink" xfId="8263" builtinId="8" hidden="1"/>
    <cellStyle name="Hyperlink" xfId="8265" builtinId="8" hidden="1"/>
    <cellStyle name="Hyperlink" xfId="8267" builtinId="8" hidden="1"/>
    <cellStyle name="Hyperlink" xfId="8269" builtinId="8" hidden="1"/>
    <cellStyle name="Hyperlink" xfId="8271" builtinId="8" hidden="1"/>
    <cellStyle name="Hyperlink" xfId="8273" builtinId="8" hidden="1"/>
    <cellStyle name="Hyperlink" xfId="8275" builtinId="8" hidden="1"/>
    <cellStyle name="Hyperlink" xfId="8277" builtinId="8" hidden="1"/>
    <cellStyle name="Hyperlink" xfId="8279" builtinId="8" hidden="1"/>
    <cellStyle name="Hyperlink" xfId="8281" builtinId="8" hidden="1"/>
    <cellStyle name="Hyperlink" xfId="8283" builtinId="8" hidden="1"/>
    <cellStyle name="Hyperlink" xfId="8285" builtinId="8" hidden="1"/>
    <cellStyle name="Hyperlink" xfId="8287" builtinId="8" hidden="1"/>
    <cellStyle name="Hyperlink" xfId="8289" builtinId="8" hidden="1"/>
    <cellStyle name="Hyperlink" xfId="8291" builtinId="8" hidden="1"/>
    <cellStyle name="Hyperlink" xfId="8293" builtinId="8" hidden="1"/>
    <cellStyle name="Hyperlink" xfId="8295" builtinId="8" hidden="1"/>
    <cellStyle name="Hyperlink" xfId="8297" builtinId="8" hidden="1"/>
    <cellStyle name="Hyperlink" xfId="8299" builtinId="8" hidden="1"/>
    <cellStyle name="Hyperlink" xfId="8301" builtinId="8" hidden="1"/>
    <cellStyle name="Hyperlink" xfId="8303" builtinId="8" hidden="1"/>
    <cellStyle name="Hyperlink" xfId="8305" builtinId="8" hidden="1"/>
    <cellStyle name="Hyperlink" xfId="8307" builtinId="8" hidden="1"/>
    <cellStyle name="Hyperlink" xfId="8309" builtinId="8" hidden="1"/>
    <cellStyle name="Hyperlink" xfId="8311" builtinId="8" hidden="1"/>
    <cellStyle name="Hyperlink" xfId="8313" builtinId="8" hidden="1"/>
    <cellStyle name="Hyperlink" xfId="8315" builtinId="8" hidden="1"/>
    <cellStyle name="Hyperlink" xfId="8317" builtinId="8" hidden="1"/>
    <cellStyle name="Hyperlink" xfId="8319" builtinId="8" hidden="1"/>
    <cellStyle name="Hyperlink" xfId="8321" builtinId="8" hidden="1"/>
    <cellStyle name="Hyperlink" xfId="8323" builtinId="8" hidden="1"/>
    <cellStyle name="Hyperlink" xfId="8325" builtinId="8" hidden="1"/>
    <cellStyle name="Hyperlink" xfId="8327" builtinId="8" hidden="1"/>
    <cellStyle name="Hyperlink" xfId="8329" builtinId="8" hidden="1"/>
    <cellStyle name="Hyperlink" xfId="8331" builtinId="8" hidden="1"/>
    <cellStyle name="Hyperlink" xfId="8333" builtinId="8" hidden="1"/>
    <cellStyle name="Hyperlink" xfId="8335" builtinId="8" hidden="1"/>
    <cellStyle name="Hyperlink" xfId="8337" builtinId="8" hidden="1"/>
    <cellStyle name="Hyperlink" xfId="8339" builtinId="8" hidden="1"/>
    <cellStyle name="Hyperlink" xfId="8341" builtinId="8" hidden="1"/>
    <cellStyle name="Hyperlink" xfId="8343" builtinId="8" hidden="1"/>
    <cellStyle name="Hyperlink" xfId="8345" builtinId="8" hidden="1"/>
    <cellStyle name="Hyperlink" xfId="8347" builtinId="8" hidden="1"/>
    <cellStyle name="Hyperlink" xfId="8349" builtinId="8" hidden="1"/>
    <cellStyle name="Hyperlink" xfId="8351" builtinId="8" hidden="1"/>
    <cellStyle name="Hyperlink" xfId="8353" builtinId="8" hidden="1"/>
    <cellStyle name="Hyperlink" xfId="8355" builtinId="8" hidden="1"/>
    <cellStyle name="Hyperlink" xfId="8357" builtinId="8" hidden="1"/>
    <cellStyle name="Hyperlink" xfId="8359" builtinId="8" hidden="1"/>
    <cellStyle name="Hyperlink" xfId="8361" builtinId="8" hidden="1"/>
    <cellStyle name="Hyperlink" xfId="8363" builtinId="8" hidden="1"/>
    <cellStyle name="Hyperlink" xfId="8365" builtinId="8" hidden="1"/>
    <cellStyle name="Hyperlink" xfId="8367" builtinId="8" hidden="1"/>
    <cellStyle name="Hyperlink" xfId="8369" builtinId="8" hidden="1"/>
    <cellStyle name="Hyperlink" xfId="8371" builtinId="8" hidden="1"/>
    <cellStyle name="Hyperlink" xfId="8373" builtinId="8" hidden="1"/>
    <cellStyle name="Hyperlink" xfId="8375" builtinId="8" hidden="1"/>
    <cellStyle name="Hyperlink" xfId="8377" builtinId="8" hidden="1"/>
    <cellStyle name="Hyperlink" xfId="8379" builtinId="8" hidden="1"/>
    <cellStyle name="Hyperlink" xfId="8381" builtinId="8" hidden="1"/>
    <cellStyle name="Hyperlink" xfId="8383" builtinId="8" hidden="1"/>
    <cellStyle name="Hyperlink" xfId="8385" builtinId="8" hidden="1"/>
    <cellStyle name="Hyperlink" xfId="8387" builtinId="8" hidden="1"/>
    <cellStyle name="Hyperlink" xfId="8389" builtinId="8" hidden="1"/>
    <cellStyle name="Hyperlink" xfId="8391" builtinId="8" hidden="1"/>
    <cellStyle name="Hyperlink" xfId="8393" builtinId="8" hidden="1"/>
    <cellStyle name="Hyperlink" xfId="8395" builtinId="8" hidden="1"/>
    <cellStyle name="Hyperlink" xfId="8397" builtinId="8" hidden="1"/>
    <cellStyle name="Hyperlink" xfId="8399" builtinId="8" hidden="1"/>
    <cellStyle name="Hyperlink" xfId="8401" builtinId="8" hidden="1"/>
    <cellStyle name="Hyperlink" xfId="8403" builtinId="8" hidden="1"/>
    <cellStyle name="Hyperlink" xfId="8405" builtinId="8" hidden="1"/>
    <cellStyle name="Hyperlink" xfId="8407" builtinId="8" hidden="1"/>
    <cellStyle name="Hyperlink" xfId="8409" builtinId="8" hidden="1"/>
    <cellStyle name="Hyperlink" xfId="8411" builtinId="8" hidden="1"/>
    <cellStyle name="Hyperlink" xfId="8413" builtinId="8" hidden="1"/>
    <cellStyle name="Hyperlink" xfId="8415" builtinId="8" hidden="1"/>
    <cellStyle name="Hyperlink" xfId="8417" builtinId="8" hidden="1"/>
    <cellStyle name="Hyperlink" xfId="8419" builtinId="8" hidden="1"/>
    <cellStyle name="Hyperlink" xfId="8421" builtinId="8" hidden="1"/>
    <cellStyle name="Hyperlink" xfId="8423" builtinId="8" hidden="1"/>
    <cellStyle name="Hyperlink" xfId="8425" builtinId="8" hidden="1"/>
    <cellStyle name="Hyperlink" xfId="8427" builtinId="8" hidden="1"/>
    <cellStyle name="Hyperlink" xfId="8429" builtinId="8" hidden="1"/>
    <cellStyle name="Hyperlink" xfId="8431" builtinId="8" hidden="1"/>
    <cellStyle name="Hyperlink" xfId="8433" builtinId="8" hidden="1"/>
    <cellStyle name="Hyperlink" xfId="8435" builtinId="8" hidden="1"/>
    <cellStyle name="Hyperlink" xfId="8437" builtinId="8" hidden="1"/>
    <cellStyle name="Hyperlink" xfId="8439" builtinId="8" hidden="1"/>
    <cellStyle name="Hyperlink" xfId="8441" builtinId="8" hidden="1"/>
    <cellStyle name="Hyperlink" xfId="8443" builtinId="8" hidden="1"/>
    <cellStyle name="Hyperlink" xfId="8445" builtinId="8" hidden="1"/>
    <cellStyle name="Hyperlink" xfId="8447" builtinId="8" hidden="1"/>
    <cellStyle name="Hyperlink" xfId="8449" builtinId="8" hidden="1"/>
    <cellStyle name="Hyperlink" xfId="8451" builtinId="8" hidden="1"/>
    <cellStyle name="Hyperlink" xfId="8453" builtinId="8" hidden="1"/>
    <cellStyle name="Hyperlink" xfId="8455" builtinId="8" hidden="1"/>
    <cellStyle name="Hyperlink" xfId="8457" builtinId="8" hidden="1"/>
    <cellStyle name="Hyperlink" xfId="8459" builtinId="8" hidden="1"/>
    <cellStyle name="Hyperlink" xfId="8461" builtinId="8" hidden="1"/>
    <cellStyle name="Hyperlink" xfId="8463" builtinId="8" hidden="1"/>
    <cellStyle name="Hyperlink" xfId="8465" builtinId="8" hidden="1"/>
    <cellStyle name="Hyperlink" xfId="8467" builtinId="8" hidden="1"/>
    <cellStyle name="Hyperlink" xfId="8469" builtinId="8" hidden="1"/>
    <cellStyle name="Hyperlink" xfId="8471" builtinId="8" hidden="1"/>
    <cellStyle name="Hyperlink" xfId="8473" builtinId="8" hidden="1"/>
    <cellStyle name="Hyperlink" xfId="8475" builtinId="8" hidden="1"/>
    <cellStyle name="Hyperlink" xfId="8477" builtinId="8" hidden="1"/>
    <cellStyle name="Hyperlink" xfId="8479" builtinId="8" hidden="1"/>
    <cellStyle name="Hyperlink" xfId="8481" builtinId="8" hidden="1"/>
    <cellStyle name="Hyperlink" xfId="8483" builtinId="8" hidden="1"/>
    <cellStyle name="Hyperlink" xfId="8485" builtinId="8" hidden="1"/>
    <cellStyle name="Hyperlink" xfId="8487" builtinId="8" hidden="1"/>
    <cellStyle name="Hyperlink" xfId="8489" builtinId="8" hidden="1"/>
    <cellStyle name="Hyperlink" xfId="8491" builtinId="8" hidden="1"/>
    <cellStyle name="Hyperlink" xfId="8493" builtinId="8" hidden="1"/>
    <cellStyle name="Hyperlink" xfId="8495" builtinId="8" hidden="1"/>
    <cellStyle name="Hyperlink" xfId="8497" builtinId="8" hidden="1"/>
    <cellStyle name="Hyperlink" xfId="8499" builtinId="8" hidden="1"/>
    <cellStyle name="Hyperlink" xfId="8501" builtinId="8" hidden="1"/>
    <cellStyle name="Hyperlink" xfId="8503" builtinId="8" hidden="1"/>
    <cellStyle name="Hyperlink" xfId="8505" builtinId="8" hidden="1"/>
    <cellStyle name="Hyperlink" xfId="8507" builtinId="8" hidden="1"/>
    <cellStyle name="Hyperlink" xfId="8509" builtinId="8" hidden="1"/>
    <cellStyle name="Hyperlink" xfId="8511" builtinId="8" hidden="1"/>
    <cellStyle name="Hyperlink" xfId="8513" builtinId="8" hidden="1"/>
    <cellStyle name="Hyperlink" xfId="8515" builtinId="8" hidden="1"/>
    <cellStyle name="Hyperlink" xfId="8517" builtinId="8" hidden="1"/>
    <cellStyle name="Hyperlink" xfId="8519" builtinId="8" hidden="1"/>
    <cellStyle name="Hyperlink" xfId="8521" builtinId="8" hidden="1"/>
    <cellStyle name="Hyperlink" xfId="8523" builtinId="8" hidden="1"/>
    <cellStyle name="Hyperlink" xfId="8525" builtinId="8" hidden="1"/>
    <cellStyle name="Hyperlink" xfId="8527" builtinId="8" hidden="1"/>
    <cellStyle name="Hyperlink" xfId="8529" builtinId="8" hidden="1"/>
    <cellStyle name="Hyperlink" xfId="8531" builtinId="8" hidden="1"/>
    <cellStyle name="Hyperlink" xfId="8533" builtinId="8" hidden="1"/>
    <cellStyle name="Hyperlink" xfId="8535" builtinId="8" hidden="1"/>
    <cellStyle name="Hyperlink" xfId="8537" builtinId="8" hidden="1"/>
    <cellStyle name="Hyperlink" xfId="8539" builtinId="8" hidden="1"/>
    <cellStyle name="Hyperlink" xfId="8541" builtinId="8" hidden="1"/>
    <cellStyle name="Hyperlink" xfId="8543" builtinId="8" hidden="1"/>
    <cellStyle name="Hyperlink" xfId="8545" builtinId="8" hidden="1"/>
    <cellStyle name="Hyperlink" xfId="8547" builtinId="8" hidden="1"/>
    <cellStyle name="Hyperlink" xfId="8549" builtinId="8" hidden="1"/>
    <cellStyle name="Hyperlink" xfId="8551" builtinId="8" hidden="1"/>
    <cellStyle name="Hyperlink" xfId="8553" builtinId="8" hidden="1"/>
    <cellStyle name="Hyperlink" xfId="8555" builtinId="8" hidden="1"/>
    <cellStyle name="Hyperlink" xfId="8557" builtinId="8" hidden="1"/>
    <cellStyle name="Hyperlink" xfId="8559" builtinId="8" hidden="1"/>
    <cellStyle name="Hyperlink" xfId="8561" builtinId="8" hidden="1"/>
    <cellStyle name="Hyperlink" xfId="8563" builtinId="8" hidden="1"/>
    <cellStyle name="Hyperlink" xfId="8565" builtinId="8" hidden="1"/>
    <cellStyle name="Hyperlink" xfId="8567" builtinId="8" hidden="1"/>
    <cellStyle name="Hyperlink" xfId="8569" builtinId="8" hidden="1"/>
    <cellStyle name="Hyperlink" xfId="8571" builtinId="8" hidden="1"/>
    <cellStyle name="Hyperlink" xfId="8573" builtinId="8" hidden="1"/>
    <cellStyle name="Hyperlink" xfId="8575" builtinId="8" hidden="1"/>
    <cellStyle name="Hyperlink" xfId="8577" builtinId="8" hidden="1"/>
    <cellStyle name="Hyperlink" xfId="8579" builtinId="8" hidden="1"/>
    <cellStyle name="Hyperlink" xfId="8581" builtinId="8" hidden="1"/>
    <cellStyle name="Hyperlink" xfId="8583" builtinId="8" hidden="1"/>
    <cellStyle name="Hyperlink" xfId="8585" builtinId="8" hidden="1"/>
    <cellStyle name="Hyperlink" xfId="8587" builtinId="8" hidden="1"/>
    <cellStyle name="Hyperlink" xfId="8589" builtinId="8" hidden="1"/>
    <cellStyle name="Hyperlink" xfId="8591" builtinId="8" hidden="1"/>
    <cellStyle name="Hyperlink" xfId="8593" builtinId="8" hidden="1"/>
    <cellStyle name="Hyperlink" xfId="8595" builtinId="8" hidden="1"/>
    <cellStyle name="Hyperlink" xfId="8597" builtinId="8" hidden="1"/>
    <cellStyle name="Hyperlink" xfId="8599" builtinId="8" hidden="1"/>
    <cellStyle name="Hyperlink" xfId="8601" builtinId="8" hidden="1"/>
    <cellStyle name="Hyperlink" xfId="8603" builtinId="8" hidden="1"/>
    <cellStyle name="Hyperlink" xfId="8605" builtinId="8" hidden="1"/>
    <cellStyle name="Hyperlink" xfId="8607" builtinId="8" hidden="1"/>
    <cellStyle name="Hyperlink" xfId="8609" builtinId="8" hidden="1"/>
    <cellStyle name="Hyperlink" xfId="8611" builtinId="8" hidden="1"/>
    <cellStyle name="Hyperlink" xfId="8613" builtinId="8" hidden="1"/>
    <cellStyle name="Hyperlink" xfId="8615" builtinId="8" hidden="1"/>
    <cellStyle name="Hyperlink" xfId="8617" builtinId="8" hidden="1"/>
    <cellStyle name="Hyperlink" xfId="8619" builtinId="8" hidden="1"/>
    <cellStyle name="Hyperlink" xfId="8621" builtinId="8" hidden="1"/>
    <cellStyle name="Hyperlink" xfId="8623" builtinId="8" hidden="1"/>
    <cellStyle name="Hyperlink" xfId="8625" builtinId="8" hidden="1"/>
    <cellStyle name="Hyperlink" xfId="8627" builtinId="8" hidden="1"/>
    <cellStyle name="Hyperlink" xfId="8629" builtinId="8" hidden="1"/>
    <cellStyle name="Hyperlink" xfId="8631" builtinId="8" hidden="1"/>
    <cellStyle name="Hyperlink" xfId="8633" builtinId="8" hidden="1"/>
    <cellStyle name="Hyperlink" xfId="8635" builtinId="8" hidden="1"/>
    <cellStyle name="Hyperlink" xfId="8637" builtinId="8" hidden="1"/>
    <cellStyle name="Hyperlink" xfId="8639" builtinId="8" hidden="1"/>
    <cellStyle name="Hyperlink" xfId="8641" builtinId="8" hidden="1"/>
    <cellStyle name="Hyperlink" xfId="8643" builtinId="8" hidden="1"/>
    <cellStyle name="Hyperlink" xfId="8645" builtinId="8" hidden="1"/>
    <cellStyle name="Hyperlink" xfId="8647" builtinId="8" hidden="1"/>
    <cellStyle name="Hyperlink" xfId="8649" builtinId="8" hidden="1"/>
    <cellStyle name="Hyperlink" xfId="8651" builtinId="8" hidden="1"/>
    <cellStyle name="Hyperlink" xfId="8653" builtinId="8" hidden="1"/>
    <cellStyle name="Hyperlink" xfId="8655" builtinId="8" hidden="1"/>
    <cellStyle name="Hyperlink" xfId="8657" builtinId="8" hidden="1"/>
    <cellStyle name="Hyperlink" xfId="8659" builtinId="8" hidden="1"/>
    <cellStyle name="Hyperlink" xfId="8661" builtinId="8" hidden="1"/>
    <cellStyle name="Hyperlink" xfId="8663" builtinId="8" hidden="1"/>
    <cellStyle name="Hyperlink" xfId="8665" builtinId="8" hidden="1"/>
    <cellStyle name="Hyperlink" xfId="8667" builtinId="8" hidden="1"/>
    <cellStyle name="Hyperlink" xfId="8669" builtinId="8" hidden="1"/>
    <cellStyle name="Hyperlink" xfId="8671" builtinId="8" hidden="1"/>
    <cellStyle name="Hyperlink" xfId="8673" builtinId="8" hidden="1"/>
    <cellStyle name="Hyperlink" xfId="8675" builtinId="8" hidden="1"/>
    <cellStyle name="Hyperlink" xfId="8677" builtinId="8" hidden="1"/>
    <cellStyle name="Hyperlink" xfId="8679" builtinId="8" hidden="1"/>
    <cellStyle name="Hyperlink" xfId="8681" builtinId="8" hidden="1"/>
    <cellStyle name="Hyperlink" xfId="8683" builtinId="8" hidden="1"/>
    <cellStyle name="Hyperlink" xfId="8685" builtinId="8" hidden="1"/>
    <cellStyle name="Hyperlink" xfId="8687" builtinId="8" hidden="1"/>
    <cellStyle name="Hyperlink" xfId="8689" builtinId="8" hidden="1"/>
    <cellStyle name="Hyperlink" xfId="8691" builtinId="8" hidden="1"/>
    <cellStyle name="Hyperlink" xfId="8693" builtinId="8" hidden="1"/>
    <cellStyle name="Hyperlink" xfId="8695" builtinId="8" hidden="1"/>
    <cellStyle name="Hyperlink" xfId="8697" builtinId="8" hidden="1"/>
    <cellStyle name="Hyperlink" xfId="8699" builtinId="8" hidden="1"/>
    <cellStyle name="Hyperlink" xfId="8701" builtinId="8" hidden="1"/>
    <cellStyle name="Hyperlink" xfId="8703" builtinId="8" hidden="1"/>
    <cellStyle name="Hyperlink" xfId="8705" builtinId="8" hidden="1"/>
    <cellStyle name="Hyperlink" xfId="8707" builtinId="8" hidden="1"/>
    <cellStyle name="Hyperlink" xfId="8709" builtinId="8" hidden="1"/>
    <cellStyle name="Hyperlink" xfId="8711" builtinId="8" hidden="1"/>
    <cellStyle name="Hyperlink" xfId="8713" builtinId="8" hidden="1"/>
    <cellStyle name="Hyperlink" xfId="8715" builtinId="8" hidden="1"/>
    <cellStyle name="Hyperlink" xfId="8717" builtinId="8" hidden="1"/>
    <cellStyle name="Hyperlink" xfId="8719" builtinId="8" hidden="1"/>
    <cellStyle name="Hyperlink" xfId="8721" builtinId="8" hidden="1"/>
    <cellStyle name="Hyperlink" xfId="8723" builtinId="8" hidden="1"/>
    <cellStyle name="Hyperlink" xfId="8725" builtinId="8" hidden="1"/>
    <cellStyle name="Hyperlink" xfId="8727" builtinId="8" hidden="1"/>
    <cellStyle name="Hyperlink" xfId="8729" builtinId="8" hidden="1"/>
    <cellStyle name="Hyperlink" xfId="8731" builtinId="8" hidden="1"/>
    <cellStyle name="Hyperlink" xfId="8733" builtinId="8" hidden="1"/>
    <cellStyle name="Hyperlink" xfId="8735" builtinId="8" hidden="1"/>
    <cellStyle name="Hyperlink" xfId="8737" builtinId="8" hidden="1"/>
    <cellStyle name="Hyperlink" xfId="8739" builtinId="8" hidden="1"/>
    <cellStyle name="Hyperlink" xfId="8741" builtinId="8" hidden="1"/>
    <cellStyle name="Hyperlink" xfId="8743" builtinId="8" hidden="1"/>
    <cellStyle name="Hyperlink" xfId="8745" builtinId="8" hidden="1"/>
    <cellStyle name="Hyperlink" xfId="8747" builtinId="8" hidden="1"/>
    <cellStyle name="Hyperlink" xfId="8749" builtinId="8" hidden="1"/>
    <cellStyle name="Hyperlink" xfId="8751" builtinId="8" hidden="1"/>
    <cellStyle name="Hyperlink" xfId="8753" builtinId="8" hidden="1"/>
    <cellStyle name="Hyperlink" xfId="8755" builtinId="8" hidden="1"/>
    <cellStyle name="Hyperlink" xfId="8757" builtinId="8" hidden="1"/>
    <cellStyle name="Hyperlink" xfId="8759" builtinId="8" hidden="1"/>
    <cellStyle name="Hyperlink" xfId="8761" builtinId="8" hidden="1"/>
    <cellStyle name="Hyperlink" xfId="8763" builtinId="8" hidden="1"/>
    <cellStyle name="Hyperlink" xfId="8765" builtinId="8" hidden="1"/>
    <cellStyle name="Hyperlink" xfId="8767" builtinId="8" hidden="1"/>
    <cellStyle name="Hyperlink" xfId="8769" builtinId="8" hidden="1"/>
    <cellStyle name="Hyperlink" xfId="8771" builtinId="8" hidden="1"/>
    <cellStyle name="Hyperlink" xfId="8773" builtinId="8" hidden="1"/>
    <cellStyle name="Hyperlink" xfId="8775" builtinId="8" hidden="1"/>
    <cellStyle name="Hyperlink" xfId="8777" builtinId="8" hidden="1"/>
    <cellStyle name="Hyperlink" xfId="8779" builtinId="8" hidden="1"/>
    <cellStyle name="Hyperlink" xfId="8781" builtinId="8" hidden="1"/>
    <cellStyle name="Hyperlink" xfId="8783" builtinId="8" hidden="1"/>
    <cellStyle name="Hyperlink" xfId="8785" builtinId="8" hidden="1"/>
    <cellStyle name="Hyperlink" xfId="8787" builtinId="8" hidden="1"/>
    <cellStyle name="Hyperlink" xfId="8789" builtinId="8" hidden="1"/>
    <cellStyle name="Hyperlink" xfId="8791" builtinId="8" hidden="1"/>
    <cellStyle name="Hyperlink" xfId="8793" builtinId="8" hidden="1"/>
    <cellStyle name="Hyperlink" xfId="8795" builtinId="8" hidden="1"/>
    <cellStyle name="Hyperlink" xfId="8797" builtinId="8" hidden="1"/>
    <cellStyle name="Hyperlink" xfId="8799" builtinId="8" hidden="1"/>
    <cellStyle name="Hyperlink" xfId="8801" builtinId="8" hidden="1"/>
    <cellStyle name="Hyperlink" xfId="8803" builtinId="8" hidden="1"/>
    <cellStyle name="Hyperlink" xfId="8805" builtinId="8" hidden="1"/>
    <cellStyle name="Hyperlink" xfId="8807" builtinId="8" hidden="1"/>
    <cellStyle name="Hyperlink" xfId="8809" builtinId="8" hidden="1"/>
    <cellStyle name="Hyperlink" xfId="8811" builtinId="8" hidden="1"/>
    <cellStyle name="Hyperlink" xfId="8813" builtinId="8" hidden="1"/>
    <cellStyle name="Hyperlink" xfId="8815" builtinId="8" hidden="1"/>
    <cellStyle name="Hyperlink" xfId="8817" builtinId="8" hidden="1"/>
    <cellStyle name="Hyperlink" xfId="8819" builtinId="8" hidden="1"/>
    <cellStyle name="Hyperlink" xfId="8821" builtinId="8" hidden="1"/>
    <cellStyle name="Hyperlink" xfId="8823" builtinId="8" hidden="1"/>
    <cellStyle name="Hyperlink" xfId="8825" builtinId="8" hidden="1"/>
    <cellStyle name="Hyperlink" xfId="8827" builtinId="8" hidden="1"/>
    <cellStyle name="Hyperlink" xfId="8829" builtinId="8" hidden="1"/>
    <cellStyle name="Hyperlink" xfId="8831" builtinId="8" hidden="1"/>
    <cellStyle name="Hyperlink" xfId="8833" builtinId="8" hidden="1"/>
    <cellStyle name="Hyperlink" xfId="8835" builtinId="8" hidden="1"/>
    <cellStyle name="Hyperlink" xfId="8837" builtinId="8" hidden="1"/>
    <cellStyle name="Hyperlink" xfId="8839" builtinId="8" hidden="1"/>
    <cellStyle name="Hyperlink" xfId="8841" builtinId="8" hidden="1"/>
    <cellStyle name="Hyperlink" xfId="8843" builtinId="8" hidden="1"/>
    <cellStyle name="Hyperlink" xfId="8845" builtinId="8" hidden="1"/>
    <cellStyle name="Hyperlink" xfId="8847" builtinId="8" hidden="1"/>
    <cellStyle name="Hyperlink" xfId="8849" builtinId="8" hidden="1"/>
    <cellStyle name="Hyperlink" xfId="8851" builtinId="8" hidden="1"/>
    <cellStyle name="Hyperlink" xfId="8853" builtinId="8" hidden="1"/>
    <cellStyle name="Hyperlink" xfId="8855" builtinId="8" hidden="1"/>
    <cellStyle name="Hyperlink" xfId="8857" builtinId="8" hidden="1"/>
    <cellStyle name="Hyperlink" xfId="8859" builtinId="8" hidden="1"/>
    <cellStyle name="Hyperlink" xfId="8861" builtinId="8" hidden="1"/>
    <cellStyle name="Hyperlink" xfId="8863" builtinId="8" hidden="1"/>
    <cellStyle name="Hyperlink" xfId="8865" builtinId="8" hidden="1"/>
    <cellStyle name="Hyperlink" xfId="8867" builtinId="8" hidden="1"/>
    <cellStyle name="Hyperlink" xfId="8869" builtinId="8" hidden="1"/>
    <cellStyle name="Hyperlink" xfId="8871" builtinId="8" hidden="1"/>
    <cellStyle name="Hyperlink" xfId="8873" builtinId="8" hidden="1"/>
    <cellStyle name="Hyperlink" xfId="8875" builtinId="8" hidden="1"/>
    <cellStyle name="Hyperlink" xfId="8877" builtinId="8" hidden="1"/>
    <cellStyle name="Hyperlink" xfId="8879" builtinId="8" hidden="1"/>
    <cellStyle name="Hyperlink" xfId="8881" builtinId="8" hidden="1"/>
    <cellStyle name="Hyperlink" xfId="8883" builtinId="8" hidden="1"/>
    <cellStyle name="Hyperlink" xfId="8885" builtinId="8" hidden="1"/>
    <cellStyle name="Hyperlink" xfId="8887" builtinId="8" hidden="1"/>
    <cellStyle name="Hyperlink" xfId="8889" builtinId="8" hidden="1"/>
    <cellStyle name="Hyperlink" xfId="8891" builtinId="8" hidden="1"/>
    <cellStyle name="Hyperlink" xfId="8893" builtinId="8" hidden="1"/>
    <cellStyle name="Hyperlink" xfId="8895" builtinId="8" hidden="1"/>
    <cellStyle name="Hyperlink" xfId="8897" builtinId="8" hidden="1"/>
    <cellStyle name="Hyperlink" xfId="8899" builtinId="8" hidden="1"/>
    <cellStyle name="Hyperlink" xfId="8901" builtinId="8" hidden="1"/>
    <cellStyle name="Hyperlink" xfId="8903" builtinId="8" hidden="1"/>
    <cellStyle name="Hyperlink" xfId="8905" builtinId="8" hidden="1"/>
    <cellStyle name="Hyperlink" xfId="8907" builtinId="8" hidden="1"/>
    <cellStyle name="Hyperlink" xfId="8909" builtinId="8" hidden="1"/>
    <cellStyle name="Hyperlink" xfId="8911" builtinId="8" hidden="1"/>
    <cellStyle name="Hyperlink" xfId="8913" builtinId="8" hidden="1"/>
    <cellStyle name="Hyperlink" xfId="8915" builtinId="8" hidden="1"/>
    <cellStyle name="Hyperlink" xfId="8917" builtinId="8" hidden="1"/>
    <cellStyle name="Hyperlink" xfId="8919" builtinId="8" hidden="1"/>
    <cellStyle name="Hyperlink" xfId="8921" builtinId="8" hidden="1"/>
    <cellStyle name="Hyperlink" xfId="8923" builtinId="8" hidden="1"/>
    <cellStyle name="Hyperlink" xfId="8925" builtinId="8" hidden="1"/>
    <cellStyle name="Hyperlink" xfId="8927" builtinId="8" hidden="1"/>
    <cellStyle name="Hyperlink" xfId="8929" builtinId="8" hidden="1"/>
    <cellStyle name="Hyperlink" xfId="8931" builtinId="8" hidden="1"/>
    <cellStyle name="Hyperlink" xfId="8933" builtinId="8" hidden="1"/>
    <cellStyle name="Hyperlink" xfId="8935" builtinId="8" hidden="1"/>
    <cellStyle name="Hyperlink" xfId="8937" builtinId="8" hidden="1"/>
    <cellStyle name="Hyperlink" xfId="8939" builtinId="8" hidden="1"/>
    <cellStyle name="Hyperlink" xfId="8941" builtinId="8" hidden="1"/>
    <cellStyle name="Hyperlink" xfId="8943" builtinId="8" hidden="1"/>
    <cellStyle name="Hyperlink" xfId="8945" builtinId="8" hidden="1"/>
    <cellStyle name="Hyperlink" xfId="8947" builtinId="8" hidden="1"/>
    <cellStyle name="Hyperlink" xfId="8949" builtinId="8" hidden="1"/>
    <cellStyle name="Hyperlink" xfId="8951" builtinId="8" hidden="1"/>
    <cellStyle name="Hyperlink" xfId="8953" builtinId="8" hidden="1"/>
    <cellStyle name="Hyperlink" xfId="8955" builtinId="8" hidden="1"/>
    <cellStyle name="Hyperlink" xfId="8957" builtinId="8" hidden="1"/>
    <cellStyle name="Hyperlink" xfId="8959" builtinId="8" hidden="1"/>
    <cellStyle name="Hyperlink" xfId="8961" builtinId="8" hidden="1"/>
    <cellStyle name="Hyperlink" xfId="8963" builtinId="8" hidden="1"/>
    <cellStyle name="Hyperlink" xfId="8965" builtinId="8" hidden="1"/>
    <cellStyle name="Hyperlink" xfId="8967" builtinId="8" hidden="1"/>
    <cellStyle name="Hyperlink" xfId="8969" builtinId="8" hidden="1"/>
    <cellStyle name="Hyperlink" xfId="8971" builtinId="8" hidden="1"/>
    <cellStyle name="Hyperlink" xfId="8973" builtinId="8" hidden="1"/>
    <cellStyle name="Hyperlink" xfId="8975" builtinId="8" hidden="1"/>
    <cellStyle name="Hyperlink" xfId="8977" builtinId="8" hidden="1"/>
    <cellStyle name="Hyperlink" xfId="8979" builtinId="8" hidden="1"/>
    <cellStyle name="Hyperlink" xfId="8981" builtinId="8" hidden="1"/>
    <cellStyle name="Hyperlink" xfId="8983" builtinId="8" hidden="1"/>
    <cellStyle name="Hyperlink" xfId="8985" builtinId="8" hidden="1"/>
    <cellStyle name="Hyperlink" xfId="8987" builtinId="8" hidden="1"/>
    <cellStyle name="Hyperlink" xfId="8989" builtinId="8" hidden="1"/>
    <cellStyle name="Hyperlink" xfId="8991" builtinId="8" hidden="1"/>
    <cellStyle name="Hyperlink" xfId="8993" builtinId="8" hidden="1"/>
    <cellStyle name="Hyperlink" xfId="8995" builtinId="8" hidden="1"/>
    <cellStyle name="Hyperlink" xfId="8997" builtinId="8" hidden="1"/>
    <cellStyle name="Hyperlink" xfId="8999" builtinId="8" hidden="1"/>
    <cellStyle name="Hyperlink" xfId="9001" builtinId="8" hidden="1"/>
    <cellStyle name="Hyperlink" xfId="9003" builtinId="8" hidden="1"/>
    <cellStyle name="Hyperlink" xfId="9005" builtinId="8" hidden="1"/>
    <cellStyle name="Hyperlink" xfId="9007" builtinId="8" hidden="1"/>
    <cellStyle name="Hyperlink" xfId="9009" builtinId="8" hidden="1"/>
    <cellStyle name="Hyperlink" xfId="9011" builtinId="8" hidden="1"/>
    <cellStyle name="Hyperlink" xfId="9013" builtinId="8" hidden="1"/>
    <cellStyle name="Hyperlink" xfId="9015" builtinId="8" hidden="1"/>
    <cellStyle name="Hyperlink" xfId="9017" builtinId="8" hidden="1"/>
    <cellStyle name="Hyperlink" xfId="9019" builtinId="8" hidden="1"/>
    <cellStyle name="Hyperlink" xfId="9021" builtinId="8" hidden="1"/>
    <cellStyle name="Hyperlink" xfId="9023" builtinId="8" hidden="1"/>
    <cellStyle name="Hyperlink" xfId="9025" builtinId="8" hidden="1"/>
    <cellStyle name="Hyperlink" xfId="9027" builtinId="8" hidden="1"/>
    <cellStyle name="Hyperlink" xfId="9029" builtinId="8" hidden="1"/>
    <cellStyle name="Hyperlink" xfId="9031" builtinId="8" hidden="1"/>
    <cellStyle name="Hyperlink" xfId="9033" builtinId="8" hidden="1"/>
    <cellStyle name="Hyperlink" xfId="9035" builtinId="8" hidden="1"/>
    <cellStyle name="Hyperlink" xfId="9037" builtinId="8" hidden="1"/>
    <cellStyle name="Hyperlink" xfId="9039" builtinId="8" hidden="1"/>
    <cellStyle name="Hyperlink" xfId="9041" builtinId="8" hidden="1"/>
    <cellStyle name="Hyperlink" xfId="9043" builtinId="8" hidden="1"/>
    <cellStyle name="Hyperlink" xfId="9045" builtinId="8" hidden="1"/>
    <cellStyle name="Hyperlink" xfId="9047" builtinId="8" hidden="1"/>
    <cellStyle name="Hyperlink" xfId="9049" builtinId="8" hidden="1"/>
    <cellStyle name="Hyperlink" xfId="9051" builtinId="8" hidden="1"/>
    <cellStyle name="Hyperlink" xfId="9053" builtinId="8" hidden="1"/>
    <cellStyle name="Hyperlink" xfId="9055" builtinId="8" hidden="1"/>
    <cellStyle name="Hyperlink" xfId="9057" builtinId="8" hidden="1"/>
    <cellStyle name="Hyperlink" xfId="9059" builtinId="8" hidden="1"/>
    <cellStyle name="Hyperlink" xfId="9061" builtinId="8" hidden="1"/>
    <cellStyle name="Hyperlink" xfId="9063" builtinId="8" hidden="1"/>
    <cellStyle name="Hyperlink" xfId="9065" builtinId="8" hidden="1"/>
    <cellStyle name="Hyperlink" xfId="9067" builtinId="8" hidden="1"/>
    <cellStyle name="Hyperlink" xfId="9069" builtinId="8" hidden="1"/>
    <cellStyle name="Hyperlink" xfId="9071" builtinId="8" hidden="1"/>
    <cellStyle name="Hyperlink" xfId="9073" builtinId="8" hidden="1"/>
    <cellStyle name="Hyperlink" xfId="9075" builtinId="8" hidden="1"/>
    <cellStyle name="Hyperlink" xfId="9077" builtinId="8" hidden="1"/>
    <cellStyle name="Hyperlink" xfId="9079" builtinId="8" hidden="1"/>
    <cellStyle name="Hyperlink" xfId="9081" builtinId="8" hidden="1"/>
    <cellStyle name="Hyperlink" xfId="9083" builtinId="8" hidden="1"/>
    <cellStyle name="Hyperlink" xfId="9085" builtinId="8" hidden="1"/>
    <cellStyle name="Hyperlink" xfId="9087" builtinId="8" hidden="1"/>
    <cellStyle name="Hyperlink" xfId="9089" builtinId="8" hidden="1"/>
    <cellStyle name="Hyperlink" xfId="9091" builtinId="8" hidden="1"/>
    <cellStyle name="Hyperlink" xfId="9093" builtinId="8" hidden="1"/>
    <cellStyle name="Hyperlink" xfId="9095" builtinId="8" hidden="1"/>
    <cellStyle name="Hyperlink" xfId="9097" builtinId="8" hidden="1"/>
    <cellStyle name="Hyperlink" xfId="9099" builtinId="8" hidden="1"/>
    <cellStyle name="Hyperlink" xfId="9101" builtinId="8" hidden="1"/>
    <cellStyle name="Hyperlink" xfId="9103" builtinId="8" hidden="1"/>
    <cellStyle name="Hyperlink" xfId="9105" builtinId="8" hidden="1"/>
    <cellStyle name="Hyperlink" xfId="9107" builtinId="8" hidden="1"/>
    <cellStyle name="Hyperlink" xfId="9109" builtinId="8" hidden="1"/>
    <cellStyle name="Hyperlink" xfId="9111" builtinId="8" hidden="1"/>
    <cellStyle name="Hyperlink" xfId="9113" builtinId="8" hidden="1"/>
    <cellStyle name="Hyperlink" xfId="9115" builtinId="8" hidden="1"/>
    <cellStyle name="Hyperlink" xfId="9117" builtinId="8" hidden="1"/>
    <cellStyle name="Hyperlink" xfId="9119" builtinId="8" hidden="1"/>
    <cellStyle name="Hyperlink" xfId="9121" builtinId="8" hidden="1"/>
    <cellStyle name="Hyperlink" xfId="9123" builtinId="8" hidden="1"/>
    <cellStyle name="Hyperlink" xfId="9125" builtinId="8" hidden="1"/>
    <cellStyle name="Hyperlink" xfId="9127" builtinId="8" hidden="1"/>
    <cellStyle name="Hyperlink" xfId="9129" builtinId="8" hidden="1"/>
    <cellStyle name="Hyperlink" xfId="9131" builtinId="8" hidden="1"/>
    <cellStyle name="Hyperlink" xfId="9133" builtinId="8" hidden="1"/>
    <cellStyle name="Hyperlink" xfId="9135" builtinId="8" hidden="1"/>
    <cellStyle name="Hyperlink" xfId="9137" builtinId="8" hidden="1"/>
    <cellStyle name="Hyperlink" xfId="9139" builtinId="8" hidden="1"/>
    <cellStyle name="Hyperlink" xfId="9141" builtinId="8" hidden="1"/>
    <cellStyle name="Hyperlink" xfId="9143" builtinId="8" hidden="1"/>
    <cellStyle name="Hyperlink" xfId="9145" builtinId="8" hidden="1"/>
    <cellStyle name="Hyperlink" xfId="9147" builtinId="8" hidden="1"/>
    <cellStyle name="Hyperlink" xfId="9149" builtinId="8" hidden="1"/>
    <cellStyle name="Hyperlink" xfId="9151" builtinId="8" hidden="1"/>
    <cellStyle name="Hyperlink" xfId="9153" builtinId="8" hidden="1"/>
    <cellStyle name="Hyperlink" xfId="9155" builtinId="8" hidden="1"/>
    <cellStyle name="Hyperlink" xfId="9157" builtinId="8" hidden="1"/>
    <cellStyle name="Hyperlink" xfId="9159" builtinId="8" hidden="1"/>
    <cellStyle name="Hyperlink" xfId="9161" builtinId="8" hidden="1"/>
    <cellStyle name="Hyperlink" xfId="9163" builtinId="8" hidden="1"/>
    <cellStyle name="Hyperlink" xfId="9165" builtinId="8" hidden="1"/>
    <cellStyle name="Hyperlink" xfId="9167" builtinId="8" hidden="1"/>
    <cellStyle name="Hyperlink" xfId="9169" builtinId="8" hidden="1"/>
    <cellStyle name="Hyperlink" xfId="9171" builtinId="8" hidden="1"/>
    <cellStyle name="Hyperlink" xfId="9173" builtinId="8" hidden="1"/>
    <cellStyle name="Hyperlink" xfId="9175" builtinId="8" hidden="1"/>
    <cellStyle name="Hyperlink" xfId="9177" builtinId="8" hidden="1"/>
    <cellStyle name="Hyperlink" xfId="9179" builtinId="8" hidden="1"/>
    <cellStyle name="Hyperlink" xfId="9181" builtinId="8" hidden="1"/>
    <cellStyle name="Hyperlink" xfId="9183" builtinId="8" hidden="1"/>
    <cellStyle name="Hyperlink" xfId="9185" builtinId="8" hidden="1"/>
    <cellStyle name="Hyperlink" xfId="9187" builtinId="8" hidden="1"/>
    <cellStyle name="Hyperlink" xfId="9189" builtinId="8" hidden="1"/>
    <cellStyle name="Hyperlink" xfId="9191" builtinId="8" hidden="1"/>
    <cellStyle name="Hyperlink" xfId="9193" builtinId="8" hidden="1"/>
    <cellStyle name="Hyperlink" xfId="9195" builtinId="8" hidden="1"/>
    <cellStyle name="Hyperlink" xfId="9197" builtinId="8" hidden="1"/>
    <cellStyle name="Hyperlink" xfId="9199" builtinId="8" hidden="1"/>
    <cellStyle name="Hyperlink" xfId="9201" builtinId="8" hidden="1"/>
    <cellStyle name="Hyperlink" xfId="9203" builtinId="8" hidden="1"/>
    <cellStyle name="Hyperlink" xfId="9205" builtinId="8" hidden="1"/>
    <cellStyle name="Hyperlink" xfId="9207" builtinId="8" hidden="1"/>
    <cellStyle name="Hyperlink" xfId="9209" builtinId="8" hidden="1"/>
    <cellStyle name="Hyperlink" xfId="9211" builtinId="8" hidden="1"/>
    <cellStyle name="Hyperlink" xfId="9213" builtinId="8" hidden="1"/>
    <cellStyle name="Hyperlink" xfId="9215" builtinId="8" hidden="1"/>
    <cellStyle name="Hyperlink" xfId="9217" builtinId="8" hidden="1"/>
    <cellStyle name="Hyperlink" xfId="9219" builtinId="8" hidden="1"/>
    <cellStyle name="Hyperlink" xfId="9221" builtinId="8" hidden="1"/>
    <cellStyle name="Hyperlink" xfId="9223" builtinId="8" hidden="1"/>
    <cellStyle name="Hyperlink" xfId="9225" builtinId="8" hidden="1"/>
    <cellStyle name="Hyperlink" xfId="9227" builtinId="8" hidden="1"/>
    <cellStyle name="Hyperlink" xfId="9229" builtinId="8" hidden="1"/>
    <cellStyle name="Hyperlink" xfId="9231" builtinId="8" hidden="1"/>
    <cellStyle name="Hyperlink" xfId="9233" builtinId="8" hidden="1"/>
    <cellStyle name="Hyperlink" xfId="9235" builtinId="8" hidden="1"/>
    <cellStyle name="Hyperlink" xfId="9237" builtinId="8" hidden="1"/>
    <cellStyle name="Hyperlink" xfId="9239" builtinId="8" hidden="1"/>
    <cellStyle name="Hyperlink" xfId="9241" builtinId="8" hidden="1"/>
    <cellStyle name="Hyperlink" xfId="9243" builtinId="8" hidden="1"/>
    <cellStyle name="Hyperlink" xfId="9245" builtinId="8" hidden="1"/>
    <cellStyle name="Hyperlink" xfId="9247" builtinId="8" hidden="1"/>
    <cellStyle name="Hyperlink" xfId="9249" builtinId="8" hidden="1"/>
    <cellStyle name="Hyperlink" xfId="9251" builtinId="8" hidden="1"/>
    <cellStyle name="Hyperlink" xfId="9253" builtinId="8" hidden="1"/>
    <cellStyle name="Hyperlink" xfId="9255" builtinId="8" hidden="1"/>
    <cellStyle name="Hyperlink" xfId="9257" builtinId="8" hidden="1"/>
    <cellStyle name="Hyperlink" xfId="9259" builtinId="8" hidden="1"/>
    <cellStyle name="Hyperlink" xfId="9261" builtinId="8" hidden="1"/>
    <cellStyle name="Hyperlink" xfId="9263" builtinId="8" hidden="1"/>
    <cellStyle name="Hyperlink" xfId="9265" builtinId="8" hidden="1"/>
    <cellStyle name="Hyperlink" xfId="9267" builtinId="8" hidden="1"/>
    <cellStyle name="Hyperlink" xfId="9269" builtinId="8" hidden="1"/>
    <cellStyle name="Hyperlink" xfId="9271" builtinId="8" hidden="1"/>
    <cellStyle name="Hyperlink" xfId="9273" builtinId="8" hidden="1"/>
    <cellStyle name="Hyperlink" xfId="9275" builtinId="8" hidden="1"/>
    <cellStyle name="Hyperlink" xfId="9277" builtinId="8" hidden="1"/>
    <cellStyle name="Hyperlink" xfId="9279" builtinId="8" hidden="1"/>
    <cellStyle name="Hyperlink" xfId="9281" builtinId="8" hidden="1"/>
    <cellStyle name="Hyperlink" xfId="9283" builtinId="8" hidden="1"/>
    <cellStyle name="Hyperlink" xfId="9285" builtinId="8" hidden="1"/>
    <cellStyle name="Hyperlink" xfId="9287" builtinId="8" hidden="1"/>
    <cellStyle name="Hyperlink" xfId="9289" builtinId="8" hidden="1"/>
    <cellStyle name="Hyperlink" xfId="9291" builtinId="8" hidden="1"/>
    <cellStyle name="Hyperlink" xfId="9293" builtinId="8" hidden="1"/>
    <cellStyle name="Hyperlink" xfId="9295" builtinId="8" hidden="1"/>
    <cellStyle name="Hyperlink" xfId="9297" builtinId="8" hidden="1"/>
    <cellStyle name="Hyperlink" xfId="9299" builtinId="8" hidden="1"/>
    <cellStyle name="Hyperlink" xfId="9301" builtinId="8" hidden="1"/>
    <cellStyle name="Hyperlink" xfId="9303" builtinId="8" hidden="1"/>
    <cellStyle name="Hyperlink" xfId="9305" builtinId="8" hidden="1"/>
    <cellStyle name="Hyperlink" xfId="9307" builtinId="8" hidden="1"/>
    <cellStyle name="Hyperlink" xfId="9309" builtinId="8" hidden="1"/>
    <cellStyle name="Hyperlink" xfId="9311" builtinId="8" hidden="1"/>
    <cellStyle name="Hyperlink" xfId="9313" builtinId="8" hidden="1"/>
    <cellStyle name="Hyperlink" xfId="9315" builtinId="8" hidden="1"/>
    <cellStyle name="Hyperlink" xfId="9317" builtinId="8" hidden="1"/>
    <cellStyle name="Hyperlink" xfId="9319" builtinId="8" hidden="1"/>
    <cellStyle name="Hyperlink" xfId="9321" builtinId="8" hidden="1"/>
    <cellStyle name="Hyperlink" xfId="9323" builtinId="8" hidden="1"/>
    <cellStyle name="Hyperlink" xfId="9325" builtinId="8" hidden="1"/>
    <cellStyle name="Hyperlink" xfId="9327" builtinId="8" hidden="1"/>
    <cellStyle name="Hyperlink" xfId="9329" builtinId="8" hidden="1"/>
    <cellStyle name="Hyperlink" xfId="9331" builtinId="8" hidden="1"/>
    <cellStyle name="Hyperlink" xfId="9333" builtinId="8" hidden="1"/>
    <cellStyle name="Hyperlink" xfId="9335" builtinId="8" hidden="1"/>
    <cellStyle name="Hyperlink" xfId="9337" builtinId="8" hidden="1"/>
    <cellStyle name="Hyperlink" xfId="9339" builtinId="8" hidden="1"/>
    <cellStyle name="Hyperlink" xfId="9341" builtinId="8" hidden="1"/>
    <cellStyle name="Hyperlink" xfId="9343" builtinId="8" hidden="1"/>
    <cellStyle name="Hyperlink" xfId="9345" builtinId="8" hidden="1"/>
    <cellStyle name="Hyperlink" xfId="9347" builtinId="8" hidden="1"/>
    <cellStyle name="Hyperlink" xfId="9349" builtinId="8" hidden="1"/>
    <cellStyle name="Hyperlink" xfId="9351" builtinId="8" hidden="1"/>
    <cellStyle name="Hyperlink" xfId="9353" builtinId="8" hidden="1"/>
    <cellStyle name="Hyperlink" xfId="9355" builtinId="8" hidden="1"/>
    <cellStyle name="Hyperlink" xfId="9357" builtinId="8" hidden="1"/>
    <cellStyle name="Hyperlink" xfId="9359" builtinId="8" hidden="1"/>
    <cellStyle name="Hyperlink" xfId="9361" builtinId="8" hidden="1"/>
    <cellStyle name="Hyperlink" xfId="9363" builtinId="8" hidden="1"/>
    <cellStyle name="Hyperlink" xfId="9365" builtinId="8" hidden="1"/>
    <cellStyle name="Hyperlink" xfId="9367" builtinId="8" hidden="1"/>
    <cellStyle name="Hyperlink" xfId="9369" builtinId="8" hidden="1"/>
    <cellStyle name="Hyperlink" xfId="9371" builtinId="8" hidden="1"/>
    <cellStyle name="Hyperlink" xfId="9373" builtinId="8" hidden="1"/>
    <cellStyle name="Hyperlink" xfId="9375" builtinId="8" hidden="1"/>
    <cellStyle name="Hyperlink" xfId="9377" builtinId="8" hidden="1"/>
    <cellStyle name="Hyperlink" xfId="9379" builtinId="8" hidden="1"/>
    <cellStyle name="Hyperlink" xfId="9381" builtinId="8" hidden="1"/>
    <cellStyle name="Hyperlink" xfId="9383" builtinId="8" hidden="1"/>
    <cellStyle name="Hyperlink" xfId="9385" builtinId="8" hidden="1"/>
    <cellStyle name="Hyperlink" xfId="9387" builtinId="8" hidden="1"/>
    <cellStyle name="Hyperlink" xfId="9389" builtinId="8" hidden="1"/>
    <cellStyle name="Hyperlink" xfId="9391" builtinId="8" hidden="1"/>
    <cellStyle name="Hyperlink" xfId="9393" builtinId="8" hidden="1"/>
    <cellStyle name="Hyperlink" xfId="9395" builtinId="8" hidden="1"/>
    <cellStyle name="Hyperlink" xfId="9397" builtinId="8" hidden="1"/>
    <cellStyle name="Hyperlink" xfId="9399" builtinId="8" hidden="1"/>
    <cellStyle name="Hyperlink" xfId="9401" builtinId="8" hidden="1"/>
    <cellStyle name="Hyperlink" xfId="9403" builtinId="8" hidden="1"/>
    <cellStyle name="Hyperlink" xfId="9405" builtinId="8" hidden="1"/>
    <cellStyle name="Hyperlink" xfId="9407" builtinId="8" hidden="1"/>
    <cellStyle name="Hyperlink" xfId="9409" builtinId="8" hidden="1"/>
    <cellStyle name="Hyperlink" xfId="9411" builtinId="8" hidden="1"/>
    <cellStyle name="Hyperlink" xfId="9413" builtinId="8" hidden="1"/>
    <cellStyle name="Hyperlink" xfId="9415" builtinId="8" hidden="1"/>
    <cellStyle name="Hyperlink" xfId="9417" builtinId="8" hidden="1"/>
    <cellStyle name="Hyperlink" xfId="9419" builtinId="8" hidden="1"/>
    <cellStyle name="Hyperlink" xfId="9421" builtinId="8" hidden="1"/>
    <cellStyle name="Hyperlink" xfId="9423" builtinId="8" hidden="1"/>
    <cellStyle name="Hyperlink" xfId="9425" builtinId="8" hidden="1"/>
    <cellStyle name="Hyperlink" xfId="9427" builtinId="8" hidden="1"/>
    <cellStyle name="Hyperlink" xfId="9429" builtinId="8" hidden="1"/>
    <cellStyle name="Hyperlink" xfId="9431" builtinId="8" hidden="1"/>
    <cellStyle name="Hyperlink" xfId="9433" builtinId="8" hidden="1"/>
    <cellStyle name="Hyperlink" xfId="9435" builtinId="8" hidden="1"/>
    <cellStyle name="Hyperlink" xfId="9437" builtinId="8" hidden="1"/>
    <cellStyle name="Hyperlink" xfId="9439" builtinId="8" hidden="1"/>
    <cellStyle name="Hyperlink" xfId="9441" builtinId="8" hidden="1"/>
    <cellStyle name="Hyperlink" xfId="9443" builtinId="8" hidden="1"/>
    <cellStyle name="Hyperlink" xfId="9445" builtinId="8" hidden="1"/>
    <cellStyle name="Hyperlink" xfId="9447" builtinId="8" hidden="1"/>
    <cellStyle name="Hyperlink" xfId="9449" builtinId="8" hidden="1"/>
    <cellStyle name="Hyperlink" xfId="9451" builtinId="8" hidden="1"/>
    <cellStyle name="Hyperlink" xfId="9453" builtinId="8" hidden="1"/>
    <cellStyle name="Hyperlink" xfId="9455" builtinId="8" hidden="1"/>
    <cellStyle name="Hyperlink" xfId="9457" builtinId="8" hidden="1"/>
    <cellStyle name="Hyperlink" xfId="9459" builtinId="8" hidden="1"/>
    <cellStyle name="Hyperlink" xfId="9461" builtinId="8" hidden="1"/>
    <cellStyle name="Hyperlink" xfId="9463" builtinId="8" hidden="1"/>
    <cellStyle name="Hyperlink" xfId="9465" builtinId="8" hidden="1"/>
    <cellStyle name="Hyperlink" xfId="9467" builtinId="8" hidden="1"/>
    <cellStyle name="Hyperlink" xfId="9469" builtinId="8" hidden="1"/>
    <cellStyle name="Hyperlink" xfId="9471" builtinId="8" hidden="1"/>
    <cellStyle name="Hyperlink" xfId="9473" builtinId="8" hidden="1"/>
    <cellStyle name="Hyperlink" xfId="9475" builtinId="8" hidden="1"/>
    <cellStyle name="Hyperlink" xfId="9477" builtinId="8" hidden="1"/>
    <cellStyle name="Hyperlink" xfId="9479" builtinId="8" hidden="1"/>
    <cellStyle name="Hyperlink" xfId="9481" builtinId="8" hidden="1"/>
    <cellStyle name="Hyperlink" xfId="9483" builtinId="8" hidden="1"/>
    <cellStyle name="Hyperlink" xfId="9485" builtinId="8" hidden="1"/>
    <cellStyle name="Hyperlink" xfId="9487" builtinId="8" hidden="1"/>
    <cellStyle name="Hyperlink" xfId="9489" builtinId="8" hidden="1"/>
    <cellStyle name="Hyperlink" xfId="9491" builtinId="8" hidden="1"/>
    <cellStyle name="Hyperlink" xfId="9493" builtinId="8" hidden="1"/>
    <cellStyle name="Hyperlink" xfId="9495" builtinId="8" hidden="1"/>
    <cellStyle name="Hyperlink" xfId="9497" builtinId="8" hidden="1"/>
    <cellStyle name="Hyperlink" xfId="9499" builtinId="8" hidden="1"/>
    <cellStyle name="Hyperlink" xfId="9501" builtinId="8" hidden="1"/>
    <cellStyle name="Hyperlink" xfId="9503" builtinId="8" hidden="1"/>
    <cellStyle name="Hyperlink" xfId="9505" builtinId="8" hidden="1"/>
    <cellStyle name="Hyperlink" xfId="9507" builtinId="8" hidden="1"/>
    <cellStyle name="Hyperlink" xfId="9509" builtinId="8" hidden="1"/>
    <cellStyle name="Hyperlink" xfId="9511" builtinId="8" hidden="1"/>
    <cellStyle name="Hyperlink" xfId="9513" builtinId="8" hidden="1"/>
    <cellStyle name="Hyperlink" xfId="9515" builtinId="8" hidden="1"/>
    <cellStyle name="Hyperlink" xfId="9517" builtinId="8" hidden="1"/>
    <cellStyle name="Hyperlink" xfId="9519" builtinId="8" hidden="1"/>
    <cellStyle name="Hyperlink" xfId="9521" builtinId="8" hidden="1"/>
    <cellStyle name="Hyperlink" xfId="9523" builtinId="8" hidden="1"/>
    <cellStyle name="Hyperlink" xfId="9525" builtinId="8" hidden="1"/>
    <cellStyle name="Hyperlink" xfId="9527" builtinId="8" hidden="1"/>
    <cellStyle name="Hyperlink" xfId="9529" builtinId="8" hidden="1"/>
    <cellStyle name="Hyperlink" xfId="9531" builtinId="8" hidden="1"/>
    <cellStyle name="Hyperlink" xfId="9533" builtinId="8" hidden="1"/>
    <cellStyle name="Hyperlink" xfId="9535" builtinId="8" hidden="1"/>
    <cellStyle name="Hyperlink" xfId="9537" builtinId="8" hidden="1"/>
    <cellStyle name="Hyperlink" xfId="9539" builtinId="8" hidden="1"/>
    <cellStyle name="Hyperlink" xfId="9541" builtinId="8" hidden="1"/>
    <cellStyle name="Hyperlink" xfId="9543" builtinId="8" hidden="1"/>
    <cellStyle name="Hyperlink" xfId="9545" builtinId="8" hidden="1"/>
    <cellStyle name="Hyperlink" xfId="9547" builtinId="8" hidden="1"/>
    <cellStyle name="Hyperlink" xfId="9549" builtinId="8" hidden="1"/>
    <cellStyle name="Hyperlink" xfId="9551" builtinId="8" hidden="1"/>
    <cellStyle name="Hyperlink" xfId="9553" builtinId="8" hidden="1"/>
    <cellStyle name="Hyperlink" xfId="9555" builtinId="8" hidden="1"/>
    <cellStyle name="Hyperlink" xfId="9557" builtinId="8" hidden="1"/>
    <cellStyle name="Hyperlink" xfId="9559" builtinId="8" hidden="1"/>
    <cellStyle name="Hyperlink" xfId="9561" builtinId="8" hidden="1"/>
    <cellStyle name="Hyperlink" xfId="9563" builtinId="8" hidden="1"/>
    <cellStyle name="Hyperlink" xfId="9565" builtinId="8" hidden="1"/>
    <cellStyle name="Hyperlink" xfId="9567" builtinId="8" hidden="1"/>
    <cellStyle name="Hyperlink" xfId="9569" builtinId="8" hidden="1"/>
    <cellStyle name="Hyperlink" xfId="9571" builtinId="8" hidden="1"/>
    <cellStyle name="Hyperlink" xfId="9573" builtinId="8" hidden="1"/>
    <cellStyle name="Hyperlink" xfId="9575" builtinId="8" hidden="1"/>
    <cellStyle name="Hyperlink" xfId="9577" builtinId="8" hidden="1"/>
    <cellStyle name="Hyperlink" xfId="9579" builtinId="8" hidden="1"/>
    <cellStyle name="Hyperlink" xfId="9581" builtinId="8" hidden="1"/>
    <cellStyle name="Hyperlink" xfId="9583" builtinId="8" hidden="1"/>
    <cellStyle name="Hyperlink" xfId="9585" builtinId="8" hidden="1"/>
    <cellStyle name="Hyperlink" xfId="9587" builtinId="8" hidden="1"/>
    <cellStyle name="Hyperlink" xfId="9589" builtinId="8" hidden="1"/>
    <cellStyle name="Hyperlink" xfId="9591" builtinId="8" hidden="1"/>
    <cellStyle name="Hyperlink" xfId="9593" builtinId="8" hidden="1"/>
    <cellStyle name="Hyperlink" xfId="9595" builtinId="8" hidden="1"/>
    <cellStyle name="Hyperlink" xfId="9597" builtinId="8" hidden="1"/>
    <cellStyle name="Hyperlink" xfId="9599" builtinId="8" hidden="1"/>
    <cellStyle name="Hyperlink" xfId="9601" builtinId="8" hidden="1"/>
    <cellStyle name="Hyperlink" xfId="9603" builtinId="8" hidden="1"/>
    <cellStyle name="Hyperlink" xfId="9605" builtinId="8" hidden="1"/>
    <cellStyle name="Hyperlink" xfId="9607" builtinId="8" hidden="1"/>
    <cellStyle name="Hyperlink" xfId="9609" builtinId="8" hidden="1"/>
    <cellStyle name="Hyperlink" xfId="9611" builtinId="8" hidden="1"/>
    <cellStyle name="Hyperlink" xfId="9613" builtinId="8" hidden="1"/>
    <cellStyle name="Hyperlink" xfId="9615" builtinId="8" hidden="1"/>
    <cellStyle name="Hyperlink" xfId="9617" builtinId="8" hidden="1"/>
    <cellStyle name="Hyperlink" xfId="9619" builtinId="8" hidden="1"/>
    <cellStyle name="Hyperlink" xfId="9621" builtinId="8" hidden="1"/>
    <cellStyle name="Hyperlink" xfId="9623" builtinId="8" hidden="1"/>
    <cellStyle name="Hyperlink" xfId="9625" builtinId="8" hidden="1"/>
    <cellStyle name="Hyperlink" xfId="9627" builtinId="8" hidden="1"/>
    <cellStyle name="Hyperlink" xfId="9629" builtinId="8" hidden="1"/>
    <cellStyle name="Hyperlink" xfId="9631" builtinId="8" hidden="1"/>
    <cellStyle name="Hyperlink" xfId="9633" builtinId="8" hidden="1"/>
    <cellStyle name="Hyperlink" xfId="9635" builtinId="8" hidden="1"/>
    <cellStyle name="Hyperlink" xfId="9637" builtinId="8" hidden="1"/>
    <cellStyle name="Hyperlink" xfId="9639" builtinId="8" hidden="1"/>
    <cellStyle name="Hyperlink" xfId="9641" builtinId="8" hidden="1"/>
    <cellStyle name="Hyperlink" xfId="9643" builtinId="8" hidden="1"/>
    <cellStyle name="Hyperlink" xfId="9645" builtinId="8" hidden="1"/>
    <cellStyle name="Hyperlink" xfId="9647" builtinId="8" hidden="1"/>
    <cellStyle name="Hyperlink" xfId="9649" builtinId="8" hidden="1"/>
    <cellStyle name="Hyperlink" xfId="9651" builtinId="8" hidden="1"/>
    <cellStyle name="Hyperlink" xfId="9653" builtinId="8" hidden="1"/>
    <cellStyle name="Hyperlink" xfId="9655" builtinId="8" hidden="1"/>
    <cellStyle name="Hyperlink" xfId="9657" builtinId="8" hidden="1"/>
    <cellStyle name="Hyperlink" xfId="9659" builtinId="8" hidden="1"/>
    <cellStyle name="Hyperlink" xfId="9661" builtinId="8" hidden="1"/>
    <cellStyle name="Hyperlink" xfId="9663" builtinId="8" hidden="1"/>
    <cellStyle name="Hyperlink" xfId="9665" builtinId="8" hidden="1"/>
    <cellStyle name="Hyperlink" xfId="9667" builtinId="8" hidden="1"/>
    <cellStyle name="Hyperlink" xfId="9669" builtinId="8" hidden="1"/>
    <cellStyle name="Hyperlink" xfId="9671" builtinId="8" hidden="1"/>
    <cellStyle name="Hyperlink" xfId="9673" builtinId="8" hidden="1"/>
    <cellStyle name="Hyperlink" xfId="9675" builtinId="8" hidden="1"/>
    <cellStyle name="Hyperlink" xfId="9677" builtinId="8" hidden="1"/>
    <cellStyle name="Hyperlink" xfId="9679" builtinId="8" hidden="1"/>
    <cellStyle name="Hyperlink" xfId="9681" builtinId="8" hidden="1"/>
    <cellStyle name="Hyperlink" xfId="9683" builtinId="8" hidden="1"/>
    <cellStyle name="Hyperlink" xfId="9685" builtinId="8" hidden="1"/>
    <cellStyle name="Hyperlink" xfId="9687" builtinId="8" hidden="1"/>
    <cellStyle name="Hyperlink" xfId="9689" builtinId="8" hidden="1"/>
    <cellStyle name="Hyperlink" xfId="9691" builtinId="8" hidden="1"/>
    <cellStyle name="Hyperlink" xfId="9693" builtinId="8" hidden="1"/>
    <cellStyle name="Hyperlink" xfId="9695" builtinId="8" hidden="1"/>
    <cellStyle name="Hyperlink" xfId="9697" builtinId="8" hidden="1"/>
    <cellStyle name="Hyperlink" xfId="9699" builtinId="8" hidden="1"/>
    <cellStyle name="Hyperlink" xfId="9701" builtinId="8" hidden="1"/>
    <cellStyle name="Hyperlink" xfId="9703" builtinId="8" hidden="1"/>
    <cellStyle name="Hyperlink" xfId="9705" builtinId="8" hidden="1"/>
    <cellStyle name="Hyperlink" xfId="9707" builtinId="8" hidden="1"/>
    <cellStyle name="Hyperlink" xfId="9709" builtinId="8" hidden="1"/>
    <cellStyle name="Hyperlink" xfId="9711" builtinId="8" hidden="1"/>
    <cellStyle name="Hyperlink" xfId="9713" builtinId="8" hidden="1"/>
    <cellStyle name="Hyperlink" xfId="9715" builtinId="8" hidden="1"/>
    <cellStyle name="Hyperlink" xfId="9717" builtinId="8" hidden="1"/>
    <cellStyle name="Hyperlink" xfId="9719" builtinId="8" hidden="1"/>
    <cellStyle name="Hyperlink" xfId="9721" builtinId="8" hidden="1"/>
    <cellStyle name="Hyperlink" xfId="9723" builtinId="8" hidden="1"/>
    <cellStyle name="Hyperlink" xfId="9725" builtinId="8" hidden="1"/>
    <cellStyle name="Hyperlink" xfId="9727" builtinId="8" hidden="1"/>
    <cellStyle name="Hyperlink" xfId="9729" builtinId="8" hidden="1"/>
    <cellStyle name="Hyperlink" xfId="9731" builtinId="8" hidden="1"/>
    <cellStyle name="Hyperlink" xfId="9733" builtinId="8" hidden="1"/>
    <cellStyle name="Hyperlink" xfId="9735" builtinId="8" hidden="1"/>
    <cellStyle name="Hyperlink" xfId="9737" builtinId="8" hidden="1"/>
    <cellStyle name="Hyperlink" xfId="9739" builtinId="8" hidden="1"/>
    <cellStyle name="Hyperlink" xfId="9741" builtinId="8" hidden="1"/>
    <cellStyle name="Hyperlink" xfId="9743" builtinId="8" hidden="1"/>
    <cellStyle name="Hyperlink" xfId="9745" builtinId="8" hidden="1"/>
    <cellStyle name="Hyperlink" xfId="9747" builtinId="8" hidden="1"/>
    <cellStyle name="Hyperlink" xfId="9749" builtinId="8" hidden="1"/>
    <cellStyle name="Hyperlink" xfId="9751" builtinId="8" hidden="1"/>
    <cellStyle name="Hyperlink" xfId="9753" builtinId="8" hidden="1"/>
    <cellStyle name="Hyperlink" xfId="9755" builtinId="8" hidden="1"/>
    <cellStyle name="Hyperlink" xfId="9757" builtinId="8" hidden="1"/>
    <cellStyle name="Hyperlink" xfId="9759" builtinId="8" hidden="1"/>
    <cellStyle name="Hyperlink" xfId="9761" builtinId="8" hidden="1"/>
    <cellStyle name="Hyperlink" xfId="9763" builtinId="8" hidden="1"/>
    <cellStyle name="Hyperlink" xfId="9765" builtinId="8" hidden="1"/>
    <cellStyle name="Hyperlink" xfId="9767" builtinId="8" hidden="1"/>
    <cellStyle name="Hyperlink" xfId="9769" builtinId="8" hidden="1"/>
    <cellStyle name="Hyperlink" xfId="9771" builtinId="8" hidden="1"/>
    <cellStyle name="Hyperlink" xfId="9773" builtinId="8" hidden="1"/>
    <cellStyle name="Hyperlink" xfId="9775" builtinId="8" hidden="1"/>
    <cellStyle name="Hyperlink" xfId="9777" builtinId="8" hidden="1"/>
    <cellStyle name="Hyperlink" xfId="9779" builtinId="8" hidden="1"/>
    <cellStyle name="Hyperlink" xfId="9781" builtinId="8" hidden="1"/>
    <cellStyle name="Hyperlink" xfId="9783" builtinId="8" hidden="1"/>
    <cellStyle name="Hyperlink" xfId="9785" builtinId="8" hidden="1"/>
    <cellStyle name="Hyperlink" xfId="9787" builtinId="8" hidden="1"/>
    <cellStyle name="Hyperlink" xfId="9789" builtinId="8" hidden="1"/>
    <cellStyle name="Hyperlink" xfId="9791" builtinId="8" hidden="1"/>
    <cellStyle name="Hyperlink" xfId="9793" builtinId="8" hidden="1"/>
    <cellStyle name="Hyperlink" xfId="9795" builtinId="8" hidden="1"/>
    <cellStyle name="Hyperlink" xfId="9797" builtinId="8" hidden="1"/>
    <cellStyle name="Hyperlink" xfId="9799" builtinId="8" hidden="1"/>
    <cellStyle name="Hyperlink" xfId="9801" builtinId="8" hidden="1"/>
    <cellStyle name="Hyperlink" xfId="9803" builtinId="8" hidden="1"/>
    <cellStyle name="Hyperlink" xfId="9805" builtinId="8" hidden="1"/>
    <cellStyle name="Hyperlink" xfId="9807" builtinId="8" hidden="1"/>
    <cellStyle name="Hyperlink" xfId="9809" builtinId="8" hidden="1"/>
    <cellStyle name="Hyperlink" xfId="9811" builtinId="8" hidden="1"/>
    <cellStyle name="Hyperlink" xfId="9813" builtinId="8" hidden="1"/>
    <cellStyle name="Hyperlink" xfId="9815" builtinId="8" hidden="1"/>
    <cellStyle name="Hyperlink" xfId="9817" builtinId="8" hidden="1"/>
    <cellStyle name="Hyperlink" xfId="9819" builtinId="8" hidden="1"/>
    <cellStyle name="Hyperlink" xfId="9821" builtinId="8" hidden="1"/>
    <cellStyle name="Hyperlink" xfId="9823" builtinId="8" hidden="1"/>
    <cellStyle name="Hyperlink" xfId="9825" builtinId="8" hidden="1"/>
    <cellStyle name="Hyperlink" xfId="9827" builtinId="8" hidden="1"/>
    <cellStyle name="Hyperlink" xfId="9829" builtinId="8" hidden="1"/>
    <cellStyle name="Hyperlink" xfId="9831" builtinId="8" hidden="1"/>
    <cellStyle name="Hyperlink" xfId="9833" builtinId="8" hidden="1"/>
    <cellStyle name="Hyperlink" xfId="9835" builtinId="8" hidden="1"/>
    <cellStyle name="Hyperlink" xfId="9837" builtinId="8" hidden="1"/>
    <cellStyle name="Hyperlink" xfId="9839" builtinId="8" hidden="1"/>
    <cellStyle name="Hyperlink" xfId="9841" builtinId="8" hidden="1"/>
    <cellStyle name="Hyperlink" xfId="9843" builtinId="8" hidden="1"/>
    <cellStyle name="Hyperlink" xfId="9845" builtinId="8" hidden="1"/>
    <cellStyle name="Hyperlink" xfId="9847" builtinId="8" hidden="1"/>
    <cellStyle name="Hyperlink" xfId="9849" builtinId="8" hidden="1"/>
    <cellStyle name="Hyperlink" xfId="9851" builtinId="8" hidden="1"/>
    <cellStyle name="Hyperlink" xfId="9853" builtinId="8" hidden="1"/>
    <cellStyle name="Hyperlink" xfId="9855" builtinId="8" hidden="1"/>
    <cellStyle name="Hyperlink" xfId="9857" builtinId="8" hidden="1"/>
    <cellStyle name="Hyperlink" xfId="9859" builtinId="8" hidden="1"/>
    <cellStyle name="Hyperlink" xfId="9861" builtinId="8" hidden="1"/>
    <cellStyle name="Hyperlink" xfId="9863" builtinId="8" hidden="1"/>
    <cellStyle name="Hyperlink" xfId="9865" builtinId="8" hidden="1"/>
    <cellStyle name="Hyperlink" xfId="9867" builtinId="8" hidden="1"/>
    <cellStyle name="Hyperlink" xfId="9869" builtinId="8" hidden="1"/>
    <cellStyle name="Hyperlink" xfId="9871" builtinId="8" hidden="1"/>
    <cellStyle name="Hyperlink" xfId="9873" builtinId="8" hidden="1"/>
    <cellStyle name="Hyperlink" xfId="9875" builtinId="8" hidden="1"/>
    <cellStyle name="Hyperlink" xfId="9877" builtinId="8" hidden="1"/>
    <cellStyle name="Hyperlink" xfId="9879" builtinId="8" hidden="1"/>
    <cellStyle name="Hyperlink" xfId="9881" builtinId="8" hidden="1"/>
    <cellStyle name="Hyperlink" xfId="9883" builtinId="8" hidden="1"/>
    <cellStyle name="Hyperlink" xfId="9885" builtinId="8" hidden="1"/>
    <cellStyle name="Hyperlink" xfId="9887" builtinId="8" hidden="1"/>
    <cellStyle name="Hyperlink" xfId="9889" builtinId="8" hidden="1"/>
    <cellStyle name="Hyperlink" xfId="9891" builtinId="8" hidden="1"/>
    <cellStyle name="Hyperlink" xfId="9893" builtinId="8" hidden="1"/>
    <cellStyle name="Hyperlink" xfId="9895" builtinId="8" hidden="1"/>
    <cellStyle name="Hyperlink" xfId="9897" builtinId="8" hidden="1"/>
    <cellStyle name="Hyperlink" xfId="9899" builtinId="8" hidden="1"/>
    <cellStyle name="Hyperlink" xfId="9901" builtinId="8" hidden="1"/>
    <cellStyle name="Hyperlink" xfId="9903" builtinId="8" hidden="1"/>
    <cellStyle name="Hyperlink" xfId="9905" builtinId="8" hidden="1"/>
    <cellStyle name="Hyperlink" xfId="9907" builtinId="8" hidden="1"/>
    <cellStyle name="Hyperlink" xfId="9909" builtinId="8" hidden="1"/>
    <cellStyle name="Hyperlink" xfId="9911" builtinId="8" hidden="1"/>
    <cellStyle name="Hyperlink" xfId="9913" builtinId="8" hidden="1"/>
    <cellStyle name="Hyperlink" xfId="9915" builtinId="8" hidden="1"/>
    <cellStyle name="Hyperlink" xfId="9917" builtinId="8" hidden="1"/>
    <cellStyle name="Hyperlink" xfId="9919" builtinId="8" hidden="1"/>
    <cellStyle name="Hyperlink" xfId="9921" builtinId="8" hidden="1"/>
    <cellStyle name="Hyperlink" xfId="9923" builtinId="8" hidden="1"/>
    <cellStyle name="Hyperlink" xfId="9925" builtinId="8" hidden="1"/>
    <cellStyle name="Hyperlink" xfId="9927" builtinId="8" hidden="1"/>
    <cellStyle name="Hyperlink" xfId="9929" builtinId="8" hidden="1"/>
    <cellStyle name="Hyperlink" xfId="9931" builtinId="8" hidden="1"/>
    <cellStyle name="Hyperlink" xfId="9933" builtinId="8" hidden="1"/>
    <cellStyle name="Hyperlink" xfId="9935" builtinId="8" hidden="1"/>
    <cellStyle name="Hyperlink" xfId="9937" builtinId="8" hidden="1"/>
    <cellStyle name="Hyperlink" xfId="9939" builtinId="8" hidden="1"/>
    <cellStyle name="Hyperlink" xfId="9941" builtinId="8" hidden="1"/>
    <cellStyle name="Hyperlink" xfId="9943" builtinId="8" hidden="1"/>
    <cellStyle name="Hyperlink" xfId="9945" builtinId="8" hidden="1"/>
    <cellStyle name="Hyperlink" xfId="9947" builtinId="8" hidden="1"/>
    <cellStyle name="Hyperlink" xfId="9949" builtinId="8" hidden="1"/>
    <cellStyle name="Hyperlink" xfId="9951" builtinId="8" hidden="1"/>
    <cellStyle name="Hyperlink" xfId="9953" builtinId="8" hidden="1"/>
    <cellStyle name="Hyperlink" xfId="9955" builtinId="8" hidden="1"/>
    <cellStyle name="Hyperlink" xfId="9957" builtinId="8" hidden="1"/>
    <cellStyle name="Hyperlink" xfId="9959" builtinId="8" hidden="1"/>
    <cellStyle name="Hyperlink" xfId="9961" builtinId="8" hidden="1"/>
    <cellStyle name="Hyperlink" xfId="9963" builtinId="8" hidden="1"/>
    <cellStyle name="Hyperlink" xfId="9965" builtinId="8" hidden="1"/>
    <cellStyle name="Hyperlink" xfId="9967" builtinId="8" hidden="1"/>
    <cellStyle name="Hyperlink" xfId="9969" builtinId="8" hidden="1"/>
    <cellStyle name="Hyperlink" xfId="9971" builtinId="8" hidden="1"/>
    <cellStyle name="Hyperlink" xfId="9973" builtinId="8" hidden="1"/>
    <cellStyle name="Hyperlink" xfId="9975" builtinId="8" hidden="1"/>
    <cellStyle name="Hyperlink" xfId="9977" builtinId="8" hidden="1"/>
    <cellStyle name="Hyperlink" xfId="9979" builtinId="8" hidden="1"/>
    <cellStyle name="Hyperlink" xfId="9981" builtinId="8" hidden="1"/>
    <cellStyle name="Hyperlink" xfId="9983" builtinId="8" hidden="1"/>
    <cellStyle name="Hyperlink" xfId="9985" builtinId="8" hidden="1"/>
    <cellStyle name="Hyperlink" xfId="9987" builtinId="8" hidden="1"/>
    <cellStyle name="Hyperlink" xfId="9989" builtinId="8" hidden="1"/>
    <cellStyle name="Hyperlink" xfId="9991" builtinId="8" hidden="1"/>
    <cellStyle name="Hyperlink" xfId="9993" builtinId="8" hidden="1"/>
    <cellStyle name="Hyperlink" xfId="9995" builtinId="8" hidden="1"/>
    <cellStyle name="Hyperlink" xfId="9997" builtinId="8" hidden="1"/>
    <cellStyle name="Hyperlink" xfId="9999" builtinId="8" hidden="1"/>
    <cellStyle name="Hyperlink" xfId="10001" builtinId="8" hidden="1"/>
    <cellStyle name="Hyperlink" xfId="10003" builtinId="8" hidden="1"/>
    <cellStyle name="Hyperlink" xfId="10005" builtinId="8" hidden="1"/>
    <cellStyle name="Hyperlink" xfId="10007" builtinId="8" hidden="1"/>
    <cellStyle name="Hyperlink" xfId="10009" builtinId="8" hidden="1"/>
    <cellStyle name="Hyperlink" xfId="10011" builtinId="8" hidden="1"/>
    <cellStyle name="Hyperlink" xfId="10013" builtinId="8" hidden="1"/>
    <cellStyle name="Hyperlink" xfId="10015" builtinId="8" hidden="1"/>
    <cellStyle name="Hyperlink" xfId="10017" builtinId="8" hidden="1"/>
    <cellStyle name="Hyperlink" xfId="10019" builtinId="8" hidden="1"/>
    <cellStyle name="Hyperlink" xfId="10021" builtinId="8" hidden="1"/>
    <cellStyle name="Hyperlink" xfId="10023" builtinId="8" hidden="1"/>
    <cellStyle name="Hyperlink" xfId="10025" builtinId="8" hidden="1"/>
    <cellStyle name="Hyperlink" xfId="10027" builtinId="8" hidden="1"/>
    <cellStyle name="Hyperlink" xfId="10029" builtinId="8" hidden="1"/>
    <cellStyle name="Hyperlink" xfId="10031" builtinId="8" hidden="1"/>
    <cellStyle name="Hyperlink" xfId="10033" builtinId="8" hidden="1"/>
    <cellStyle name="Hyperlink" xfId="10035" builtinId="8" hidden="1"/>
    <cellStyle name="Hyperlink" xfId="10037" builtinId="8" hidden="1"/>
    <cellStyle name="Hyperlink" xfId="10039" builtinId="8" hidden="1"/>
    <cellStyle name="Hyperlink" xfId="10041" builtinId="8" hidden="1"/>
    <cellStyle name="Hyperlink" xfId="10043" builtinId="8" hidden="1"/>
    <cellStyle name="Hyperlink" xfId="10045" builtinId="8" hidden="1"/>
    <cellStyle name="Hyperlink" xfId="10047" builtinId="8" hidden="1"/>
    <cellStyle name="Hyperlink" xfId="10049" builtinId="8" hidden="1"/>
    <cellStyle name="Hyperlink" xfId="10051" builtinId="8" hidden="1"/>
    <cellStyle name="Hyperlink" xfId="10053" builtinId="8" hidden="1"/>
    <cellStyle name="Hyperlink" xfId="10055" builtinId="8" hidden="1"/>
    <cellStyle name="Hyperlink" xfId="10057" builtinId="8" hidden="1"/>
    <cellStyle name="Hyperlink" xfId="10059" builtinId="8" hidden="1"/>
    <cellStyle name="Hyperlink" xfId="10061" builtinId="8" hidden="1"/>
    <cellStyle name="Hyperlink" xfId="10063" builtinId="8" hidden="1"/>
    <cellStyle name="Hyperlink" xfId="10065" builtinId="8" hidden="1"/>
    <cellStyle name="Hyperlink" xfId="10067" builtinId="8" hidden="1"/>
    <cellStyle name="Hyperlink" xfId="10069" builtinId="8" hidden="1"/>
    <cellStyle name="Hyperlink" xfId="10071" builtinId="8" hidden="1"/>
    <cellStyle name="Hyperlink" xfId="10073" builtinId="8" hidden="1"/>
    <cellStyle name="Hyperlink" xfId="10075" builtinId="8" hidden="1"/>
    <cellStyle name="Hyperlink" xfId="10077" builtinId="8" hidden="1"/>
    <cellStyle name="Hyperlink" xfId="10079" builtinId="8" hidden="1"/>
    <cellStyle name="Hyperlink" xfId="10081" builtinId="8" hidden="1"/>
    <cellStyle name="Hyperlink" xfId="10083" builtinId="8" hidden="1"/>
    <cellStyle name="Hyperlink" xfId="10085" builtinId="8" hidden="1"/>
    <cellStyle name="Hyperlink" xfId="10087" builtinId="8" hidden="1"/>
    <cellStyle name="Hyperlink" xfId="10089" builtinId="8" hidden="1"/>
    <cellStyle name="Hyperlink" xfId="10091" builtinId="8" hidden="1"/>
    <cellStyle name="Hyperlink" xfId="10093" builtinId="8" hidden="1"/>
    <cellStyle name="Hyperlink" xfId="10095" builtinId="8" hidden="1"/>
    <cellStyle name="Hyperlink" xfId="10097" builtinId="8" hidden="1"/>
    <cellStyle name="Hyperlink" xfId="10099" builtinId="8" hidden="1"/>
    <cellStyle name="Hyperlink" xfId="10101" builtinId="8" hidden="1"/>
    <cellStyle name="Hyperlink" xfId="10103" builtinId="8" hidden="1"/>
    <cellStyle name="Hyperlink" xfId="10105" builtinId="8" hidden="1"/>
    <cellStyle name="Hyperlink" xfId="10107" builtinId="8" hidden="1"/>
    <cellStyle name="Hyperlink" xfId="10109" builtinId="8" hidden="1"/>
    <cellStyle name="Hyperlink" xfId="10111" builtinId="8" hidden="1"/>
    <cellStyle name="Hyperlink" xfId="10113" builtinId="8" hidden="1"/>
    <cellStyle name="Hyperlink" xfId="10115" builtinId="8" hidden="1"/>
    <cellStyle name="Hyperlink" xfId="10117" builtinId="8" hidden="1"/>
    <cellStyle name="Hyperlink" xfId="10119" builtinId="8" hidden="1"/>
    <cellStyle name="Hyperlink" xfId="10121" builtinId="8" hidden="1"/>
    <cellStyle name="Hyperlink" xfId="10123" builtinId="8" hidden="1"/>
    <cellStyle name="Hyperlink" xfId="10125" builtinId="8" hidden="1"/>
    <cellStyle name="Hyperlink" xfId="10127" builtinId="8" hidden="1"/>
    <cellStyle name="Hyperlink" xfId="10129" builtinId="8" hidden="1"/>
    <cellStyle name="Hyperlink" xfId="10131" builtinId="8" hidden="1"/>
    <cellStyle name="Hyperlink" xfId="10133" builtinId="8" hidden="1"/>
    <cellStyle name="Hyperlink" xfId="10135" builtinId="8" hidden="1"/>
    <cellStyle name="Hyperlink" xfId="10137" builtinId="8" hidden="1"/>
    <cellStyle name="Hyperlink" xfId="10139" builtinId="8" hidden="1"/>
    <cellStyle name="Hyperlink" xfId="10141" builtinId="8" hidden="1"/>
    <cellStyle name="Hyperlink" xfId="10143" builtinId="8" hidden="1"/>
    <cellStyle name="Hyperlink" xfId="10145" builtinId="8" hidden="1"/>
    <cellStyle name="Hyperlink" xfId="10147" builtinId="8" hidden="1"/>
    <cellStyle name="Hyperlink" xfId="10149" builtinId="8" hidden="1"/>
    <cellStyle name="Hyperlink" xfId="10151" builtinId="8" hidden="1"/>
    <cellStyle name="Hyperlink" xfId="10153" builtinId="8" hidden="1"/>
    <cellStyle name="Hyperlink" xfId="10155" builtinId="8" hidden="1"/>
    <cellStyle name="Hyperlink" xfId="10157" builtinId="8" hidden="1"/>
    <cellStyle name="Hyperlink" xfId="10159" builtinId="8" hidden="1"/>
    <cellStyle name="Hyperlink" xfId="10161" builtinId="8" hidden="1"/>
    <cellStyle name="Hyperlink" xfId="10163" builtinId="8" hidden="1"/>
    <cellStyle name="Hyperlink" xfId="10165" builtinId="8" hidden="1"/>
    <cellStyle name="Hyperlink" xfId="10167" builtinId="8" hidden="1"/>
    <cellStyle name="Hyperlink" xfId="10169" builtinId="8" hidden="1"/>
    <cellStyle name="Hyperlink" xfId="10171" builtinId="8" hidden="1"/>
    <cellStyle name="Hyperlink" xfId="10173" builtinId="8" hidden="1"/>
    <cellStyle name="Hyperlink" xfId="10175" builtinId="8" hidden="1"/>
    <cellStyle name="Hyperlink" xfId="10177" builtinId="8" hidden="1"/>
    <cellStyle name="Hyperlink" xfId="10179" builtinId="8" hidden="1"/>
    <cellStyle name="Hyperlink" xfId="10181" builtinId="8" hidden="1"/>
    <cellStyle name="Hyperlink" xfId="10183" builtinId="8" hidden="1"/>
    <cellStyle name="Hyperlink" xfId="10185" builtinId="8" hidden="1"/>
    <cellStyle name="Hyperlink" xfId="10187" builtinId="8" hidden="1"/>
    <cellStyle name="Hyperlink" xfId="10189" builtinId="8" hidden="1"/>
    <cellStyle name="Hyperlink" xfId="10191" builtinId="8" hidden="1"/>
    <cellStyle name="Hyperlink" xfId="10193" builtinId="8" hidden="1"/>
    <cellStyle name="Hyperlink" xfId="10195" builtinId="8" hidden="1"/>
    <cellStyle name="Hyperlink" xfId="10197" builtinId="8" hidden="1"/>
    <cellStyle name="Hyperlink" xfId="10199" builtinId="8" hidden="1"/>
    <cellStyle name="Hyperlink" xfId="10201" builtinId="8" hidden="1"/>
    <cellStyle name="Hyperlink" xfId="10203" builtinId="8" hidden="1"/>
    <cellStyle name="Hyperlink" xfId="10205" builtinId="8" hidden="1"/>
    <cellStyle name="Hyperlink" xfId="10207" builtinId="8" hidden="1"/>
    <cellStyle name="Hyperlink" xfId="10209" builtinId="8" hidden="1"/>
    <cellStyle name="Hyperlink" xfId="10211" builtinId="8" hidden="1"/>
    <cellStyle name="Hyperlink" xfId="10213" builtinId="8" hidden="1"/>
    <cellStyle name="Hyperlink" xfId="10215" builtinId="8" hidden="1"/>
    <cellStyle name="Hyperlink" xfId="10217" builtinId="8" hidden="1"/>
    <cellStyle name="Hyperlink" xfId="10219" builtinId="8" hidden="1"/>
    <cellStyle name="Hyperlink" xfId="10221" builtinId="8" hidden="1"/>
    <cellStyle name="Hyperlink" xfId="10223" builtinId="8" hidden="1"/>
    <cellStyle name="Hyperlink" xfId="10225" builtinId="8" hidden="1"/>
    <cellStyle name="Hyperlink" xfId="10227" builtinId="8" hidden="1"/>
    <cellStyle name="Hyperlink" xfId="10229" builtinId="8" hidden="1"/>
    <cellStyle name="Hyperlink" xfId="10231" builtinId="8" hidden="1"/>
    <cellStyle name="Hyperlink" xfId="10233" builtinId="8" hidden="1"/>
    <cellStyle name="Hyperlink" xfId="10235" builtinId="8" hidden="1"/>
    <cellStyle name="Hyperlink" xfId="10237" builtinId="8" hidden="1"/>
    <cellStyle name="Hyperlink" xfId="10239" builtinId="8" hidden="1"/>
    <cellStyle name="Hyperlink" xfId="10241" builtinId="8" hidden="1"/>
    <cellStyle name="Hyperlink" xfId="10243" builtinId="8" hidden="1"/>
    <cellStyle name="Hyperlink" xfId="10245" builtinId="8" hidden="1"/>
    <cellStyle name="Hyperlink" xfId="10247" builtinId="8" hidden="1"/>
    <cellStyle name="Hyperlink" xfId="10249" builtinId="8" hidden="1"/>
    <cellStyle name="Hyperlink" xfId="10251" builtinId="8" hidden="1"/>
    <cellStyle name="Hyperlink" xfId="10253" builtinId="8" hidden="1"/>
    <cellStyle name="Hyperlink" xfId="10255" builtinId="8" hidden="1"/>
    <cellStyle name="Hyperlink" xfId="10257" builtinId="8" hidden="1"/>
    <cellStyle name="Hyperlink" xfId="10259" builtinId="8" hidden="1"/>
    <cellStyle name="Hyperlink" xfId="10261" builtinId="8" hidden="1"/>
    <cellStyle name="Hyperlink" xfId="10263" builtinId="8" hidden="1"/>
    <cellStyle name="Hyperlink" xfId="10265" builtinId="8" hidden="1"/>
    <cellStyle name="Hyperlink" xfId="10267" builtinId="8" hidden="1"/>
    <cellStyle name="Hyperlink" xfId="10269" builtinId="8" hidden="1"/>
    <cellStyle name="Hyperlink" xfId="10271" builtinId="8" hidden="1"/>
    <cellStyle name="Hyperlink" xfId="10273" builtinId="8" hidden="1"/>
    <cellStyle name="Hyperlink" xfId="10275" builtinId="8" hidden="1"/>
    <cellStyle name="Hyperlink" xfId="10277" builtinId="8" hidden="1"/>
    <cellStyle name="Hyperlink" xfId="10279" builtinId="8" hidden="1"/>
    <cellStyle name="Hyperlink" xfId="10281" builtinId="8" hidden="1"/>
    <cellStyle name="Hyperlink" xfId="10283" builtinId="8" hidden="1"/>
    <cellStyle name="Hyperlink" xfId="10285" builtinId="8" hidden="1"/>
    <cellStyle name="Hyperlink" xfId="10287" builtinId="8" hidden="1"/>
    <cellStyle name="Hyperlink" xfId="10289" builtinId="8" hidden="1"/>
    <cellStyle name="Hyperlink" xfId="10291" builtinId="8" hidden="1"/>
    <cellStyle name="Hyperlink" xfId="10293" builtinId="8" hidden="1"/>
    <cellStyle name="Hyperlink" xfId="10295" builtinId="8" hidden="1"/>
    <cellStyle name="Hyperlink" xfId="10297" builtinId="8" hidden="1"/>
    <cellStyle name="Hyperlink" xfId="10299" builtinId="8" hidden="1"/>
    <cellStyle name="Hyperlink" xfId="10301" builtinId="8" hidden="1"/>
    <cellStyle name="Hyperlink" xfId="10303" builtinId="8" hidden="1"/>
    <cellStyle name="Hyperlink" xfId="10305" builtinId="8" hidden="1"/>
    <cellStyle name="Hyperlink" xfId="10307" builtinId="8" hidden="1"/>
    <cellStyle name="Hyperlink" xfId="10309" builtinId="8" hidden="1"/>
    <cellStyle name="Hyperlink" xfId="10311" builtinId="8" hidden="1"/>
    <cellStyle name="Hyperlink" xfId="10313" builtinId="8" hidden="1"/>
    <cellStyle name="Hyperlink" xfId="10315" builtinId="8" hidden="1"/>
    <cellStyle name="Hyperlink" xfId="10317" builtinId="8" hidden="1"/>
    <cellStyle name="Hyperlink" xfId="10319" builtinId="8" hidden="1"/>
    <cellStyle name="Hyperlink" xfId="10321" builtinId="8" hidden="1"/>
    <cellStyle name="Hyperlink" xfId="10323" builtinId="8" hidden="1"/>
    <cellStyle name="Hyperlink" xfId="10325" builtinId="8" hidden="1"/>
    <cellStyle name="Hyperlink" xfId="10327" builtinId="8" hidden="1"/>
    <cellStyle name="Hyperlink" xfId="10329" builtinId="8" hidden="1"/>
    <cellStyle name="Hyperlink" xfId="10331" builtinId="8" hidden="1"/>
    <cellStyle name="Hyperlink" xfId="10333" builtinId="8" hidden="1"/>
    <cellStyle name="Hyperlink" xfId="10335" builtinId="8" hidden="1"/>
    <cellStyle name="Hyperlink" xfId="10337" builtinId="8" hidden="1"/>
    <cellStyle name="Hyperlink" xfId="10339" builtinId="8" hidden="1"/>
    <cellStyle name="Hyperlink" xfId="10341" builtinId="8" hidden="1"/>
    <cellStyle name="Hyperlink" xfId="10343" builtinId="8" hidden="1"/>
    <cellStyle name="Hyperlink" xfId="10345" builtinId="8" hidden="1"/>
    <cellStyle name="Hyperlink" xfId="10347" builtinId="8" hidden="1"/>
    <cellStyle name="Hyperlink" xfId="10349" builtinId="8" hidden="1"/>
    <cellStyle name="Hyperlink" xfId="10351" builtinId="8" hidden="1"/>
    <cellStyle name="Hyperlink" xfId="10353" builtinId="8" hidden="1"/>
    <cellStyle name="Hyperlink" xfId="10355" builtinId="8" hidden="1"/>
    <cellStyle name="Hyperlink" xfId="10357" builtinId="8" hidden="1"/>
    <cellStyle name="Hyperlink" xfId="10359" builtinId="8" hidden="1"/>
    <cellStyle name="Hyperlink" xfId="10361" builtinId="8" hidden="1"/>
    <cellStyle name="Hyperlink" xfId="10363" builtinId="8" hidden="1"/>
    <cellStyle name="Hyperlink" xfId="10365" builtinId="8" hidden="1"/>
    <cellStyle name="Hyperlink" xfId="10367" builtinId="8" hidden="1"/>
    <cellStyle name="Hyperlink" xfId="10369" builtinId="8" hidden="1"/>
    <cellStyle name="Hyperlink" xfId="10371" builtinId="8" hidden="1"/>
    <cellStyle name="Hyperlink" xfId="10373" builtinId="8" hidden="1"/>
    <cellStyle name="Hyperlink" xfId="10375" builtinId="8" hidden="1"/>
    <cellStyle name="Hyperlink" xfId="10377" builtinId="8" hidden="1"/>
    <cellStyle name="Hyperlink" xfId="10379" builtinId="8" hidden="1"/>
    <cellStyle name="Hyperlink" xfId="10381" builtinId="8" hidden="1"/>
    <cellStyle name="Hyperlink" xfId="10383" builtinId="8" hidden="1"/>
    <cellStyle name="Hyperlink" xfId="10385" builtinId="8" hidden="1"/>
    <cellStyle name="Hyperlink" xfId="10387" builtinId="8" hidden="1"/>
    <cellStyle name="Hyperlink" xfId="10389" builtinId="8" hidden="1"/>
    <cellStyle name="Hyperlink" xfId="10391" builtinId="8" hidden="1"/>
    <cellStyle name="Hyperlink" xfId="10393" builtinId="8" hidden="1"/>
    <cellStyle name="Hyperlink" xfId="10395" builtinId="8" hidden="1"/>
    <cellStyle name="Hyperlink" xfId="10397" builtinId="8" hidden="1"/>
    <cellStyle name="Hyperlink" xfId="10399" builtinId="8" hidden="1"/>
    <cellStyle name="Hyperlink" xfId="10401" builtinId="8" hidden="1"/>
    <cellStyle name="Hyperlink" xfId="10403" builtinId="8" hidden="1"/>
    <cellStyle name="Hyperlink" xfId="10405" builtinId="8" hidden="1"/>
    <cellStyle name="Hyperlink" xfId="10407" builtinId="8" hidden="1"/>
    <cellStyle name="Hyperlink" xfId="10409" builtinId="8" hidden="1"/>
    <cellStyle name="Hyperlink" xfId="10411" builtinId="8" hidden="1"/>
    <cellStyle name="Hyperlink" xfId="10413" builtinId="8" hidden="1"/>
    <cellStyle name="Hyperlink" xfId="10415" builtinId="8" hidden="1"/>
    <cellStyle name="Hyperlink" xfId="10417" builtinId="8" hidden="1"/>
    <cellStyle name="Hyperlink" xfId="10419" builtinId="8" hidden="1"/>
    <cellStyle name="Hyperlink" xfId="10421" builtinId="8" hidden="1"/>
    <cellStyle name="Hyperlink" xfId="10423" builtinId="8" hidden="1"/>
    <cellStyle name="Hyperlink" xfId="10425" builtinId="8" hidden="1"/>
    <cellStyle name="Hyperlink" xfId="10427" builtinId="8" hidden="1"/>
    <cellStyle name="Hyperlink" xfId="10429" builtinId="8" hidden="1"/>
    <cellStyle name="Hyperlink" xfId="10431" builtinId="8" hidden="1"/>
    <cellStyle name="Hyperlink" xfId="10433" builtinId="8" hidden="1"/>
    <cellStyle name="Hyperlink" xfId="10435" builtinId="8" hidden="1"/>
    <cellStyle name="Hyperlink" xfId="10437" builtinId="8" hidden="1"/>
    <cellStyle name="Hyperlink" xfId="10439" builtinId="8" hidden="1"/>
    <cellStyle name="Hyperlink" xfId="10441" builtinId="8" hidden="1"/>
    <cellStyle name="Hyperlink" xfId="10443" builtinId="8" hidden="1"/>
    <cellStyle name="Hyperlink" xfId="10445" builtinId="8" hidden="1"/>
    <cellStyle name="Hyperlink" xfId="10447" builtinId="8" hidden="1"/>
    <cellStyle name="Hyperlink" xfId="10449" builtinId="8" hidden="1"/>
    <cellStyle name="Hyperlink" xfId="10451" builtinId="8" hidden="1"/>
    <cellStyle name="Hyperlink" xfId="10453" builtinId="8" hidden="1"/>
    <cellStyle name="Hyperlink" xfId="10455" builtinId="8" hidden="1"/>
    <cellStyle name="Hyperlink" xfId="10457" builtinId="8" hidden="1"/>
    <cellStyle name="Hyperlink" xfId="10459" builtinId="8" hidden="1"/>
    <cellStyle name="Hyperlink" xfId="10461" builtinId="8" hidden="1"/>
    <cellStyle name="Hyperlink" xfId="10463" builtinId="8" hidden="1"/>
    <cellStyle name="Hyperlink" xfId="10465" builtinId="8" hidden="1"/>
    <cellStyle name="Hyperlink" xfId="10467" builtinId="8" hidden="1"/>
    <cellStyle name="Hyperlink" xfId="10469" builtinId="8" hidden="1"/>
    <cellStyle name="Hyperlink" xfId="10471" builtinId="8" hidden="1"/>
    <cellStyle name="Hyperlink" xfId="10473" builtinId="8" hidden="1"/>
    <cellStyle name="Hyperlink" xfId="10475" builtinId="8" hidden="1"/>
    <cellStyle name="Hyperlink" xfId="10477" builtinId="8" hidden="1"/>
    <cellStyle name="Hyperlink" xfId="10479" builtinId="8" hidden="1"/>
    <cellStyle name="Hyperlink" xfId="10481" builtinId="8" hidden="1"/>
    <cellStyle name="Hyperlink" xfId="10483" builtinId="8" hidden="1"/>
    <cellStyle name="Hyperlink" xfId="10485" builtinId="8" hidden="1"/>
    <cellStyle name="Hyperlink" xfId="10487" builtinId="8" hidden="1"/>
    <cellStyle name="Hyperlink" xfId="10489" builtinId="8" hidden="1"/>
    <cellStyle name="Hyperlink" xfId="10491" builtinId="8" hidden="1"/>
    <cellStyle name="Hyperlink" xfId="10493" builtinId="8" hidden="1"/>
    <cellStyle name="Hyperlink" xfId="10495" builtinId="8" hidden="1"/>
    <cellStyle name="Hyperlink" xfId="10497" builtinId="8" hidden="1"/>
    <cellStyle name="Hyperlink" xfId="10499" builtinId="8" hidden="1"/>
    <cellStyle name="Hyperlink" xfId="10501" builtinId="8" hidden="1"/>
    <cellStyle name="Hyperlink" xfId="10503" builtinId="8" hidden="1"/>
    <cellStyle name="Hyperlink" xfId="10505" builtinId="8" hidden="1"/>
    <cellStyle name="Hyperlink" xfId="10507" builtinId="8" hidden="1"/>
    <cellStyle name="Hyperlink" xfId="10509" builtinId="8" hidden="1"/>
    <cellStyle name="Hyperlink" xfId="10511" builtinId="8" hidden="1"/>
    <cellStyle name="Hyperlink" xfId="10513" builtinId="8" hidden="1"/>
    <cellStyle name="Hyperlink" xfId="10515" builtinId="8" hidden="1"/>
    <cellStyle name="Hyperlink" xfId="10517" builtinId="8" hidden="1"/>
    <cellStyle name="Hyperlink" xfId="10519" builtinId="8" hidden="1"/>
    <cellStyle name="Hyperlink" xfId="10521" builtinId="8" hidden="1"/>
    <cellStyle name="Hyperlink" xfId="10523" builtinId="8" hidden="1"/>
    <cellStyle name="Hyperlink" xfId="10525" builtinId="8" hidden="1"/>
    <cellStyle name="Hyperlink" xfId="10527" builtinId="8" hidden="1"/>
    <cellStyle name="Hyperlink" xfId="10529" builtinId="8" hidden="1"/>
    <cellStyle name="Hyperlink" xfId="10531" builtinId="8" hidden="1"/>
    <cellStyle name="Hyperlink" xfId="10533" builtinId="8" hidden="1"/>
    <cellStyle name="Hyperlink" xfId="10535" builtinId="8" hidden="1"/>
    <cellStyle name="Hyperlink" xfId="10537" builtinId="8" hidden="1"/>
    <cellStyle name="Hyperlink" xfId="10539" builtinId="8" hidden="1"/>
    <cellStyle name="Hyperlink" xfId="10541" builtinId="8" hidden="1"/>
    <cellStyle name="Hyperlink" xfId="10543" builtinId="8" hidden="1"/>
    <cellStyle name="Hyperlink" xfId="10545" builtinId="8" hidden="1"/>
    <cellStyle name="Hyperlink" xfId="10547" builtinId="8" hidden="1"/>
    <cellStyle name="Hyperlink" xfId="10549" builtinId="8" hidden="1"/>
    <cellStyle name="Hyperlink" xfId="10551" builtinId="8" hidden="1"/>
    <cellStyle name="Hyperlink" xfId="10553" builtinId="8" hidden="1"/>
    <cellStyle name="Hyperlink" xfId="10555" builtinId="8" hidden="1"/>
    <cellStyle name="Hyperlink" xfId="10557" builtinId="8" hidden="1"/>
    <cellStyle name="Hyperlink" xfId="10559" builtinId="8" hidden="1"/>
    <cellStyle name="Hyperlink" xfId="10561" builtinId="8" hidden="1"/>
    <cellStyle name="Hyperlink" xfId="10563" builtinId="8" hidden="1"/>
    <cellStyle name="Hyperlink" xfId="10565" builtinId="8" hidden="1"/>
    <cellStyle name="Hyperlink" xfId="10567" builtinId="8" hidden="1"/>
    <cellStyle name="Hyperlink" xfId="10569" builtinId="8" hidden="1"/>
    <cellStyle name="Hyperlink" xfId="10571" builtinId="8" hidden="1"/>
    <cellStyle name="Hyperlink" xfId="10573" builtinId="8" hidden="1"/>
    <cellStyle name="Hyperlink" xfId="10575" builtinId="8" hidden="1"/>
    <cellStyle name="Hyperlink" xfId="10577" builtinId="8" hidden="1"/>
    <cellStyle name="Hyperlink" xfId="10579" builtinId="8" hidden="1"/>
    <cellStyle name="Hyperlink" xfId="10581" builtinId="8" hidden="1"/>
    <cellStyle name="Hyperlink" xfId="10583" builtinId="8" hidden="1"/>
    <cellStyle name="Hyperlink" xfId="10585" builtinId="8" hidden="1"/>
    <cellStyle name="Hyperlink" xfId="10587" builtinId="8" hidden="1"/>
    <cellStyle name="Hyperlink" xfId="10589" builtinId="8" hidden="1"/>
    <cellStyle name="Hyperlink" xfId="10591" builtinId="8" hidden="1"/>
    <cellStyle name="Hyperlink" xfId="10593" builtinId="8" hidden="1"/>
    <cellStyle name="Hyperlink" xfId="10595" builtinId="8" hidden="1"/>
    <cellStyle name="Hyperlink" xfId="10597" builtinId="8" hidden="1"/>
    <cellStyle name="Hyperlink" xfId="10599" builtinId="8" hidden="1"/>
    <cellStyle name="Hyperlink" xfId="10601" builtinId="8" hidden="1"/>
    <cellStyle name="Hyperlink" xfId="10603" builtinId="8" hidden="1"/>
    <cellStyle name="Hyperlink" xfId="10605" builtinId="8" hidden="1"/>
    <cellStyle name="Hyperlink" xfId="10607" builtinId="8" hidden="1"/>
    <cellStyle name="Hyperlink" xfId="10609" builtinId="8" hidden="1"/>
    <cellStyle name="Hyperlink" xfId="10611" builtinId="8" hidden="1"/>
    <cellStyle name="Hyperlink" xfId="10613" builtinId="8" hidden="1"/>
    <cellStyle name="Hyperlink" xfId="10615" builtinId="8" hidden="1"/>
    <cellStyle name="Hyperlink" xfId="10617" builtinId="8" hidden="1"/>
    <cellStyle name="Hyperlink" xfId="10619" builtinId="8" hidden="1"/>
    <cellStyle name="Hyperlink" xfId="10621" builtinId="8" hidden="1"/>
    <cellStyle name="Hyperlink" xfId="10623" builtinId="8" hidden="1"/>
    <cellStyle name="Hyperlink" xfId="10625" builtinId="8" hidden="1"/>
    <cellStyle name="Hyperlink" xfId="10627" builtinId="8" hidden="1"/>
    <cellStyle name="Hyperlink" xfId="10629" builtinId="8" hidden="1"/>
    <cellStyle name="Hyperlink" xfId="10631" builtinId="8" hidden="1"/>
    <cellStyle name="Hyperlink" xfId="10633" builtinId="8" hidden="1"/>
    <cellStyle name="Hyperlink" xfId="10635" builtinId="8" hidden="1"/>
    <cellStyle name="Hyperlink" xfId="10637" builtinId="8" hidden="1"/>
    <cellStyle name="Hyperlink" xfId="10639" builtinId="8" hidden="1"/>
    <cellStyle name="Hyperlink" xfId="10641" builtinId="8" hidden="1"/>
    <cellStyle name="Hyperlink" xfId="10643" builtinId="8" hidden="1"/>
    <cellStyle name="Hyperlink" xfId="10645" builtinId="8" hidden="1"/>
    <cellStyle name="Hyperlink" xfId="10647" builtinId="8" hidden="1"/>
    <cellStyle name="Hyperlink" xfId="10649" builtinId="8" hidden="1"/>
    <cellStyle name="Hyperlink" xfId="10651" builtinId="8" hidden="1"/>
    <cellStyle name="Hyperlink" xfId="10653" builtinId="8" hidden="1"/>
    <cellStyle name="Hyperlink" xfId="10655" builtinId="8" hidden="1"/>
    <cellStyle name="Hyperlink" xfId="10657" builtinId="8" hidden="1"/>
    <cellStyle name="Hyperlink" xfId="10659" builtinId="8" hidden="1"/>
    <cellStyle name="Hyperlink" xfId="10661" builtinId="8" hidden="1"/>
    <cellStyle name="Hyperlink" xfId="10663" builtinId="8" hidden="1"/>
    <cellStyle name="Hyperlink" xfId="10665" builtinId="8" hidden="1"/>
    <cellStyle name="Hyperlink" xfId="10667" builtinId="8" hidden="1"/>
    <cellStyle name="Hyperlink" xfId="10669" builtinId="8" hidden="1"/>
    <cellStyle name="Hyperlink" xfId="10671" builtinId="8" hidden="1"/>
    <cellStyle name="Hyperlink" xfId="10673" builtinId="8" hidden="1"/>
    <cellStyle name="Hyperlink" xfId="10675" builtinId="8" hidden="1"/>
    <cellStyle name="Hyperlink" xfId="10677" builtinId="8" hidden="1"/>
    <cellStyle name="Hyperlink" xfId="10679" builtinId="8" hidden="1"/>
    <cellStyle name="Hyperlink" xfId="10681" builtinId="8" hidden="1"/>
    <cellStyle name="Hyperlink" xfId="10683" builtinId="8" hidden="1"/>
    <cellStyle name="Hyperlink" xfId="10685" builtinId="8" hidden="1"/>
    <cellStyle name="Hyperlink" xfId="10687" builtinId="8" hidden="1"/>
    <cellStyle name="Hyperlink" xfId="10689" builtinId="8" hidden="1"/>
    <cellStyle name="Hyperlink" xfId="10691" builtinId="8" hidden="1"/>
    <cellStyle name="Hyperlink" xfId="10693" builtinId="8" hidden="1"/>
    <cellStyle name="Hyperlink" xfId="10695" builtinId="8" hidden="1"/>
    <cellStyle name="Hyperlink" xfId="10697" builtinId="8" hidden="1"/>
    <cellStyle name="Hyperlink" xfId="10699" builtinId="8" hidden="1"/>
    <cellStyle name="Hyperlink" xfId="10701" builtinId="8" hidden="1"/>
    <cellStyle name="Hyperlink" xfId="10703" builtinId="8" hidden="1"/>
    <cellStyle name="Hyperlink" xfId="10705" builtinId="8" hidden="1"/>
    <cellStyle name="Hyperlink" xfId="10707" builtinId="8" hidden="1"/>
    <cellStyle name="Hyperlink" xfId="10709" builtinId="8" hidden="1"/>
    <cellStyle name="Hyperlink" xfId="10711" builtinId="8" hidden="1"/>
    <cellStyle name="Hyperlink" xfId="10713" builtinId="8" hidden="1"/>
    <cellStyle name="Hyperlink" xfId="10715" builtinId="8" hidden="1"/>
    <cellStyle name="Hyperlink" xfId="10717" builtinId="8" hidden="1"/>
    <cellStyle name="Hyperlink" xfId="10719" builtinId="8" hidden="1"/>
    <cellStyle name="Hyperlink" xfId="10721" builtinId="8" hidden="1"/>
    <cellStyle name="Hyperlink" xfId="10723" builtinId="8" hidden="1"/>
    <cellStyle name="Hyperlink" xfId="10725" builtinId="8" hidden="1"/>
    <cellStyle name="Hyperlink" xfId="10727" builtinId="8" hidden="1"/>
    <cellStyle name="Hyperlink" xfId="10729" builtinId="8" hidden="1"/>
    <cellStyle name="Hyperlink" xfId="10731" builtinId="8" hidden="1"/>
    <cellStyle name="Hyperlink" xfId="10733" builtinId="8" hidden="1"/>
    <cellStyle name="Hyperlink" xfId="10735" builtinId="8" hidden="1"/>
    <cellStyle name="Hyperlink" xfId="10737" builtinId="8" hidden="1"/>
    <cellStyle name="Hyperlink" xfId="10739" builtinId="8" hidden="1"/>
    <cellStyle name="Hyperlink" xfId="10741" builtinId="8" hidden="1"/>
    <cellStyle name="Hyperlink" xfId="10743" builtinId="8" hidden="1"/>
    <cellStyle name="Hyperlink" xfId="10745" builtinId="8" hidden="1"/>
    <cellStyle name="Hyperlink" xfId="10747" builtinId="8" hidden="1"/>
    <cellStyle name="Hyperlink" xfId="10749" builtinId="8" hidden="1"/>
    <cellStyle name="Hyperlink" xfId="10751" builtinId="8" hidden="1"/>
    <cellStyle name="Hyperlink" xfId="10753" builtinId="8" hidden="1"/>
    <cellStyle name="Hyperlink" xfId="10755" builtinId="8" hidden="1"/>
    <cellStyle name="Hyperlink" xfId="10757" builtinId="8" hidden="1"/>
    <cellStyle name="Hyperlink" xfId="10759" builtinId="8" hidden="1"/>
    <cellStyle name="Hyperlink" xfId="10761" builtinId="8" hidden="1"/>
    <cellStyle name="Hyperlink" xfId="10763" builtinId="8" hidden="1"/>
    <cellStyle name="Hyperlink" xfId="10765" builtinId="8" hidden="1"/>
    <cellStyle name="Hyperlink" xfId="10767" builtinId="8" hidden="1"/>
    <cellStyle name="Hyperlink" xfId="10769" builtinId="8" hidden="1"/>
    <cellStyle name="Hyperlink" xfId="10771" builtinId="8" hidden="1"/>
    <cellStyle name="Hyperlink" xfId="10773" builtinId="8" hidden="1"/>
    <cellStyle name="Hyperlink" xfId="10775" builtinId="8" hidden="1"/>
    <cellStyle name="Hyperlink" xfId="10777" builtinId="8" hidden="1"/>
    <cellStyle name="Hyperlink" xfId="10779" builtinId="8" hidden="1"/>
    <cellStyle name="Hyperlink" xfId="10781" builtinId="8" hidden="1"/>
    <cellStyle name="Hyperlink" xfId="10783" builtinId="8" hidden="1"/>
    <cellStyle name="Hyperlink" xfId="10785" builtinId="8" hidden="1"/>
    <cellStyle name="Hyperlink" xfId="10787" builtinId="8" hidden="1"/>
    <cellStyle name="Hyperlink" xfId="10789" builtinId="8" hidden="1"/>
    <cellStyle name="Hyperlink" xfId="10791" builtinId="8" hidden="1"/>
    <cellStyle name="Hyperlink" xfId="10793" builtinId="8" hidden="1"/>
    <cellStyle name="Hyperlink" xfId="10795" builtinId="8" hidden="1"/>
    <cellStyle name="Hyperlink" xfId="10797" builtinId="8" hidden="1"/>
    <cellStyle name="Hyperlink" xfId="10799" builtinId="8" hidden="1"/>
    <cellStyle name="Hyperlink" xfId="10801" builtinId="8" hidden="1"/>
    <cellStyle name="Hyperlink" xfId="10803" builtinId="8" hidden="1"/>
    <cellStyle name="Hyperlink" xfId="10805" builtinId="8" hidden="1"/>
    <cellStyle name="Hyperlink" xfId="10807" builtinId="8" hidden="1"/>
    <cellStyle name="Hyperlink" xfId="10809" builtinId="8" hidden="1"/>
    <cellStyle name="Hyperlink" xfId="10811" builtinId="8" hidden="1"/>
    <cellStyle name="Hyperlink" xfId="10813" builtinId="8" hidden="1"/>
    <cellStyle name="Hyperlink" xfId="10815" builtinId="8" hidden="1"/>
    <cellStyle name="Hyperlink" xfId="10817" builtinId="8" hidden="1"/>
    <cellStyle name="Hyperlink" xfId="10819" builtinId="8" hidden="1"/>
    <cellStyle name="Hyperlink" xfId="10821" builtinId="8" hidden="1"/>
    <cellStyle name="Hyperlink" xfId="10823" builtinId="8" hidden="1"/>
    <cellStyle name="Hyperlink" xfId="10825" builtinId="8" hidden="1"/>
    <cellStyle name="Hyperlink" xfId="10827" builtinId="8" hidden="1"/>
    <cellStyle name="Hyperlink" xfId="10829" builtinId="8" hidden="1"/>
    <cellStyle name="Hyperlink" xfId="10831" builtinId="8" hidden="1"/>
    <cellStyle name="Hyperlink" xfId="10833" builtinId="8" hidden="1"/>
    <cellStyle name="Hyperlink" xfId="10835" builtinId="8" hidden="1"/>
    <cellStyle name="Hyperlink" xfId="10837" builtinId="8" hidden="1"/>
    <cellStyle name="Hyperlink" xfId="10839" builtinId="8" hidden="1"/>
    <cellStyle name="Hyperlink" xfId="10841" builtinId="8" hidden="1"/>
    <cellStyle name="Hyperlink" xfId="10843" builtinId="8" hidden="1"/>
    <cellStyle name="Hyperlink" xfId="10845" builtinId="8" hidden="1"/>
    <cellStyle name="Hyperlink" xfId="10847" builtinId="8" hidden="1"/>
    <cellStyle name="Hyperlink" xfId="10849" builtinId="8" hidden="1"/>
    <cellStyle name="Hyperlink" xfId="10851" builtinId="8" hidden="1"/>
    <cellStyle name="Hyperlink" xfId="10853" builtinId="8" hidden="1"/>
    <cellStyle name="Hyperlink" xfId="10855" builtinId="8" hidden="1"/>
    <cellStyle name="Hyperlink" xfId="10857" builtinId="8" hidden="1"/>
    <cellStyle name="Hyperlink" xfId="10859" builtinId="8" hidden="1"/>
    <cellStyle name="Hyperlink" xfId="10861" builtinId="8" hidden="1"/>
    <cellStyle name="Hyperlink" xfId="10863" builtinId="8" hidden="1"/>
    <cellStyle name="Hyperlink" xfId="10865" builtinId="8" hidden="1"/>
    <cellStyle name="Hyperlink" xfId="10867" builtinId="8" hidden="1"/>
    <cellStyle name="Hyperlink" xfId="10869" builtinId="8" hidden="1"/>
    <cellStyle name="Hyperlink" xfId="10871" builtinId="8" hidden="1"/>
    <cellStyle name="Hyperlink" xfId="10873" builtinId="8" hidden="1"/>
    <cellStyle name="Hyperlink" xfId="10875" builtinId="8" hidden="1"/>
    <cellStyle name="Hyperlink" xfId="10877" builtinId="8" hidden="1"/>
    <cellStyle name="Hyperlink" xfId="10879" builtinId="8" hidden="1"/>
    <cellStyle name="Hyperlink" xfId="10881" builtinId="8" hidden="1"/>
    <cellStyle name="Hyperlink" xfId="10883" builtinId="8" hidden="1"/>
    <cellStyle name="Hyperlink" xfId="10885" builtinId="8" hidden="1"/>
    <cellStyle name="Hyperlink" xfId="10887" builtinId="8" hidden="1"/>
    <cellStyle name="Hyperlink" xfId="10889" builtinId="8" hidden="1"/>
    <cellStyle name="Hyperlink" xfId="10891" builtinId="8" hidden="1"/>
    <cellStyle name="Hyperlink" xfId="10893" builtinId="8" hidden="1"/>
    <cellStyle name="Hyperlink" xfId="10895" builtinId="8" hidden="1"/>
    <cellStyle name="Hyperlink" xfId="10897" builtinId="8" hidden="1"/>
    <cellStyle name="Hyperlink" xfId="10899" builtinId="8" hidden="1"/>
    <cellStyle name="Hyperlink" xfId="10901" builtinId="8" hidden="1"/>
    <cellStyle name="Hyperlink" xfId="10903" builtinId="8" hidden="1"/>
    <cellStyle name="Hyperlink" xfId="10905" builtinId="8" hidden="1"/>
    <cellStyle name="Hyperlink" xfId="10907" builtinId="8" hidden="1"/>
    <cellStyle name="Hyperlink" xfId="10909" builtinId="8" hidden="1"/>
    <cellStyle name="Hyperlink" xfId="10911" builtinId="8" hidden="1"/>
    <cellStyle name="Hyperlink" xfId="10913" builtinId="8" hidden="1"/>
    <cellStyle name="Hyperlink" xfId="10915" builtinId="8" hidden="1"/>
    <cellStyle name="Hyperlink" xfId="10917" builtinId="8" hidden="1"/>
    <cellStyle name="Hyperlink" xfId="10919" builtinId="8" hidden="1"/>
    <cellStyle name="Hyperlink" xfId="10921" builtinId="8" hidden="1"/>
    <cellStyle name="Hyperlink" xfId="10923" builtinId="8" hidden="1"/>
    <cellStyle name="Hyperlink" xfId="10925" builtinId="8" hidden="1"/>
    <cellStyle name="Hyperlink" xfId="10927" builtinId="8" hidden="1"/>
    <cellStyle name="Hyperlink" xfId="10929" builtinId="8" hidden="1"/>
    <cellStyle name="Hyperlink" xfId="10931" builtinId="8" hidden="1"/>
    <cellStyle name="Hyperlink" xfId="10933" builtinId="8" hidden="1"/>
    <cellStyle name="Hyperlink" xfId="10935" builtinId="8" hidden="1"/>
    <cellStyle name="Hyperlink" xfId="10937" builtinId="8" hidden="1"/>
    <cellStyle name="Hyperlink" xfId="10939" builtinId="8" hidden="1"/>
    <cellStyle name="Hyperlink" xfId="10941" builtinId="8" hidden="1"/>
    <cellStyle name="Hyperlink" xfId="10943" builtinId="8" hidden="1"/>
    <cellStyle name="Hyperlink" xfId="10945" builtinId="8" hidden="1"/>
    <cellStyle name="Hyperlink" xfId="10947" builtinId="8" hidden="1"/>
    <cellStyle name="Hyperlink" xfId="10949" builtinId="8" hidden="1"/>
    <cellStyle name="Hyperlink" xfId="10951" builtinId="8" hidden="1"/>
    <cellStyle name="Hyperlink" xfId="10953" builtinId="8" hidden="1"/>
    <cellStyle name="Hyperlink" xfId="10955" builtinId="8" hidden="1"/>
    <cellStyle name="Hyperlink" xfId="10957" builtinId="8" hidden="1"/>
    <cellStyle name="Hyperlink" xfId="10959" builtinId="8" hidden="1"/>
    <cellStyle name="Hyperlink" xfId="10961" builtinId="8" hidden="1"/>
    <cellStyle name="Hyperlink" xfId="10963" builtinId="8" hidden="1"/>
    <cellStyle name="Hyperlink" xfId="10965" builtinId="8" hidden="1"/>
    <cellStyle name="Hyperlink" xfId="10967" builtinId="8" hidden="1"/>
    <cellStyle name="Hyperlink" xfId="10969" builtinId="8" hidden="1"/>
    <cellStyle name="Hyperlink" xfId="10971" builtinId="8" hidden="1"/>
    <cellStyle name="Hyperlink" xfId="10973" builtinId="8" hidden="1"/>
    <cellStyle name="Hyperlink" xfId="10975" builtinId="8" hidden="1"/>
    <cellStyle name="Hyperlink" xfId="10977" builtinId="8" hidden="1"/>
    <cellStyle name="Hyperlink" xfId="10979" builtinId="8" hidden="1"/>
    <cellStyle name="Hyperlink" xfId="10981" builtinId="8" hidden="1"/>
    <cellStyle name="Hyperlink" xfId="10983" builtinId="8" hidden="1"/>
    <cellStyle name="Hyperlink" xfId="10985" builtinId="8" hidden="1"/>
    <cellStyle name="Hyperlink" xfId="10987" builtinId="8" hidden="1"/>
    <cellStyle name="Hyperlink" xfId="10989" builtinId="8" hidden="1"/>
    <cellStyle name="Hyperlink" xfId="10991" builtinId="8" hidden="1"/>
    <cellStyle name="Hyperlink" xfId="10993" builtinId="8" hidden="1"/>
    <cellStyle name="Hyperlink" xfId="10995" builtinId="8" hidden="1"/>
    <cellStyle name="Hyperlink" xfId="10997" builtinId="8" hidden="1"/>
    <cellStyle name="Hyperlink" xfId="10999" builtinId="8" hidden="1"/>
    <cellStyle name="Hyperlink" xfId="11001" builtinId="8" hidden="1"/>
    <cellStyle name="Hyperlink" xfId="11003" builtinId="8" hidden="1"/>
    <cellStyle name="Hyperlink" xfId="11005" builtinId="8" hidden="1"/>
    <cellStyle name="Hyperlink" xfId="11007" builtinId="8" hidden="1"/>
    <cellStyle name="Hyperlink" xfId="11009" builtinId="8" hidden="1"/>
    <cellStyle name="Hyperlink" xfId="11011" builtinId="8" hidden="1"/>
    <cellStyle name="Hyperlink" xfId="11013" builtinId="8" hidden="1"/>
    <cellStyle name="Hyperlink" xfId="11015" builtinId="8" hidden="1"/>
    <cellStyle name="Hyperlink" xfId="11017" builtinId="8" hidden="1"/>
    <cellStyle name="Hyperlink" xfId="11019" builtinId="8" hidden="1"/>
    <cellStyle name="Hyperlink" xfId="11021" builtinId="8" hidden="1"/>
    <cellStyle name="Hyperlink" xfId="11023" builtinId="8" hidden="1"/>
    <cellStyle name="Hyperlink" xfId="11025" builtinId="8" hidden="1"/>
    <cellStyle name="Hyperlink" xfId="11027" builtinId="8" hidden="1"/>
    <cellStyle name="Hyperlink" xfId="11029" builtinId="8" hidden="1"/>
    <cellStyle name="Hyperlink" xfId="11031" builtinId="8" hidden="1"/>
    <cellStyle name="Hyperlink" xfId="11033" builtinId="8" hidden="1"/>
    <cellStyle name="Hyperlink" xfId="11035" builtinId="8" hidden="1"/>
    <cellStyle name="Hyperlink" xfId="11037" builtinId="8" hidden="1"/>
    <cellStyle name="Hyperlink" xfId="11039" builtinId="8" hidden="1"/>
    <cellStyle name="Hyperlink" xfId="11041" builtinId="8" hidden="1"/>
    <cellStyle name="Hyperlink" xfId="11043" builtinId="8" hidden="1"/>
    <cellStyle name="Hyperlink" xfId="11045" builtinId="8" hidden="1"/>
    <cellStyle name="Hyperlink" xfId="11047" builtinId="8" hidden="1"/>
    <cellStyle name="Hyperlink" xfId="11049" builtinId="8" hidden="1"/>
    <cellStyle name="Hyperlink" xfId="11051" builtinId="8" hidden="1"/>
    <cellStyle name="Hyperlink" xfId="11053" builtinId="8" hidden="1"/>
    <cellStyle name="Hyperlink" xfId="11055" builtinId="8" hidden="1"/>
    <cellStyle name="Hyperlink" xfId="11057" builtinId="8" hidden="1"/>
    <cellStyle name="Hyperlink" xfId="11059" builtinId="8" hidden="1"/>
    <cellStyle name="Hyperlink" xfId="11061" builtinId="8" hidden="1"/>
    <cellStyle name="Hyperlink" xfId="11063" builtinId="8" hidden="1"/>
    <cellStyle name="Hyperlink" xfId="11065" builtinId="8" hidden="1"/>
    <cellStyle name="Hyperlink" xfId="11067" builtinId="8" hidden="1"/>
    <cellStyle name="Hyperlink" xfId="11069" builtinId="8" hidden="1"/>
    <cellStyle name="Hyperlink" xfId="11071" builtinId="8" hidden="1"/>
    <cellStyle name="Hyperlink" xfId="11073" builtinId="8" hidden="1"/>
    <cellStyle name="Hyperlink" xfId="11075" builtinId="8" hidden="1"/>
    <cellStyle name="Hyperlink" xfId="11077" builtinId="8" hidden="1"/>
    <cellStyle name="Hyperlink" xfId="11079" builtinId="8" hidden="1"/>
    <cellStyle name="Hyperlink" xfId="11081" builtinId="8" hidden="1"/>
    <cellStyle name="Hyperlink" xfId="11083" builtinId="8" hidden="1"/>
    <cellStyle name="Hyperlink" xfId="11085" builtinId="8" hidden="1"/>
    <cellStyle name="Hyperlink" xfId="11087" builtinId="8" hidden="1"/>
    <cellStyle name="Hyperlink" xfId="11089" builtinId="8" hidden="1"/>
    <cellStyle name="Hyperlink" xfId="11091" builtinId="8" hidden="1"/>
    <cellStyle name="Hyperlink" xfId="11093" builtinId="8" hidden="1"/>
    <cellStyle name="Hyperlink" xfId="11095" builtinId="8" hidden="1"/>
    <cellStyle name="Hyperlink" xfId="11097" builtinId="8" hidden="1"/>
    <cellStyle name="Hyperlink" xfId="11099" builtinId="8" hidden="1"/>
    <cellStyle name="Hyperlink" xfId="11101" builtinId="8" hidden="1"/>
    <cellStyle name="Hyperlink" xfId="11103" builtinId="8" hidden="1"/>
    <cellStyle name="Hyperlink" xfId="11105" builtinId="8" hidden="1"/>
    <cellStyle name="Hyperlink" xfId="11107" builtinId="8" hidden="1"/>
    <cellStyle name="Hyperlink" xfId="11109" builtinId="8" hidden="1"/>
    <cellStyle name="Hyperlink" xfId="11111" builtinId="8" hidden="1"/>
    <cellStyle name="Hyperlink" xfId="11113" builtinId="8" hidden="1"/>
    <cellStyle name="Hyperlink" xfId="11115" builtinId="8" hidden="1"/>
    <cellStyle name="Hyperlink" xfId="11117" builtinId="8" hidden="1"/>
    <cellStyle name="Hyperlink" xfId="11119" builtinId="8" hidden="1"/>
    <cellStyle name="Hyperlink" xfId="11121" builtinId="8" hidden="1"/>
    <cellStyle name="Hyperlink" xfId="11123" builtinId="8" hidden="1"/>
    <cellStyle name="Hyperlink" xfId="11125" builtinId="8" hidden="1"/>
    <cellStyle name="Hyperlink" xfId="11127" builtinId="8" hidden="1"/>
    <cellStyle name="Hyperlink" xfId="11129" builtinId="8" hidden="1"/>
    <cellStyle name="Hyperlink" xfId="11131" builtinId="8" hidden="1"/>
    <cellStyle name="Hyperlink" xfId="11133" builtinId="8" hidden="1"/>
    <cellStyle name="Hyperlink" xfId="11135" builtinId="8" hidden="1"/>
    <cellStyle name="Hyperlink" xfId="11137" builtinId="8" hidden="1"/>
    <cellStyle name="Hyperlink" xfId="11139" builtinId="8" hidden="1"/>
    <cellStyle name="Hyperlink" xfId="11141" builtinId="8" hidden="1"/>
    <cellStyle name="Hyperlink" xfId="11143" builtinId="8" hidden="1"/>
    <cellStyle name="Hyperlink" xfId="11145" builtinId="8" hidden="1"/>
    <cellStyle name="Hyperlink" xfId="11147" builtinId="8" hidden="1"/>
    <cellStyle name="Hyperlink" xfId="11149" builtinId="8" hidden="1"/>
    <cellStyle name="Hyperlink" xfId="11151" builtinId="8" hidden="1"/>
    <cellStyle name="Hyperlink" xfId="11153" builtinId="8" hidden="1"/>
    <cellStyle name="Hyperlink" xfId="11155" builtinId="8" hidden="1"/>
    <cellStyle name="Hyperlink" xfId="11157" builtinId="8" hidden="1"/>
    <cellStyle name="Hyperlink" xfId="11159" builtinId="8" hidden="1"/>
    <cellStyle name="Hyperlink" xfId="11161" builtinId="8" hidden="1"/>
    <cellStyle name="Hyperlink" xfId="11163" builtinId="8" hidden="1"/>
    <cellStyle name="Hyperlink" xfId="11165" builtinId="8" hidden="1"/>
    <cellStyle name="Hyperlink" xfId="11167" builtinId="8" hidden="1"/>
    <cellStyle name="Hyperlink" xfId="11169" builtinId="8" hidden="1"/>
    <cellStyle name="Hyperlink" xfId="11171" builtinId="8" hidden="1"/>
    <cellStyle name="Hyperlink" xfId="11173" builtinId="8" hidden="1"/>
    <cellStyle name="Hyperlink" xfId="11175" builtinId="8" hidden="1"/>
    <cellStyle name="Hyperlink" xfId="11177" builtinId="8" hidden="1"/>
    <cellStyle name="Hyperlink" xfId="11179" builtinId="8" hidden="1"/>
    <cellStyle name="Hyperlink" xfId="11181" builtinId="8" hidden="1"/>
    <cellStyle name="Hyperlink" xfId="11183" builtinId="8" hidden="1"/>
    <cellStyle name="Hyperlink" xfId="11185" builtinId="8" hidden="1"/>
    <cellStyle name="Hyperlink" xfId="11187" builtinId="8" hidden="1"/>
    <cellStyle name="Hyperlink" xfId="11189" builtinId="8" hidden="1"/>
    <cellStyle name="Hyperlink" xfId="11191" builtinId="8" hidden="1"/>
    <cellStyle name="Hyperlink" xfId="11193" builtinId="8" hidden="1"/>
    <cellStyle name="Hyperlink" xfId="11195" builtinId="8" hidden="1"/>
    <cellStyle name="Hyperlink" xfId="11197" builtinId="8" hidden="1"/>
    <cellStyle name="Hyperlink" xfId="11199" builtinId="8" hidden="1"/>
    <cellStyle name="Hyperlink" xfId="11201" builtinId="8" hidden="1"/>
    <cellStyle name="Hyperlink" xfId="11203" builtinId="8" hidden="1"/>
    <cellStyle name="Hyperlink" xfId="11205" builtinId="8" hidden="1"/>
    <cellStyle name="Hyperlink" xfId="11207" builtinId="8" hidden="1"/>
    <cellStyle name="Hyperlink" xfId="11209" builtinId="8" hidden="1"/>
    <cellStyle name="Hyperlink" xfId="11211" builtinId="8" hidden="1"/>
    <cellStyle name="Hyperlink" xfId="11213" builtinId="8" hidden="1"/>
    <cellStyle name="Hyperlink" xfId="11215" builtinId="8" hidden="1"/>
    <cellStyle name="Hyperlink" xfId="11217" builtinId="8" hidden="1"/>
    <cellStyle name="Hyperlink" xfId="11219" builtinId="8" hidden="1"/>
    <cellStyle name="Hyperlink" xfId="11221" builtinId="8" hidden="1"/>
    <cellStyle name="Hyperlink" xfId="11223" builtinId="8" hidden="1"/>
    <cellStyle name="Hyperlink" xfId="11225" builtinId="8" hidden="1"/>
    <cellStyle name="Hyperlink" xfId="11227" builtinId="8" hidden="1"/>
    <cellStyle name="Hyperlink" xfId="11229" builtinId="8" hidden="1"/>
    <cellStyle name="Hyperlink" xfId="11231" builtinId="8" hidden="1"/>
    <cellStyle name="Hyperlink" xfId="11233" builtinId="8" hidden="1"/>
    <cellStyle name="Hyperlink" xfId="11235" builtinId="8" hidden="1"/>
    <cellStyle name="Hyperlink" xfId="11237" builtinId="8" hidden="1"/>
    <cellStyle name="Hyperlink" xfId="11239" builtinId="8" hidden="1"/>
    <cellStyle name="Hyperlink" xfId="11241" builtinId="8" hidden="1"/>
    <cellStyle name="Hyperlink" xfId="11243" builtinId="8" hidden="1"/>
    <cellStyle name="Hyperlink" xfId="11245" builtinId="8" hidden="1"/>
    <cellStyle name="Hyperlink" xfId="11247" builtinId="8" hidden="1"/>
    <cellStyle name="Hyperlink" xfId="11249" builtinId="8" hidden="1"/>
    <cellStyle name="Hyperlink" xfId="11251" builtinId="8" hidden="1"/>
    <cellStyle name="Hyperlink" xfId="11253" builtinId="8" hidden="1"/>
    <cellStyle name="Hyperlink" xfId="11255" builtinId="8" hidden="1"/>
    <cellStyle name="Hyperlink" xfId="11257" builtinId="8" hidden="1"/>
    <cellStyle name="Hyperlink" xfId="11259" builtinId="8" hidden="1"/>
    <cellStyle name="Hyperlink" xfId="11261" builtinId="8" hidden="1"/>
    <cellStyle name="Hyperlink" xfId="11263" builtinId="8" hidden="1"/>
    <cellStyle name="Hyperlink" xfId="11265" builtinId="8" hidden="1"/>
    <cellStyle name="Hyperlink" xfId="11267" builtinId="8" hidden="1"/>
    <cellStyle name="Hyperlink" xfId="11269" builtinId="8" hidden="1"/>
    <cellStyle name="Hyperlink" xfId="11271" builtinId="8" hidden="1"/>
    <cellStyle name="Hyperlink" xfId="11273" builtinId="8" hidden="1"/>
    <cellStyle name="Hyperlink" xfId="11275" builtinId="8" hidden="1"/>
    <cellStyle name="Hyperlink" xfId="11277" builtinId="8" hidden="1"/>
    <cellStyle name="Hyperlink" xfId="11279" builtinId="8" hidden="1"/>
    <cellStyle name="Hyperlink" xfId="11281" builtinId="8" hidden="1"/>
    <cellStyle name="Hyperlink" xfId="11283" builtinId="8" hidden="1"/>
    <cellStyle name="Hyperlink" xfId="11285" builtinId="8" hidden="1"/>
    <cellStyle name="Hyperlink" xfId="11287" builtinId="8" hidden="1"/>
    <cellStyle name="Hyperlink" xfId="11289" builtinId="8" hidden="1"/>
    <cellStyle name="Hyperlink" xfId="11291" builtinId="8" hidden="1"/>
    <cellStyle name="Hyperlink" xfId="11293" builtinId="8" hidden="1"/>
    <cellStyle name="Hyperlink" xfId="11295" builtinId="8" hidden="1"/>
    <cellStyle name="Hyperlink" xfId="11297" builtinId="8" hidden="1"/>
    <cellStyle name="Hyperlink" xfId="11299" builtinId="8" hidden="1"/>
    <cellStyle name="Hyperlink" xfId="11301" builtinId="8" hidden="1"/>
    <cellStyle name="Hyperlink" xfId="11303" builtinId="8" hidden="1"/>
    <cellStyle name="Hyperlink" xfId="11305" builtinId="8" hidden="1"/>
    <cellStyle name="Hyperlink" xfId="11307" builtinId="8" hidden="1"/>
    <cellStyle name="Hyperlink" xfId="11309" builtinId="8" hidden="1"/>
    <cellStyle name="Hyperlink" xfId="11311" builtinId="8" hidden="1"/>
    <cellStyle name="Hyperlink" xfId="11313" builtinId="8" hidden="1"/>
    <cellStyle name="Hyperlink" xfId="11315" builtinId="8" hidden="1"/>
    <cellStyle name="Hyperlink" xfId="11317" builtinId="8" hidden="1"/>
    <cellStyle name="Hyperlink" xfId="11319" builtinId="8" hidden="1"/>
    <cellStyle name="Hyperlink" xfId="11321" builtinId="8" hidden="1"/>
    <cellStyle name="Hyperlink" xfId="11323" builtinId="8" hidden="1"/>
    <cellStyle name="Hyperlink" xfId="11325" builtinId="8" hidden="1"/>
    <cellStyle name="Hyperlink" xfId="11327" builtinId="8" hidden="1"/>
    <cellStyle name="Hyperlink" xfId="11329" builtinId="8" hidden="1"/>
    <cellStyle name="Hyperlink" xfId="11331" builtinId="8" hidden="1"/>
    <cellStyle name="Hyperlink" xfId="11333" builtinId="8" hidden="1"/>
    <cellStyle name="Hyperlink" xfId="11335" builtinId="8" hidden="1"/>
    <cellStyle name="Hyperlink" xfId="11337" builtinId="8" hidden="1"/>
    <cellStyle name="Hyperlink" xfId="11339" builtinId="8" hidden="1"/>
    <cellStyle name="Hyperlink" xfId="11341" builtinId="8" hidden="1"/>
    <cellStyle name="Hyperlink" xfId="11343" builtinId="8" hidden="1"/>
    <cellStyle name="Hyperlink" xfId="11345" builtinId="8" hidden="1"/>
    <cellStyle name="Hyperlink" xfId="11347" builtinId="8" hidden="1"/>
    <cellStyle name="Hyperlink" xfId="11349" builtinId="8" hidden="1"/>
    <cellStyle name="Hyperlink" xfId="11351" builtinId="8" hidden="1"/>
    <cellStyle name="Hyperlink" xfId="11353" builtinId="8" hidden="1"/>
    <cellStyle name="Hyperlink" xfId="11355" builtinId="8" hidden="1"/>
    <cellStyle name="Hyperlink" xfId="11357" builtinId="8" hidden="1"/>
    <cellStyle name="Hyperlink" xfId="11359" builtinId="8" hidden="1"/>
    <cellStyle name="Hyperlink" xfId="11361" builtinId="8" hidden="1"/>
    <cellStyle name="Hyperlink" xfId="11363" builtinId="8" hidden="1"/>
    <cellStyle name="Hyperlink" xfId="11365" builtinId="8" hidden="1"/>
    <cellStyle name="Hyperlink" xfId="11367" builtinId="8" hidden="1"/>
    <cellStyle name="Hyperlink" xfId="11369" builtinId="8" hidden="1"/>
    <cellStyle name="Hyperlink" xfId="11371" builtinId="8" hidden="1"/>
    <cellStyle name="Hyperlink" xfId="11373" builtinId="8" hidden="1"/>
    <cellStyle name="Hyperlink" xfId="11375" builtinId="8" hidden="1"/>
    <cellStyle name="Hyperlink" xfId="11377" builtinId="8" hidden="1"/>
    <cellStyle name="Hyperlink" xfId="11379" builtinId="8" hidden="1"/>
    <cellStyle name="Hyperlink" xfId="11381" builtinId="8" hidden="1"/>
    <cellStyle name="Hyperlink" xfId="11383" builtinId="8" hidden="1"/>
    <cellStyle name="Hyperlink" xfId="11385" builtinId="8" hidden="1"/>
    <cellStyle name="Hyperlink" xfId="11387" builtinId="8" hidden="1"/>
    <cellStyle name="Hyperlink" xfId="11389" builtinId="8" hidden="1"/>
    <cellStyle name="Hyperlink" xfId="11391" builtinId="8" hidden="1"/>
    <cellStyle name="Hyperlink" xfId="11393" builtinId="8" hidden="1"/>
    <cellStyle name="Hyperlink" xfId="11395" builtinId="8" hidden="1"/>
    <cellStyle name="Hyperlink" xfId="11397" builtinId="8" hidden="1"/>
    <cellStyle name="Hyperlink" xfId="11399" builtinId="8" hidden="1"/>
    <cellStyle name="Hyperlink" xfId="11401" builtinId="8" hidden="1"/>
    <cellStyle name="Hyperlink" xfId="11403" builtinId="8" hidden="1"/>
    <cellStyle name="Hyperlink" xfId="11405" builtinId="8" hidden="1"/>
    <cellStyle name="Hyperlink" xfId="11407" builtinId="8" hidden="1"/>
    <cellStyle name="Hyperlink" xfId="11409" builtinId="8" hidden="1"/>
    <cellStyle name="Hyperlink" xfId="11411" builtinId="8" hidden="1"/>
    <cellStyle name="Hyperlink" xfId="11413" builtinId="8" hidden="1"/>
    <cellStyle name="Hyperlink" xfId="11415" builtinId="8" hidden="1"/>
    <cellStyle name="Hyperlink" xfId="11417" builtinId="8" hidden="1"/>
    <cellStyle name="Hyperlink" xfId="11419" builtinId="8" hidden="1"/>
    <cellStyle name="Hyperlink" xfId="11421" builtinId="8" hidden="1"/>
    <cellStyle name="Hyperlink" xfId="11423" builtinId="8" hidden="1"/>
    <cellStyle name="Hyperlink" xfId="11425" builtinId="8" hidden="1"/>
    <cellStyle name="Hyperlink" xfId="11427" builtinId="8" hidden="1"/>
    <cellStyle name="Hyperlink" xfId="11429" builtinId="8" hidden="1"/>
    <cellStyle name="Hyperlink" xfId="11431" builtinId="8" hidden="1"/>
    <cellStyle name="Hyperlink" xfId="11433" builtinId="8" hidden="1"/>
    <cellStyle name="Hyperlink" xfId="11435" builtinId="8" hidden="1"/>
    <cellStyle name="Hyperlink" xfId="11437" builtinId="8" hidden="1"/>
    <cellStyle name="Hyperlink" xfId="11439" builtinId="8" hidden="1"/>
    <cellStyle name="Hyperlink" xfId="11441" builtinId="8" hidden="1"/>
    <cellStyle name="Hyperlink" xfId="11443" builtinId="8" hidden="1"/>
    <cellStyle name="Hyperlink" xfId="11445" builtinId="8" hidden="1"/>
    <cellStyle name="Hyperlink" xfId="11447" builtinId="8" hidden="1"/>
    <cellStyle name="Hyperlink" xfId="11449" builtinId="8" hidden="1"/>
    <cellStyle name="Hyperlink" xfId="11451" builtinId="8" hidden="1"/>
    <cellStyle name="Hyperlink" xfId="11453" builtinId="8" hidden="1"/>
    <cellStyle name="Hyperlink" xfId="11455" builtinId="8" hidden="1"/>
    <cellStyle name="Hyperlink" xfId="11457" builtinId="8" hidden="1"/>
    <cellStyle name="Hyperlink" xfId="11459" builtinId="8" hidden="1"/>
    <cellStyle name="Hyperlink" xfId="11461" builtinId="8" hidden="1"/>
    <cellStyle name="Hyperlink" xfId="11463" builtinId="8" hidden="1"/>
    <cellStyle name="Hyperlink" xfId="11465" builtinId="8" hidden="1"/>
    <cellStyle name="Hyperlink" xfId="11467" builtinId="8" hidden="1"/>
    <cellStyle name="Hyperlink" xfId="11469" builtinId="8" hidden="1"/>
    <cellStyle name="Hyperlink" xfId="11471" builtinId="8" hidden="1"/>
    <cellStyle name="Hyperlink" xfId="11473" builtinId="8" hidden="1"/>
    <cellStyle name="Hyperlink" xfId="11475" builtinId="8" hidden="1"/>
    <cellStyle name="Hyperlink" xfId="11477" builtinId="8" hidden="1"/>
    <cellStyle name="Hyperlink" xfId="11479" builtinId="8" hidden="1"/>
    <cellStyle name="Hyperlink" xfId="11481" builtinId="8" hidden="1"/>
    <cellStyle name="Hyperlink" xfId="11483" builtinId="8" hidden="1"/>
    <cellStyle name="Hyperlink" xfId="11485" builtinId="8" hidden="1"/>
    <cellStyle name="Hyperlink" xfId="11487" builtinId="8" hidden="1"/>
    <cellStyle name="Hyperlink" xfId="11489" builtinId="8" hidden="1"/>
    <cellStyle name="Hyperlink" xfId="11491" builtinId="8" hidden="1"/>
    <cellStyle name="Hyperlink" xfId="11493" builtinId="8" hidden="1"/>
    <cellStyle name="Hyperlink" xfId="11495" builtinId="8" hidden="1"/>
    <cellStyle name="Hyperlink" xfId="11497" builtinId="8" hidden="1"/>
    <cellStyle name="Hyperlink" xfId="11499" builtinId="8" hidden="1"/>
    <cellStyle name="Hyperlink" xfId="11501" builtinId="8" hidden="1"/>
    <cellStyle name="Hyperlink" xfId="11503" builtinId="8" hidden="1"/>
    <cellStyle name="Hyperlink" xfId="11505" builtinId="8" hidden="1"/>
    <cellStyle name="Hyperlink" xfId="11507" builtinId="8" hidden="1"/>
    <cellStyle name="Hyperlink" xfId="11509" builtinId="8" hidden="1"/>
    <cellStyle name="Hyperlink" xfId="11511" builtinId="8" hidden="1"/>
    <cellStyle name="Hyperlink" xfId="11513" builtinId="8" hidden="1"/>
    <cellStyle name="Hyperlink" xfId="11515" builtinId="8" hidden="1"/>
    <cellStyle name="Hyperlink" xfId="11517" builtinId="8" hidden="1"/>
    <cellStyle name="Hyperlink" xfId="11519" builtinId="8" hidden="1"/>
    <cellStyle name="Hyperlink" xfId="11521" builtinId="8" hidden="1"/>
    <cellStyle name="Hyperlink" xfId="11523" builtinId="8" hidden="1"/>
    <cellStyle name="Hyperlink" xfId="11525" builtinId="8" hidden="1"/>
    <cellStyle name="Hyperlink" xfId="11527" builtinId="8" hidden="1"/>
    <cellStyle name="Hyperlink" xfId="11529" builtinId="8" hidden="1"/>
    <cellStyle name="Hyperlink" xfId="11531" builtinId="8" hidden="1"/>
    <cellStyle name="Hyperlink" xfId="11533" builtinId="8" hidden="1"/>
    <cellStyle name="Hyperlink" xfId="11535" builtinId="8" hidden="1"/>
    <cellStyle name="Hyperlink" xfId="11537" builtinId="8" hidden="1"/>
    <cellStyle name="Hyperlink" xfId="11539" builtinId="8" hidden="1"/>
    <cellStyle name="Hyperlink" xfId="11541" builtinId="8" hidden="1"/>
    <cellStyle name="Hyperlink" xfId="11543" builtinId="8" hidden="1"/>
    <cellStyle name="Hyperlink" xfId="11545" builtinId="8" hidden="1"/>
    <cellStyle name="Hyperlink" xfId="11547" builtinId="8" hidden="1"/>
    <cellStyle name="Hyperlink" xfId="11549" builtinId="8" hidden="1"/>
    <cellStyle name="Hyperlink" xfId="11551" builtinId="8" hidden="1"/>
    <cellStyle name="Hyperlink" xfId="11553" builtinId="8" hidden="1"/>
    <cellStyle name="Hyperlink" xfId="11555" builtinId="8" hidden="1"/>
    <cellStyle name="Hyperlink" xfId="11557" builtinId="8" hidden="1"/>
    <cellStyle name="Hyperlink" xfId="11559" builtinId="8" hidden="1"/>
    <cellStyle name="Hyperlink" xfId="11561" builtinId="8" hidden="1"/>
    <cellStyle name="Hyperlink" xfId="11563" builtinId="8" hidden="1"/>
    <cellStyle name="Hyperlink" xfId="11565" builtinId="8" hidden="1"/>
    <cellStyle name="Hyperlink" xfId="11567" builtinId="8" hidden="1"/>
    <cellStyle name="Hyperlink" xfId="11569" builtinId="8" hidden="1"/>
    <cellStyle name="Hyperlink" xfId="11571" builtinId="8" hidden="1"/>
    <cellStyle name="Hyperlink" xfId="11573" builtinId="8" hidden="1"/>
    <cellStyle name="Hyperlink" xfId="11575" builtinId="8" hidden="1"/>
    <cellStyle name="Hyperlink" xfId="11577" builtinId="8" hidden="1"/>
    <cellStyle name="Hyperlink" xfId="11579" builtinId="8" hidden="1"/>
    <cellStyle name="Hyperlink" xfId="11581" builtinId="8" hidden="1"/>
    <cellStyle name="Hyperlink" xfId="11583" builtinId="8" hidden="1"/>
    <cellStyle name="Hyperlink" xfId="11585" builtinId="8" hidden="1"/>
    <cellStyle name="Hyperlink" xfId="11587" builtinId="8" hidden="1"/>
    <cellStyle name="Hyperlink" xfId="11589" builtinId="8" hidden="1"/>
    <cellStyle name="Hyperlink" xfId="11591" builtinId="8" hidden="1"/>
    <cellStyle name="Hyperlink" xfId="11593" builtinId="8" hidden="1"/>
    <cellStyle name="Hyperlink" xfId="11595" builtinId="8" hidden="1"/>
    <cellStyle name="Hyperlink" xfId="11597" builtinId="8" hidden="1"/>
    <cellStyle name="Hyperlink" xfId="11599" builtinId="8" hidden="1"/>
    <cellStyle name="Hyperlink" xfId="11601" builtinId="8" hidden="1"/>
    <cellStyle name="Hyperlink" xfId="11603" builtinId="8" hidden="1"/>
    <cellStyle name="Hyperlink" xfId="11605" builtinId="8" hidden="1"/>
    <cellStyle name="Hyperlink" xfId="11607" builtinId="8" hidden="1"/>
    <cellStyle name="Hyperlink" xfId="11609" builtinId="8" hidden="1"/>
    <cellStyle name="Hyperlink" xfId="11611" builtinId="8" hidden="1"/>
    <cellStyle name="Hyperlink" xfId="11613" builtinId="8" hidden="1"/>
    <cellStyle name="Hyperlink" xfId="11615" builtinId="8" hidden="1"/>
    <cellStyle name="Hyperlink" xfId="11617" builtinId="8" hidden="1"/>
    <cellStyle name="Hyperlink" xfId="11619" builtinId="8" hidden="1"/>
    <cellStyle name="Hyperlink" xfId="11621" builtinId="8" hidden="1"/>
    <cellStyle name="Hyperlink" xfId="11623" builtinId="8" hidden="1"/>
    <cellStyle name="Hyperlink" xfId="11625" builtinId="8" hidden="1"/>
    <cellStyle name="Hyperlink" xfId="11627" builtinId="8" hidden="1"/>
    <cellStyle name="Hyperlink" xfId="11629" builtinId="8" hidden="1"/>
    <cellStyle name="Hyperlink" xfId="11631" builtinId="8" hidden="1"/>
    <cellStyle name="Hyperlink" xfId="11633" builtinId="8" hidden="1"/>
    <cellStyle name="Hyperlink" xfId="11635" builtinId="8" hidden="1"/>
    <cellStyle name="Hyperlink" xfId="11637" builtinId="8" hidden="1"/>
    <cellStyle name="Hyperlink" xfId="11639" builtinId="8" hidden="1"/>
    <cellStyle name="Hyperlink" xfId="11641" builtinId="8" hidden="1"/>
    <cellStyle name="Hyperlink" xfId="11643" builtinId="8" hidden="1"/>
    <cellStyle name="Hyperlink" xfId="11645" builtinId="8" hidden="1"/>
    <cellStyle name="Hyperlink" xfId="11647" builtinId="8" hidden="1"/>
    <cellStyle name="Hyperlink" xfId="11649" builtinId="8" hidden="1"/>
    <cellStyle name="Hyperlink" xfId="11651" builtinId="8" hidden="1"/>
    <cellStyle name="Hyperlink" xfId="11653" builtinId="8" hidden="1"/>
    <cellStyle name="Hyperlink" xfId="11655" builtinId="8" hidden="1"/>
    <cellStyle name="Hyperlink" xfId="11657" builtinId="8" hidden="1"/>
    <cellStyle name="Hyperlink" xfId="11659" builtinId="8" hidden="1"/>
    <cellStyle name="Hyperlink" xfId="11661" builtinId="8" hidden="1"/>
    <cellStyle name="Hyperlink" xfId="11663" builtinId="8" hidden="1"/>
    <cellStyle name="Hyperlink" xfId="11665" builtinId="8" hidden="1"/>
    <cellStyle name="Hyperlink" xfId="11667" builtinId="8" hidden="1"/>
    <cellStyle name="Hyperlink" xfId="11669" builtinId="8" hidden="1"/>
    <cellStyle name="Hyperlink" xfId="11671" builtinId="8" hidden="1"/>
    <cellStyle name="Hyperlink" xfId="11673" builtinId="8" hidden="1"/>
    <cellStyle name="Hyperlink" xfId="11675" builtinId="8" hidden="1"/>
    <cellStyle name="Hyperlink" xfId="11677" builtinId="8" hidden="1"/>
    <cellStyle name="Hyperlink" xfId="11679" builtinId="8" hidden="1"/>
    <cellStyle name="Hyperlink" xfId="11681" builtinId="8" hidden="1"/>
    <cellStyle name="Hyperlink" xfId="11683" builtinId="8" hidden="1"/>
    <cellStyle name="Hyperlink" xfId="11685" builtinId="8" hidden="1"/>
    <cellStyle name="Hyperlink" xfId="11687" builtinId="8" hidden="1"/>
    <cellStyle name="Hyperlink" xfId="11689" builtinId="8" hidden="1"/>
    <cellStyle name="Hyperlink" xfId="11691" builtinId="8" hidden="1"/>
    <cellStyle name="Hyperlink" xfId="11693" builtinId="8" hidden="1"/>
    <cellStyle name="Hyperlink" xfId="11695" builtinId="8" hidden="1"/>
    <cellStyle name="Hyperlink" xfId="11697" builtinId="8" hidden="1"/>
    <cellStyle name="Hyperlink" xfId="11699" builtinId="8" hidden="1"/>
    <cellStyle name="Hyperlink" xfId="11701" builtinId="8" hidden="1"/>
    <cellStyle name="Hyperlink" xfId="11703" builtinId="8" hidden="1"/>
    <cellStyle name="Hyperlink" xfId="11705" builtinId="8" hidden="1"/>
    <cellStyle name="Hyperlink" xfId="11707" builtinId="8" hidden="1"/>
    <cellStyle name="Hyperlink" xfId="11709" builtinId="8" hidden="1"/>
    <cellStyle name="Hyperlink" xfId="11711" builtinId="8" hidden="1"/>
    <cellStyle name="Hyperlink" xfId="11713" builtinId="8" hidden="1"/>
    <cellStyle name="Hyperlink" xfId="11715" builtinId="8" hidden="1"/>
    <cellStyle name="Hyperlink" xfId="11717" builtinId="8" hidden="1"/>
    <cellStyle name="Hyperlink" xfId="11719" builtinId="8" hidden="1"/>
    <cellStyle name="Hyperlink" xfId="11721" builtinId="8" hidden="1"/>
    <cellStyle name="Hyperlink" xfId="11723" builtinId="8" hidden="1"/>
    <cellStyle name="Hyperlink" xfId="11725" builtinId="8" hidden="1"/>
    <cellStyle name="Hyperlink" xfId="11727" builtinId="8" hidden="1"/>
    <cellStyle name="Hyperlink" xfId="11729" builtinId="8" hidden="1"/>
    <cellStyle name="Hyperlink" xfId="11731" builtinId="8" hidden="1"/>
    <cellStyle name="Hyperlink" xfId="11733" builtinId="8" hidden="1"/>
    <cellStyle name="Hyperlink" xfId="11735" builtinId="8" hidden="1"/>
    <cellStyle name="Hyperlink" xfId="11737" builtinId="8" hidden="1"/>
    <cellStyle name="Hyperlink" xfId="11739" builtinId="8" hidden="1"/>
    <cellStyle name="Hyperlink" xfId="11741" builtinId="8" hidden="1"/>
    <cellStyle name="Hyperlink" xfId="11743" builtinId="8" hidden="1"/>
    <cellStyle name="Hyperlink" xfId="11745" builtinId="8" hidden="1"/>
    <cellStyle name="Hyperlink" xfId="11747" builtinId="8" hidden="1"/>
    <cellStyle name="Hyperlink" xfId="11749" builtinId="8" hidden="1"/>
    <cellStyle name="Hyperlink" xfId="11751" builtinId="8" hidden="1"/>
    <cellStyle name="Hyperlink" xfId="11753" builtinId="8" hidden="1"/>
    <cellStyle name="Hyperlink" xfId="11755" builtinId="8" hidden="1"/>
    <cellStyle name="Hyperlink" xfId="11757" builtinId="8" hidden="1"/>
    <cellStyle name="Hyperlink" xfId="11759" builtinId="8" hidden="1"/>
    <cellStyle name="Hyperlink" xfId="11761" builtinId="8" hidden="1"/>
    <cellStyle name="Hyperlink" xfId="11763" builtinId="8" hidden="1"/>
    <cellStyle name="Hyperlink" xfId="11765" builtinId="8" hidden="1"/>
    <cellStyle name="Hyperlink" xfId="11767" builtinId="8" hidden="1"/>
    <cellStyle name="Hyperlink" xfId="11769" builtinId="8" hidden="1"/>
    <cellStyle name="Hyperlink" xfId="11771" builtinId="8" hidden="1"/>
    <cellStyle name="Hyperlink" xfId="11773" builtinId="8" hidden="1"/>
    <cellStyle name="Hyperlink" xfId="11775" builtinId="8" hidden="1"/>
    <cellStyle name="Hyperlink" xfId="11777" builtinId="8" hidden="1"/>
    <cellStyle name="Hyperlink" xfId="11779" builtinId="8" hidden="1"/>
    <cellStyle name="Hyperlink" xfId="11781" builtinId="8" hidden="1"/>
    <cellStyle name="Hyperlink" xfId="11783" builtinId="8" hidden="1"/>
    <cellStyle name="Hyperlink" xfId="11785" builtinId="8" hidden="1"/>
    <cellStyle name="Hyperlink" xfId="11787" builtinId="8" hidden="1"/>
    <cellStyle name="Hyperlink" xfId="11789" builtinId="8" hidden="1"/>
    <cellStyle name="Hyperlink" xfId="11791" builtinId="8" hidden="1"/>
    <cellStyle name="Hyperlink" xfId="11793" builtinId="8" hidden="1"/>
    <cellStyle name="Hyperlink" xfId="11795" builtinId="8" hidden="1"/>
    <cellStyle name="Hyperlink" xfId="11797" builtinId="8" hidden="1"/>
    <cellStyle name="Hyperlink" xfId="11799" builtinId="8" hidden="1"/>
    <cellStyle name="Hyperlink" xfId="11801" builtinId="8" hidden="1"/>
    <cellStyle name="Hyperlink" xfId="11803" builtinId="8" hidden="1"/>
    <cellStyle name="Hyperlink" xfId="11805" builtinId="8" hidden="1"/>
    <cellStyle name="Hyperlink" xfId="11807" builtinId="8" hidden="1"/>
    <cellStyle name="Hyperlink" xfId="11809" builtinId="8" hidden="1"/>
    <cellStyle name="Hyperlink" xfId="11811" builtinId="8" hidden="1"/>
    <cellStyle name="Hyperlink" xfId="11813" builtinId="8" hidden="1"/>
    <cellStyle name="Hyperlink" xfId="11815" builtinId="8" hidden="1"/>
    <cellStyle name="Hyperlink" xfId="11817" builtinId="8" hidden="1"/>
    <cellStyle name="Hyperlink" xfId="11819" builtinId="8" hidden="1"/>
    <cellStyle name="Hyperlink" xfId="11821" builtinId="8" hidden="1"/>
    <cellStyle name="Hyperlink" xfId="11823" builtinId="8" hidden="1"/>
    <cellStyle name="Hyperlink" xfId="11825" builtinId="8" hidden="1"/>
    <cellStyle name="Hyperlink" xfId="11827" builtinId="8" hidden="1"/>
    <cellStyle name="Hyperlink" xfId="11829" builtinId="8" hidden="1"/>
    <cellStyle name="Hyperlink" xfId="11831" builtinId="8" hidden="1"/>
    <cellStyle name="Hyperlink" xfId="11833" builtinId="8" hidden="1"/>
    <cellStyle name="Hyperlink" xfId="11835" builtinId="8" hidden="1"/>
    <cellStyle name="Hyperlink" xfId="11837" builtinId="8" hidden="1"/>
    <cellStyle name="Hyperlink" xfId="11839" builtinId="8" hidden="1"/>
    <cellStyle name="Hyperlink" xfId="11841" builtinId="8" hidden="1"/>
    <cellStyle name="Hyperlink" xfId="11843" builtinId="8" hidden="1"/>
    <cellStyle name="Hyperlink" xfId="11845" builtinId="8" hidden="1"/>
    <cellStyle name="Hyperlink" xfId="11847" builtinId="8" hidden="1"/>
    <cellStyle name="Hyperlink" xfId="11849" builtinId="8" hidden="1"/>
    <cellStyle name="Hyperlink" xfId="11851" builtinId="8" hidden="1"/>
    <cellStyle name="Hyperlink" xfId="11853" builtinId="8" hidden="1"/>
    <cellStyle name="Hyperlink" xfId="11855" builtinId="8" hidden="1"/>
    <cellStyle name="Hyperlink" xfId="11857" builtinId="8" hidden="1"/>
    <cellStyle name="Hyperlink" xfId="11859" builtinId="8" hidden="1"/>
    <cellStyle name="Hyperlink" xfId="11861" builtinId="8" hidden="1"/>
    <cellStyle name="Hyperlink" xfId="11863" builtinId="8" hidden="1"/>
    <cellStyle name="Hyperlink" xfId="11865" builtinId="8" hidden="1"/>
    <cellStyle name="Hyperlink" xfId="11867" builtinId="8" hidden="1"/>
    <cellStyle name="Hyperlink" xfId="11869" builtinId="8" hidden="1"/>
    <cellStyle name="Hyperlink" xfId="11871" builtinId="8" hidden="1"/>
    <cellStyle name="Hyperlink" xfId="11873" builtinId="8" hidden="1"/>
    <cellStyle name="Hyperlink" xfId="11875" builtinId="8" hidden="1"/>
    <cellStyle name="Hyperlink" xfId="11877" builtinId="8" hidden="1"/>
    <cellStyle name="Hyperlink" xfId="11879" builtinId="8" hidden="1"/>
    <cellStyle name="Hyperlink" xfId="11881" builtinId="8" hidden="1"/>
    <cellStyle name="Hyperlink" xfId="11883" builtinId="8" hidden="1"/>
    <cellStyle name="Hyperlink" xfId="11885" builtinId="8" hidden="1"/>
    <cellStyle name="Hyperlink" xfId="11887" builtinId="8" hidden="1"/>
    <cellStyle name="Hyperlink" xfId="11889" builtinId="8" hidden="1"/>
    <cellStyle name="Hyperlink" xfId="11891" builtinId="8" hidden="1"/>
    <cellStyle name="Hyperlink" xfId="11893" builtinId="8" hidden="1"/>
    <cellStyle name="Hyperlink" xfId="11895" builtinId="8" hidden="1"/>
    <cellStyle name="Hyperlink" xfId="11897" builtinId="8" hidden="1"/>
    <cellStyle name="Hyperlink" xfId="11899" builtinId="8" hidden="1"/>
    <cellStyle name="Hyperlink" xfId="11901" builtinId="8" hidden="1"/>
    <cellStyle name="Hyperlink" xfId="11903" builtinId="8" hidden="1"/>
    <cellStyle name="Hyperlink" xfId="11905" builtinId="8" hidden="1"/>
    <cellStyle name="Hyperlink" xfId="11907" builtinId="8" hidden="1"/>
    <cellStyle name="Hyperlink" xfId="11909" builtinId="8" hidden="1"/>
    <cellStyle name="Hyperlink" xfId="11911" builtinId="8" hidden="1"/>
    <cellStyle name="Hyperlink" xfId="11913" builtinId="8" hidden="1"/>
    <cellStyle name="Hyperlink" xfId="11915" builtinId="8" hidden="1"/>
    <cellStyle name="Hyperlink" xfId="11917" builtinId="8" hidden="1"/>
    <cellStyle name="Hyperlink" xfId="11919" builtinId="8" hidden="1"/>
    <cellStyle name="Hyperlink" xfId="11921" builtinId="8" hidden="1"/>
    <cellStyle name="Hyperlink" xfId="11923" builtinId="8" hidden="1"/>
    <cellStyle name="Hyperlink" xfId="11925" builtinId="8" hidden="1"/>
    <cellStyle name="Hyperlink" xfId="11927" builtinId="8" hidden="1"/>
    <cellStyle name="Hyperlink" xfId="11929" builtinId="8" hidden="1"/>
    <cellStyle name="Hyperlink" xfId="11931" builtinId="8" hidden="1"/>
    <cellStyle name="Hyperlink" xfId="11933" builtinId="8" hidden="1"/>
    <cellStyle name="Hyperlink" xfId="11935" builtinId="8" hidden="1"/>
    <cellStyle name="Hyperlink" xfId="11937" builtinId="8" hidden="1"/>
    <cellStyle name="Hyperlink" xfId="11939" builtinId="8" hidden="1"/>
    <cellStyle name="Hyperlink" xfId="11941" builtinId="8" hidden="1"/>
    <cellStyle name="Hyperlink" xfId="11943" builtinId="8" hidden="1"/>
    <cellStyle name="Hyperlink" xfId="11945" builtinId="8" hidden="1"/>
    <cellStyle name="Hyperlink" xfId="11947" builtinId="8" hidden="1"/>
    <cellStyle name="Hyperlink" xfId="11949" builtinId="8" hidden="1"/>
    <cellStyle name="Hyperlink" xfId="11951" builtinId="8" hidden="1"/>
    <cellStyle name="Hyperlink" xfId="11953" builtinId="8" hidden="1"/>
    <cellStyle name="Hyperlink" xfId="11955" builtinId="8" hidden="1"/>
    <cellStyle name="Hyperlink" xfId="11957" builtinId="8" hidden="1"/>
    <cellStyle name="Hyperlink" xfId="11959" builtinId="8" hidden="1"/>
    <cellStyle name="Hyperlink" xfId="11961" builtinId="8" hidden="1"/>
    <cellStyle name="Hyperlink" xfId="11963" builtinId="8" hidden="1"/>
    <cellStyle name="Hyperlink" xfId="11965" builtinId="8" hidden="1"/>
    <cellStyle name="Hyperlink" xfId="11967" builtinId="8" hidden="1"/>
    <cellStyle name="Hyperlink" xfId="11969" builtinId="8" hidden="1"/>
    <cellStyle name="Hyperlink" xfId="11971" builtinId="8" hidden="1"/>
    <cellStyle name="Hyperlink" xfId="11973" builtinId="8" hidden="1"/>
    <cellStyle name="Hyperlink" xfId="11975" builtinId="8" hidden="1"/>
    <cellStyle name="Hyperlink" xfId="11977" builtinId="8" hidden="1"/>
    <cellStyle name="Hyperlink" xfId="11979" builtinId="8" hidden="1"/>
    <cellStyle name="Hyperlink" xfId="11981" builtinId="8" hidden="1"/>
    <cellStyle name="Hyperlink" xfId="11983" builtinId="8" hidden="1"/>
    <cellStyle name="Hyperlink" xfId="11985" builtinId="8" hidden="1"/>
    <cellStyle name="Hyperlink" xfId="11987" builtinId="8" hidden="1"/>
    <cellStyle name="Hyperlink" xfId="11989" builtinId="8" hidden="1"/>
    <cellStyle name="Hyperlink" xfId="11991" builtinId="8" hidden="1"/>
    <cellStyle name="Hyperlink" xfId="11993" builtinId="8" hidden="1"/>
    <cellStyle name="Hyperlink" xfId="11995" builtinId="8" hidden="1"/>
    <cellStyle name="Hyperlink" xfId="11997" builtinId="8" hidden="1"/>
    <cellStyle name="Hyperlink" xfId="11999" builtinId="8" hidden="1"/>
    <cellStyle name="Hyperlink" xfId="12001" builtinId="8" hidden="1"/>
    <cellStyle name="Hyperlink" xfId="12003" builtinId="8" hidden="1"/>
    <cellStyle name="Hyperlink" xfId="12005" builtinId="8" hidden="1"/>
    <cellStyle name="Hyperlink" xfId="12007" builtinId="8" hidden="1"/>
    <cellStyle name="Hyperlink" xfId="12009" builtinId="8" hidden="1"/>
    <cellStyle name="Hyperlink" xfId="12011" builtinId="8" hidden="1"/>
    <cellStyle name="Hyperlink" xfId="12013" builtinId="8" hidden="1"/>
    <cellStyle name="Hyperlink" xfId="12015" builtinId="8" hidden="1"/>
    <cellStyle name="Hyperlink" xfId="12017" builtinId="8" hidden="1"/>
    <cellStyle name="Hyperlink" xfId="12019" builtinId="8" hidden="1"/>
    <cellStyle name="Hyperlink" xfId="12021" builtinId="8" hidden="1"/>
    <cellStyle name="Hyperlink" xfId="12023" builtinId="8" hidden="1"/>
    <cellStyle name="Hyperlink" xfId="12025" builtinId="8" hidden="1"/>
    <cellStyle name="Hyperlink" xfId="12027" builtinId="8" hidden="1"/>
    <cellStyle name="Hyperlink" xfId="12029" builtinId="8" hidden="1"/>
    <cellStyle name="Hyperlink" xfId="12031" builtinId="8" hidden="1"/>
    <cellStyle name="Hyperlink" xfId="12033" builtinId="8" hidden="1"/>
    <cellStyle name="Hyperlink" xfId="12035" builtinId="8" hidden="1"/>
    <cellStyle name="Hyperlink" xfId="12037" builtinId="8" hidden="1"/>
    <cellStyle name="Hyperlink" xfId="12039" builtinId="8" hidden="1"/>
    <cellStyle name="Hyperlink" xfId="12041" builtinId="8" hidden="1"/>
    <cellStyle name="Hyperlink" xfId="12043" builtinId="8" hidden="1"/>
    <cellStyle name="Hyperlink" xfId="12045" builtinId="8" hidden="1"/>
    <cellStyle name="Hyperlink" xfId="12047" builtinId="8" hidden="1"/>
    <cellStyle name="Hyperlink" xfId="12049" builtinId="8" hidden="1"/>
    <cellStyle name="Hyperlink" xfId="12051" builtinId="8" hidden="1"/>
    <cellStyle name="Hyperlink" xfId="12053" builtinId="8" hidden="1"/>
    <cellStyle name="Hyperlink" xfId="12055" builtinId="8" hidden="1"/>
    <cellStyle name="Hyperlink" xfId="12057" builtinId="8" hidden="1"/>
    <cellStyle name="Hyperlink" xfId="12059" builtinId="8" hidden="1"/>
    <cellStyle name="Hyperlink" xfId="12061" builtinId="8" hidden="1"/>
    <cellStyle name="Hyperlink" xfId="12063" builtinId="8" hidden="1"/>
    <cellStyle name="Hyperlink" xfId="12065" builtinId="8" hidden="1"/>
    <cellStyle name="Hyperlink" xfId="12067" builtinId="8" hidden="1"/>
    <cellStyle name="Hyperlink" xfId="12069" builtinId="8" hidden="1"/>
    <cellStyle name="Hyperlink" xfId="12071" builtinId="8" hidden="1"/>
    <cellStyle name="Hyperlink" xfId="12073" builtinId="8" hidden="1"/>
    <cellStyle name="Hyperlink" xfId="12075" builtinId="8" hidden="1"/>
    <cellStyle name="Hyperlink" xfId="12077" builtinId="8" hidden="1"/>
    <cellStyle name="Hyperlink" xfId="12079" builtinId="8" hidden="1"/>
    <cellStyle name="Hyperlink" xfId="12081" builtinId="8" hidden="1"/>
    <cellStyle name="Hyperlink" xfId="12083" builtinId="8" hidden="1"/>
    <cellStyle name="Hyperlink" xfId="12085" builtinId="8" hidden="1"/>
    <cellStyle name="Hyperlink" xfId="12087" builtinId="8" hidden="1"/>
    <cellStyle name="Hyperlink" xfId="12089" builtinId="8" hidden="1"/>
    <cellStyle name="Hyperlink" xfId="12091" builtinId="8" hidden="1"/>
    <cellStyle name="Hyperlink" xfId="12093" builtinId="8" hidden="1"/>
    <cellStyle name="Hyperlink" xfId="12095" builtinId="8" hidden="1"/>
    <cellStyle name="Hyperlink" xfId="12097" builtinId="8" hidden="1"/>
    <cellStyle name="Hyperlink" xfId="12099" builtinId="8" hidden="1"/>
    <cellStyle name="Hyperlink" xfId="12101" builtinId="8" hidden="1"/>
    <cellStyle name="Hyperlink" xfId="12103" builtinId="8" hidden="1"/>
    <cellStyle name="Hyperlink" xfId="12105" builtinId="8" hidden="1"/>
    <cellStyle name="Hyperlink" xfId="12107" builtinId="8" hidden="1"/>
    <cellStyle name="Hyperlink" xfId="12109" builtinId="8" hidden="1"/>
    <cellStyle name="Hyperlink" xfId="12111" builtinId="8" hidden="1"/>
    <cellStyle name="Hyperlink" xfId="12113" builtinId="8" hidden="1"/>
    <cellStyle name="Hyperlink" xfId="12115" builtinId="8" hidden="1"/>
    <cellStyle name="Hyperlink" xfId="12117" builtinId="8" hidden="1"/>
    <cellStyle name="Hyperlink" xfId="12119" builtinId="8" hidden="1"/>
    <cellStyle name="Hyperlink" xfId="12121" builtinId="8" hidden="1"/>
    <cellStyle name="Hyperlink" xfId="12123" builtinId="8" hidden="1"/>
    <cellStyle name="Hyperlink" xfId="12125" builtinId="8" hidden="1"/>
    <cellStyle name="Hyperlink" xfId="12127" builtinId="8" hidden="1"/>
    <cellStyle name="Hyperlink" xfId="12129" builtinId="8" hidden="1"/>
    <cellStyle name="Hyperlink" xfId="12131" builtinId="8" hidden="1"/>
    <cellStyle name="Hyperlink" xfId="12133" builtinId="8" hidden="1"/>
    <cellStyle name="Hyperlink" xfId="12135" builtinId="8" hidden="1"/>
    <cellStyle name="Hyperlink" xfId="12137" builtinId="8" hidden="1"/>
    <cellStyle name="Hyperlink" xfId="12139" builtinId="8" hidden="1"/>
    <cellStyle name="Hyperlink" xfId="12141" builtinId="8" hidden="1"/>
    <cellStyle name="Hyperlink" xfId="12143" builtinId="8" hidden="1"/>
    <cellStyle name="Hyperlink" xfId="12145" builtinId="8" hidden="1"/>
    <cellStyle name="Hyperlink" xfId="12147" builtinId="8" hidden="1"/>
    <cellStyle name="Hyperlink" xfId="12149" builtinId="8" hidden="1"/>
    <cellStyle name="Hyperlink" xfId="12151" builtinId="8" hidden="1"/>
    <cellStyle name="Hyperlink" xfId="12153" builtinId="8" hidden="1"/>
    <cellStyle name="Hyperlink" xfId="12155" builtinId="8" hidden="1"/>
    <cellStyle name="Hyperlink" xfId="12157" builtinId="8" hidden="1"/>
    <cellStyle name="Hyperlink" xfId="12159" builtinId="8" hidden="1"/>
    <cellStyle name="Hyperlink" xfId="12161" builtinId="8" hidden="1"/>
    <cellStyle name="Hyperlink" xfId="12163" builtinId="8" hidden="1"/>
    <cellStyle name="Hyperlink" xfId="12165" builtinId="8" hidden="1"/>
    <cellStyle name="Hyperlink" xfId="12167" builtinId="8" hidden="1"/>
    <cellStyle name="Hyperlink" xfId="12169" builtinId="8" hidden="1"/>
    <cellStyle name="Hyperlink" xfId="12171" builtinId="8" hidden="1"/>
    <cellStyle name="Hyperlink" xfId="12173" builtinId="8" hidden="1"/>
    <cellStyle name="Hyperlink" xfId="12175" builtinId="8" hidden="1"/>
    <cellStyle name="Hyperlink" xfId="12177" builtinId="8" hidden="1"/>
    <cellStyle name="Hyperlink" xfId="12179" builtinId="8" hidden="1"/>
    <cellStyle name="Hyperlink" xfId="12181" builtinId="8" hidden="1"/>
    <cellStyle name="Hyperlink" xfId="12183" builtinId="8" hidden="1"/>
    <cellStyle name="Hyperlink" xfId="12185" builtinId="8" hidden="1"/>
    <cellStyle name="Hyperlink" xfId="12187" builtinId="8" hidden="1"/>
    <cellStyle name="Hyperlink" xfId="12189" builtinId="8" hidden="1"/>
    <cellStyle name="Hyperlink" xfId="12191" builtinId="8" hidden="1"/>
    <cellStyle name="Hyperlink" xfId="12193" builtinId="8" hidden="1"/>
    <cellStyle name="Hyperlink" xfId="12195" builtinId="8" hidden="1"/>
    <cellStyle name="Hyperlink" xfId="12197" builtinId="8" hidden="1"/>
    <cellStyle name="Hyperlink" xfId="12199" builtinId="8" hidden="1"/>
    <cellStyle name="Hyperlink" xfId="12201" builtinId="8" hidden="1"/>
    <cellStyle name="Hyperlink" xfId="12203" builtinId="8" hidden="1"/>
    <cellStyle name="Hyperlink" xfId="12205" builtinId="8" hidden="1"/>
    <cellStyle name="Hyperlink" xfId="12207" builtinId="8" hidden="1"/>
    <cellStyle name="Hyperlink" xfId="12209" builtinId="8" hidden="1"/>
    <cellStyle name="Hyperlink" xfId="12211" builtinId="8" hidden="1"/>
    <cellStyle name="Hyperlink" xfId="12213" builtinId="8" hidden="1"/>
    <cellStyle name="Hyperlink" xfId="12215" builtinId="8" hidden="1"/>
    <cellStyle name="Hyperlink" xfId="12217" builtinId="8" hidden="1"/>
    <cellStyle name="Hyperlink" xfId="12219" builtinId="8" hidden="1"/>
    <cellStyle name="Hyperlink" xfId="12221" builtinId="8" hidden="1"/>
    <cellStyle name="Hyperlink" xfId="12223" builtinId="8" hidden="1"/>
    <cellStyle name="Hyperlink" xfId="12225" builtinId="8" hidden="1"/>
    <cellStyle name="Hyperlink" xfId="12227" builtinId="8" hidden="1"/>
    <cellStyle name="Hyperlink" xfId="12229" builtinId="8" hidden="1"/>
    <cellStyle name="Hyperlink" xfId="12231" builtinId="8" hidden="1"/>
    <cellStyle name="Hyperlink" xfId="12233" builtinId="8" hidden="1"/>
    <cellStyle name="Hyperlink" xfId="12235" builtinId="8" hidden="1"/>
    <cellStyle name="Hyperlink" xfId="12237" builtinId="8" hidden="1"/>
    <cellStyle name="Hyperlink" xfId="12239" builtinId="8" hidden="1"/>
    <cellStyle name="Hyperlink" xfId="12241" builtinId="8" hidden="1"/>
    <cellStyle name="Hyperlink" xfId="12243" builtinId="8" hidden="1"/>
    <cellStyle name="Hyperlink" xfId="12245" builtinId="8" hidden="1"/>
    <cellStyle name="Hyperlink" xfId="12247" builtinId="8" hidden="1"/>
    <cellStyle name="Hyperlink" xfId="12249" builtinId="8" hidden="1"/>
    <cellStyle name="Hyperlink" xfId="12251" builtinId="8" hidden="1"/>
    <cellStyle name="Hyperlink" xfId="12253" builtinId="8" hidden="1"/>
    <cellStyle name="Hyperlink" xfId="12255" builtinId="8" hidden="1"/>
    <cellStyle name="Hyperlink" xfId="12257" builtinId="8" hidden="1"/>
    <cellStyle name="Hyperlink" xfId="12259" builtinId="8" hidden="1"/>
    <cellStyle name="Hyperlink" xfId="12261" builtinId="8" hidden="1"/>
    <cellStyle name="Hyperlink" xfId="12263" builtinId="8" hidden="1"/>
    <cellStyle name="Hyperlink" xfId="12265" builtinId="8" hidden="1"/>
    <cellStyle name="Hyperlink" xfId="12267" builtinId="8" hidden="1"/>
    <cellStyle name="Hyperlink" xfId="12269" builtinId="8" hidden="1"/>
    <cellStyle name="Hyperlink" xfId="12271" builtinId="8" hidden="1"/>
    <cellStyle name="Hyperlink" xfId="12273" builtinId="8" hidden="1"/>
    <cellStyle name="Hyperlink" xfId="12275" builtinId="8" hidden="1"/>
    <cellStyle name="Hyperlink" xfId="12277" builtinId="8" hidden="1"/>
    <cellStyle name="Hyperlink" xfId="12279" builtinId="8" hidden="1"/>
    <cellStyle name="Hyperlink" xfId="12281" builtinId="8" hidden="1"/>
    <cellStyle name="Hyperlink" xfId="12283" builtinId="8" hidden="1"/>
    <cellStyle name="Hyperlink" xfId="12285" builtinId="8" hidden="1"/>
    <cellStyle name="Hyperlink" xfId="12287" builtinId="8" hidden="1"/>
    <cellStyle name="Hyperlink" xfId="12289" builtinId="8" hidden="1"/>
    <cellStyle name="Hyperlink" xfId="12291" builtinId="8" hidden="1"/>
    <cellStyle name="Hyperlink" xfId="12293" builtinId="8" hidden="1"/>
    <cellStyle name="Hyperlink" xfId="12295" builtinId="8" hidden="1"/>
    <cellStyle name="Hyperlink" xfId="12297" builtinId="8" hidden="1"/>
    <cellStyle name="Hyperlink" xfId="12299" builtinId="8" hidden="1"/>
    <cellStyle name="Hyperlink" xfId="12301" builtinId="8" hidden="1"/>
    <cellStyle name="Hyperlink" xfId="12303" builtinId="8" hidden="1"/>
    <cellStyle name="Hyperlink" xfId="12305" builtinId="8" hidden="1"/>
    <cellStyle name="Hyperlink" xfId="12307" builtinId="8" hidden="1"/>
    <cellStyle name="Hyperlink" xfId="12309" builtinId="8" hidden="1"/>
    <cellStyle name="Hyperlink" xfId="12311" builtinId="8" hidden="1"/>
    <cellStyle name="Hyperlink" xfId="12313" builtinId="8" hidden="1"/>
    <cellStyle name="Hyperlink" xfId="12315" builtinId="8" hidden="1"/>
    <cellStyle name="Hyperlink" xfId="12317" builtinId="8" hidden="1"/>
    <cellStyle name="Hyperlink" xfId="12319" builtinId="8" hidden="1"/>
    <cellStyle name="Hyperlink" xfId="12321" builtinId="8" hidden="1"/>
    <cellStyle name="Hyperlink" xfId="12323" builtinId="8" hidden="1"/>
    <cellStyle name="Hyperlink" xfId="12325" builtinId="8" hidden="1"/>
    <cellStyle name="Hyperlink" xfId="12327" builtinId="8" hidden="1"/>
    <cellStyle name="Hyperlink" xfId="12329" builtinId="8" hidden="1"/>
    <cellStyle name="Hyperlink" xfId="12331" builtinId="8" hidden="1"/>
    <cellStyle name="Hyperlink" xfId="12333" builtinId="8" hidden="1"/>
    <cellStyle name="Hyperlink" xfId="12335" builtinId="8" hidden="1"/>
    <cellStyle name="Hyperlink" xfId="12337" builtinId="8" hidden="1"/>
    <cellStyle name="Hyperlink" xfId="12339" builtinId="8" hidden="1"/>
    <cellStyle name="Hyperlink" xfId="12341" builtinId="8" hidden="1"/>
    <cellStyle name="Hyperlink" xfId="12343" builtinId="8" hidden="1"/>
    <cellStyle name="Hyperlink" xfId="12345" builtinId="8" hidden="1"/>
    <cellStyle name="Hyperlink" xfId="12347" builtinId="8" hidden="1"/>
    <cellStyle name="Hyperlink" xfId="12349" builtinId="8" hidden="1"/>
    <cellStyle name="Hyperlink" xfId="12351" builtinId="8" hidden="1"/>
    <cellStyle name="Hyperlink" xfId="12353" builtinId="8" hidden="1"/>
    <cellStyle name="Hyperlink" xfId="12355" builtinId="8" hidden="1"/>
    <cellStyle name="Hyperlink" xfId="12357" builtinId="8" hidden="1"/>
    <cellStyle name="Hyperlink" xfId="12359" builtinId="8" hidden="1"/>
    <cellStyle name="Hyperlink" xfId="12361" builtinId="8" hidden="1"/>
    <cellStyle name="Hyperlink" xfId="12363" builtinId="8" hidden="1"/>
    <cellStyle name="Hyperlink" xfId="12365" builtinId="8" hidden="1"/>
    <cellStyle name="Hyperlink" xfId="12367" builtinId="8" hidden="1"/>
    <cellStyle name="Hyperlink" xfId="12369" builtinId="8" hidden="1"/>
    <cellStyle name="Hyperlink" xfId="12371" builtinId="8" hidden="1"/>
    <cellStyle name="Hyperlink" xfId="12373" builtinId="8" hidden="1"/>
    <cellStyle name="Hyperlink" xfId="12375" builtinId="8" hidden="1"/>
    <cellStyle name="Hyperlink" xfId="12377" builtinId="8" hidden="1"/>
    <cellStyle name="Hyperlink" xfId="12379" builtinId="8" hidden="1"/>
    <cellStyle name="Hyperlink" xfId="12381" builtinId="8" hidden="1"/>
    <cellStyle name="Hyperlink" xfId="12383" builtinId="8" hidden="1"/>
    <cellStyle name="Hyperlink" xfId="12385" builtinId="8" hidden="1"/>
    <cellStyle name="Hyperlink" xfId="12387" builtinId="8" hidden="1"/>
    <cellStyle name="Hyperlink" xfId="12389" builtinId="8" hidden="1"/>
    <cellStyle name="Hyperlink" xfId="12391" builtinId="8" hidden="1"/>
    <cellStyle name="Hyperlink" xfId="12393" builtinId="8" hidden="1"/>
    <cellStyle name="Hyperlink" xfId="12395" builtinId="8" hidden="1"/>
    <cellStyle name="Hyperlink" xfId="12397" builtinId="8" hidden="1"/>
    <cellStyle name="Hyperlink" xfId="12399" builtinId="8" hidden="1"/>
    <cellStyle name="Hyperlink" xfId="12401" builtinId="8" hidden="1"/>
    <cellStyle name="Hyperlink" xfId="12403" builtinId="8" hidden="1"/>
    <cellStyle name="Hyperlink" xfId="12405" builtinId="8" hidden="1"/>
    <cellStyle name="Hyperlink" xfId="12407" builtinId="8" hidden="1"/>
    <cellStyle name="Hyperlink" xfId="12409" builtinId="8" hidden="1"/>
    <cellStyle name="Hyperlink" xfId="12411" builtinId="8" hidden="1"/>
    <cellStyle name="Hyperlink" xfId="12413" builtinId="8" hidden="1"/>
    <cellStyle name="Hyperlink" xfId="12415" builtinId="8" hidden="1"/>
    <cellStyle name="Hyperlink" xfId="12417" builtinId="8" hidden="1"/>
    <cellStyle name="Hyperlink" xfId="12419" builtinId="8" hidden="1"/>
    <cellStyle name="Hyperlink" xfId="12421" builtinId="8" hidden="1"/>
    <cellStyle name="Hyperlink" xfId="12423" builtinId="8" hidden="1"/>
    <cellStyle name="Hyperlink" xfId="12425" builtinId="8" hidden="1"/>
    <cellStyle name="Hyperlink" xfId="12427" builtinId="8" hidden="1"/>
    <cellStyle name="Hyperlink" xfId="12429" builtinId="8" hidden="1"/>
    <cellStyle name="Hyperlink" xfId="12431" builtinId="8" hidden="1"/>
    <cellStyle name="Hyperlink" xfId="12433" builtinId="8" hidden="1"/>
    <cellStyle name="Hyperlink" xfId="12435" builtinId="8" hidden="1"/>
    <cellStyle name="Hyperlink" xfId="12437" builtinId="8" hidden="1"/>
    <cellStyle name="Hyperlink" xfId="12439" builtinId="8" hidden="1"/>
    <cellStyle name="Hyperlink" xfId="12441" builtinId="8" hidden="1"/>
    <cellStyle name="Hyperlink" xfId="12443" builtinId="8" hidden="1"/>
    <cellStyle name="Hyperlink" xfId="12445" builtinId="8" hidden="1"/>
    <cellStyle name="Hyperlink" xfId="12447" builtinId="8" hidden="1"/>
    <cellStyle name="Hyperlink" xfId="12449" builtinId="8" hidden="1"/>
    <cellStyle name="Hyperlink" xfId="12451" builtinId="8" hidden="1"/>
    <cellStyle name="Hyperlink" xfId="12453" builtinId="8" hidden="1"/>
    <cellStyle name="Hyperlink" xfId="12455" builtinId="8" hidden="1"/>
    <cellStyle name="Hyperlink" xfId="12457" builtinId="8" hidden="1"/>
    <cellStyle name="Hyperlink" xfId="12459" builtinId="8" hidden="1"/>
    <cellStyle name="Hyperlink" xfId="12461" builtinId="8" hidden="1"/>
    <cellStyle name="Hyperlink" xfId="12463" builtinId="8" hidden="1"/>
    <cellStyle name="Hyperlink" xfId="12465" builtinId="8" hidden="1"/>
    <cellStyle name="Hyperlink" xfId="12467" builtinId="8" hidden="1"/>
    <cellStyle name="Hyperlink" xfId="12469" builtinId="8" hidden="1"/>
    <cellStyle name="Hyperlink" xfId="12471" builtinId="8" hidden="1"/>
    <cellStyle name="Hyperlink" xfId="12473" builtinId="8" hidden="1"/>
    <cellStyle name="Hyperlink" xfId="12475" builtinId="8" hidden="1"/>
    <cellStyle name="Hyperlink" xfId="12477" builtinId="8" hidden="1"/>
    <cellStyle name="Hyperlink" xfId="12479" builtinId="8" hidden="1"/>
    <cellStyle name="Hyperlink" xfId="12481" builtinId="8" hidden="1"/>
    <cellStyle name="Hyperlink" xfId="12483" builtinId="8" hidden="1"/>
    <cellStyle name="Hyperlink" xfId="12485" builtinId="8" hidden="1"/>
    <cellStyle name="Hyperlink" xfId="12487" builtinId="8" hidden="1"/>
    <cellStyle name="Hyperlink" xfId="12489" builtinId="8" hidden="1"/>
    <cellStyle name="Hyperlink" xfId="12491" builtinId="8" hidden="1"/>
    <cellStyle name="Hyperlink" xfId="12493" builtinId="8" hidden="1"/>
    <cellStyle name="Hyperlink" xfId="12495" builtinId="8" hidden="1"/>
    <cellStyle name="Hyperlink" xfId="12497" builtinId="8" hidden="1"/>
    <cellStyle name="Hyperlink" xfId="12499" builtinId="8" hidden="1"/>
    <cellStyle name="Hyperlink" xfId="12501" builtinId="8" hidden="1"/>
    <cellStyle name="Hyperlink" xfId="12503" builtinId="8" hidden="1"/>
    <cellStyle name="Hyperlink" xfId="12505" builtinId="8" hidden="1"/>
    <cellStyle name="Hyperlink" xfId="12507" builtinId="8" hidden="1"/>
    <cellStyle name="Hyperlink" xfId="12509" builtinId="8" hidden="1"/>
    <cellStyle name="Hyperlink" xfId="12511" builtinId="8" hidden="1"/>
    <cellStyle name="Hyperlink" xfId="12513" builtinId="8" hidden="1"/>
    <cellStyle name="Hyperlink" xfId="12515" builtinId="8" hidden="1"/>
    <cellStyle name="Hyperlink" xfId="12517" builtinId="8" hidden="1"/>
    <cellStyle name="Hyperlink" xfId="12519" builtinId="8" hidden="1"/>
    <cellStyle name="Hyperlink" xfId="12521" builtinId="8" hidden="1"/>
    <cellStyle name="Hyperlink" xfId="12523" builtinId="8" hidden="1"/>
    <cellStyle name="Hyperlink" xfId="12525" builtinId="8" hidden="1"/>
    <cellStyle name="Hyperlink" xfId="12527" builtinId="8" hidden="1"/>
    <cellStyle name="Hyperlink" xfId="12529" builtinId="8" hidden="1"/>
    <cellStyle name="Hyperlink" xfId="12531" builtinId="8" hidden="1"/>
    <cellStyle name="Hyperlink" xfId="12533" builtinId="8" hidden="1"/>
    <cellStyle name="Hyperlink" xfId="12535" builtinId="8" hidden="1"/>
    <cellStyle name="Hyperlink" xfId="12537" builtinId="8" hidden="1"/>
    <cellStyle name="Hyperlink" xfId="12539" builtinId="8" hidden="1"/>
    <cellStyle name="Hyperlink" xfId="12541" builtinId="8" hidden="1"/>
    <cellStyle name="Hyperlink" xfId="12543" builtinId="8" hidden="1"/>
    <cellStyle name="Hyperlink" xfId="12545" builtinId="8" hidden="1"/>
    <cellStyle name="Hyperlink" xfId="12547" builtinId="8" hidden="1"/>
    <cellStyle name="Hyperlink" xfId="12549" builtinId="8" hidden="1"/>
    <cellStyle name="Hyperlink" xfId="12551" builtinId="8" hidden="1"/>
    <cellStyle name="Hyperlink" xfId="12553" builtinId="8" hidden="1"/>
    <cellStyle name="Hyperlink" xfId="12555" builtinId="8" hidden="1"/>
    <cellStyle name="Hyperlink" xfId="12557" builtinId="8" hidden="1"/>
    <cellStyle name="Hyperlink" xfId="12559" builtinId="8" hidden="1"/>
    <cellStyle name="Hyperlink" xfId="12561" builtinId="8" hidden="1"/>
    <cellStyle name="Hyperlink" xfId="12563" builtinId="8" hidden="1"/>
    <cellStyle name="Hyperlink" xfId="12565" builtinId="8" hidden="1"/>
    <cellStyle name="Hyperlink" xfId="12567" builtinId="8" hidden="1"/>
    <cellStyle name="Hyperlink" xfId="12569" builtinId="8" hidden="1"/>
    <cellStyle name="Hyperlink" xfId="12571" builtinId="8" hidden="1"/>
    <cellStyle name="Hyperlink" xfId="12573" builtinId="8" hidden="1"/>
    <cellStyle name="Hyperlink" xfId="12575" builtinId="8" hidden="1"/>
    <cellStyle name="Hyperlink" xfId="12577" builtinId="8" hidden="1"/>
    <cellStyle name="Hyperlink" xfId="12579" builtinId="8" hidden="1"/>
    <cellStyle name="Hyperlink" xfId="12581" builtinId="8" hidden="1"/>
    <cellStyle name="Hyperlink" xfId="12583" builtinId="8" hidden="1"/>
    <cellStyle name="Hyperlink" xfId="12585" builtinId="8" hidden="1"/>
    <cellStyle name="Hyperlink" xfId="12587" builtinId="8" hidden="1"/>
    <cellStyle name="Hyperlink" xfId="12589" builtinId="8" hidden="1"/>
    <cellStyle name="Hyperlink" xfId="12591" builtinId="8" hidden="1"/>
    <cellStyle name="Hyperlink" xfId="12593" builtinId="8" hidden="1"/>
    <cellStyle name="Hyperlink" xfId="12595" builtinId="8" hidden="1"/>
    <cellStyle name="Hyperlink" xfId="12597" builtinId="8" hidden="1"/>
    <cellStyle name="Hyperlink" xfId="12599" builtinId="8" hidden="1"/>
    <cellStyle name="Hyperlink" xfId="12601" builtinId="8" hidden="1"/>
    <cellStyle name="Hyperlink" xfId="12603" builtinId="8" hidden="1"/>
    <cellStyle name="Hyperlink" xfId="12605" builtinId="8" hidden="1"/>
    <cellStyle name="Hyperlink" xfId="12607" builtinId="8" hidden="1"/>
    <cellStyle name="Hyperlink" xfId="12609" builtinId="8" hidden="1"/>
    <cellStyle name="Hyperlink" xfId="12611" builtinId="8" hidden="1"/>
    <cellStyle name="Hyperlink" xfId="12613" builtinId="8" hidden="1"/>
    <cellStyle name="Hyperlink" xfId="12615" builtinId="8" hidden="1"/>
    <cellStyle name="Hyperlink" xfId="12617" builtinId="8" hidden="1"/>
    <cellStyle name="Hyperlink" xfId="12619" builtinId="8" hidden="1"/>
    <cellStyle name="Hyperlink" xfId="12621" builtinId="8" hidden="1"/>
    <cellStyle name="Hyperlink" xfId="12623" builtinId="8" hidden="1"/>
    <cellStyle name="Hyperlink" xfId="12625" builtinId="8" hidden="1"/>
    <cellStyle name="Hyperlink" xfId="12627" builtinId="8" hidden="1"/>
    <cellStyle name="Hyperlink" xfId="12629" builtinId="8" hidden="1"/>
    <cellStyle name="Hyperlink" xfId="12631" builtinId="8" hidden="1"/>
    <cellStyle name="Hyperlink" xfId="12633" builtinId="8" hidden="1"/>
    <cellStyle name="Hyperlink" xfId="12635" builtinId="8" hidden="1"/>
    <cellStyle name="Hyperlink" xfId="12637" builtinId="8" hidden="1"/>
    <cellStyle name="Hyperlink" xfId="12639" builtinId="8" hidden="1"/>
    <cellStyle name="Hyperlink" xfId="12641" builtinId="8" hidden="1"/>
    <cellStyle name="Hyperlink" xfId="12643" builtinId="8" hidden="1"/>
    <cellStyle name="Hyperlink" xfId="12645" builtinId="8" hidden="1"/>
    <cellStyle name="Hyperlink" xfId="12647" builtinId="8" hidden="1"/>
    <cellStyle name="Hyperlink" xfId="12649" builtinId="8" hidden="1"/>
    <cellStyle name="Hyperlink" xfId="12651" builtinId="8" hidden="1"/>
    <cellStyle name="Hyperlink" xfId="12653" builtinId="8" hidden="1"/>
    <cellStyle name="Hyperlink" xfId="12655" builtinId="8" hidden="1"/>
    <cellStyle name="Hyperlink" xfId="12657" builtinId="8" hidden="1"/>
    <cellStyle name="Hyperlink" xfId="12659" builtinId="8" hidden="1"/>
    <cellStyle name="Hyperlink" xfId="12661" builtinId="8" hidden="1"/>
    <cellStyle name="Hyperlink" xfId="12663" builtinId="8" hidden="1"/>
    <cellStyle name="Hyperlink" xfId="12665" builtinId="8" hidden="1"/>
    <cellStyle name="Hyperlink" xfId="12667" builtinId="8" hidden="1"/>
    <cellStyle name="Hyperlink" xfId="12669" builtinId="8" hidden="1"/>
    <cellStyle name="Hyperlink" xfId="12671" builtinId="8" hidden="1"/>
    <cellStyle name="Hyperlink" xfId="12673" builtinId="8" hidden="1"/>
    <cellStyle name="Hyperlink" xfId="12675" builtinId="8" hidden="1"/>
    <cellStyle name="Hyperlink" xfId="12677" builtinId="8" hidden="1"/>
    <cellStyle name="Hyperlink" xfId="12679" builtinId="8" hidden="1"/>
    <cellStyle name="Hyperlink" xfId="12681" builtinId="8" hidden="1"/>
    <cellStyle name="Hyperlink" xfId="12683" builtinId="8" hidden="1"/>
    <cellStyle name="Hyperlink" xfId="12685" builtinId="8" hidden="1"/>
    <cellStyle name="Hyperlink" xfId="12687" builtinId="8" hidden="1"/>
    <cellStyle name="Hyperlink" xfId="12689" builtinId="8" hidden="1"/>
    <cellStyle name="Hyperlink" xfId="12691" builtinId="8" hidden="1"/>
    <cellStyle name="Hyperlink" xfId="12693" builtinId="8" hidden="1"/>
    <cellStyle name="Hyperlink" xfId="12695" builtinId="8" hidden="1"/>
    <cellStyle name="Hyperlink" xfId="12697" builtinId="8" hidden="1"/>
    <cellStyle name="Hyperlink" xfId="12699" builtinId="8" hidden="1"/>
    <cellStyle name="Hyperlink" xfId="12701" builtinId="8" hidden="1"/>
    <cellStyle name="Hyperlink" xfId="12703" builtinId="8" hidden="1"/>
    <cellStyle name="Hyperlink" xfId="12705" builtinId="8" hidden="1"/>
    <cellStyle name="Hyperlink" xfId="12707" builtinId="8" hidden="1"/>
    <cellStyle name="Hyperlink" xfId="12709" builtinId="8" hidden="1"/>
    <cellStyle name="Hyperlink" xfId="12711" builtinId="8" hidden="1"/>
    <cellStyle name="Hyperlink" xfId="12713" builtinId="8" hidden="1"/>
    <cellStyle name="Hyperlink" xfId="12715" builtinId="8" hidden="1"/>
    <cellStyle name="Hyperlink" xfId="12717" builtinId="8" hidden="1"/>
    <cellStyle name="Hyperlink" xfId="12719" builtinId="8" hidden="1"/>
    <cellStyle name="Hyperlink" xfId="12721" builtinId="8" hidden="1"/>
    <cellStyle name="Hyperlink" xfId="12723" builtinId="8" hidden="1"/>
    <cellStyle name="Hyperlink" xfId="12725" builtinId="8" hidden="1"/>
    <cellStyle name="Hyperlink" xfId="12727" builtinId="8" hidden="1"/>
    <cellStyle name="Hyperlink" xfId="12729" builtinId="8" hidden="1"/>
    <cellStyle name="Hyperlink" xfId="12731" builtinId="8" hidden="1"/>
    <cellStyle name="Hyperlink" xfId="12733" builtinId="8" hidden="1"/>
    <cellStyle name="Hyperlink" xfId="12735" builtinId="8" hidden="1"/>
    <cellStyle name="Hyperlink" xfId="12737" builtinId="8" hidden="1"/>
    <cellStyle name="Hyperlink" xfId="12739" builtinId="8" hidden="1"/>
    <cellStyle name="Hyperlink" xfId="12741" builtinId="8" hidden="1"/>
    <cellStyle name="Hyperlink" xfId="12743" builtinId="8" hidden="1"/>
    <cellStyle name="Hyperlink" xfId="12745" builtinId="8" hidden="1"/>
    <cellStyle name="Hyperlink" xfId="12747" builtinId="8" hidden="1"/>
    <cellStyle name="Hyperlink" xfId="12749" builtinId="8" hidden="1"/>
    <cellStyle name="Hyperlink" xfId="12751" builtinId="8" hidden="1"/>
    <cellStyle name="Hyperlink" xfId="12753" builtinId="8" hidden="1"/>
    <cellStyle name="Hyperlink" xfId="12755" builtinId="8" hidden="1"/>
    <cellStyle name="Hyperlink" xfId="12757" builtinId="8" hidden="1"/>
    <cellStyle name="Hyperlink" xfId="12759" builtinId="8" hidden="1"/>
    <cellStyle name="Hyperlink" xfId="12761" builtinId="8" hidden="1"/>
    <cellStyle name="Hyperlink" xfId="12763" builtinId="8" hidden="1"/>
    <cellStyle name="Hyperlink" xfId="12765" builtinId="8" hidden="1"/>
    <cellStyle name="Hyperlink" xfId="12767" builtinId="8" hidden="1"/>
    <cellStyle name="Hyperlink" xfId="12769" builtinId="8" hidden="1"/>
    <cellStyle name="Hyperlink" xfId="12771" builtinId="8" hidden="1"/>
    <cellStyle name="Hyperlink" xfId="12773" builtinId="8" hidden="1"/>
    <cellStyle name="Hyperlink" xfId="12775" builtinId="8" hidden="1"/>
    <cellStyle name="Hyperlink" xfId="12777" builtinId="8" hidden="1"/>
    <cellStyle name="Hyperlink" xfId="12779" builtinId="8" hidden="1"/>
    <cellStyle name="Hyperlink" xfId="12781" builtinId="8" hidden="1"/>
    <cellStyle name="Hyperlink" xfId="12783" builtinId="8" hidden="1"/>
    <cellStyle name="Hyperlink" xfId="12785" builtinId="8" hidden="1"/>
    <cellStyle name="Hyperlink" xfId="12787" builtinId="8" hidden="1"/>
    <cellStyle name="Hyperlink" xfId="12789" builtinId="8" hidden="1"/>
    <cellStyle name="Hyperlink" xfId="12791" builtinId="8" hidden="1"/>
    <cellStyle name="Hyperlink" xfId="12793" builtinId="8" hidden="1"/>
    <cellStyle name="Hyperlink" xfId="12795" builtinId="8" hidden="1"/>
    <cellStyle name="Hyperlink" xfId="12797" builtinId="8" hidden="1"/>
    <cellStyle name="Hyperlink" xfId="12799" builtinId="8" hidden="1"/>
    <cellStyle name="Hyperlink" xfId="12801" builtinId="8" hidden="1"/>
    <cellStyle name="Hyperlink" xfId="12803" builtinId="8" hidden="1"/>
    <cellStyle name="Hyperlink" xfId="12805" builtinId="8" hidden="1"/>
    <cellStyle name="Hyperlink" xfId="12807" builtinId="8" hidden="1"/>
    <cellStyle name="Hyperlink" xfId="12809" builtinId="8" hidden="1"/>
    <cellStyle name="Hyperlink" xfId="12811" builtinId="8" hidden="1"/>
    <cellStyle name="Hyperlink" xfId="12813" builtinId="8" hidden="1"/>
    <cellStyle name="Hyperlink" xfId="12815" builtinId="8" hidden="1"/>
    <cellStyle name="Hyperlink" xfId="12817" builtinId="8" hidden="1"/>
    <cellStyle name="Hyperlink" xfId="12819" builtinId="8" hidden="1"/>
    <cellStyle name="Hyperlink" xfId="12821" builtinId="8" hidden="1"/>
    <cellStyle name="Hyperlink" xfId="12823" builtinId="8" hidden="1"/>
    <cellStyle name="Hyperlink" xfId="12825" builtinId="8" hidden="1"/>
    <cellStyle name="Hyperlink" xfId="12827" builtinId="8" hidden="1"/>
    <cellStyle name="Hyperlink" xfId="12829" builtinId="8" hidden="1"/>
    <cellStyle name="Hyperlink" xfId="12831" builtinId="8" hidden="1"/>
    <cellStyle name="Hyperlink" xfId="12833" builtinId="8" hidden="1"/>
    <cellStyle name="Hyperlink" xfId="12835" builtinId="8" hidden="1"/>
    <cellStyle name="Hyperlink" xfId="12837" builtinId="8" hidden="1"/>
    <cellStyle name="Hyperlink" xfId="12839" builtinId="8" hidden="1"/>
    <cellStyle name="Hyperlink" xfId="12841" builtinId="8" hidden="1"/>
    <cellStyle name="Hyperlink" xfId="12843" builtinId="8" hidden="1"/>
    <cellStyle name="Hyperlink" xfId="12845" builtinId="8" hidden="1"/>
    <cellStyle name="Hyperlink" xfId="12847" builtinId="8" hidden="1"/>
    <cellStyle name="Hyperlink" xfId="12849" builtinId="8" hidden="1"/>
    <cellStyle name="Hyperlink" xfId="12851" builtinId="8" hidden="1"/>
    <cellStyle name="Hyperlink" xfId="12853" builtinId="8" hidden="1"/>
    <cellStyle name="Hyperlink" xfId="12855" builtinId="8" hidden="1"/>
    <cellStyle name="Hyperlink" xfId="12857" builtinId="8" hidden="1"/>
    <cellStyle name="Hyperlink" xfId="12859" builtinId="8" hidden="1"/>
    <cellStyle name="Hyperlink" xfId="12861" builtinId="8" hidden="1"/>
    <cellStyle name="Hyperlink" xfId="12863" builtinId="8" hidden="1"/>
    <cellStyle name="Hyperlink" xfId="12865" builtinId="8" hidden="1"/>
    <cellStyle name="Hyperlink" xfId="12867" builtinId="8" hidden="1"/>
    <cellStyle name="Hyperlink" xfId="12869" builtinId="8" hidden="1"/>
    <cellStyle name="Hyperlink" xfId="12871" builtinId="8" hidden="1"/>
    <cellStyle name="Hyperlink" xfId="12873" builtinId="8" hidden="1"/>
    <cellStyle name="Hyperlink" xfId="12875" builtinId="8" hidden="1"/>
    <cellStyle name="Hyperlink" xfId="12877" builtinId="8" hidden="1"/>
    <cellStyle name="Hyperlink" xfId="12879" builtinId="8" hidden="1"/>
    <cellStyle name="Hyperlink" xfId="12881" builtinId="8" hidden="1"/>
    <cellStyle name="Hyperlink" xfId="12883" builtinId="8" hidden="1"/>
    <cellStyle name="Hyperlink" xfId="12885" builtinId="8" hidden="1"/>
    <cellStyle name="Hyperlink" xfId="12887" builtinId="8" hidden="1"/>
    <cellStyle name="Hyperlink" xfId="12889" builtinId="8" hidden="1"/>
    <cellStyle name="Hyperlink" xfId="12891" builtinId="8" hidden="1"/>
    <cellStyle name="Hyperlink" xfId="12893" builtinId="8" hidden="1"/>
    <cellStyle name="Hyperlink" xfId="12895" builtinId="8" hidden="1"/>
    <cellStyle name="Hyperlink" xfId="12897" builtinId="8" hidden="1"/>
    <cellStyle name="Hyperlink" xfId="12899" builtinId="8" hidden="1"/>
    <cellStyle name="Hyperlink" xfId="12901" builtinId="8" hidden="1"/>
    <cellStyle name="Hyperlink" xfId="12903" builtinId="8" hidden="1"/>
    <cellStyle name="Hyperlink" xfId="12905" builtinId="8" hidden="1"/>
    <cellStyle name="Hyperlink" xfId="12907" builtinId="8" hidden="1"/>
    <cellStyle name="Hyperlink" xfId="12909" builtinId="8" hidden="1"/>
    <cellStyle name="Hyperlink" xfId="12911" builtinId="8" hidden="1"/>
    <cellStyle name="Hyperlink" xfId="12913" builtinId="8" hidden="1"/>
    <cellStyle name="Hyperlink" xfId="12915" builtinId="8" hidden="1"/>
    <cellStyle name="Hyperlink" xfId="12917" builtinId="8" hidden="1"/>
    <cellStyle name="Hyperlink" xfId="12919" builtinId="8" hidden="1"/>
    <cellStyle name="Hyperlink" xfId="12921" builtinId="8" hidden="1"/>
    <cellStyle name="Hyperlink" xfId="12923" builtinId="8" hidden="1"/>
    <cellStyle name="Hyperlink" xfId="12925" builtinId="8" hidden="1"/>
    <cellStyle name="Hyperlink" xfId="12927" builtinId="8" hidden="1"/>
    <cellStyle name="Hyperlink" xfId="12929" builtinId="8" hidden="1"/>
    <cellStyle name="Hyperlink" xfId="12931" builtinId="8" hidden="1"/>
    <cellStyle name="Hyperlink" xfId="12933" builtinId="8" hidden="1"/>
    <cellStyle name="Hyperlink" xfId="12935" builtinId="8" hidden="1"/>
    <cellStyle name="Hyperlink" xfId="12937" builtinId="8" hidden="1"/>
    <cellStyle name="Hyperlink" xfId="12939" builtinId="8" hidden="1"/>
    <cellStyle name="Hyperlink" xfId="12941" builtinId="8" hidden="1"/>
    <cellStyle name="Hyperlink" xfId="12943" builtinId="8" hidden="1"/>
    <cellStyle name="Hyperlink" xfId="12945" builtinId="8" hidden="1"/>
    <cellStyle name="Hyperlink" xfId="12947" builtinId="8" hidden="1"/>
    <cellStyle name="Hyperlink" xfId="12949" builtinId="8" hidden="1"/>
    <cellStyle name="Hyperlink" xfId="12951" builtinId="8" hidden="1"/>
    <cellStyle name="Hyperlink" xfId="12953" builtinId="8" hidden="1"/>
    <cellStyle name="Hyperlink" xfId="12955" builtinId="8" hidden="1"/>
    <cellStyle name="Hyperlink" xfId="12957" builtinId="8" hidden="1"/>
    <cellStyle name="Hyperlink" xfId="12959" builtinId="8" hidden="1"/>
    <cellStyle name="Hyperlink" xfId="12961" builtinId="8" hidden="1"/>
    <cellStyle name="Hyperlink" xfId="12963" builtinId="8" hidden="1"/>
    <cellStyle name="Hyperlink" xfId="12965" builtinId="8" hidden="1"/>
    <cellStyle name="Hyperlink" xfId="12967" builtinId="8" hidden="1"/>
    <cellStyle name="Hyperlink" xfId="12969" builtinId="8" hidden="1"/>
    <cellStyle name="Hyperlink" xfId="12971" builtinId="8" hidden="1"/>
    <cellStyle name="Hyperlink" xfId="12973" builtinId="8" hidden="1"/>
    <cellStyle name="Hyperlink" xfId="12975" builtinId="8" hidden="1"/>
    <cellStyle name="Hyperlink" xfId="12977" builtinId="8" hidden="1"/>
    <cellStyle name="Hyperlink" xfId="12979" builtinId="8" hidden="1"/>
    <cellStyle name="Hyperlink" xfId="12981" builtinId="8" hidden="1"/>
    <cellStyle name="Hyperlink" xfId="12983" builtinId="8" hidden="1"/>
    <cellStyle name="Hyperlink" xfId="12985" builtinId="8" hidden="1"/>
    <cellStyle name="Hyperlink" xfId="12987" builtinId="8" hidden="1"/>
    <cellStyle name="Hyperlink" xfId="12989" builtinId="8" hidden="1"/>
    <cellStyle name="Hyperlink" xfId="12991" builtinId="8" hidden="1"/>
    <cellStyle name="Hyperlink" xfId="12993" builtinId="8" hidden="1"/>
    <cellStyle name="Hyperlink" xfId="12995" builtinId="8" hidden="1"/>
    <cellStyle name="Hyperlink" xfId="12997" builtinId="8" hidden="1"/>
    <cellStyle name="Hyperlink" xfId="12999" builtinId="8" hidden="1"/>
    <cellStyle name="Hyperlink" xfId="13001" builtinId="8" hidden="1"/>
    <cellStyle name="Hyperlink" xfId="13003" builtinId="8" hidden="1"/>
    <cellStyle name="Hyperlink" xfId="13005" builtinId="8" hidden="1"/>
    <cellStyle name="Hyperlink" xfId="13007" builtinId="8" hidden="1"/>
    <cellStyle name="Hyperlink" xfId="13009" builtinId="8" hidden="1"/>
    <cellStyle name="Hyperlink" xfId="13011" builtinId="8" hidden="1"/>
    <cellStyle name="Hyperlink" xfId="13013" builtinId="8" hidden="1"/>
    <cellStyle name="Hyperlink" xfId="13015" builtinId="8" hidden="1"/>
    <cellStyle name="Hyperlink" xfId="13017" builtinId="8" hidden="1"/>
    <cellStyle name="Hyperlink" xfId="13019" builtinId="8" hidden="1"/>
    <cellStyle name="Hyperlink" xfId="13021" builtinId="8" hidden="1"/>
    <cellStyle name="Hyperlink" xfId="13023" builtinId="8" hidden="1"/>
    <cellStyle name="Hyperlink" xfId="13025" builtinId="8" hidden="1"/>
    <cellStyle name="Hyperlink" xfId="13027" builtinId="8" hidden="1"/>
    <cellStyle name="Hyperlink" xfId="13029" builtinId="8" hidden="1"/>
    <cellStyle name="Hyperlink" xfId="13031" builtinId="8" hidden="1"/>
    <cellStyle name="Hyperlink" xfId="13033" builtinId="8" hidden="1"/>
    <cellStyle name="Hyperlink" xfId="13035" builtinId="8" hidden="1"/>
    <cellStyle name="Hyperlink" xfId="13037" builtinId="8" hidden="1"/>
    <cellStyle name="Hyperlink" xfId="13039" builtinId="8" hidden="1"/>
    <cellStyle name="Hyperlink" xfId="13041" builtinId="8" hidden="1"/>
    <cellStyle name="Hyperlink" xfId="13043" builtinId="8" hidden="1"/>
    <cellStyle name="Hyperlink" xfId="13045" builtinId="8" hidden="1"/>
    <cellStyle name="Hyperlink" xfId="13047" builtinId="8" hidden="1"/>
    <cellStyle name="Hyperlink" xfId="13049" builtinId="8" hidden="1"/>
    <cellStyle name="Hyperlink" xfId="13051" builtinId="8" hidden="1"/>
    <cellStyle name="Hyperlink" xfId="13053" builtinId="8" hidden="1"/>
    <cellStyle name="Hyperlink" xfId="13055" builtinId="8" hidden="1"/>
    <cellStyle name="Hyperlink" xfId="13057" builtinId="8" hidden="1"/>
    <cellStyle name="Hyperlink" xfId="13059" builtinId="8" hidden="1"/>
    <cellStyle name="Hyperlink" xfId="13061" builtinId="8" hidden="1"/>
    <cellStyle name="Hyperlink" xfId="13063" builtinId="8" hidden="1"/>
    <cellStyle name="Hyperlink" xfId="13065" builtinId="8" hidden="1"/>
    <cellStyle name="Hyperlink" xfId="13067" builtinId="8" hidden="1"/>
    <cellStyle name="Hyperlink" xfId="13069" builtinId="8" hidden="1"/>
    <cellStyle name="Hyperlink" xfId="13071" builtinId="8" hidden="1"/>
    <cellStyle name="Hyperlink" xfId="13073" builtinId="8" hidden="1"/>
    <cellStyle name="Hyperlink" xfId="13075" builtinId="8" hidden="1"/>
    <cellStyle name="Hyperlink" xfId="13077" builtinId="8" hidden="1"/>
    <cellStyle name="Hyperlink" xfId="13079" builtinId="8" hidden="1"/>
    <cellStyle name="Hyperlink" xfId="13081" builtinId="8" hidden="1"/>
    <cellStyle name="Hyperlink" xfId="13083" builtinId="8" hidden="1"/>
    <cellStyle name="Hyperlink" xfId="13085" builtinId="8" hidden="1"/>
    <cellStyle name="Hyperlink" xfId="13087" builtinId="8" hidden="1"/>
    <cellStyle name="Hyperlink" xfId="13089" builtinId="8" hidden="1"/>
    <cellStyle name="Hyperlink" xfId="13091" builtinId="8" hidden="1"/>
    <cellStyle name="Hyperlink" xfId="13093" builtinId="8" hidden="1"/>
    <cellStyle name="Hyperlink" xfId="13095" builtinId="8" hidden="1"/>
    <cellStyle name="Hyperlink" xfId="13097" builtinId="8" hidden="1"/>
    <cellStyle name="Hyperlink" xfId="13099" builtinId="8" hidden="1"/>
    <cellStyle name="Hyperlink" xfId="13101" builtinId="8" hidden="1"/>
    <cellStyle name="Hyperlink" xfId="13103" builtinId="8" hidden="1"/>
    <cellStyle name="Hyperlink" xfId="13105" builtinId="8" hidden="1"/>
    <cellStyle name="Hyperlink" xfId="13107" builtinId="8" hidden="1"/>
    <cellStyle name="Hyperlink" xfId="13109" builtinId="8" hidden="1"/>
    <cellStyle name="Hyperlink" xfId="13111" builtinId="8" hidden="1"/>
    <cellStyle name="Hyperlink" xfId="13113" builtinId="8" hidden="1"/>
    <cellStyle name="Hyperlink" xfId="13115" builtinId="8" hidden="1"/>
    <cellStyle name="Hyperlink" xfId="13117" builtinId="8" hidden="1"/>
    <cellStyle name="Hyperlink" xfId="13119" builtinId="8" hidden="1"/>
    <cellStyle name="Hyperlink" xfId="13121" builtinId="8" hidden="1"/>
    <cellStyle name="Hyperlink" xfId="13123" builtinId="8" hidden="1"/>
    <cellStyle name="Hyperlink" xfId="13125" builtinId="8" hidden="1"/>
    <cellStyle name="Hyperlink" xfId="13127" builtinId="8" hidden="1"/>
    <cellStyle name="Hyperlink" xfId="13129" builtinId="8" hidden="1"/>
    <cellStyle name="Hyperlink" xfId="13131" builtinId="8" hidden="1"/>
    <cellStyle name="Hyperlink" xfId="13133" builtinId="8" hidden="1"/>
    <cellStyle name="Hyperlink" xfId="13135" builtinId="8" hidden="1"/>
    <cellStyle name="Hyperlink" xfId="13137" builtinId="8" hidden="1"/>
    <cellStyle name="Hyperlink" xfId="13139" builtinId="8" hidden="1"/>
    <cellStyle name="Hyperlink" xfId="13141" builtinId="8" hidden="1"/>
    <cellStyle name="Hyperlink" xfId="13143" builtinId="8" hidden="1"/>
    <cellStyle name="Hyperlink" xfId="13145" builtinId="8" hidden="1"/>
    <cellStyle name="Hyperlink" xfId="13147" builtinId="8" hidden="1"/>
    <cellStyle name="Hyperlink" xfId="13149" builtinId="8" hidden="1"/>
    <cellStyle name="Hyperlink" xfId="13151" builtinId="8" hidden="1"/>
    <cellStyle name="Hyperlink" xfId="13153" builtinId="8" hidden="1"/>
    <cellStyle name="Hyperlink" xfId="13155" builtinId="8" hidden="1"/>
    <cellStyle name="Hyperlink" xfId="13157" builtinId="8" hidden="1"/>
    <cellStyle name="Hyperlink" xfId="13159" builtinId="8" hidden="1"/>
    <cellStyle name="Hyperlink" xfId="13161" builtinId="8" hidden="1"/>
    <cellStyle name="Hyperlink" xfId="13163" builtinId="8" hidden="1"/>
    <cellStyle name="Hyperlink" xfId="13165" builtinId="8" hidden="1"/>
    <cellStyle name="Hyperlink" xfId="13167" builtinId="8" hidden="1"/>
    <cellStyle name="Hyperlink" xfId="13169" builtinId="8" hidden="1"/>
    <cellStyle name="Hyperlink" xfId="13171" builtinId="8" hidden="1"/>
    <cellStyle name="Hyperlink" xfId="13173" builtinId="8" hidden="1"/>
    <cellStyle name="Hyperlink" xfId="13175" builtinId="8" hidden="1"/>
    <cellStyle name="Hyperlink" xfId="13177" builtinId="8" hidden="1"/>
    <cellStyle name="Hyperlink" xfId="13179" builtinId="8" hidden="1"/>
    <cellStyle name="Hyperlink" xfId="13181" builtinId="8" hidden="1"/>
    <cellStyle name="Hyperlink" xfId="13183" builtinId="8" hidden="1"/>
    <cellStyle name="Hyperlink" xfId="13185" builtinId="8" hidden="1"/>
    <cellStyle name="Hyperlink" xfId="13187" builtinId="8" hidden="1"/>
    <cellStyle name="Hyperlink" xfId="13189" builtinId="8" hidden="1"/>
    <cellStyle name="Hyperlink" xfId="13191" builtinId="8" hidden="1"/>
    <cellStyle name="Hyperlink" xfId="13193" builtinId="8" hidden="1"/>
    <cellStyle name="Hyperlink" xfId="13195" builtinId="8" hidden="1"/>
    <cellStyle name="Hyperlink" xfId="13197" builtinId="8" hidden="1"/>
    <cellStyle name="Hyperlink" xfId="13199" builtinId="8" hidden="1"/>
    <cellStyle name="Hyperlink" xfId="13201" builtinId="8" hidden="1"/>
    <cellStyle name="Hyperlink" xfId="13203" builtinId="8" hidden="1"/>
    <cellStyle name="Hyperlink" xfId="13205" builtinId="8" hidden="1"/>
    <cellStyle name="Hyperlink" xfId="13207" builtinId="8" hidden="1"/>
    <cellStyle name="Hyperlink" xfId="13209" builtinId="8" hidden="1"/>
    <cellStyle name="Hyperlink" xfId="13211" builtinId="8" hidden="1"/>
    <cellStyle name="Hyperlink" xfId="13213" builtinId="8" hidden="1"/>
    <cellStyle name="Hyperlink" xfId="13215" builtinId="8" hidden="1"/>
    <cellStyle name="Hyperlink" xfId="13217" builtinId="8" hidden="1"/>
    <cellStyle name="Hyperlink" xfId="13219" builtinId="8" hidden="1"/>
    <cellStyle name="Hyperlink" xfId="13221" builtinId="8" hidden="1"/>
    <cellStyle name="Hyperlink" xfId="13223" builtinId="8" hidden="1"/>
    <cellStyle name="Hyperlink" xfId="13225" builtinId="8" hidden="1"/>
    <cellStyle name="Hyperlink" xfId="13227" builtinId="8" hidden="1"/>
    <cellStyle name="Hyperlink" xfId="13229" builtinId="8" hidden="1"/>
    <cellStyle name="Hyperlink" xfId="13231" builtinId="8" hidden="1"/>
    <cellStyle name="Hyperlink" xfId="13233" builtinId="8" hidden="1"/>
    <cellStyle name="Hyperlink" xfId="13235" builtinId="8" hidden="1"/>
    <cellStyle name="Hyperlink" xfId="13237" builtinId="8" hidden="1"/>
    <cellStyle name="Hyperlink" xfId="13239" builtinId="8" hidden="1"/>
    <cellStyle name="Hyperlink" xfId="13241" builtinId="8" hidden="1"/>
    <cellStyle name="Hyperlink" xfId="13243" builtinId="8" hidden="1"/>
    <cellStyle name="Hyperlink" xfId="13245" builtinId="8" hidden="1"/>
    <cellStyle name="Hyperlink" xfId="13247" builtinId="8" hidden="1"/>
    <cellStyle name="Hyperlink" xfId="13249" builtinId="8" hidden="1"/>
    <cellStyle name="Hyperlink" xfId="13251" builtinId="8" hidden="1"/>
    <cellStyle name="Hyperlink" xfId="13253" builtinId="8" hidden="1"/>
    <cellStyle name="Hyperlink" xfId="13255" builtinId="8" hidden="1"/>
    <cellStyle name="Hyperlink" xfId="13257" builtinId="8" hidden="1"/>
    <cellStyle name="Hyperlink" xfId="13259" builtinId="8" hidden="1"/>
    <cellStyle name="Hyperlink" xfId="13261" builtinId="8" hidden="1"/>
    <cellStyle name="Hyperlink" xfId="13263" builtinId="8" hidden="1"/>
    <cellStyle name="Hyperlink" xfId="13265" builtinId="8" hidden="1"/>
    <cellStyle name="Hyperlink" xfId="13267" builtinId="8" hidden="1"/>
    <cellStyle name="Hyperlink" xfId="13269" builtinId="8" hidden="1"/>
    <cellStyle name="Hyperlink" xfId="13271" builtinId="8" hidden="1"/>
    <cellStyle name="Hyperlink" xfId="13273" builtinId="8" hidden="1"/>
    <cellStyle name="Hyperlink" xfId="13275" builtinId="8" hidden="1"/>
    <cellStyle name="Hyperlink" xfId="13277" builtinId="8" hidden="1"/>
    <cellStyle name="Hyperlink" xfId="13279" builtinId="8" hidden="1"/>
    <cellStyle name="Hyperlink" xfId="13281" builtinId="8" hidden="1"/>
    <cellStyle name="Hyperlink" xfId="13283" builtinId="8" hidden="1"/>
    <cellStyle name="Hyperlink" xfId="13285" builtinId="8" hidden="1"/>
    <cellStyle name="Hyperlink" xfId="13287" builtinId="8" hidden="1"/>
    <cellStyle name="Hyperlink" xfId="13289" builtinId="8" hidden="1"/>
    <cellStyle name="Hyperlink" xfId="13291" builtinId="8" hidden="1"/>
    <cellStyle name="Hyperlink" xfId="13293" builtinId="8" hidden="1"/>
    <cellStyle name="Hyperlink" xfId="13295" builtinId="8" hidden="1"/>
    <cellStyle name="Hyperlink" xfId="13297" builtinId="8" hidden="1"/>
    <cellStyle name="Hyperlink" xfId="13299" builtinId="8" hidden="1"/>
    <cellStyle name="Hyperlink" xfId="13301" builtinId="8" hidden="1"/>
    <cellStyle name="Hyperlink" xfId="13303" builtinId="8" hidden="1"/>
    <cellStyle name="Hyperlink" xfId="13305" builtinId="8" hidden="1"/>
    <cellStyle name="Hyperlink" xfId="13307" builtinId="8" hidden="1"/>
    <cellStyle name="Hyperlink" xfId="13309" builtinId="8" hidden="1"/>
    <cellStyle name="Hyperlink" xfId="13311" builtinId="8" hidden="1"/>
    <cellStyle name="Hyperlink" xfId="13313" builtinId="8" hidden="1"/>
    <cellStyle name="Hyperlink" xfId="13315" builtinId="8" hidden="1"/>
    <cellStyle name="Hyperlink" xfId="13317" builtinId="8" hidden="1"/>
    <cellStyle name="Hyperlink" xfId="13319" builtinId="8" hidden="1"/>
    <cellStyle name="Hyperlink" xfId="13321" builtinId="8" hidden="1"/>
    <cellStyle name="Hyperlink" xfId="13323" builtinId="8" hidden="1"/>
    <cellStyle name="Hyperlink" xfId="13325" builtinId="8" hidden="1"/>
    <cellStyle name="Hyperlink" xfId="13327" builtinId="8" hidden="1"/>
    <cellStyle name="Hyperlink" xfId="13329" builtinId="8" hidden="1"/>
    <cellStyle name="Hyperlink" xfId="13331" builtinId="8" hidden="1"/>
    <cellStyle name="Hyperlink" xfId="13333" builtinId="8" hidden="1"/>
    <cellStyle name="Hyperlink" xfId="13335" builtinId="8" hidden="1"/>
    <cellStyle name="Hyperlink" xfId="13337" builtinId="8" hidden="1"/>
    <cellStyle name="Hyperlink" xfId="13339" builtinId="8" hidden="1"/>
    <cellStyle name="Hyperlink" xfId="13341" builtinId="8" hidden="1"/>
    <cellStyle name="Hyperlink" xfId="13343" builtinId="8" hidden="1"/>
    <cellStyle name="Hyperlink" xfId="13345" builtinId="8" hidden="1"/>
    <cellStyle name="Hyperlink" xfId="13347" builtinId="8" hidden="1"/>
    <cellStyle name="Hyperlink" xfId="13349" builtinId="8" hidden="1"/>
    <cellStyle name="Hyperlink" xfId="13351" builtinId="8" hidden="1"/>
    <cellStyle name="Hyperlink" xfId="13353" builtinId="8" hidden="1"/>
    <cellStyle name="Hyperlink" xfId="13355" builtinId="8" hidden="1"/>
    <cellStyle name="Hyperlink" xfId="13357" builtinId="8" hidden="1"/>
    <cellStyle name="Hyperlink" xfId="13359" builtinId="8" hidden="1"/>
    <cellStyle name="Hyperlink" xfId="13361" builtinId="8" hidden="1"/>
    <cellStyle name="Hyperlink" xfId="13363" builtinId="8" hidden="1"/>
    <cellStyle name="Hyperlink" xfId="13365" builtinId="8" hidden="1"/>
    <cellStyle name="Hyperlink" xfId="13367" builtinId="8" hidden="1"/>
    <cellStyle name="Hyperlink" xfId="13369" builtinId="8" hidden="1"/>
    <cellStyle name="Hyperlink" xfId="13371" builtinId="8" hidden="1"/>
    <cellStyle name="Hyperlink" xfId="13373" builtinId="8" hidden="1"/>
    <cellStyle name="Hyperlink" xfId="13375" builtinId="8" hidden="1"/>
    <cellStyle name="Hyperlink" xfId="13377" builtinId="8" hidden="1"/>
    <cellStyle name="Hyperlink" xfId="13379" builtinId="8" hidden="1"/>
    <cellStyle name="Hyperlink" xfId="13381" builtinId="8" hidden="1"/>
    <cellStyle name="Hyperlink" xfId="13383" builtinId="8" hidden="1"/>
    <cellStyle name="Hyperlink" xfId="13385" builtinId="8" hidden="1"/>
    <cellStyle name="Hyperlink" xfId="13387" builtinId="8" hidden="1"/>
    <cellStyle name="Hyperlink" xfId="13389" builtinId="8" hidden="1"/>
    <cellStyle name="Hyperlink" xfId="13391" builtinId="8" hidden="1"/>
    <cellStyle name="Hyperlink" xfId="13393" builtinId="8" hidden="1"/>
    <cellStyle name="Hyperlink" xfId="13395" builtinId="8" hidden="1"/>
    <cellStyle name="Hyperlink" xfId="13397" builtinId="8" hidden="1"/>
    <cellStyle name="Hyperlink" xfId="13399" builtinId="8" hidden="1"/>
    <cellStyle name="Hyperlink" xfId="13401" builtinId="8" hidden="1"/>
    <cellStyle name="Hyperlink" xfId="13403" builtinId="8" hidden="1"/>
    <cellStyle name="Hyperlink" xfId="13405" builtinId="8" hidden="1"/>
    <cellStyle name="Hyperlink" xfId="13407" builtinId="8" hidden="1"/>
    <cellStyle name="Hyperlink" xfId="13409" builtinId="8" hidden="1"/>
    <cellStyle name="Hyperlink" xfId="13411" builtinId="8" hidden="1"/>
    <cellStyle name="Hyperlink" xfId="13413" builtinId="8" hidden="1"/>
    <cellStyle name="Hyperlink" xfId="13415" builtinId="8" hidden="1"/>
    <cellStyle name="Hyperlink" xfId="13417" builtinId="8" hidden="1"/>
    <cellStyle name="Hyperlink" xfId="13419" builtinId="8" hidden="1"/>
    <cellStyle name="Hyperlink" xfId="13421" builtinId="8" hidden="1"/>
    <cellStyle name="Hyperlink" xfId="13423" builtinId="8" hidden="1"/>
    <cellStyle name="Hyperlink" xfId="13425" builtinId="8" hidden="1"/>
    <cellStyle name="Hyperlink" xfId="13427" builtinId="8" hidden="1"/>
    <cellStyle name="Hyperlink" xfId="13429" builtinId="8" hidden="1"/>
    <cellStyle name="Hyperlink" xfId="13431" builtinId="8" hidden="1"/>
    <cellStyle name="Hyperlink" xfId="13433" builtinId="8" hidden="1"/>
    <cellStyle name="Hyperlink" xfId="13435" builtinId="8" hidden="1"/>
    <cellStyle name="Hyperlink" xfId="13437" builtinId="8" hidden="1"/>
    <cellStyle name="Hyperlink" xfId="13439" builtinId="8" hidden="1"/>
    <cellStyle name="Hyperlink" xfId="13441" builtinId="8" hidden="1"/>
    <cellStyle name="Hyperlink" xfId="13443" builtinId="8" hidden="1"/>
    <cellStyle name="Hyperlink" xfId="13445" builtinId="8" hidden="1"/>
    <cellStyle name="Hyperlink" xfId="13447" builtinId="8" hidden="1"/>
    <cellStyle name="Hyperlink" xfId="13449" builtinId="8" hidden="1"/>
    <cellStyle name="Hyperlink" xfId="13451" builtinId="8" hidden="1"/>
    <cellStyle name="Hyperlink" xfId="13453" builtinId="8" hidden="1"/>
    <cellStyle name="Hyperlink" xfId="13455" builtinId="8" hidden="1"/>
    <cellStyle name="Hyperlink" xfId="13457" builtinId="8" hidden="1"/>
    <cellStyle name="Hyperlink" xfId="13459" builtinId="8" hidden="1"/>
    <cellStyle name="Hyperlink" xfId="13461" builtinId="8" hidden="1"/>
    <cellStyle name="Hyperlink" xfId="13463" builtinId="8" hidden="1"/>
    <cellStyle name="Hyperlink" xfId="13465" builtinId="8" hidden="1"/>
    <cellStyle name="Hyperlink" xfId="13467" builtinId="8" hidden="1"/>
    <cellStyle name="Hyperlink" xfId="13469" builtinId="8" hidden="1"/>
    <cellStyle name="Hyperlink" xfId="13471" builtinId="8" hidden="1"/>
    <cellStyle name="Hyperlink" xfId="13473" builtinId="8" hidden="1"/>
    <cellStyle name="Hyperlink" xfId="13475" builtinId="8" hidden="1"/>
    <cellStyle name="Hyperlink" xfId="13477" builtinId="8" hidden="1"/>
    <cellStyle name="Hyperlink" xfId="13479" builtinId="8" hidden="1"/>
    <cellStyle name="Hyperlink" xfId="13481" builtinId="8" hidden="1"/>
    <cellStyle name="Hyperlink" xfId="13483" builtinId="8" hidden="1"/>
    <cellStyle name="Hyperlink" xfId="13485" builtinId="8" hidden="1"/>
    <cellStyle name="Hyperlink" xfId="13487" builtinId="8" hidden="1"/>
    <cellStyle name="Hyperlink" xfId="13489" builtinId="8" hidden="1"/>
    <cellStyle name="Hyperlink" xfId="13491" builtinId="8" hidden="1"/>
    <cellStyle name="Hyperlink" xfId="13493" builtinId="8" hidden="1"/>
    <cellStyle name="Hyperlink" xfId="13495" builtinId="8" hidden="1"/>
    <cellStyle name="Hyperlink" xfId="13497" builtinId="8" hidden="1"/>
    <cellStyle name="Hyperlink" xfId="13499" builtinId="8" hidden="1"/>
    <cellStyle name="Hyperlink" xfId="13501" builtinId="8" hidden="1"/>
    <cellStyle name="Hyperlink" xfId="13503" builtinId="8" hidden="1"/>
    <cellStyle name="Hyperlink" xfId="13505" builtinId="8" hidden="1"/>
    <cellStyle name="Hyperlink" xfId="13507" builtinId="8" hidden="1"/>
    <cellStyle name="Hyperlink" xfId="13509" builtinId="8" hidden="1"/>
    <cellStyle name="Hyperlink" xfId="13511" builtinId="8" hidden="1"/>
    <cellStyle name="Hyperlink" xfId="13513" builtinId="8" hidden="1"/>
    <cellStyle name="Hyperlink" xfId="13515" builtinId="8" hidden="1"/>
    <cellStyle name="Hyperlink" xfId="13517" builtinId="8" hidden="1"/>
    <cellStyle name="Hyperlink" xfId="13519" builtinId="8" hidden="1"/>
    <cellStyle name="Hyperlink" xfId="13521" builtinId="8" hidden="1"/>
    <cellStyle name="Hyperlink" xfId="13523" builtinId="8" hidden="1"/>
    <cellStyle name="Hyperlink" xfId="13525" builtinId="8" hidden="1"/>
    <cellStyle name="Hyperlink" xfId="13527" builtinId="8" hidden="1"/>
    <cellStyle name="Hyperlink" xfId="13529" builtinId="8" hidden="1"/>
    <cellStyle name="Hyperlink" xfId="13531" builtinId="8" hidden="1"/>
    <cellStyle name="Hyperlink" xfId="13533" builtinId="8" hidden="1"/>
    <cellStyle name="Hyperlink" xfId="13535" builtinId="8" hidden="1"/>
    <cellStyle name="Hyperlink" xfId="13537" builtinId="8" hidden="1"/>
    <cellStyle name="Hyperlink" xfId="13539" builtinId="8" hidden="1"/>
    <cellStyle name="Hyperlink" xfId="13541" builtinId="8" hidden="1"/>
    <cellStyle name="Hyperlink" xfId="13543" builtinId="8" hidden="1"/>
    <cellStyle name="Hyperlink" xfId="13545" builtinId="8" hidden="1"/>
    <cellStyle name="Hyperlink" xfId="13547" builtinId="8" hidden="1"/>
    <cellStyle name="Hyperlink" xfId="13549" builtinId="8" hidden="1"/>
    <cellStyle name="Hyperlink" xfId="13551" builtinId="8" hidden="1"/>
    <cellStyle name="Hyperlink" xfId="13553" builtinId="8" hidden="1"/>
    <cellStyle name="Hyperlink" xfId="13555" builtinId="8" hidden="1"/>
    <cellStyle name="Hyperlink" xfId="13557" builtinId="8" hidden="1"/>
    <cellStyle name="Hyperlink" xfId="13559" builtinId="8" hidden="1"/>
    <cellStyle name="Hyperlink" xfId="13561" builtinId="8" hidden="1"/>
    <cellStyle name="Hyperlink" xfId="13563" builtinId="8" hidden="1"/>
    <cellStyle name="Hyperlink" xfId="13565" builtinId="8" hidden="1"/>
    <cellStyle name="Hyperlink" xfId="13567" builtinId="8" hidden="1"/>
    <cellStyle name="Hyperlink" xfId="13569" builtinId="8" hidden="1"/>
    <cellStyle name="Hyperlink" xfId="13571" builtinId="8" hidden="1"/>
    <cellStyle name="Hyperlink" xfId="13573" builtinId="8" hidden="1"/>
    <cellStyle name="Hyperlink" xfId="13575" builtinId="8" hidden="1"/>
    <cellStyle name="Hyperlink" xfId="13577" builtinId="8" hidden="1"/>
    <cellStyle name="Hyperlink" xfId="13579" builtinId="8" hidden="1"/>
    <cellStyle name="Hyperlink" xfId="13581" builtinId="8" hidden="1"/>
    <cellStyle name="Hyperlink" xfId="13583" builtinId="8" hidden="1"/>
    <cellStyle name="Hyperlink" xfId="13585" builtinId="8" hidden="1"/>
    <cellStyle name="Hyperlink" xfId="13587" builtinId="8" hidden="1"/>
    <cellStyle name="Hyperlink" xfId="13589" builtinId="8" hidden="1"/>
    <cellStyle name="Hyperlink" xfId="13591" builtinId="8" hidden="1"/>
    <cellStyle name="Hyperlink" xfId="13593" builtinId="8" hidden="1"/>
    <cellStyle name="Hyperlink" xfId="13595" builtinId="8" hidden="1"/>
    <cellStyle name="Hyperlink" xfId="13597" builtinId="8" hidden="1"/>
    <cellStyle name="Hyperlink" xfId="13599" builtinId="8" hidden="1"/>
    <cellStyle name="Hyperlink" xfId="13601" builtinId="8" hidden="1"/>
    <cellStyle name="Hyperlink" xfId="13603" builtinId="8" hidden="1"/>
    <cellStyle name="Hyperlink" xfId="13605" builtinId="8" hidden="1"/>
    <cellStyle name="Hyperlink" xfId="13607" builtinId="8" hidden="1"/>
    <cellStyle name="Hyperlink" xfId="13609" builtinId="8" hidden="1"/>
    <cellStyle name="Hyperlink" xfId="13611" builtinId="8" hidden="1"/>
    <cellStyle name="Hyperlink" xfId="13613" builtinId="8" hidden="1"/>
    <cellStyle name="Hyperlink" xfId="13615" builtinId="8" hidden="1"/>
    <cellStyle name="Hyperlink" xfId="13617" builtinId="8" hidden="1"/>
    <cellStyle name="Hyperlink" xfId="13619" builtinId="8" hidden="1"/>
    <cellStyle name="Hyperlink" xfId="13621" builtinId="8" hidden="1"/>
    <cellStyle name="Hyperlink" xfId="13623" builtinId="8" hidden="1"/>
    <cellStyle name="Hyperlink" xfId="13625" builtinId="8" hidden="1"/>
    <cellStyle name="Hyperlink" xfId="13627" builtinId="8" hidden="1"/>
    <cellStyle name="Hyperlink" xfId="13629" builtinId="8" hidden="1"/>
    <cellStyle name="Hyperlink" xfId="13631" builtinId="8" hidden="1"/>
    <cellStyle name="Hyperlink" xfId="13633" builtinId="8" hidden="1"/>
    <cellStyle name="Hyperlink" xfId="13635" builtinId="8" hidden="1"/>
    <cellStyle name="Hyperlink" xfId="13637" builtinId="8" hidden="1"/>
    <cellStyle name="Hyperlink" xfId="13639" builtinId="8" hidden="1"/>
    <cellStyle name="Hyperlink" xfId="13641" builtinId="8" hidden="1"/>
    <cellStyle name="Hyperlink" xfId="13643" builtinId="8" hidden="1"/>
    <cellStyle name="Hyperlink" xfId="13645" builtinId="8" hidden="1"/>
    <cellStyle name="Hyperlink" xfId="13647" builtinId="8" hidden="1"/>
    <cellStyle name="Hyperlink" xfId="13649" builtinId="8" hidden="1"/>
    <cellStyle name="Hyperlink" xfId="13651" builtinId="8" hidden="1"/>
    <cellStyle name="Hyperlink" xfId="13653" builtinId="8" hidden="1"/>
    <cellStyle name="Hyperlink" xfId="13655" builtinId="8" hidden="1"/>
    <cellStyle name="Hyperlink" xfId="13657" builtinId="8" hidden="1"/>
    <cellStyle name="Hyperlink" xfId="13659" builtinId="8" hidden="1"/>
    <cellStyle name="Hyperlink" xfId="13661" builtinId="8" hidden="1"/>
    <cellStyle name="Hyperlink" xfId="13663" builtinId="8" hidden="1"/>
    <cellStyle name="Hyperlink" xfId="13665" builtinId="8" hidden="1"/>
    <cellStyle name="Hyperlink" xfId="13667" builtinId="8" hidden="1"/>
    <cellStyle name="Hyperlink" xfId="13669" builtinId="8" hidden="1"/>
    <cellStyle name="Hyperlink" xfId="13671" builtinId="8" hidden="1"/>
    <cellStyle name="Hyperlink" xfId="13673" builtinId="8" hidden="1"/>
    <cellStyle name="Hyperlink" xfId="13675" builtinId="8" hidden="1"/>
    <cellStyle name="Hyperlink" xfId="13677" builtinId="8" hidden="1"/>
    <cellStyle name="Hyperlink" xfId="13679" builtinId="8" hidden="1"/>
    <cellStyle name="Hyperlink" xfId="13681" builtinId="8" hidden="1"/>
    <cellStyle name="Hyperlink" xfId="13683" builtinId="8" hidden="1"/>
    <cellStyle name="Hyperlink" xfId="13685" builtinId="8" hidden="1"/>
    <cellStyle name="Hyperlink" xfId="13687" builtinId="8" hidden="1"/>
    <cellStyle name="Hyperlink" xfId="13689" builtinId="8" hidden="1"/>
    <cellStyle name="Hyperlink" xfId="13691" builtinId="8" hidden="1"/>
    <cellStyle name="Hyperlink" xfId="13693" builtinId="8" hidden="1"/>
    <cellStyle name="Hyperlink" xfId="13695" builtinId="8" hidden="1"/>
    <cellStyle name="Hyperlink" xfId="13697" builtinId="8" hidden="1"/>
    <cellStyle name="Hyperlink" xfId="13699" builtinId="8" hidden="1"/>
    <cellStyle name="Hyperlink" xfId="13701" builtinId="8" hidden="1"/>
    <cellStyle name="Hyperlink" xfId="13703" builtinId="8" hidden="1"/>
    <cellStyle name="Hyperlink" xfId="13705" builtinId="8" hidden="1"/>
    <cellStyle name="Hyperlink" xfId="13707" builtinId="8" hidden="1"/>
    <cellStyle name="Hyperlink" xfId="13709" builtinId="8" hidden="1"/>
    <cellStyle name="Hyperlink" xfId="13711" builtinId="8" hidden="1"/>
    <cellStyle name="Hyperlink" xfId="13713" builtinId="8" hidden="1"/>
    <cellStyle name="Hyperlink" xfId="13715" builtinId="8" hidden="1"/>
    <cellStyle name="Hyperlink" xfId="13717" builtinId="8" hidden="1"/>
    <cellStyle name="Hyperlink" xfId="13719" builtinId="8" hidden="1"/>
    <cellStyle name="Hyperlink" xfId="13721" builtinId="8" hidden="1"/>
    <cellStyle name="Hyperlink" xfId="13723" builtinId="8" hidden="1"/>
    <cellStyle name="Hyperlink" xfId="13725" builtinId="8" hidden="1"/>
    <cellStyle name="Hyperlink" xfId="13727" builtinId="8" hidden="1"/>
    <cellStyle name="Hyperlink" xfId="13729" builtinId="8" hidden="1"/>
    <cellStyle name="Hyperlink" xfId="13731" builtinId="8" hidden="1"/>
    <cellStyle name="Hyperlink" xfId="13733" builtinId="8" hidden="1"/>
    <cellStyle name="Hyperlink" xfId="13735" builtinId="8" hidden="1"/>
    <cellStyle name="Hyperlink" xfId="13737" builtinId="8" hidden="1"/>
    <cellStyle name="Hyperlink" xfId="13739" builtinId="8" hidden="1"/>
    <cellStyle name="Hyperlink" xfId="13741" builtinId="8" hidden="1"/>
    <cellStyle name="Hyperlink" xfId="13743" builtinId="8" hidden="1"/>
    <cellStyle name="Hyperlink" xfId="13745" builtinId="8" hidden="1"/>
    <cellStyle name="Hyperlink" xfId="13747" builtinId="8" hidden="1"/>
    <cellStyle name="Hyperlink" xfId="13749" builtinId="8" hidden="1"/>
    <cellStyle name="Hyperlink" xfId="13751" builtinId="8" hidden="1"/>
    <cellStyle name="Hyperlink" xfId="13753" builtinId="8" hidden="1"/>
    <cellStyle name="Hyperlink" xfId="13755" builtinId="8" hidden="1"/>
    <cellStyle name="Hyperlink" xfId="13757" builtinId="8" hidden="1"/>
    <cellStyle name="Hyperlink" xfId="13759" builtinId="8" hidden="1"/>
    <cellStyle name="Hyperlink" xfId="13761" builtinId="8" hidden="1"/>
    <cellStyle name="Hyperlink" xfId="13763" builtinId="8" hidden="1"/>
    <cellStyle name="Hyperlink" xfId="13765" builtinId="8" hidden="1"/>
    <cellStyle name="Hyperlink" xfId="13767" builtinId="8" hidden="1"/>
    <cellStyle name="Hyperlink" xfId="13769" builtinId="8" hidden="1"/>
    <cellStyle name="Hyperlink" xfId="13771" builtinId="8" hidden="1"/>
    <cellStyle name="Hyperlink" xfId="13773" builtinId="8" hidden="1"/>
    <cellStyle name="Hyperlink" xfId="13775" builtinId="8" hidden="1"/>
    <cellStyle name="Hyperlink" xfId="13777" builtinId="8" hidden="1"/>
    <cellStyle name="Hyperlink" xfId="13779" builtinId="8" hidden="1"/>
    <cellStyle name="Hyperlink" xfId="13781" builtinId="8" hidden="1"/>
    <cellStyle name="Hyperlink" xfId="13783" builtinId="8" hidden="1"/>
    <cellStyle name="Hyperlink" xfId="13785" builtinId="8" hidden="1"/>
    <cellStyle name="Hyperlink" xfId="13787" builtinId="8" hidden="1"/>
    <cellStyle name="Hyperlink" xfId="13789" builtinId="8" hidden="1"/>
    <cellStyle name="Hyperlink" xfId="13791" builtinId="8" hidden="1"/>
    <cellStyle name="Hyperlink" xfId="13793" builtinId="8" hidden="1"/>
    <cellStyle name="Hyperlink" xfId="13795" builtinId="8" hidden="1"/>
    <cellStyle name="Hyperlink" xfId="13797" builtinId="8" hidden="1"/>
    <cellStyle name="Hyperlink" xfId="13799" builtinId="8" hidden="1"/>
    <cellStyle name="Hyperlink" xfId="13801" builtinId="8" hidden="1"/>
    <cellStyle name="Hyperlink" xfId="13803" builtinId="8" hidden="1"/>
    <cellStyle name="Hyperlink" xfId="13805" builtinId="8" hidden="1"/>
    <cellStyle name="Hyperlink" xfId="13807" builtinId="8" hidden="1"/>
    <cellStyle name="Hyperlink" xfId="13809" builtinId="8" hidden="1"/>
    <cellStyle name="Hyperlink" xfId="13811" builtinId="8" hidden="1"/>
    <cellStyle name="Hyperlink" xfId="13813" builtinId="8" hidden="1"/>
    <cellStyle name="Hyperlink" xfId="13815" builtinId="8" hidden="1"/>
    <cellStyle name="Hyperlink" xfId="13817" builtinId="8" hidden="1"/>
    <cellStyle name="Hyperlink" xfId="13819" builtinId="8" hidden="1"/>
    <cellStyle name="Hyperlink" xfId="13821" builtinId="8" hidden="1"/>
    <cellStyle name="Hyperlink" xfId="13823" builtinId="8" hidden="1"/>
    <cellStyle name="Hyperlink" xfId="13825" builtinId="8" hidden="1"/>
    <cellStyle name="Hyperlink" xfId="13827" builtinId="8" hidden="1"/>
    <cellStyle name="Hyperlink" xfId="13829" builtinId="8" hidden="1"/>
    <cellStyle name="Hyperlink" xfId="13831" builtinId="8" hidden="1"/>
    <cellStyle name="Hyperlink" xfId="13833" builtinId="8" hidden="1"/>
    <cellStyle name="Hyperlink" xfId="13835" builtinId="8" hidden="1"/>
    <cellStyle name="Hyperlink" xfId="13837" builtinId="8" hidden="1"/>
    <cellStyle name="Hyperlink" xfId="13839" builtinId="8" hidden="1"/>
    <cellStyle name="Hyperlink" xfId="13841" builtinId="8" hidden="1"/>
    <cellStyle name="Hyperlink" xfId="13843" builtinId="8" hidden="1"/>
    <cellStyle name="Hyperlink" xfId="13845" builtinId="8" hidden="1"/>
    <cellStyle name="Hyperlink" xfId="13847" builtinId="8" hidden="1"/>
    <cellStyle name="Hyperlink" xfId="13849" builtinId="8" hidden="1"/>
    <cellStyle name="Hyperlink" xfId="13851" builtinId="8" hidden="1"/>
    <cellStyle name="Hyperlink" xfId="13853" builtinId="8" hidden="1"/>
    <cellStyle name="Hyperlink" xfId="13855" builtinId="8" hidden="1"/>
    <cellStyle name="Hyperlink" xfId="13857" builtinId="8" hidden="1"/>
    <cellStyle name="Hyperlink" xfId="13859" builtinId="8" hidden="1"/>
    <cellStyle name="Hyperlink" xfId="13861" builtinId="8" hidden="1"/>
    <cellStyle name="Hyperlink" xfId="13863" builtinId="8" hidden="1"/>
    <cellStyle name="Hyperlink" xfId="13865" builtinId="8" hidden="1"/>
    <cellStyle name="Hyperlink" xfId="13867" builtinId="8" hidden="1"/>
    <cellStyle name="Hyperlink" xfId="13869" builtinId="8" hidden="1"/>
    <cellStyle name="Hyperlink" xfId="13871" builtinId="8" hidden="1"/>
    <cellStyle name="Hyperlink" xfId="13873" builtinId="8" hidden="1"/>
    <cellStyle name="Hyperlink" xfId="13875" builtinId="8" hidden="1"/>
    <cellStyle name="Hyperlink" xfId="13877" builtinId="8" hidden="1"/>
    <cellStyle name="Hyperlink" xfId="13879" builtinId="8" hidden="1"/>
    <cellStyle name="Hyperlink" xfId="13881" builtinId="8" hidden="1"/>
    <cellStyle name="Hyperlink" xfId="13883" builtinId="8" hidden="1"/>
    <cellStyle name="Hyperlink" xfId="13885" builtinId="8" hidden="1"/>
    <cellStyle name="Hyperlink" xfId="13887" builtinId="8" hidden="1"/>
    <cellStyle name="Normal" xfId="0" builtinId="0"/>
    <cellStyle name="Percent" xfId="13889" builtinId="5"/>
  </cellStyles>
  <dxfs count="43">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ill>
        <patternFill>
          <bgColor rgb="FFFFFF00"/>
        </patternFill>
      </fill>
    </dxf>
    <dxf>
      <font>
        <color auto="1"/>
      </font>
      <fill>
        <patternFill>
          <bgColor rgb="FFFFFF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s>
  <tableStyles count="0" defaultTableStyle="TableStyleMedium9" defaultPivotStyle="PivotStyleLight16"/>
  <colors>
    <mruColors>
      <color rgb="FFCCCC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8"/>
    </mc:Choice>
    <mc:Fallback>
      <c:style val="8"/>
    </mc:Fallback>
  </mc:AlternateContent>
  <c:chart>
    <c:title>
      <c:tx>
        <c:rich>
          <a:bodyPr/>
          <a:lstStyle/>
          <a:p>
            <a:pPr>
              <a:defRPr/>
            </a:pPr>
            <a:r>
              <a:rPr lang="en-US"/>
              <a:t>IV</a:t>
            </a:r>
            <a:r>
              <a:rPr lang="en-US" baseline="0"/>
              <a:t> Curve</a:t>
            </a:r>
            <a:endParaRPr lang="en-US"/>
          </a:p>
        </c:rich>
      </c:tx>
      <c:overlay val="0"/>
    </c:title>
    <c:autoTitleDeleted val="0"/>
    <c:plotArea>
      <c:layout/>
      <c:scatterChart>
        <c:scatterStyle val="smoothMarker"/>
        <c:varyColors val="0"/>
        <c:ser>
          <c:idx val="1"/>
          <c:order val="0"/>
          <c:tx>
            <c:v>Power</c:v>
          </c:tx>
          <c:spPr>
            <a:ln>
              <a:solidFill>
                <a:schemeClr val="accent3"/>
              </a:solidFill>
            </a:ln>
          </c:spPr>
          <c:marker>
            <c:symbol val="square"/>
            <c:size val="6"/>
            <c:spPr>
              <a:solidFill>
                <a:schemeClr val="accent3"/>
              </a:solidFill>
              <a:ln>
                <a:noFill/>
              </a:ln>
            </c:spPr>
          </c:marker>
          <c:dLbls>
            <c:delete val="1"/>
          </c:dLbls>
          <c:xVal>
            <c:numRef>
              <c:f>Current!$M$26:$M$526</c:f>
              <c:numCache>
                <c:formatCode>0.000</c:formatCode>
                <c:ptCount val="501"/>
                <c:pt idx="0">
                  <c:v>-1.5610337795604907E-2</c:v>
                </c:pt>
                <c:pt idx="1">
                  <c:v>2.4389706064806449E-2</c:v>
                </c:pt>
                <c:pt idx="2">
                  <c:v>6.4389745017175426E-2</c:v>
                </c:pt>
                <c:pt idx="3">
                  <c:v>0.10438979034813753</c:v>
                </c:pt>
                <c:pt idx="4">
                  <c:v>0.14438984637872754</c:v>
                </c:pt>
                <c:pt idx="5">
                  <c:v>0.18438991869465512</c:v>
                </c:pt>
                <c:pt idx="6">
                  <c:v>0.2243900185473702</c:v>
                </c:pt>
                <c:pt idx="7">
                  <c:v>0.2643901769706557</c:v>
                </c:pt>
                <c:pt idx="8">
                  <c:v>0.30439050457430739</c:v>
                </c:pt>
                <c:pt idx="9">
                  <c:v>0.34439146202019205</c:v>
                </c:pt>
                <c:pt idx="10">
                  <c:v>0.38439511674537596</c:v>
                </c:pt>
                <c:pt idx="11">
                  <c:v>0.42441105326257816</c:v>
                </c:pt>
                <c:pt idx="12">
                  <c:v>0.44443424775263463</c:v>
                </c:pt>
                <c:pt idx="13">
                  <c:v>0.46448414068703187</c:v>
                </c:pt>
                <c:pt idx="14">
                  <c:v>0.48459133639946439</c:v>
                </c:pt>
                <c:pt idx="15">
                  <c:v>0.50481958680486061</c:v>
                </c:pt>
                <c:pt idx="16">
                  <c:v>0.52529511174933885</c:v>
                </c:pt>
                <c:pt idx="17">
                  <c:v>0.54624415107061419</c:v>
                </c:pt>
                <c:pt idx="18">
                  <c:v>0.56800558176264748</c:v>
                </c:pt>
                <c:pt idx="19">
                  <c:v>0.59096074293829082</c:v>
                </c:pt>
                <c:pt idx="20">
                  <c:v>0.61540918224796781</c:v>
                </c:pt>
                <c:pt idx="21">
                  <c:v>0.64159218562955578</c:v>
                </c:pt>
              </c:numCache>
            </c:numRef>
          </c:xVal>
          <c:yVal>
            <c:numRef>
              <c:f>Current!$O$26:$O$526</c:f>
              <c:numCache>
                <c:formatCode>0.00E+00</c:formatCode>
                <c:ptCount val="501"/>
                <c:pt idx="0">
                  <c:v>-6.0920661523222763E-4</c:v>
                </c:pt>
                <c:pt idx="1">
                  <c:v>9.5182620166150381E-4</c:v>
                </c:pt>
                <c:pt idx="2">
                  <c:v>2.5128508449929164E-3</c:v>
                </c:pt>
                <c:pt idx="3">
                  <c:v>4.0738662821209878E-3</c:v>
                </c:pt>
                <c:pt idx="4">
                  <c:v>5.634869208309674E-3</c:v>
                </c:pt>
                <c:pt idx="5">
                  <c:v>7.1958540567737513E-3</c:v>
                </c:pt>
                <c:pt idx="6">
                  <c:v>8.7568100691992629E-3</c:v>
                </c:pt>
                <c:pt idx="7">
                  <c:v>1.0317709683022407E-2</c:v>
                </c:pt>
                <c:pt idx="8">
                  <c:v>1.1878455471942315E-2</c:v>
                </c:pt>
                <c:pt idx="9">
                  <c:v>1.3438618037159369E-2</c:v>
                </c:pt>
                <c:pt idx="10">
                  <c:v>1.4996102301147932E-2</c:v>
                </c:pt>
                <c:pt idx="11">
                  <c:v>1.6540303260208559E-2</c:v>
                </c:pt>
                <c:pt idx="12">
                  <c:v>1.7294883476904298E-2</c:v>
                </c:pt>
                <c:pt idx="13">
                  <c:v>1.8017176450012207E-2</c:v>
                </c:pt>
                <c:pt idx="14">
                  <c:v>1.866726221578335E-2</c:v>
                </c:pt>
                <c:pt idx="15">
                  <c:v>1.9158424791743348E-2</c:v>
                </c:pt>
                <c:pt idx="16">
                  <c:v>1.9311014792231521E-2</c:v>
                </c:pt>
                <c:pt idx="17">
                  <c:v>1.8785130051720035E-2</c:v>
                </c:pt>
                <c:pt idx="18">
                  <c:v>1.703224127202969E-2</c:v>
                </c:pt>
                <c:pt idx="19">
                  <c:v>1.3354615171994585E-2</c:v>
                </c:pt>
                <c:pt idx="20">
                  <c:v>7.0630784965688967E-3</c:v>
                </c:pt>
                <c:pt idx="21">
                  <c:v>-2.5538346449865928E-3</c:v>
                </c:pt>
              </c:numCache>
            </c:numRef>
          </c:yVal>
          <c:smooth val="1"/>
          <c:extLst>
            <c:ext xmlns:c16="http://schemas.microsoft.com/office/drawing/2014/chart" uri="{C3380CC4-5D6E-409C-BE32-E72D297353CC}">
              <c16:uniqueId val="{00000001-5357-4720-97FB-6D5C869EE8A8}"/>
            </c:ext>
          </c:extLst>
        </c:ser>
        <c:ser>
          <c:idx val="0"/>
          <c:order val="1"/>
          <c:tx>
            <c:v>Current</c:v>
          </c:tx>
          <c:spPr>
            <a:ln>
              <a:solidFill>
                <a:schemeClr val="accent6"/>
              </a:solidFill>
            </a:ln>
          </c:spPr>
          <c:marker>
            <c:symbol val="diamond"/>
            <c:size val="6"/>
            <c:spPr>
              <a:solidFill>
                <a:schemeClr val="accent6"/>
              </a:solidFill>
              <a:ln>
                <a:noFill/>
              </a:ln>
            </c:spPr>
          </c:marker>
          <c:dLbls>
            <c:delete val="1"/>
          </c:dLbls>
          <c:xVal>
            <c:numRef>
              <c:f>Current!$M$26:$M$526</c:f>
              <c:numCache>
                <c:formatCode>0.000</c:formatCode>
                <c:ptCount val="501"/>
                <c:pt idx="0">
                  <c:v>-1.5610337795604907E-2</c:v>
                </c:pt>
                <c:pt idx="1">
                  <c:v>2.4389706064806449E-2</c:v>
                </c:pt>
                <c:pt idx="2">
                  <c:v>6.4389745017175426E-2</c:v>
                </c:pt>
                <c:pt idx="3">
                  <c:v>0.10438979034813753</c:v>
                </c:pt>
                <c:pt idx="4">
                  <c:v>0.14438984637872754</c:v>
                </c:pt>
                <c:pt idx="5">
                  <c:v>0.18438991869465512</c:v>
                </c:pt>
                <c:pt idx="6">
                  <c:v>0.2243900185473702</c:v>
                </c:pt>
                <c:pt idx="7">
                  <c:v>0.2643901769706557</c:v>
                </c:pt>
                <c:pt idx="8">
                  <c:v>0.30439050457430739</c:v>
                </c:pt>
                <c:pt idx="9">
                  <c:v>0.34439146202019205</c:v>
                </c:pt>
                <c:pt idx="10">
                  <c:v>0.38439511674537596</c:v>
                </c:pt>
                <c:pt idx="11">
                  <c:v>0.42441105326257816</c:v>
                </c:pt>
                <c:pt idx="12">
                  <c:v>0.44443424775263463</c:v>
                </c:pt>
                <c:pt idx="13">
                  <c:v>0.46448414068703187</c:v>
                </c:pt>
                <c:pt idx="14">
                  <c:v>0.48459133639946439</c:v>
                </c:pt>
                <c:pt idx="15">
                  <c:v>0.50481958680486061</c:v>
                </c:pt>
                <c:pt idx="16">
                  <c:v>0.52529511174933885</c:v>
                </c:pt>
                <c:pt idx="17">
                  <c:v>0.54624415107061419</c:v>
                </c:pt>
                <c:pt idx="18">
                  <c:v>0.56800558176264748</c:v>
                </c:pt>
                <c:pt idx="19">
                  <c:v>0.59096074293829082</c:v>
                </c:pt>
                <c:pt idx="20">
                  <c:v>0.61540918224796781</c:v>
                </c:pt>
                <c:pt idx="21">
                  <c:v>0.64159218562955578</c:v>
                </c:pt>
              </c:numCache>
            </c:numRef>
          </c:xVal>
          <c:yVal>
            <c:numRef>
              <c:f>Current!$N$26:$N$526</c:f>
              <c:numCache>
                <c:formatCode>0.00E+00</c:formatCode>
                <c:ptCount val="501"/>
                <c:pt idx="0">
                  <c:v>3.9025844489012265E-2</c:v>
                </c:pt>
                <c:pt idx="1">
                  <c:v>3.9025734837983883E-2</c:v>
                </c:pt>
                <c:pt idx="2">
                  <c:v>3.9025637457061439E-2</c:v>
                </c:pt>
                <c:pt idx="3">
                  <c:v>3.9025524129656153E-2</c:v>
                </c:pt>
                <c:pt idx="4">
                  <c:v>3.9025384053181178E-2</c:v>
                </c:pt>
                <c:pt idx="5">
                  <c:v>3.9025203263362229E-2</c:v>
                </c:pt>
                <c:pt idx="6">
                  <c:v>3.9024953631574495E-2</c:v>
                </c:pt>
                <c:pt idx="7">
                  <c:v>3.9024557573360812E-2</c:v>
                </c:pt>
                <c:pt idx="8">
                  <c:v>3.9023738564231601E-2</c:v>
                </c:pt>
                <c:pt idx="9">
                  <c:v>3.9021344949519823E-2</c:v>
                </c:pt>
                <c:pt idx="10">
                  <c:v>3.9012208136560117E-2</c:v>
                </c:pt>
                <c:pt idx="11">
                  <c:v>3.8972366843554533E-2</c:v>
                </c:pt>
                <c:pt idx="12">
                  <c:v>3.8914380618413479E-2</c:v>
                </c:pt>
                <c:pt idx="13">
                  <c:v>3.8789648282420326E-2</c:v>
                </c:pt>
                <c:pt idx="14">
                  <c:v>3.8521659001339054E-2</c:v>
                </c:pt>
                <c:pt idx="15">
                  <c:v>3.7951032987848569E-2</c:v>
                </c:pt>
                <c:pt idx="16">
                  <c:v>3.6762220626652971E-2</c:v>
                </c:pt>
                <c:pt idx="17">
                  <c:v>3.4389622323464729E-2</c:v>
                </c:pt>
                <c:pt idx="18">
                  <c:v>2.9986045593381076E-2</c:v>
                </c:pt>
                <c:pt idx="19">
                  <c:v>2.2598142654272887E-2</c:v>
                </c:pt>
                <c:pt idx="20">
                  <c:v>1.1477044380080372E-2</c:v>
                </c:pt>
                <c:pt idx="21">
                  <c:v>-3.980464073889349E-3</c:v>
                </c:pt>
              </c:numCache>
            </c:numRef>
          </c:yVal>
          <c:smooth val="1"/>
          <c:extLst>
            <c:ext xmlns:c16="http://schemas.microsoft.com/office/drawing/2014/chart" uri="{C3380CC4-5D6E-409C-BE32-E72D297353CC}">
              <c16:uniqueId val="{00000000-5357-4720-97FB-6D5C869EE8A8}"/>
            </c:ext>
          </c:extLst>
        </c:ser>
        <c:ser>
          <c:idx val="2"/>
          <c:order val="2"/>
          <c:tx>
            <c:v>Max Power</c:v>
          </c:tx>
          <c:spPr>
            <a:ln>
              <a:noFill/>
            </a:ln>
          </c:spPr>
          <c:marker>
            <c:symbol val="circle"/>
            <c:size val="8"/>
            <c:spPr>
              <a:solidFill>
                <a:schemeClr val="accent1"/>
              </a:solidFill>
              <a:ln>
                <a:solidFill>
                  <a:schemeClr val="accent1"/>
                </a:solidFill>
              </a:ln>
            </c:spPr>
          </c:marker>
          <c:dLbls>
            <c:spPr>
              <a:noFill/>
              <a:ln>
                <a:noFill/>
              </a:ln>
              <a:effectLst/>
            </c:spPr>
            <c:dLblPos val="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Current!$M$25</c:f>
              <c:numCache>
                <c:formatCode>0.000</c:formatCode>
                <c:ptCount val="1"/>
                <c:pt idx="0">
                  <c:v>0.51962686650590972</c:v>
                </c:pt>
              </c:numCache>
            </c:numRef>
          </c:xVal>
          <c:yVal>
            <c:numRef>
              <c:f>Current!$N$25</c:f>
              <c:numCache>
                <c:formatCode>0.00E+00</c:formatCode>
                <c:ptCount val="1"/>
                <c:pt idx="0">
                  <c:v>3.7177909731964505E-2</c:v>
                </c:pt>
              </c:numCache>
            </c:numRef>
          </c:yVal>
          <c:smooth val="1"/>
          <c:extLst>
            <c:ext xmlns:c16="http://schemas.microsoft.com/office/drawing/2014/chart" uri="{C3380CC4-5D6E-409C-BE32-E72D297353CC}">
              <c16:uniqueId val="{00000002-5357-4720-97FB-6D5C869EE8A8}"/>
            </c:ext>
          </c:extLst>
        </c:ser>
        <c:dLbls>
          <c:dLblPos val="r"/>
          <c:showLegendKey val="0"/>
          <c:showVal val="1"/>
          <c:showCatName val="1"/>
          <c:showSerName val="0"/>
          <c:showPercent val="0"/>
          <c:showBubbleSize val="0"/>
        </c:dLbls>
        <c:axId val="158722880"/>
        <c:axId val="158723456"/>
      </c:scatterChart>
      <c:valAx>
        <c:axId val="158722880"/>
        <c:scaling>
          <c:orientation val="minMax"/>
        </c:scaling>
        <c:delete val="0"/>
        <c:axPos val="b"/>
        <c:majorGridlines/>
        <c:title>
          <c:tx>
            <c:rich>
              <a:bodyPr/>
              <a:lstStyle/>
              <a:p>
                <a:pPr>
                  <a:defRPr/>
                </a:pPr>
                <a:r>
                  <a:rPr lang="en-US"/>
                  <a:t>Voltage (V)</a:t>
                </a:r>
              </a:p>
            </c:rich>
          </c:tx>
          <c:overlay val="0"/>
        </c:title>
        <c:numFmt formatCode="0.000" sourceLinked="1"/>
        <c:majorTickMark val="out"/>
        <c:minorTickMark val="none"/>
        <c:tickLblPos val="nextTo"/>
        <c:crossAx val="158723456"/>
        <c:crosses val="autoZero"/>
        <c:crossBetween val="midCat"/>
      </c:valAx>
      <c:valAx>
        <c:axId val="158723456"/>
        <c:scaling>
          <c:orientation val="minMax"/>
        </c:scaling>
        <c:delete val="0"/>
        <c:axPos val="l"/>
        <c:majorGridlines/>
        <c:title>
          <c:tx>
            <c:rich>
              <a:bodyPr rot="-5400000" vert="horz"/>
              <a:lstStyle/>
              <a:p>
                <a:pPr>
                  <a:defRPr/>
                </a:pPr>
                <a:r>
                  <a:rPr lang="en-US"/>
                  <a:t>Current (A)</a:t>
                </a:r>
              </a:p>
              <a:p>
                <a:pPr>
                  <a:defRPr/>
                </a:pPr>
                <a:r>
                  <a:rPr lang="en-US"/>
                  <a:t>Power (W)</a:t>
                </a:r>
              </a:p>
            </c:rich>
          </c:tx>
          <c:overlay val="0"/>
        </c:title>
        <c:numFmt formatCode="0.0E+00" sourceLinked="0"/>
        <c:majorTickMark val="out"/>
        <c:minorTickMark val="none"/>
        <c:tickLblPos val="nextTo"/>
        <c:crossAx val="158722880"/>
        <c:crosses val="autoZero"/>
        <c:crossBetween val="midCat"/>
      </c:valAx>
    </c:plotArea>
    <c:legend>
      <c:legendPos val="b"/>
      <c:overlay val="0"/>
    </c:legend>
    <c:plotVisOnly val="0"/>
    <c:dispBlanksAs val="gap"/>
    <c:showDLblsOverMax val="0"/>
  </c:chart>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Spectral Response</a:t>
            </a:r>
          </a:p>
        </c:rich>
      </c:tx>
      <c:overlay val="0"/>
    </c:title>
    <c:autoTitleDeleted val="0"/>
    <c:plotArea>
      <c:layout/>
      <c:scatterChart>
        <c:scatterStyle val="smoothMarker"/>
        <c:varyColors val="0"/>
        <c:ser>
          <c:idx val="1"/>
          <c:order val="0"/>
          <c:tx>
            <c:v>Collection Efficiency</c:v>
          </c:tx>
          <c:spPr>
            <a:ln w="25400"/>
            <a:effectLst/>
          </c:spPr>
          <c:marker>
            <c:symbol val="square"/>
            <c:size val="6"/>
            <c:spPr>
              <a:ln>
                <a:noFill/>
              </a:ln>
              <a:effectLst/>
            </c:spPr>
          </c:marker>
          <c:xVal>
            <c:numRef>
              <c:f>Current!$Q$25:$Q$525</c:f>
              <c:numCache>
                <c:formatCode>0</c:formatCode>
                <c:ptCount val="501"/>
                <c:pt idx="0">
                  <c:v>350</c:v>
                </c:pt>
                <c:pt idx="1">
                  <c:v>400</c:v>
                </c:pt>
                <c:pt idx="2">
                  <c:v>450</c:v>
                </c:pt>
                <c:pt idx="3">
                  <c:v>500</c:v>
                </c:pt>
                <c:pt idx="4">
                  <c:v>550</c:v>
                </c:pt>
                <c:pt idx="5">
                  <c:v>600</c:v>
                </c:pt>
                <c:pt idx="6">
                  <c:v>650</c:v>
                </c:pt>
                <c:pt idx="7">
                  <c:v>700</c:v>
                </c:pt>
                <c:pt idx="8">
                  <c:v>750</c:v>
                </c:pt>
                <c:pt idx="9">
                  <c:v>800</c:v>
                </c:pt>
                <c:pt idx="10">
                  <c:v>850</c:v>
                </c:pt>
                <c:pt idx="11">
                  <c:v>900</c:v>
                </c:pt>
                <c:pt idx="12">
                  <c:v>950</c:v>
                </c:pt>
                <c:pt idx="13">
                  <c:v>1000</c:v>
                </c:pt>
                <c:pt idx="14">
                  <c:v>1050</c:v>
                </c:pt>
                <c:pt idx="15">
                  <c:v>1100</c:v>
                </c:pt>
                <c:pt idx="16">
                  <c:v>1150</c:v>
                </c:pt>
                <c:pt idx="17">
                  <c:v>1200</c:v>
                </c:pt>
              </c:numCache>
            </c:numRef>
          </c:xVal>
          <c:yVal>
            <c:numRef>
              <c:f>Current!$S$25:$S$525</c:f>
              <c:numCache>
                <c:formatCode>0.000</c:formatCode>
                <c:ptCount val="501"/>
                <c:pt idx="0">
                  <c:v>0.99679213536978928</c:v>
                </c:pt>
                <c:pt idx="1">
                  <c:v>0.99680406855306924</c:v>
                </c:pt>
                <c:pt idx="2">
                  <c:v>0.99681561954622977</c:v>
                </c:pt>
                <c:pt idx="3">
                  <c:v>0.99680740119804156</c:v>
                </c:pt>
                <c:pt idx="4">
                  <c:v>0.99668709956134205</c:v>
                </c:pt>
                <c:pt idx="5">
                  <c:v>0.996368250513885</c:v>
                </c:pt>
                <c:pt idx="6">
                  <c:v>0.99568512002714105</c:v>
                </c:pt>
                <c:pt idx="7">
                  <c:v>0.99433923074333574</c:v>
                </c:pt>
                <c:pt idx="8">
                  <c:v>0.99183505542514272</c:v>
                </c:pt>
                <c:pt idx="9">
                  <c:v>0.98657012979021219</c:v>
                </c:pt>
                <c:pt idx="10">
                  <c:v>0.97929670390995327</c:v>
                </c:pt>
                <c:pt idx="11">
                  <c:v>0.96571472948074155</c:v>
                </c:pt>
                <c:pt idx="12">
                  <c:v>0.94397014789680034</c:v>
                </c:pt>
                <c:pt idx="13">
                  <c:v>0.91703827989551268</c:v>
                </c:pt>
                <c:pt idx="14">
                  <c:v>0.90258009818515283</c:v>
                </c:pt>
                <c:pt idx="15">
                  <c:v>0.8974861501989877</c:v>
                </c:pt>
                <c:pt idx="16">
                  <c:v>0.89102956879877937</c:v>
                </c:pt>
                <c:pt idx="17" formatCode="General">
                  <c:v>0.88775247465424556</c:v>
                </c:pt>
              </c:numCache>
            </c:numRef>
          </c:yVal>
          <c:smooth val="1"/>
          <c:extLst>
            <c:ext xmlns:c16="http://schemas.microsoft.com/office/drawing/2014/chart" uri="{C3380CC4-5D6E-409C-BE32-E72D297353CC}">
              <c16:uniqueId val="{00000001-7E16-4A37-940C-EBDDA8726A28}"/>
            </c:ext>
          </c:extLst>
        </c:ser>
        <c:ser>
          <c:idx val="0"/>
          <c:order val="1"/>
          <c:tx>
            <c:v>EQE</c:v>
          </c:tx>
          <c:spPr>
            <a:ln w="25400">
              <a:solidFill>
                <a:schemeClr val="accent6"/>
              </a:solidFill>
            </a:ln>
            <a:effectLst/>
          </c:spPr>
          <c:marker>
            <c:symbol val="diamond"/>
            <c:size val="6"/>
            <c:spPr>
              <a:solidFill>
                <a:schemeClr val="accent6"/>
              </a:solidFill>
              <a:ln>
                <a:noFill/>
              </a:ln>
              <a:effectLst/>
            </c:spPr>
          </c:marker>
          <c:xVal>
            <c:numRef>
              <c:f>Current!$Q$25:$Q$525</c:f>
              <c:numCache>
                <c:formatCode>0</c:formatCode>
                <c:ptCount val="501"/>
                <c:pt idx="0">
                  <c:v>350</c:v>
                </c:pt>
                <c:pt idx="1">
                  <c:v>400</c:v>
                </c:pt>
                <c:pt idx="2">
                  <c:v>450</c:v>
                </c:pt>
                <c:pt idx="3">
                  <c:v>500</c:v>
                </c:pt>
                <c:pt idx="4">
                  <c:v>550</c:v>
                </c:pt>
                <c:pt idx="5">
                  <c:v>600</c:v>
                </c:pt>
                <c:pt idx="6">
                  <c:v>650</c:v>
                </c:pt>
                <c:pt idx="7">
                  <c:v>700</c:v>
                </c:pt>
                <c:pt idx="8">
                  <c:v>750</c:v>
                </c:pt>
                <c:pt idx="9">
                  <c:v>800</c:v>
                </c:pt>
                <c:pt idx="10">
                  <c:v>850</c:v>
                </c:pt>
                <c:pt idx="11">
                  <c:v>900</c:v>
                </c:pt>
                <c:pt idx="12">
                  <c:v>950</c:v>
                </c:pt>
                <c:pt idx="13">
                  <c:v>1000</c:v>
                </c:pt>
                <c:pt idx="14">
                  <c:v>1050</c:v>
                </c:pt>
                <c:pt idx="15">
                  <c:v>1100</c:v>
                </c:pt>
                <c:pt idx="16">
                  <c:v>1150</c:v>
                </c:pt>
                <c:pt idx="17">
                  <c:v>1200</c:v>
                </c:pt>
              </c:numCache>
            </c:numRef>
          </c:xVal>
          <c:yVal>
            <c:numRef>
              <c:f>Current!$R$25:$R$525</c:f>
              <c:numCache>
                <c:formatCode>0.000</c:formatCode>
                <c:ptCount val="501"/>
                <c:pt idx="0">
                  <c:v>0.75417292962078297</c:v>
                </c:pt>
                <c:pt idx="1">
                  <c:v>0.84845470305065873</c:v>
                </c:pt>
                <c:pt idx="2">
                  <c:v>0.92388168554396244</c:v>
                </c:pt>
                <c:pt idx="3">
                  <c:v>0.9427305410622675</c:v>
                </c:pt>
                <c:pt idx="4">
                  <c:v>0.94258302296556118</c:v>
                </c:pt>
                <c:pt idx="5">
                  <c:v>0.94229861053990072</c:v>
                </c:pt>
                <c:pt idx="6">
                  <c:v>0.94164092046868075</c:v>
                </c:pt>
                <c:pt idx="7">
                  <c:v>0.94038176668561624</c:v>
                </c:pt>
                <c:pt idx="8">
                  <c:v>0.92863881476677479</c:v>
                </c:pt>
                <c:pt idx="9">
                  <c:v>0.92370833279348086</c:v>
                </c:pt>
                <c:pt idx="10">
                  <c:v>0.90764522990428309</c:v>
                </c:pt>
                <c:pt idx="11">
                  <c:v>0.89492729780651148</c:v>
                </c:pt>
                <c:pt idx="12">
                  <c:v>0.87244185090970228</c:v>
                </c:pt>
                <c:pt idx="13">
                  <c:v>0.82551631247688917</c:v>
                </c:pt>
                <c:pt idx="14">
                  <c:v>0.69365127110418967</c:v>
                </c:pt>
                <c:pt idx="15">
                  <c:v>0.47522191899212957</c:v>
                </c:pt>
                <c:pt idx="16">
                  <c:v>0.1489269248983332</c:v>
                </c:pt>
                <c:pt idx="17">
                  <c:v>8.7641914568537711E-3</c:v>
                </c:pt>
              </c:numCache>
            </c:numRef>
          </c:yVal>
          <c:smooth val="1"/>
          <c:extLst>
            <c:ext xmlns:c16="http://schemas.microsoft.com/office/drawing/2014/chart" uri="{C3380CC4-5D6E-409C-BE32-E72D297353CC}">
              <c16:uniqueId val="{00000000-7E16-4A37-940C-EBDDA8726A28}"/>
            </c:ext>
          </c:extLst>
        </c:ser>
        <c:dLbls>
          <c:showLegendKey val="0"/>
          <c:showVal val="0"/>
          <c:showCatName val="0"/>
          <c:showSerName val="0"/>
          <c:showPercent val="0"/>
          <c:showBubbleSize val="0"/>
        </c:dLbls>
        <c:axId val="158725760"/>
        <c:axId val="158726336"/>
      </c:scatterChart>
      <c:valAx>
        <c:axId val="158725760"/>
        <c:scaling>
          <c:orientation val="minMax"/>
          <c:max val="1300"/>
          <c:min val="300"/>
        </c:scaling>
        <c:delete val="0"/>
        <c:axPos val="b"/>
        <c:majorGridlines/>
        <c:title>
          <c:tx>
            <c:rich>
              <a:bodyPr/>
              <a:lstStyle/>
              <a:p>
                <a:pPr>
                  <a:defRPr/>
                </a:pPr>
                <a:r>
                  <a:rPr lang="en-US"/>
                  <a:t>Wavelength (nm)</a:t>
                </a:r>
              </a:p>
            </c:rich>
          </c:tx>
          <c:overlay val="0"/>
        </c:title>
        <c:numFmt formatCode="0" sourceLinked="0"/>
        <c:majorTickMark val="none"/>
        <c:minorTickMark val="none"/>
        <c:tickLblPos val="nextTo"/>
        <c:crossAx val="158726336"/>
        <c:crosses val="autoZero"/>
        <c:crossBetween val="midCat"/>
      </c:valAx>
      <c:valAx>
        <c:axId val="158726336"/>
        <c:scaling>
          <c:orientation val="minMax"/>
          <c:max val="1"/>
          <c:min val="0"/>
        </c:scaling>
        <c:delete val="0"/>
        <c:axPos val="l"/>
        <c:majorGridlines/>
        <c:title>
          <c:tx>
            <c:rich>
              <a:bodyPr rot="-5400000" vert="horz"/>
              <a:lstStyle/>
              <a:p>
                <a:pPr>
                  <a:defRPr/>
                </a:pPr>
                <a:r>
                  <a:rPr lang="en-US"/>
                  <a:t>Quantum Efficiency</a:t>
                </a:r>
              </a:p>
            </c:rich>
          </c:tx>
          <c:overlay val="0"/>
        </c:title>
        <c:numFmt formatCode="0.0" sourceLinked="0"/>
        <c:majorTickMark val="none"/>
        <c:minorTickMark val="none"/>
        <c:tickLblPos val="nextTo"/>
        <c:crossAx val="158725760"/>
        <c:crosses val="autoZero"/>
        <c:crossBetween val="midCat"/>
      </c:valAx>
    </c:plotArea>
    <c:legend>
      <c:legendPos val="b"/>
      <c:overlay val="0"/>
    </c:legend>
    <c:plotVisOnly val="0"/>
    <c:dispBlanksAs val="gap"/>
    <c:showDLblsOverMax val="0"/>
  </c:chart>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Spatial Response</a:t>
            </a:r>
          </a:p>
        </c:rich>
      </c:tx>
      <c:overlay val="0"/>
    </c:title>
    <c:autoTitleDeleted val="0"/>
    <c:plotArea>
      <c:layout/>
      <c:lineChart>
        <c:grouping val="standard"/>
        <c:varyColors val="0"/>
        <c:ser>
          <c:idx val="1"/>
          <c:order val="0"/>
          <c:tx>
            <c:v>Spatial Response</c:v>
          </c:tx>
          <c:spPr>
            <a:ln w="25400">
              <a:solidFill>
                <a:schemeClr val="accent6"/>
              </a:solidFill>
            </a:ln>
            <a:effectLst/>
          </c:spPr>
          <c:marker>
            <c:symbol val="diamond"/>
            <c:size val="6"/>
            <c:spPr>
              <a:solidFill>
                <a:schemeClr val="accent6"/>
              </a:solidFill>
              <a:ln>
                <a:noFill/>
              </a:ln>
              <a:effectLst/>
            </c:spPr>
          </c:marker>
          <c:val>
            <c:numRef>
              <c:f>Current!$U$25:$U$44</c:f>
              <c:numCache>
                <c:formatCode>0.00E+00</c:formatCode>
                <c:ptCount val="20"/>
                <c:pt idx="0">
                  <c:v>9.8426829276308759E-4</c:v>
                </c:pt>
                <c:pt idx="1">
                  <c:v>1.9693975969930881E-3</c:v>
                </c:pt>
                <c:pt idx="2">
                  <c:v>1.9707823203745068E-3</c:v>
                </c:pt>
                <c:pt idx="3">
                  <c:v>1.9720783318957062E-3</c:v>
                </c:pt>
                <c:pt idx="4">
                  <c:v>1.9730933826309261E-3</c:v>
                </c:pt>
                <c:pt idx="5">
                  <c:v>1.9738256059718884E-3</c:v>
                </c:pt>
                <c:pt idx="6">
                  <c:v>1.9743318522297102E-3</c:v>
                </c:pt>
                <c:pt idx="7">
                  <c:v>1.9746704242220095E-3</c:v>
                </c:pt>
                <c:pt idx="8">
                  <c:v>1.9748831756707182E-3</c:v>
                </c:pt>
                <c:pt idx="9">
                  <c:v>1.9749970434805569E-3</c:v>
                </c:pt>
                <c:pt idx="10">
                  <c:v>1.9750253610137021E-3</c:v>
                </c:pt>
                <c:pt idx="11">
                  <c:v>1.9749694509003774E-3</c:v>
                </c:pt>
                <c:pt idx="12">
                  <c:v>1.9748184242008534E-3</c:v>
                </c:pt>
                <c:pt idx="13">
                  <c:v>1.9745472516384138E-3</c:v>
                </c:pt>
                <c:pt idx="14">
                  <c:v>1.9741130784661494E-3</c:v>
                </c:pt>
                <c:pt idx="15">
                  <c:v>1.9734530648849976E-3</c:v>
                </c:pt>
                <c:pt idx="16">
                  <c:v>1.9725005070054991E-3</c:v>
                </c:pt>
                <c:pt idx="17">
                  <c:v>1.9712431608532506E-3</c:v>
                </c:pt>
                <c:pt idx="18">
                  <c:v>1.969867655302545E-3</c:v>
                </c:pt>
                <c:pt idx="19">
                  <c:v>1.9677966040294735E-3</c:v>
                </c:pt>
              </c:numCache>
            </c:numRef>
          </c:val>
          <c:smooth val="0"/>
          <c:extLst>
            <c:ext xmlns:c16="http://schemas.microsoft.com/office/drawing/2014/chart" uri="{C3380CC4-5D6E-409C-BE32-E72D297353CC}">
              <c16:uniqueId val="{00000000-C92C-4C36-8850-0303FCC568DC}"/>
            </c:ext>
          </c:extLst>
        </c:ser>
        <c:dLbls>
          <c:showLegendKey val="0"/>
          <c:showVal val="0"/>
          <c:showCatName val="0"/>
          <c:showSerName val="0"/>
          <c:showPercent val="0"/>
          <c:showBubbleSize val="0"/>
        </c:dLbls>
        <c:marker val="1"/>
        <c:smooth val="0"/>
        <c:axId val="188452864"/>
        <c:axId val="187703296"/>
      </c:lineChart>
      <c:catAx>
        <c:axId val="188452864"/>
        <c:scaling>
          <c:orientation val="minMax"/>
        </c:scaling>
        <c:delete val="0"/>
        <c:axPos val="b"/>
        <c:majorGridlines/>
        <c:title>
          <c:tx>
            <c:rich>
              <a:bodyPr/>
              <a:lstStyle/>
              <a:p>
                <a:pPr>
                  <a:defRPr/>
                </a:pPr>
                <a:r>
                  <a:rPr lang="en-US"/>
                  <a:t>Column</a:t>
                </a:r>
                <a:r>
                  <a:rPr lang="en-US" baseline="0"/>
                  <a:t> Number</a:t>
                </a:r>
                <a:endParaRPr lang="en-US"/>
              </a:p>
            </c:rich>
          </c:tx>
          <c:overlay val="0"/>
        </c:title>
        <c:numFmt formatCode="General" sourceLinked="1"/>
        <c:majorTickMark val="none"/>
        <c:minorTickMark val="none"/>
        <c:tickLblPos val="nextTo"/>
        <c:crossAx val="187703296"/>
        <c:crosses val="autoZero"/>
        <c:auto val="1"/>
        <c:lblAlgn val="ctr"/>
        <c:lblOffset val="100"/>
        <c:noMultiLvlLbl val="1"/>
      </c:catAx>
      <c:valAx>
        <c:axId val="187703296"/>
        <c:scaling>
          <c:orientation val="minMax"/>
          <c:min val="0"/>
        </c:scaling>
        <c:delete val="0"/>
        <c:axPos val="l"/>
        <c:majorGridlines/>
        <c:title>
          <c:tx>
            <c:rich>
              <a:bodyPr rot="-5400000" vert="horz"/>
              <a:lstStyle/>
              <a:p>
                <a:pPr>
                  <a:defRPr/>
                </a:pPr>
                <a:r>
                  <a:rPr lang="en-US"/>
                  <a:t>Terminal</a:t>
                </a:r>
                <a:r>
                  <a:rPr lang="en-US" baseline="0"/>
                  <a:t> Current (A)</a:t>
                </a:r>
                <a:endParaRPr lang="en-US"/>
              </a:p>
            </c:rich>
          </c:tx>
          <c:overlay val="0"/>
        </c:title>
        <c:numFmt formatCode="0.0E+00" sourceLinked="0"/>
        <c:majorTickMark val="none"/>
        <c:minorTickMark val="none"/>
        <c:tickLblPos val="nextTo"/>
        <c:crossAx val="188452864"/>
        <c:crosses val="autoZero"/>
        <c:crossBetween val="between"/>
      </c:valAx>
    </c:plotArea>
    <c:plotVisOnly val="0"/>
    <c:dispBlanksAs val="gap"/>
    <c:showDLblsOverMax val="0"/>
  </c:chart>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aseline="0"/>
            </a:pPr>
            <a:r>
              <a:rPr lang="en-US" sz="1600" baseline="0"/>
              <a:t>Centerline top to bottom</a:t>
            </a:r>
          </a:p>
        </c:rich>
      </c:tx>
      <c:overlay val="0"/>
    </c:title>
    <c:autoTitleDeleted val="0"/>
    <c:plotArea>
      <c:layout/>
      <c:lineChart>
        <c:grouping val="standard"/>
        <c:varyColors val="0"/>
        <c:ser>
          <c:idx val="0"/>
          <c:order val="0"/>
          <c:val>
            <c:numRef>
              <c:f>Recombination!$L$20:$L$38</c:f>
              <c:numCache>
                <c:formatCode>0.00E+00</c:formatCode>
                <c:ptCount val="19"/>
                <c:pt idx="0">
                  <c:v>3.3370766044994037E-3</c:v>
                </c:pt>
                <c:pt idx="1">
                  <c:v>3.4976952164170387E-3</c:v>
                </c:pt>
                <c:pt idx="2">
                  <c:v>3.629496024102315E-3</c:v>
                </c:pt>
                <c:pt idx="3">
                  <c:v>3.7212488913010901E-3</c:v>
                </c:pt>
                <c:pt idx="4">
                  <c:v>3.7998041378834134E-3</c:v>
                </c:pt>
                <c:pt idx="5">
                  <c:v>3.8606156352317647E-3</c:v>
                </c:pt>
                <c:pt idx="6">
                  <c:v>3.9137039904562042E-3</c:v>
                </c:pt>
                <c:pt idx="7">
                  <c:v>3.9563733161518556E-3</c:v>
                </c:pt>
                <c:pt idx="8">
                  <c:v>3.9939095991553741E-3</c:v>
                </c:pt>
                <c:pt idx="9">
                  <c:v>4.0244223927770242E-3</c:v>
                </c:pt>
                <c:pt idx="10">
                  <c:v>4.0512517710595674E-3</c:v>
                </c:pt>
                <c:pt idx="11">
                  <c:v>4.0729176821658044E-3</c:v>
                </c:pt>
                <c:pt idx="12">
                  <c:v>4.0917834108906851E-3</c:v>
                </c:pt>
                <c:pt idx="13">
                  <c:v>4.1065890554089889E-3</c:v>
                </c:pt>
                <c:pt idx="14">
                  <c:v>4.1191443361195132E-3</c:v>
                </c:pt>
                <c:pt idx="15">
                  <c:v>4.1282991397131675E-3</c:v>
                </c:pt>
                <c:pt idx="16">
                  <c:v>4.1355236907415285E-3</c:v>
                </c:pt>
                <c:pt idx="17">
                  <c:v>4.1397032879095354E-3</c:v>
                </c:pt>
                <c:pt idx="18">
                  <c:v>4.1420982727163316E-3</c:v>
                </c:pt>
              </c:numCache>
            </c:numRef>
          </c:val>
          <c:smooth val="0"/>
          <c:extLst>
            <c:ext xmlns:c16="http://schemas.microsoft.com/office/drawing/2014/chart" uri="{C3380CC4-5D6E-409C-BE32-E72D297353CC}">
              <c16:uniqueId val="{00000000-689C-4DE5-B9B0-F65704946108}"/>
            </c:ext>
          </c:extLst>
        </c:ser>
        <c:dLbls>
          <c:showLegendKey val="0"/>
          <c:showVal val="0"/>
          <c:showCatName val="0"/>
          <c:showSerName val="0"/>
          <c:showPercent val="0"/>
          <c:showBubbleSize val="0"/>
        </c:dLbls>
        <c:marker val="1"/>
        <c:smooth val="0"/>
        <c:axId val="189609984"/>
        <c:axId val="187705024"/>
      </c:lineChart>
      <c:catAx>
        <c:axId val="189609984"/>
        <c:scaling>
          <c:orientation val="minMax"/>
        </c:scaling>
        <c:delete val="1"/>
        <c:axPos val="b"/>
        <c:majorTickMark val="out"/>
        <c:minorTickMark val="none"/>
        <c:tickLblPos val="none"/>
        <c:crossAx val="187705024"/>
        <c:crosses val="autoZero"/>
        <c:auto val="1"/>
        <c:lblAlgn val="ctr"/>
        <c:lblOffset val="100"/>
        <c:noMultiLvlLbl val="0"/>
      </c:catAx>
      <c:valAx>
        <c:axId val="187705024"/>
        <c:scaling>
          <c:orientation val="minMax"/>
          <c:min val="0"/>
        </c:scaling>
        <c:delete val="0"/>
        <c:axPos val="l"/>
        <c:majorGridlines/>
        <c:numFmt formatCode="0.0E+00" sourceLinked="0"/>
        <c:majorTickMark val="out"/>
        <c:minorTickMark val="none"/>
        <c:tickLblPos val="nextTo"/>
        <c:crossAx val="189609984"/>
        <c:crosses val="autoZero"/>
        <c:crossBetween val="between"/>
      </c:valAx>
    </c:plotArea>
    <c:plotVisOnly val="1"/>
    <c:dispBlanksAs val="gap"/>
    <c:showDLblsOverMax val="0"/>
  </c:chart>
  <c:printSettings>
    <c:headerFooter/>
    <c:pageMargins b="0.75000000000001399" l="0.70000000000000095" r="0.70000000000000095" t="0.75000000000001399"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3DChart>
        <c:wireframe val="0"/>
        <c:ser>
          <c:idx val="0"/>
          <c:order val="0"/>
          <c:val>
            <c:numRef>
              <c:f>Recombination!$B$20:$V$20</c:f>
              <c:numCache>
                <c:formatCode>0.00E+00</c:formatCode>
                <c:ptCount val="21"/>
                <c:pt idx="0">
                  <c:v>2.1243680453971771E-3</c:v>
                </c:pt>
                <c:pt idx="1">
                  <c:v>2.2061217897647758E-3</c:v>
                </c:pt>
                <c:pt idx="2">
                  <c:v>2.3872255101654873E-3</c:v>
                </c:pt>
                <c:pt idx="3">
                  <c:v>2.5303132522160429E-3</c:v>
                </c:pt>
                <c:pt idx="4">
                  <c:v>2.6690483415121322E-3</c:v>
                </c:pt>
                <c:pt idx="5">
                  <c:v>2.8055031242212227E-3</c:v>
                </c:pt>
                <c:pt idx="6">
                  <c:v>2.934919235084584E-3</c:v>
                </c:pt>
                <c:pt idx="7">
                  <c:v>3.0551140754264913E-3</c:v>
                </c:pt>
                <c:pt idx="8">
                  <c:v>3.163354986403734E-3</c:v>
                </c:pt>
                <c:pt idx="9">
                  <c:v>3.2579736037020813E-3</c:v>
                </c:pt>
                <c:pt idx="10">
                  <c:v>3.3370766044994037E-3</c:v>
                </c:pt>
                <c:pt idx="11">
                  <c:v>3.3994481269430674E-3</c:v>
                </c:pt>
                <c:pt idx="12">
                  <c:v>3.4438677235300902E-3</c:v>
                </c:pt>
                <c:pt idx="13">
                  <c:v>3.4697659057223509E-3</c:v>
                </c:pt>
                <c:pt idx="14">
                  <c:v>3.4768533516942872E-3</c:v>
                </c:pt>
                <c:pt idx="15">
                  <c:v>3.4658320599939918E-3</c:v>
                </c:pt>
                <c:pt idx="16">
                  <c:v>3.4385793802040863E-3</c:v>
                </c:pt>
                <c:pt idx="17">
                  <c:v>3.3996042951143341E-3</c:v>
                </c:pt>
                <c:pt idx="18">
                  <c:v>3.3571485520440358E-3</c:v>
                </c:pt>
                <c:pt idx="19">
                  <c:v>3.3235162328531494E-3</c:v>
                </c:pt>
                <c:pt idx="20">
                  <c:v>3.3106056269342292E-3</c:v>
                </c:pt>
              </c:numCache>
            </c:numRef>
          </c:val>
          <c:extLst>
            <c:ext xmlns:c16="http://schemas.microsoft.com/office/drawing/2014/chart" uri="{C3380CC4-5D6E-409C-BE32-E72D297353CC}">
              <c16:uniqueId val="{00000000-DE79-4760-B517-20F4519BEE6B}"/>
            </c:ext>
          </c:extLst>
        </c:ser>
        <c:ser>
          <c:idx val="1"/>
          <c:order val="1"/>
          <c:val>
            <c:numRef>
              <c:f>Recombination!$B$21:$V$21</c:f>
              <c:numCache>
                <c:formatCode>0.00E+00</c:formatCode>
                <c:ptCount val="21"/>
                <c:pt idx="0">
                  <c:v>2.2831655816401338E-3</c:v>
                </c:pt>
                <c:pt idx="1">
                  <c:v>2.3681018407083485E-3</c:v>
                </c:pt>
                <c:pt idx="2">
                  <c:v>2.5473014772772122E-3</c:v>
                </c:pt>
                <c:pt idx="3">
                  <c:v>2.6973736989509725E-3</c:v>
                </c:pt>
                <c:pt idx="4">
                  <c:v>2.8378490785910954E-3</c:v>
                </c:pt>
                <c:pt idx="5">
                  <c:v>2.9742485365056109E-3</c:v>
                </c:pt>
                <c:pt idx="6">
                  <c:v>3.102526218848837E-3</c:v>
                </c:pt>
                <c:pt idx="7">
                  <c:v>3.2211061570857013E-3</c:v>
                </c:pt>
                <c:pt idx="8">
                  <c:v>3.3275029498635667E-3</c:v>
                </c:pt>
                <c:pt idx="9">
                  <c:v>3.4202967751552028E-3</c:v>
                </c:pt>
                <c:pt idx="10">
                  <c:v>3.4976952164170387E-3</c:v>
                </c:pt>
                <c:pt idx="11">
                  <c:v>3.5585878515002902E-3</c:v>
                </c:pt>
                <c:pt idx="12">
                  <c:v>3.6017665084901443E-3</c:v>
                </c:pt>
                <c:pt idx="13">
                  <c:v>3.6266616928185111E-3</c:v>
                </c:pt>
                <c:pt idx="14">
                  <c:v>3.6328884066753149E-3</c:v>
                </c:pt>
                <c:pt idx="15">
                  <c:v>3.620998181290891E-3</c:v>
                </c:pt>
                <c:pt idx="16">
                  <c:v>3.5925922700589838E-3</c:v>
                </c:pt>
                <c:pt idx="17">
                  <c:v>3.5518880514739263E-3</c:v>
                </c:pt>
                <c:pt idx="18">
                  <c:v>3.5070605862407502E-3</c:v>
                </c:pt>
                <c:pt idx="19">
                  <c:v>3.4711073295143257E-3</c:v>
                </c:pt>
                <c:pt idx="20">
                  <c:v>3.4571965428371273E-3</c:v>
                </c:pt>
              </c:numCache>
            </c:numRef>
          </c:val>
          <c:extLst>
            <c:ext xmlns:c16="http://schemas.microsoft.com/office/drawing/2014/chart" uri="{C3380CC4-5D6E-409C-BE32-E72D297353CC}">
              <c16:uniqueId val="{00000001-DE79-4760-B517-20F4519BEE6B}"/>
            </c:ext>
          </c:extLst>
        </c:ser>
        <c:ser>
          <c:idx val="2"/>
          <c:order val="2"/>
          <c:val>
            <c:numRef>
              <c:f>Recombination!$B$22:$V$22</c:f>
              <c:numCache>
                <c:formatCode>0.00E+00</c:formatCode>
                <c:ptCount val="21"/>
                <c:pt idx="0">
                  <c:v>2.4173141054660121E-3</c:v>
                </c:pt>
                <c:pt idx="1">
                  <c:v>2.5029320459366805E-3</c:v>
                </c:pt>
                <c:pt idx="2">
                  <c:v>2.6796094335593194E-3</c:v>
                </c:pt>
                <c:pt idx="3">
                  <c:v>2.8343037657190921E-3</c:v>
                </c:pt>
                <c:pt idx="4">
                  <c:v>2.9767567206560957E-3</c:v>
                </c:pt>
                <c:pt idx="5">
                  <c:v>3.1132110743541308E-3</c:v>
                </c:pt>
                <c:pt idx="6">
                  <c:v>3.2406071824175771E-3</c:v>
                </c:pt>
                <c:pt idx="7">
                  <c:v>3.3577481150629377E-3</c:v>
                </c:pt>
                <c:pt idx="8">
                  <c:v>3.4625146629075824E-3</c:v>
                </c:pt>
                <c:pt idx="9">
                  <c:v>3.5536408196454338E-3</c:v>
                </c:pt>
                <c:pt idx="10">
                  <c:v>3.629496024102315E-3</c:v>
                </c:pt>
                <c:pt idx="11">
                  <c:v>3.6890181345133463E-3</c:v>
                </c:pt>
                <c:pt idx="12">
                  <c:v>3.7310501715110077E-3</c:v>
                </c:pt>
                <c:pt idx="13">
                  <c:v>3.7549811880898502E-3</c:v>
                </c:pt>
                <c:pt idx="14">
                  <c:v>3.7603549687947944E-3</c:v>
                </c:pt>
                <c:pt idx="15">
                  <c:v>3.7475286596103507E-3</c:v>
                </c:pt>
                <c:pt idx="16">
                  <c:v>3.7178210950021958E-3</c:v>
                </c:pt>
                <c:pt idx="17">
                  <c:v>3.6750820033607289E-3</c:v>
                </c:pt>
                <c:pt idx="18">
                  <c:v>3.6274249722318352E-3</c:v>
                </c:pt>
                <c:pt idx="19">
                  <c:v>3.5886861512475854E-3</c:v>
                </c:pt>
                <c:pt idx="20">
                  <c:v>3.5735941839398974E-3</c:v>
                </c:pt>
              </c:numCache>
            </c:numRef>
          </c:val>
          <c:extLst>
            <c:ext xmlns:c16="http://schemas.microsoft.com/office/drawing/2014/chart" uri="{C3380CC4-5D6E-409C-BE32-E72D297353CC}">
              <c16:uniqueId val="{00000002-DE79-4760-B517-20F4519BEE6B}"/>
            </c:ext>
          </c:extLst>
        </c:ser>
        <c:ser>
          <c:idx val="3"/>
          <c:order val="3"/>
          <c:val>
            <c:numRef>
              <c:f>Recombination!$B$23:$V$23</c:f>
              <c:numCache>
                <c:formatCode>0.00E+00</c:formatCode>
                <c:ptCount val="21"/>
                <c:pt idx="0">
                  <c:v>2.5215649497359739E-3</c:v>
                </c:pt>
                <c:pt idx="1">
                  <c:v>2.6024019582074828E-3</c:v>
                </c:pt>
                <c:pt idx="2">
                  <c:v>2.7721241282146875E-3</c:v>
                </c:pt>
                <c:pt idx="3">
                  <c:v>2.9298960826567564E-3</c:v>
                </c:pt>
                <c:pt idx="4">
                  <c:v>3.0744345229409263E-3</c:v>
                </c:pt>
                <c:pt idx="5">
                  <c:v>3.21112744582568E-3</c:v>
                </c:pt>
                <c:pt idx="6">
                  <c:v>3.3378781607998464E-3</c:v>
                </c:pt>
                <c:pt idx="7">
                  <c:v>3.4537914015844201E-3</c:v>
                </c:pt>
                <c:pt idx="8">
                  <c:v>3.5571375199045514E-3</c:v>
                </c:pt>
                <c:pt idx="9">
                  <c:v>3.6467763061774345E-3</c:v>
                </c:pt>
                <c:pt idx="10">
                  <c:v>3.7212488913010901E-3</c:v>
                </c:pt>
                <c:pt idx="11">
                  <c:v>3.7795248674251554E-3</c:v>
                </c:pt>
                <c:pt idx="12">
                  <c:v>3.8205036903347046E-3</c:v>
                </c:pt>
                <c:pt idx="13">
                  <c:v>3.843520811637453E-3</c:v>
                </c:pt>
                <c:pt idx="14">
                  <c:v>3.8480483504640135E-3</c:v>
                </c:pt>
                <c:pt idx="15">
                  <c:v>3.8342286356561526E-3</c:v>
                </c:pt>
                <c:pt idx="16">
                  <c:v>3.8030690925457511E-3</c:v>
                </c:pt>
                <c:pt idx="17">
                  <c:v>3.7579851000650272E-3</c:v>
                </c:pt>
                <c:pt idx="18">
                  <c:v>3.7069925979499384E-3</c:v>
                </c:pt>
                <c:pt idx="19">
                  <c:v>3.6649370752041364E-3</c:v>
                </c:pt>
                <c:pt idx="20">
                  <c:v>3.6484445490719583E-3</c:v>
                </c:pt>
              </c:numCache>
            </c:numRef>
          </c:val>
          <c:extLst>
            <c:ext xmlns:c16="http://schemas.microsoft.com/office/drawing/2014/chart" uri="{C3380CC4-5D6E-409C-BE32-E72D297353CC}">
              <c16:uniqueId val="{00000003-DE79-4760-B517-20F4519BEE6B}"/>
            </c:ext>
          </c:extLst>
        </c:ser>
        <c:ser>
          <c:idx val="4"/>
          <c:order val="4"/>
          <c:val>
            <c:numRef>
              <c:f>Recombination!$B$24:$V$24</c:f>
              <c:numCache>
                <c:formatCode>0.00E+00</c:formatCode>
                <c:ptCount val="21"/>
                <c:pt idx="0">
                  <c:v>2.6102779759404672E-3</c:v>
                </c:pt>
                <c:pt idx="1">
                  <c:v>2.6872851974792441E-3</c:v>
                </c:pt>
                <c:pt idx="2">
                  <c:v>2.8516462876871547E-3</c:v>
                </c:pt>
                <c:pt idx="3">
                  <c:v>3.011534281643241E-3</c:v>
                </c:pt>
                <c:pt idx="4">
                  <c:v>3.1581127233983779E-3</c:v>
                </c:pt>
                <c:pt idx="5">
                  <c:v>3.2951680747712263E-3</c:v>
                </c:pt>
                <c:pt idx="6">
                  <c:v>3.4214152107015171E-3</c:v>
                </c:pt>
                <c:pt idx="7">
                  <c:v>3.5362507798370087E-3</c:v>
                </c:pt>
                <c:pt idx="8">
                  <c:v>3.638317541580601E-3</c:v>
                </c:pt>
                <c:pt idx="9">
                  <c:v>3.7266011713860871E-3</c:v>
                </c:pt>
                <c:pt idx="10">
                  <c:v>3.7998041378834134E-3</c:v>
                </c:pt>
                <c:pt idx="11">
                  <c:v>3.8569281440622243E-3</c:v>
                </c:pt>
                <c:pt idx="12">
                  <c:v>3.8969216348248292E-3</c:v>
                </c:pt>
                <c:pt idx="13">
                  <c:v>3.9190666001094453E-3</c:v>
                </c:pt>
                <c:pt idx="14">
                  <c:v>3.9227540225063029E-3</c:v>
                </c:pt>
                <c:pt idx="15">
                  <c:v>3.9079009629064271E-3</c:v>
                </c:pt>
                <c:pt idx="16">
                  <c:v>3.8751639086745692E-3</c:v>
                </c:pt>
                <c:pt idx="17">
                  <c:v>3.827451281405601E-3</c:v>
                </c:pt>
                <c:pt idx="18">
                  <c:v>3.7726013271189404E-3</c:v>
                </c:pt>
                <c:pt idx="19">
                  <c:v>3.7266456436344025E-3</c:v>
                </c:pt>
                <c:pt idx="20">
                  <c:v>3.7085051090280114E-3</c:v>
                </c:pt>
              </c:numCache>
            </c:numRef>
          </c:val>
          <c:extLst>
            <c:ext xmlns:c16="http://schemas.microsoft.com/office/drawing/2014/chart" uri="{C3380CC4-5D6E-409C-BE32-E72D297353CC}">
              <c16:uniqueId val="{00000004-DE79-4760-B517-20F4519BEE6B}"/>
            </c:ext>
          </c:extLst>
        </c:ser>
        <c:ser>
          <c:idx val="5"/>
          <c:order val="5"/>
          <c:val>
            <c:numRef>
              <c:f>Recombination!$B$25:$V$25</c:f>
              <c:numCache>
                <c:formatCode>0.00E+00</c:formatCode>
                <c:ptCount val="21"/>
                <c:pt idx="0">
                  <c:v>2.681733895300826E-3</c:v>
                </c:pt>
                <c:pt idx="1">
                  <c:v>2.7542494660387881E-3</c:v>
                </c:pt>
                <c:pt idx="2">
                  <c:v>2.9131197687647823E-3</c:v>
                </c:pt>
                <c:pt idx="3">
                  <c:v>3.0746670133971988E-3</c:v>
                </c:pt>
                <c:pt idx="4">
                  <c:v>3.2232437728677834E-3</c:v>
                </c:pt>
                <c:pt idx="5">
                  <c:v>3.3607897869256395E-3</c:v>
                </c:pt>
                <c:pt idx="6">
                  <c:v>3.4866679398957764E-3</c:v>
                </c:pt>
                <c:pt idx="7">
                  <c:v>3.6005780555097423E-3</c:v>
                </c:pt>
                <c:pt idx="8">
                  <c:v>3.7015052011169056E-3</c:v>
                </c:pt>
                <c:pt idx="9">
                  <c:v>3.7885687968438153E-3</c:v>
                </c:pt>
                <c:pt idx="10">
                  <c:v>3.8606156352317647E-3</c:v>
                </c:pt>
                <c:pt idx="11">
                  <c:v>3.9166849109373326E-3</c:v>
                </c:pt>
                <c:pt idx="12">
                  <c:v>3.9557625156382654E-3</c:v>
                </c:pt>
                <c:pt idx="13">
                  <c:v>3.9770813830811913E-3</c:v>
                </c:pt>
                <c:pt idx="14">
                  <c:v>3.9799393988122923E-3</c:v>
                </c:pt>
                <c:pt idx="15">
                  <c:v>3.9640226409056178E-3</c:v>
                </c:pt>
                <c:pt idx="16">
                  <c:v>3.9295932578807631E-3</c:v>
                </c:pt>
                <c:pt idx="17">
                  <c:v>3.8789710572474895E-3</c:v>
                </c:pt>
                <c:pt idx="18">
                  <c:v>3.819692299756317E-3</c:v>
                </c:pt>
                <c:pt idx="19">
                  <c:v>3.7691613008068794E-3</c:v>
                </c:pt>
                <c:pt idx="20">
                  <c:v>3.7490849868502723E-3</c:v>
                </c:pt>
              </c:numCache>
            </c:numRef>
          </c:val>
          <c:extLst>
            <c:ext xmlns:c16="http://schemas.microsoft.com/office/drawing/2014/chart" uri="{C3380CC4-5D6E-409C-BE32-E72D297353CC}">
              <c16:uniqueId val="{00000005-DE79-4760-B517-20F4519BEE6B}"/>
            </c:ext>
          </c:extLst>
        </c:ser>
        <c:ser>
          <c:idx val="6"/>
          <c:order val="6"/>
          <c:val>
            <c:numRef>
              <c:f>Recombination!$B$26:$V$26</c:f>
              <c:numCache>
                <c:formatCode>0.00E+00</c:formatCode>
                <c:ptCount val="21"/>
                <c:pt idx="0">
                  <c:v>2.7416033237430103E-3</c:v>
                </c:pt>
                <c:pt idx="1">
                  <c:v>2.8110535454325134E-3</c:v>
                </c:pt>
                <c:pt idx="2">
                  <c:v>2.9663876842929648E-3</c:v>
                </c:pt>
                <c:pt idx="3">
                  <c:v>3.1295020998942211E-3</c:v>
                </c:pt>
                <c:pt idx="4">
                  <c:v>3.2800238614911856E-3</c:v>
                </c:pt>
                <c:pt idx="5">
                  <c:v>3.4181495665659978E-3</c:v>
                </c:pt>
                <c:pt idx="6">
                  <c:v>3.5437548866496362E-3</c:v>
                </c:pt>
                <c:pt idx="7">
                  <c:v>3.6568606261171868E-3</c:v>
                </c:pt>
                <c:pt idx="8">
                  <c:v>3.7567608024422828E-3</c:v>
                </c:pt>
                <c:pt idx="9">
                  <c:v>3.8427177157678953E-3</c:v>
                </c:pt>
                <c:pt idx="10">
                  <c:v>3.9137039904562042E-3</c:v>
                </c:pt>
                <c:pt idx="11">
                  <c:v>3.968803060054954E-3</c:v>
                </c:pt>
                <c:pt idx="12">
                  <c:v>4.0070259892507794E-3</c:v>
                </c:pt>
                <c:pt idx="13">
                  <c:v>4.0275630183877085E-3</c:v>
                </c:pt>
                <c:pt idx="14">
                  <c:v>4.029606971428519E-3</c:v>
                </c:pt>
                <c:pt idx="15">
                  <c:v>4.0126107661087049E-3</c:v>
                </c:pt>
                <c:pt idx="16">
                  <c:v>3.9763972152569464E-3</c:v>
                </c:pt>
                <c:pt idx="17">
                  <c:v>3.9226052373187836E-3</c:v>
                </c:pt>
                <c:pt idx="18">
                  <c:v>3.8582873137766142E-3</c:v>
                </c:pt>
                <c:pt idx="19">
                  <c:v>3.8024078932375185E-3</c:v>
                </c:pt>
                <c:pt idx="20">
                  <c:v>3.7800683438565714E-3</c:v>
                </c:pt>
              </c:numCache>
            </c:numRef>
          </c:val>
          <c:extLst>
            <c:ext xmlns:c16="http://schemas.microsoft.com/office/drawing/2014/chart" uri="{C3380CC4-5D6E-409C-BE32-E72D297353CC}">
              <c16:uniqueId val="{00000006-DE79-4760-B517-20F4519BEE6B}"/>
            </c:ext>
          </c:extLst>
        </c:ser>
        <c:ser>
          <c:idx val="7"/>
          <c:order val="7"/>
          <c:val>
            <c:numRef>
              <c:f>Recombination!$B$27:$V$27</c:f>
              <c:numCache>
                <c:formatCode>0.00E+00</c:formatCode>
                <c:ptCount val="21"/>
                <c:pt idx="0">
                  <c:v>2.7889582898791569E-3</c:v>
                </c:pt>
                <c:pt idx="1">
                  <c:v>2.8556909558390578E-3</c:v>
                </c:pt>
                <c:pt idx="2">
                  <c:v>3.00842835522453E-3</c:v>
                </c:pt>
                <c:pt idx="3">
                  <c:v>3.1733210454619977E-3</c:v>
                </c:pt>
                <c:pt idx="4">
                  <c:v>3.3257769650619933E-3</c:v>
                </c:pt>
                <c:pt idx="5">
                  <c:v>3.4645635613116989E-3</c:v>
                </c:pt>
                <c:pt idx="6">
                  <c:v>3.5899864598020548E-3</c:v>
                </c:pt>
                <c:pt idx="7">
                  <c:v>3.7024049056750487E-3</c:v>
                </c:pt>
                <c:pt idx="8">
                  <c:v>3.8013890818463666E-3</c:v>
                </c:pt>
                <c:pt idx="9">
                  <c:v>3.8863519808888746E-3</c:v>
                </c:pt>
                <c:pt idx="10">
                  <c:v>3.9563733161518556E-3</c:v>
                </c:pt>
                <c:pt idx="11">
                  <c:v>4.0105876386105424E-3</c:v>
                </c:pt>
                <c:pt idx="12">
                  <c:v>4.0480186317819527E-3</c:v>
                </c:pt>
                <c:pt idx="13">
                  <c:v>4.0678216577137768E-3</c:v>
                </c:pt>
                <c:pt idx="14">
                  <c:v>4.069072631449973E-3</c:v>
                </c:pt>
                <c:pt idx="15">
                  <c:v>4.0509933194629207E-3</c:v>
                </c:pt>
                <c:pt idx="16">
                  <c:v>4.0129215031007581E-3</c:v>
                </c:pt>
                <c:pt idx="17">
                  <c:v>3.9557152802351132E-3</c:v>
                </c:pt>
                <c:pt idx="18">
                  <c:v>3.8856897108682786E-3</c:v>
                </c:pt>
                <c:pt idx="19">
                  <c:v>3.8235547192145836E-3</c:v>
                </c:pt>
                <c:pt idx="20">
                  <c:v>3.7985754011382344E-3</c:v>
                </c:pt>
              </c:numCache>
            </c:numRef>
          </c:val>
          <c:extLst>
            <c:ext xmlns:c16="http://schemas.microsoft.com/office/drawing/2014/chart" uri="{C3380CC4-5D6E-409C-BE32-E72D297353CC}">
              <c16:uniqueId val="{00000007-DE79-4760-B517-20F4519BEE6B}"/>
            </c:ext>
          </c:extLst>
        </c:ser>
        <c:ser>
          <c:idx val="8"/>
          <c:order val="8"/>
          <c:val>
            <c:numRef>
              <c:f>Recombination!$B$28:$V$28</c:f>
              <c:numCache>
                <c:formatCode>0.00E+00</c:formatCode>
                <c:ptCount val="21"/>
                <c:pt idx="0">
                  <c:v>2.8268630605897231E-3</c:v>
                </c:pt>
                <c:pt idx="1">
                  <c:v>2.89222634108501E-3</c:v>
                </c:pt>
                <c:pt idx="2">
                  <c:v>3.0444021974160968E-3</c:v>
                </c:pt>
                <c:pt idx="3">
                  <c:v>3.2115071825264923E-3</c:v>
                </c:pt>
                <c:pt idx="4">
                  <c:v>3.3659018967310919E-3</c:v>
                </c:pt>
                <c:pt idx="5">
                  <c:v>3.5054025713294841E-3</c:v>
                </c:pt>
                <c:pt idx="6">
                  <c:v>3.630708536871551E-3</c:v>
                </c:pt>
                <c:pt idx="7">
                  <c:v>3.7425365317454162E-3</c:v>
                </c:pt>
                <c:pt idx="8">
                  <c:v>3.8406992268399153E-3</c:v>
                </c:pt>
                <c:pt idx="9">
                  <c:v>3.9247679354660302E-3</c:v>
                </c:pt>
                <c:pt idx="10">
                  <c:v>3.9939095991553741E-3</c:v>
                </c:pt>
                <c:pt idx="11">
                  <c:v>4.0473179379216509E-3</c:v>
                </c:pt>
                <c:pt idx="12">
                  <c:v>4.0840155721593076E-3</c:v>
                </c:pt>
                <c:pt idx="13">
                  <c:v>4.103133496475047E-3</c:v>
                </c:pt>
                <c:pt idx="14">
                  <c:v>4.1036180279015741E-3</c:v>
                </c:pt>
                <c:pt idx="15">
                  <c:v>4.0844681899402388E-3</c:v>
                </c:pt>
                <c:pt idx="16">
                  <c:v>4.0444900233623845E-3</c:v>
                </c:pt>
                <c:pt idx="17">
                  <c:v>3.9836588705800778E-3</c:v>
                </c:pt>
                <c:pt idx="18">
                  <c:v>3.9072047105167497E-3</c:v>
                </c:pt>
                <c:pt idx="19">
                  <c:v>3.8377503194025752E-3</c:v>
                </c:pt>
                <c:pt idx="20">
                  <c:v>3.8097051503142242E-3</c:v>
                </c:pt>
              </c:numCache>
            </c:numRef>
          </c:val>
          <c:extLst>
            <c:ext xmlns:c16="http://schemas.microsoft.com/office/drawing/2014/chart" uri="{C3380CC4-5D6E-409C-BE32-E72D297353CC}">
              <c16:uniqueId val="{00000008-DE79-4760-B517-20F4519BEE6B}"/>
            </c:ext>
          </c:extLst>
        </c:ser>
        <c:ser>
          <c:idx val="9"/>
          <c:order val="9"/>
          <c:val>
            <c:numRef>
              <c:f>Recombination!$B$29:$V$29</c:f>
              <c:numCache>
                <c:formatCode>0.00E+00</c:formatCode>
                <c:ptCount val="21"/>
                <c:pt idx="0">
                  <c:v>2.8546157613659781E-3</c:v>
                </c:pt>
                <c:pt idx="1">
                  <c:v>2.9192014304162172E-3</c:v>
                </c:pt>
                <c:pt idx="2">
                  <c:v>3.0722262074084502E-3</c:v>
                </c:pt>
                <c:pt idx="3">
                  <c:v>3.2421649783712899E-3</c:v>
                </c:pt>
                <c:pt idx="4">
                  <c:v>3.3985329591845409E-3</c:v>
                </c:pt>
                <c:pt idx="5">
                  <c:v>3.5387925771336605E-3</c:v>
                </c:pt>
                <c:pt idx="6">
                  <c:v>3.6640391828354785E-3</c:v>
                </c:pt>
                <c:pt idx="7">
                  <c:v>3.7753696560567712E-3</c:v>
                </c:pt>
                <c:pt idx="8">
                  <c:v>3.8728023593376866E-3</c:v>
                </c:pt>
                <c:pt idx="9">
                  <c:v>3.9560761645234593E-3</c:v>
                </c:pt>
                <c:pt idx="10">
                  <c:v>4.0244223927770242E-3</c:v>
                </c:pt>
                <c:pt idx="11">
                  <c:v>4.0771047651686695E-3</c:v>
                </c:pt>
                <c:pt idx="12">
                  <c:v>4.1131281883828473E-3</c:v>
                </c:pt>
                <c:pt idx="13">
                  <c:v>4.1316142691831302E-3</c:v>
                </c:pt>
                <c:pt idx="14">
                  <c:v>4.1313640793760762E-3</c:v>
                </c:pt>
                <c:pt idx="15">
                  <c:v>4.1111717685402924E-3</c:v>
                </c:pt>
                <c:pt idx="16">
                  <c:v>4.0692623792647582E-3</c:v>
                </c:pt>
                <c:pt idx="17">
                  <c:v>4.0046346924518441E-3</c:v>
                </c:pt>
                <c:pt idx="18">
                  <c:v>3.9209663805527166E-3</c:v>
                </c:pt>
                <c:pt idx="19">
                  <c:v>3.8429223121119044E-3</c:v>
                </c:pt>
                <c:pt idx="20">
                  <c:v>3.8113311134825544E-3</c:v>
                </c:pt>
              </c:numCache>
            </c:numRef>
          </c:val>
          <c:extLst>
            <c:ext xmlns:c16="http://schemas.microsoft.com/office/drawing/2014/chart" uri="{C3380CC4-5D6E-409C-BE32-E72D297353CC}">
              <c16:uniqueId val="{00000009-DE79-4760-B517-20F4519BEE6B}"/>
            </c:ext>
          </c:extLst>
        </c:ser>
        <c:ser>
          <c:idx val="10"/>
          <c:order val="10"/>
          <c:val>
            <c:numRef>
              <c:f>Recombination!$B$30:$V$30</c:f>
              <c:numCache>
                <c:formatCode>0.00E+00</c:formatCode>
                <c:ptCount val="21"/>
                <c:pt idx="0">
                  <c:v>2.874105081073863E-3</c:v>
                </c:pt>
                <c:pt idx="1">
                  <c:v>2.939119750502755E-3</c:v>
                </c:pt>
                <c:pt idx="2">
                  <c:v>3.0951917135113552E-3</c:v>
                </c:pt>
                <c:pt idx="3">
                  <c:v>3.2687238831708596E-3</c:v>
                </c:pt>
                <c:pt idx="4">
                  <c:v>3.4270949811548122E-3</c:v>
                </c:pt>
                <c:pt idx="5">
                  <c:v>3.5681375102528611E-3</c:v>
                </c:pt>
                <c:pt idx="6">
                  <c:v>3.693360741454944E-3</c:v>
                </c:pt>
                <c:pt idx="7">
                  <c:v>3.8042732316437514E-3</c:v>
                </c:pt>
                <c:pt idx="8">
                  <c:v>3.9010543480690026E-3</c:v>
                </c:pt>
                <c:pt idx="9">
                  <c:v>3.9836248960934077E-3</c:v>
                </c:pt>
                <c:pt idx="10">
                  <c:v>4.0512517710595674E-3</c:v>
                </c:pt>
                <c:pt idx="11">
                  <c:v>4.1032851591595284E-3</c:v>
                </c:pt>
                <c:pt idx="12">
                  <c:v>4.1386899584113408E-3</c:v>
                </c:pt>
                <c:pt idx="13">
                  <c:v>4.1566008447342113E-3</c:v>
                </c:pt>
                <c:pt idx="14">
                  <c:v>4.155651989080314E-3</c:v>
                </c:pt>
                <c:pt idx="15">
                  <c:v>4.1344646123417971E-3</c:v>
                </c:pt>
                <c:pt idx="16">
                  <c:v>4.0906280501554673E-3</c:v>
                </c:pt>
                <c:pt idx="17">
                  <c:v>4.0220945791311453E-3</c:v>
                </c:pt>
                <c:pt idx="18">
                  <c:v>3.9303708301034598E-3</c:v>
                </c:pt>
                <c:pt idx="19">
                  <c:v>3.8422117677082857E-3</c:v>
                </c:pt>
                <c:pt idx="20">
                  <c:v>3.8065476627833278E-3</c:v>
                </c:pt>
              </c:numCache>
            </c:numRef>
          </c:val>
          <c:extLst>
            <c:ext xmlns:c16="http://schemas.microsoft.com/office/drawing/2014/chart" uri="{C3380CC4-5D6E-409C-BE32-E72D297353CC}">
              <c16:uniqueId val="{0000000A-DE79-4760-B517-20F4519BEE6B}"/>
            </c:ext>
          </c:extLst>
        </c:ser>
        <c:ser>
          <c:idx val="11"/>
          <c:order val="11"/>
          <c:val>
            <c:numRef>
              <c:f>Recombination!$B$31:$V$31</c:f>
              <c:numCache>
                <c:formatCode>0.00E+00</c:formatCode>
                <c:ptCount val="21"/>
                <c:pt idx="0">
                  <c:v>2.8846716760401285E-3</c:v>
                </c:pt>
                <c:pt idx="1">
                  <c:v>2.9507515383288448E-3</c:v>
                </c:pt>
                <c:pt idx="2">
                  <c:v>3.111740915075714E-3</c:v>
                </c:pt>
                <c:pt idx="3">
                  <c:v>3.289739820557832E-3</c:v>
                </c:pt>
                <c:pt idx="4">
                  <c:v>3.4501337686777163E-3</c:v>
                </c:pt>
                <c:pt idx="5">
                  <c:v>3.5919762860449943E-3</c:v>
                </c:pt>
                <c:pt idx="6">
                  <c:v>3.7172009135651241E-3</c:v>
                </c:pt>
                <c:pt idx="7">
                  <c:v>3.8277735048066579E-3</c:v>
                </c:pt>
                <c:pt idx="8">
                  <c:v>3.9239765915551018E-3</c:v>
                </c:pt>
                <c:pt idx="9">
                  <c:v>4.0059367075523187E-3</c:v>
                </c:pt>
                <c:pt idx="10">
                  <c:v>4.0729176821658044E-3</c:v>
                </c:pt>
                <c:pt idx="11">
                  <c:v>4.1243818558348499E-3</c:v>
                </c:pt>
                <c:pt idx="12">
                  <c:v>4.1592223888750708E-3</c:v>
                </c:pt>
                <c:pt idx="13">
                  <c:v>4.1766208532625238E-3</c:v>
                </c:pt>
                <c:pt idx="14">
                  <c:v>4.1750122673225596E-3</c:v>
                </c:pt>
                <c:pt idx="15">
                  <c:v>4.152896930538154E-3</c:v>
                </c:pt>
                <c:pt idx="16">
                  <c:v>4.1071627931185684E-3</c:v>
                </c:pt>
                <c:pt idx="17">
                  <c:v>4.0346922565318976E-3</c:v>
                </c:pt>
                <c:pt idx="18">
                  <c:v>3.9340158144284959E-3</c:v>
                </c:pt>
                <c:pt idx="19">
                  <c:v>3.8338773970936352E-3</c:v>
                </c:pt>
                <c:pt idx="20">
                  <c:v>3.7935797074327934E-3</c:v>
                </c:pt>
              </c:numCache>
            </c:numRef>
          </c:val>
          <c:extLst>
            <c:ext xmlns:c16="http://schemas.microsoft.com/office/drawing/2014/chart" uri="{C3380CC4-5D6E-409C-BE32-E72D297353CC}">
              <c16:uniqueId val="{0000000B-DE79-4760-B517-20F4519BEE6B}"/>
            </c:ext>
          </c:extLst>
        </c:ser>
        <c:ser>
          <c:idx val="12"/>
          <c:order val="12"/>
          <c:val>
            <c:numRef>
              <c:f>Recombination!$B$32:$V$32</c:f>
              <c:numCache>
                <c:formatCode>0.00E+00</c:formatCode>
                <c:ptCount val="21"/>
                <c:pt idx="0">
                  <c:v>2.8875537485023627E-3</c:v>
                </c:pt>
                <c:pt idx="1">
                  <c:v>2.9557478673028197E-3</c:v>
                </c:pt>
                <c:pt idx="2">
                  <c:v>3.1242863435620889E-3</c:v>
                </c:pt>
                <c:pt idx="3">
                  <c:v>3.3076953459385688E-3</c:v>
                </c:pt>
                <c:pt idx="4">
                  <c:v>3.4700816998500614E-3</c:v>
                </c:pt>
                <c:pt idx="5">
                  <c:v>3.6127260758882073E-3</c:v>
                </c:pt>
                <c:pt idx="6">
                  <c:v>3.7379544788628087E-3</c:v>
                </c:pt>
                <c:pt idx="7">
                  <c:v>3.8482581165676069E-3</c:v>
                </c:pt>
                <c:pt idx="8">
                  <c:v>3.9439438993114882E-3</c:v>
                </c:pt>
                <c:pt idx="9">
                  <c:v>4.0253833208753033E-3</c:v>
                </c:pt>
                <c:pt idx="10">
                  <c:v>4.0917834108906851E-3</c:v>
                </c:pt>
                <c:pt idx="11">
                  <c:v>4.1427586236169323E-3</c:v>
                </c:pt>
                <c:pt idx="12">
                  <c:v>4.1770842416848216E-3</c:v>
                </c:pt>
                <c:pt idx="13">
                  <c:v>4.1940393877913937E-3</c:v>
                </c:pt>
                <c:pt idx="14">
                  <c:v>4.1918109794115525E-3</c:v>
                </c:pt>
                <c:pt idx="15">
                  <c:v>4.1688586808261161E-3</c:v>
                </c:pt>
                <c:pt idx="16">
                  <c:v>4.1212841875432832E-3</c:v>
                </c:pt>
                <c:pt idx="17">
                  <c:v>4.0449547034292184E-3</c:v>
                </c:pt>
                <c:pt idx="18">
                  <c:v>3.9343987027195921E-3</c:v>
                </c:pt>
                <c:pt idx="19">
                  <c:v>3.8199759258929849E-3</c:v>
                </c:pt>
                <c:pt idx="20">
                  <c:v>3.7744889525473759E-3</c:v>
                </c:pt>
              </c:numCache>
            </c:numRef>
          </c:val>
          <c:extLst>
            <c:ext xmlns:c16="http://schemas.microsoft.com/office/drawing/2014/chart" uri="{C3380CC4-5D6E-409C-BE32-E72D297353CC}">
              <c16:uniqueId val="{0000000C-DE79-4760-B517-20F4519BEE6B}"/>
            </c:ext>
          </c:extLst>
        </c:ser>
        <c:ser>
          <c:idx val="13"/>
          <c:order val="13"/>
          <c:val>
            <c:numRef>
              <c:f>Recombination!$B$33:$V$33</c:f>
              <c:numCache>
                <c:formatCode>0.00E+00</c:formatCode>
                <c:ptCount val="21"/>
                <c:pt idx="0">
                  <c:v>2.8820771181266155E-3</c:v>
                </c:pt>
                <c:pt idx="1">
                  <c:v>2.9529084753180481E-3</c:v>
                </c:pt>
                <c:pt idx="2">
                  <c:v>3.1316269575833318E-3</c:v>
                </c:pt>
                <c:pt idx="3">
                  <c:v>3.321421439147145E-3</c:v>
                </c:pt>
                <c:pt idx="4">
                  <c:v>3.4857026850188934E-3</c:v>
                </c:pt>
                <c:pt idx="5">
                  <c:v>3.6291480416477352E-3</c:v>
                </c:pt>
                <c:pt idx="6">
                  <c:v>3.7543667863517037E-3</c:v>
                </c:pt>
                <c:pt idx="7">
                  <c:v>3.8644755194555463E-3</c:v>
                </c:pt>
                <c:pt idx="8">
                  <c:v>3.9596971884852507E-3</c:v>
                </c:pt>
                <c:pt idx="9">
                  <c:v>4.040710006323037E-3</c:v>
                </c:pt>
                <c:pt idx="10">
                  <c:v>4.1065890554089889E-3</c:v>
                </c:pt>
                <c:pt idx="11">
                  <c:v>4.1571611610266767E-3</c:v>
                </c:pt>
                <c:pt idx="12">
                  <c:v>4.1910169101032754E-3</c:v>
                </c:pt>
                <c:pt idx="13">
                  <c:v>4.207607073049493E-3</c:v>
                </c:pt>
                <c:pt idx="14">
                  <c:v>4.2047969170455335E-3</c:v>
                </c:pt>
                <c:pt idx="15">
                  <c:v>4.1811238785473782E-3</c:v>
                </c:pt>
                <c:pt idx="16">
                  <c:v>4.1317873845150609E-3</c:v>
                </c:pt>
                <c:pt idx="17">
                  <c:v>4.0518114114193411E-3</c:v>
                </c:pt>
                <c:pt idx="18">
                  <c:v>3.9304521624711009E-3</c:v>
                </c:pt>
                <c:pt idx="19">
                  <c:v>3.7988359112331119E-3</c:v>
                </c:pt>
                <c:pt idx="20">
                  <c:v>3.7476785235562239E-3</c:v>
                </c:pt>
              </c:numCache>
            </c:numRef>
          </c:val>
          <c:extLst>
            <c:ext xmlns:c16="http://schemas.microsoft.com/office/drawing/2014/chart" uri="{C3380CC4-5D6E-409C-BE32-E72D297353CC}">
              <c16:uniqueId val="{0000000D-DE79-4760-B517-20F4519BEE6B}"/>
            </c:ext>
          </c:extLst>
        </c:ser>
        <c:ser>
          <c:idx val="14"/>
          <c:order val="14"/>
          <c:val>
            <c:numRef>
              <c:f>Recombination!$B$34:$V$34</c:f>
              <c:numCache>
                <c:formatCode>0.00E+00</c:formatCode>
                <c:ptCount val="21"/>
                <c:pt idx="0">
                  <c:v>2.8691063827315016E-3</c:v>
                </c:pt>
                <c:pt idx="1">
                  <c:v>2.9432718274623377E-3</c:v>
                </c:pt>
                <c:pt idx="2">
                  <c:v>3.1357810612067561E-3</c:v>
                </c:pt>
                <c:pt idx="3">
                  <c:v>3.3328920292209174E-3</c:v>
                </c:pt>
                <c:pt idx="4">
                  <c:v>3.4988626965829876E-3</c:v>
                </c:pt>
                <c:pt idx="5">
                  <c:v>3.6431007904902907E-3</c:v>
                </c:pt>
                <c:pt idx="6">
                  <c:v>3.7682709277819873E-3</c:v>
                </c:pt>
                <c:pt idx="7">
                  <c:v>3.8782584593099081E-3</c:v>
                </c:pt>
                <c:pt idx="8">
                  <c:v>3.9730547739283868E-3</c:v>
                </c:pt>
                <c:pt idx="9">
                  <c:v>4.0537367990852698E-3</c:v>
                </c:pt>
                <c:pt idx="10">
                  <c:v>4.1191443361195132E-3</c:v>
                </c:pt>
                <c:pt idx="11">
                  <c:v>4.1694036436072338E-3</c:v>
                </c:pt>
                <c:pt idx="12">
                  <c:v>4.2028265730485147E-3</c:v>
                </c:pt>
                <c:pt idx="13">
                  <c:v>4.219140209455686E-3</c:v>
                </c:pt>
                <c:pt idx="14">
                  <c:v>4.2157817587464763E-3</c:v>
                </c:pt>
                <c:pt idx="15">
                  <c:v>4.1915335344354645E-3</c:v>
                </c:pt>
                <c:pt idx="16">
                  <c:v>4.1405323106652372E-3</c:v>
                </c:pt>
                <c:pt idx="17">
                  <c:v>4.0572918969073845E-3</c:v>
                </c:pt>
                <c:pt idx="18">
                  <c:v>3.9242915267023388E-3</c:v>
                </c:pt>
                <c:pt idx="19">
                  <c:v>3.7717442629091368E-3</c:v>
                </c:pt>
                <c:pt idx="20">
                  <c:v>3.7146477620865637E-3</c:v>
                </c:pt>
              </c:numCache>
            </c:numRef>
          </c:val>
          <c:extLst>
            <c:ext xmlns:c16="http://schemas.microsoft.com/office/drawing/2014/chart" uri="{C3380CC4-5D6E-409C-BE32-E72D297353CC}">
              <c16:uniqueId val="{0000000E-DE79-4760-B517-20F4519BEE6B}"/>
            </c:ext>
          </c:extLst>
        </c:ser>
        <c:ser>
          <c:idx val="15"/>
          <c:order val="15"/>
          <c:val>
            <c:numRef>
              <c:f>Recombination!$B$35:$V$35</c:f>
              <c:numCache>
                <c:formatCode>0.00E+00</c:formatCode>
                <c:ptCount val="21"/>
                <c:pt idx="0">
                  <c:v>2.8479929261686319E-3</c:v>
                </c:pt>
                <c:pt idx="1">
                  <c:v>2.925449235793031E-3</c:v>
                </c:pt>
                <c:pt idx="2">
                  <c:v>3.1358886832738167E-3</c:v>
                </c:pt>
                <c:pt idx="3">
                  <c:v>3.3410957342880896E-3</c:v>
                </c:pt>
                <c:pt idx="4">
                  <c:v>3.5084292239664625E-3</c:v>
                </c:pt>
                <c:pt idx="5">
                  <c:v>3.6534553066149169E-3</c:v>
                </c:pt>
                <c:pt idx="6">
                  <c:v>3.7785185820517664E-3</c:v>
                </c:pt>
                <c:pt idx="7">
                  <c:v>3.888466460464477E-3</c:v>
                </c:pt>
                <c:pt idx="8">
                  <c:v>3.9828664344316901E-3</c:v>
                </c:pt>
                <c:pt idx="9">
                  <c:v>4.0633210056407101E-3</c:v>
                </c:pt>
                <c:pt idx="10">
                  <c:v>4.1282991397131675E-3</c:v>
                </c:pt>
                <c:pt idx="11">
                  <c:v>4.1783442621203849E-3</c:v>
                </c:pt>
                <c:pt idx="12">
                  <c:v>4.2113641692608211E-3</c:v>
                </c:pt>
                <c:pt idx="13">
                  <c:v>4.2275017158626069E-3</c:v>
                </c:pt>
                <c:pt idx="14">
                  <c:v>4.223621446390196E-3</c:v>
                </c:pt>
                <c:pt idx="15">
                  <c:v>4.1989725487599503E-3</c:v>
                </c:pt>
                <c:pt idx="16">
                  <c:v>4.1464150448724153E-3</c:v>
                </c:pt>
                <c:pt idx="17">
                  <c:v>4.060480634545666E-3</c:v>
                </c:pt>
                <c:pt idx="18">
                  <c:v>3.9152176051112549E-3</c:v>
                </c:pt>
                <c:pt idx="19">
                  <c:v>3.7368162129546444E-3</c:v>
                </c:pt>
                <c:pt idx="20">
                  <c:v>3.6739649644846814E-3</c:v>
                </c:pt>
              </c:numCache>
            </c:numRef>
          </c:val>
          <c:extLst>
            <c:ext xmlns:c16="http://schemas.microsoft.com/office/drawing/2014/chart" uri="{C3380CC4-5D6E-409C-BE32-E72D297353CC}">
              <c16:uniqueId val="{0000000F-DE79-4760-B517-20F4519BEE6B}"/>
            </c:ext>
          </c:extLst>
        </c:ser>
        <c:ser>
          <c:idx val="16"/>
          <c:order val="16"/>
          <c:val>
            <c:numRef>
              <c:f>Recombination!$B$36:$V$36</c:f>
              <c:numCache>
                <c:formatCode>0.00E+00</c:formatCode>
                <c:ptCount val="21"/>
                <c:pt idx="0">
                  <c:v>2.8195013709316143E-3</c:v>
                </c:pt>
                <c:pt idx="1">
                  <c:v>2.8998160046052762E-3</c:v>
                </c:pt>
                <c:pt idx="2">
                  <c:v>3.1339539414004703E-3</c:v>
                </c:pt>
                <c:pt idx="3">
                  <c:v>3.347683766783328E-3</c:v>
                </c:pt>
                <c:pt idx="4">
                  <c:v>3.5159181624999864E-3</c:v>
                </c:pt>
                <c:pt idx="5">
                  <c:v>3.6617213195111681E-3</c:v>
                </c:pt>
                <c:pt idx="6">
                  <c:v>3.7865974125894457E-3</c:v>
                </c:pt>
                <c:pt idx="7">
                  <c:v>3.8965884243551611E-3</c:v>
                </c:pt>
                <c:pt idx="8">
                  <c:v>3.990608866634565E-3</c:v>
                </c:pt>
                <c:pt idx="9">
                  <c:v>4.0709417317005463E-3</c:v>
                </c:pt>
                <c:pt idx="10">
                  <c:v>4.1355236907415285E-3</c:v>
                </c:pt>
                <c:pt idx="11">
                  <c:v>4.1854576856800527E-3</c:v>
                </c:pt>
                <c:pt idx="12">
                  <c:v>4.2180971108631057E-3</c:v>
                </c:pt>
                <c:pt idx="13">
                  <c:v>4.2341680364160108E-3</c:v>
                </c:pt>
                <c:pt idx="14">
                  <c:v>4.2297872216370599E-3</c:v>
                </c:pt>
                <c:pt idx="15">
                  <c:v>4.2049377105556097E-3</c:v>
                </c:pt>
                <c:pt idx="16">
                  <c:v>4.1509473945973256E-3</c:v>
                </c:pt>
                <c:pt idx="17">
                  <c:v>4.0630817273396031E-3</c:v>
                </c:pt>
                <c:pt idx="18">
                  <c:v>3.9054021291860148E-3</c:v>
                </c:pt>
                <c:pt idx="19">
                  <c:v>3.6945068410653469E-3</c:v>
                </c:pt>
                <c:pt idx="20">
                  <c:v>3.626968907336053E-3</c:v>
                </c:pt>
              </c:numCache>
            </c:numRef>
          </c:val>
          <c:extLst>
            <c:ext xmlns:c16="http://schemas.microsoft.com/office/drawing/2014/chart" uri="{C3380CC4-5D6E-409C-BE32-E72D297353CC}">
              <c16:uniqueId val="{00000010-DE79-4760-B517-20F4519BEE6B}"/>
            </c:ext>
          </c:extLst>
        </c:ser>
        <c:ser>
          <c:idx val="17"/>
          <c:order val="17"/>
          <c:val>
            <c:numRef>
              <c:f>Recombination!$B$37:$V$37</c:f>
              <c:numCache>
                <c:formatCode>0.00E+00</c:formatCode>
                <c:ptCount val="21"/>
                <c:pt idx="0">
                  <c:v>2.7832523566971106E-3</c:v>
                </c:pt>
                <c:pt idx="1">
                  <c:v>2.8643884688535097E-3</c:v>
                </c:pt>
                <c:pt idx="2">
                  <c:v>3.1296479043219586E-3</c:v>
                </c:pt>
                <c:pt idx="3">
                  <c:v>3.3516455293794195E-3</c:v>
                </c:pt>
                <c:pt idx="4">
                  <c:v>3.5202340116479449E-3</c:v>
                </c:pt>
                <c:pt idx="5">
                  <c:v>3.6667847352490858E-3</c:v>
                </c:pt>
                <c:pt idx="6">
                  <c:v>3.791393375786455E-3</c:v>
                </c:pt>
                <c:pt idx="7">
                  <c:v>3.9015064820376718E-3</c:v>
                </c:pt>
                <c:pt idx="8">
                  <c:v>3.9951665625247487E-3</c:v>
                </c:pt>
                <c:pt idx="9">
                  <c:v>4.0754815632940214E-3</c:v>
                </c:pt>
                <c:pt idx="10">
                  <c:v>4.1397032879095354E-3</c:v>
                </c:pt>
                <c:pt idx="11">
                  <c:v>4.1896277140310925E-3</c:v>
                </c:pt>
                <c:pt idx="12">
                  <c:v>4.2219125422992797E-3</c:v>
                </c:pt>
                <c:pt idx="13">
                  <c:v>4.2380252897563061E-3</c:v>
                </c:pt>
                <c:pt idx="14">
                  <c:v>4.2331718004775185E-3</c:v>
                </c:pt>
                <c:pt idx="15">
                  <c:v>4.2083265616995168E-3</c:v>
                </c:pt>
                <c:pt idx="16">
                  <c:v>4.1530607675975342E-3</c:v>
                </c:pt>
                <c:pt idx="17">
                  <c:v>4.0641568024702224E-3</c:v>
                </c:pt>
                <c:pt idx="18">
                  <c:v>3.8947939553342875E-3</c:v>
                </c:pt>
                <c:pt idx="19">
                  <c:v>3.6421935822323059E-3</c:v>
                </c:pt>
                <c:pt idx="20">
                  <c:v>3.57265939476616E-3</c:v>
                </c:pt>
              </c:numCache>
            </c:numRef>
          </c:val>
          <c:extLst>
            <c:ext xmlns:c16="http://schemas.microsoft.com/office/drawing/2014/chart" uri="{C3380CC4-5D6E-409C-BE32-E72D297353CC}">
              <c16:uniqueId val="{00000011-DE79-4760-B517-20F4519BEE6B}"/>
            </c:ext>
          </c:extLst>
        </c:ser>
        <c:ser>
          <c:idx val="18"/>
          <c:order val="18"/>
          <c:val>
            <c:numRef>
              <c:f>Recombination!$B$38:$V$38</c:f>
              <c:numCache>
                <c:formatCode>0.00E+00</c:formatCode>
                <c:ptCount val="21"/>
                <c:pt idx="0">
                  <c:v>2.740462888900127E-3</c:v>
                </c:pt>
                <c:pt idx="1">
                  <c:v>2.8184025764425207E-3</c:v>
                </c:pt>
                <c:pt idx="2">
                  <c:v>3.1255236596489295E-3</c:v>
                </c:pt>
                <c:pt idx="3">
                  <c:v>3.3542650075874753E-3</c:v>
                </c:pt>
                <c:pt idx="4">
                  <c:v>3.5227047574337604E-3</c:v>
                </c:pt>
                <c:pt idx="5">
                  <c:v>3.6698869919315319E-3</c:v>
                </c:pt>
                <c:pt idx="6">
                  <c:v>3.7941870066203727E-3</c:v>
                </c:pt>
                <c:pt idx="7">
                  <c:v>3.9044601955988542E-3</c:v>
                </c:pt>
                <c:pt idx="8">
                  <c:v>3.9978057124293821E-3</c:v>
                </c:pt>
                <c:pt idx="9">
                  <c:v>4.0781763814215976E-3</c:v>
                </c:pt>
                <c:pt idx="10">
                  <c:v>4.1420982727163316E-3</c:v>
                </c:pt>
                <c:pt idx="11">
                  <c:v>4.1920862453129117E-3</c:v>
                </c:pt>
                <c:pt idx="12">
                  <c:v>4.2240711089420197E-3</c:v>
                </c:pt>
                <c:pt idx="13">
                  <c:v>4.2403011185989329E-3</c:v>
                </c:pt>
                <c:pt idx="14">
                  <c:v>4.235046872736078E-3</c:v>
                </c:pt>
                <c:pt idx="15">
                  <c:v>4.2103627018066697E-3</c:v>
                </c:pt>
                <c:pt idx="16">
                  <c:v>4.154087875246514E-3</c:v>
                </c:pt>
                <c:pt idx="17">
                  <c:v>4.0649934416792065E-3</c:v>
                </c:pt>
                <c:pt idx="18">
                  <c:v>3.8863170014425768E-3</c:v>
                </c:pt>
                <c:pt idx="19">
                  <c:v>3.5788907141653388E-3</c:v>
                </c:pt>
                <c:pt idx="20">
                  <c:v>3.5129473873698885E-3</c:v>
                </c:pt>
              </c:numCache>
            </c:numRef>
          </c:val>
          <c:extLst>
            <c:ext xmlns:c16="http://schemas.microsoft.com/office/drawing/2014/chart" uri="{C3380CC4-5D6E-409C-BE32-E72D297353CC}">
              <c16:uniqueId val="{00000012-DE79-4760-B517-20F4519BEE6B}"/>
            </c:ext>
          </c:extLst>
        </c:ser>
        <c:bandFmts/>
        <c:axId val="189611008"/>
        <c:axId val="187708480"/>
        <c:axId val="197386880"/>
      </c:surface3DChart>
      <c:catAx>
        <c:axId val="189611008"/>
        <c:scaling>
          <c:orientation val="minMax"/>
        </c:scaling>
        <c:delete val="1"/>
        <c:axPos val="b"/>
        <c:majorTickMark val="out"/>
        <c:minorTickMark val="none"/>
        <c:tickLblPos val="none"/>
        <c:crossAx val="187708480"/>
        <c:crosses val="autoZero"/>
        <c:auto val="1"/>
        <c:lblAlgn val="ctr"/>
        <c:lblOffset val="100"/>
        <c:noMultiLvlLbl val="0"/>
      </c:catAx>
      <c:valAx>
        <c:axId val="187708480"/>
        <c:scaling>
          <c:orientation val="minMax"/>
        </c:scaling>
        <c:delete val="0"/>
        <c:axPos val="l"/>
        <c:majorGridlines/>
        <c:numFmt formatCode="0.0E+00" sourceLinked="0"/>
        <c:majorTickMark val="out"/>
        <c:minorTickMark val="none"/>
        <c:tickLblPos val="none"/>
        <c:crossAx val="189611008"/>
        <c:crosses val="autoZero"/>
        <c:crossBetween val="midCat"/>
      </c:valAx>
      <c:serAx>
        <c:axId val="197386880"/>
        <c:scaling>
          <c:orientation val="minMax"/>
        </c:scaling>
        <c:delete val="1"/>
        <c:axPos val="b"/>
        <c:majorTickMark val="out"/>
        <c:minorTickMark val="none"/>
        <c:tickLblPos val="none"/>
        <c:crossAx val="187708480"/>
        <c:crosses val="autoZero"/>
      </c:serAx>
    </c:plotArea>
    <c:legend>
      <c:legendPos val="r"/>
      <c:overlay val="0"/>
      <c:txPr>
        <a:bodyPr/>
        <a:lstStyle/>
        <a:p>
          <a:pPr rtl="0">
            <a:defRPr/>
          </a:pPr>
          <a:endParaRPr lang="en-US"/>
        </a:p>
      </c:txPr>
    </c:legend>
    <c:plotVisOnly val="1"/>
    <c:dispBlanksAs val="zero"/>
    <c:showDLblsOverMax val="0"/>
  </c:chart>
  <c:printSettings>
    <c:headerFooter/>
    <c:pageMargins b="0.75000000000001299" l="0.70000000000000095" r="0.70000000000000095" t="0.75000000000001299"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3DChart>
        <c:wireframe val="0"/>
        <c:ser>
          <c:idx val="0"/>
          <c:order val="0"/>
          <c:val>
            <c:numRef>
              <c:f>Phi_n!$B$3:$V$3</c:f>
              <c:numCache>
                <c:formatCode>0.000</c:formatCode>
                <c:ptCount val="21"/>
                <c:pt idx="0">
                  <c:v>-0.53449803039869548</c:v>
                </c:pt>
                <c:pt idx="1">
                  <c:v>-0.53449803039869548</c:v>
                </c:pt>
                <c:pt idx="2">
                  <c:v>-0.53572632433624101</c:v>
                </c:pt>
                <c:pt idx="3">
                  <c:v>-0.53688857324171613</c:v>
                </c:pt>
                <c:pt idx="4">
                  <c:v>-0.53798394982829467</c:v>
                </c:pt>
                <c:pt idx="5">
                  <c:v>-0.53901235967057726</c:v>
                </c:pt>
                <c:pt idx="6">
                  <c:v>-0.53997376024476962</c:v>
                </c:pt>
                <c:pt idx="7">
                  <c:v>-0.54086822660583467</c:v>
                </c:pt>
                <c:pt idx="8">
                  <c:v>-0.5416958440133598</c:v>
                </c:pt>
                <c:pt idx="9">
                  <c:v>-0.54245673378687875</c:v>
                </c:pt>
                <c:pt idx="10">
                  <c:v>-0.543151005487576</c:v>
                </c:pt>
                <c:pt idx="11">
                  <c:v>-0.54377877333295344</c:v>
                </c:pt>
                <c:pt idx="12">
                  <c:v>-0.54434012967420253</c:v>
                </c:pt>
                <c:pt idx="13">
                  <c:v>-0.54483515966615015</c:v>
                </c:pt>
                <c:pt idx="14">
                  <c:v>-0.54526392719111882</c:v>
                </c:pt>
                <c:pt idx="15">
                  <c:v>-0.54562649262205254</c:v>
                </c:pt>
                <c:pt idx="16">
                  <c:v>-0.54592291066377951</c:v>
                </c:pt>
                <c:pt idx="17">
                  <c:v>-0.54615325569963935</c:v>
                </c:pt>
                <c:pt idx="18">
                  <c:v>-0.54631762723356292</c:v>
                </c:pt>
                <c:pt idx="19">
                  <c:v>-0.54641616089699674</c:v>
                </c:pt>
                <c:pt idx="20">
                  <c:v>-0.54644898548845899</c:v>
                </c:pt>
              </c:numCache>
            </c:numRef>
          </c:val>
          <c:extLst>
            <c:ext xmlns:c16="http://schemas.microsoft.com/office/drawing/2014/chart" uri="{C3380CC4-5D6E-409C-BE32-E72D297353CC}">
              <c16:uniqueId val="{00000000-D96A-47C6-9AFB-E68343F71A26}"/>
            </c:ext>
          </c:extLst>
        </c:ser>
        <c:ser>
          <c:idx val="1"/>
          <c:order val="1"/>
          <c:val>
            <c:numRef>
              <c:f>Phi_n!$B$4:$V$4</c:f>
              <c:numCache>
                <c:formatCode>0.000</c:formatCode>
                <c:ptCount val="21"/>
                <c:pt idx="0">
                  <c:v>-0.53859196639861395</c:v>
                </c:pt>
                <c:pt idx="1">
                  <c:v>-0.53939016645142401</c:v>
                </c:pt>
                <c:pt idx="2">
                  <c:v>-0.54100043046708268</c:v>
                </c:pt>
                <c:pt idx="3">
                  <c:v>-0.54196361747054356</c:v>
                </c:pt>
                <c:pt idx="4">
                  <c:v>-0.54278464622395595</c:v>
                </c:pt>
                <c:pt idx="5">
                  <c:v>-0.54355911111217603</c:v>
                </c:pt>
                <c:pt idx="6">
                  <c:v>-0.54428850672805207</c:v>
                </c:pt>
                <c:pt idx="7">
                  <c:v>-0.54498304729704528</c:v>
                </c:pt>
                <c:pt idx="8">
                  <c:v>-0.54563968688339137</c:v>
                </c:pt>
                <c:pt idx="9">
                  <c:v>-0.54626010548561532</c:v>
                </c:pt>
                <c:pt idx="10">
                  <c:v>-0.54684123822939323</c:v>
                </c:pt>
                <c:pt idx="11">
                  <c:v>-0.54738312853434923</c:v>
                </c:pt>
                <c:pt idx="12">
                  <c:v>-0.5478833205123359</c:v>
                </c:pt>
                <c:pt idx="13">
                  <c:v>-0.54834142982514744</c:v>
                </c:pt>
                <c:pt idx="14">
                  <c:v>-0.54875507913390376</c:v>
                </c:pt>
                <c:pt idx="15">
                  <c:v>-0.54912278665479108</c:v>
                </c:pt>
                <c:pt idx="16">
                  <c:v>-0.54944019504750152</c:v>
                </c:pt>
                <c:pt idx="17">
                  <c:v>-0.54970173216347429</c:v>
                </c:pt>
                <c:pt idx="18">
                  <c:v>-0.54989770727437903</c:v>
                </c:pt>
                <c:pt idx="19">
                  <c:v>-0.55001896637597258</c:v>
                </c:pt>
                <c:pt idx="20">
                  <c:v>-0.5500595016651405</c:v>
                </c:pt>
              </c:numCache>
            </c:numRef>
          </c:val>
          <c:extLst>
            <c:ext xmlns:c16="http://schemas.microsoft.com/office/drawing/2014/chart" uri="{C3380CC4-5D6E-409C-BE32-E72D297353CC}">
              <c16:uniqueId val="{00000001-D96A-47C6-9AFB-E68343F71A26}"/>
            </c:ext>
          </c:extLst>
        </c:ser>
        <c:ser>
          <c:idx val="2"/>
          <c:order val="2"/>
          <c:val>
            <c:numRef>
              <c:f>Phi_n!$B$5:$V$5</c:f>
              <c:numCache>
                <c:formatCode>0.000</c:formatCode>
                <c:ptCount val="21"/>
                <c:pt idx="0">
                  <c:v>-0.54053817666513393</c:v>
                </c:pt>
                <c:pt idx="1">
                  <c:v>-0.54131296267636042</c:v>
                </c:pt>
                <c:pt idx="2">
                  <c:v>-0.54277569158183403</c:v>
                </c:pt>
                <c:pt idx="3">
                  <c:v>-0.54371247744289142</c:v>
                </c:pt>
                <c:pt idx="4">
                  <c:v>-0.54446383950582267</c:v>
                </c:pt>
                <c:pt idx="5">
                  <c:v>-0.54516180121029578</c:v>
                </c:pt>
                <c:pt idx="6">
                  <c:v>-0.54581636574442549</c:v>
                </c:pt>
                <c:pt idx="7">
                  <c:v>-0.54644260770715791</c:v>
                </c:pt>
                <c:pt idx="8">
                  <c:v>-0.54703902667507676</c:v>
                </c:pt>
                <c:pt idx="9">
                  <c:v>-0.5476083491379109</c:v>
                </c:pt>
                <c:pt idx="10">
                  <c:v>-0.54814755706714469</c:v>
                </c:pt>
                <c:pt idx="11">
                  <c:v>-0.54865671835318708</c:v>
                </c:pt>
                <c:pt idx="12">
                  <c:v>-0.54913294606940488</c:v>
                </c:pt>
                <c:pt idx="13">
                  <c:v>-0.5495754051856474</c:v>
                </c:pt>
                <c:pt idx="14">
                  <c:v>-0.54998080866160759</c:v>
                </c:pt>
                <c:pt idx="15">
                  <c:v>-0.55034642144675772</c:v>
                </c:pt>
                <c:pt idx="16">
                  <c:v>-0.55066575725331501</c:v>
                </c:pt>
                <c:pt idx="17">
                  <c:v>-0.55093038581751697</c:v>
                </c:pt>
                <c:pt idx="18">
                  <c:v>-0.551127573037968</c:v>
                </c:pt>
                <c:pt idx="19">
                  <c:v>-0.55124740367995961</c:v>
                </c:pt>
                <c:pt idx="20">
                  <c:v>-0.55128667148331045</c:v>
                </c:pt>
              </c:numCache>
            </c:numRef>
          </c:val>
          <c:extLst>
            <c:ext xmlns:c16="http://schemas.microsoft.com/office/drawing/2014/chart" uri="{C3380CC4-5D6E-409C-BE32-E72D297353CC}">
              <c16:uniqueId val="{00000002-D96A-47C6-9AFB-E68343F71A26}"/>
            </c:ext>
          </c:extLst>
        </c:ser>
        <c:ser>
          <c:idx val="3"/>
          <c:order val="3"/>
          <c:val>
            <c:numRef>
              <c:f>Phi_n!$B$6:$V$6</c:f>
              <c:numCache>
                <c:formatCode>0.000</c:formatCode>
                <c:ptCount val="21"/>
                <c:pt idx="0">
                  <c:v>-0.54210637190003763</c:v>
                </c:pt>
                <c:pt idx="1">
                  <c:v>-0.54284102890213237</c:v>
                </c:pt>
                <c:pt idx="2">
                  <c:v>-0.54418199504316533</c:v>
                </c:pt>
                <c:pt idx="3">
                  <c:v>-0.54508487570106279</c:v>
                </c:pt>
                <c:pt idx="4">
                  <c:v>-0.54578722153328907</c:v>
                </c:pt>
                <c:pt idx="5">
                  <c:v>-0.54642796317944009</c:v>
                </c:pt>
                <c:pt idx="6">
                  <c:v>-0.54702660968096473</c:v>
                </c:pt>
                <c:pt idx="7">
                  <c:v>-0.54760058233932696</c:v>
                </c:pt>
                <c:pt idx="8">
                  <c:v>-0.54815077731098283</c:v>
                </c:pt>
                <c:pt idx="9">
                  <c:v>-0.54868029577966526</c:v>
                </c:pt>
                <c:pt idx="10">
                  <c:v>-0.54918678414490651</c:v>
                </c:pt>
                <c:pt idx="11">
                  <c:v>-0.54967006956008513</c:v>
                </c:pt>
                <c:pt idx="12">
                  <c:v>-0.55012728230911534</c:v>
                </c:pt>
                <c:pt idx="13">
                  <c:v>-0.55055699896863908</c:v>
                </c:pt>
                <c:pt idx="14">
                  <c:v>-0.5509554069931849</c:v>
                </c:pt>
                <c:pt idx="15">
                  <c:v>-0.55131853056271973</c:v>
                </c:pt>
                <c:pt idx="16">
                  <c:v>-0.55163830553915916</c:v>
                </c:pt>
                <c:pt idx="17">
                  <c:v>-0.55190382304563623</c:v>
                </c:pt>
                <c:pt idx="18">
                  <c:v>-0.55210014806611096</c:v>
                </c:pt>
                <c:pt idx="19">
                  <c:v>-0.55221704115942494</c:v>
                </c:pt>
                <c:pt idx="20">
                  <c:v>-0.55225456944360019</c:v>
                </c:pt>
              </c:numCache>
            </c:numRef>
          </c:val>
          <c:extLst>
            <c:ext xmlns:c16="http://schemas.microsoft.com/office/drawing/2014/chart" uri="{C3380CC4-5D6E-409C-BE32-E72D297353CC}">
              <c16:uniqueId val="{00000003-D96A-47C6-9AFB-E68343F71A26}"/>
            </c:ext>
          </c:extLst>
        </c:ser>
        <c:ser>
          <c:idx val="4"/>
          <c:order val="4"/>
          <c:val>
            <c:numRef>
              <c:f>Phi_n!$B$7:$V$7</c:f>
              <c:numCache>
                <c:formatCode>0.000</c:formatCode>
                <c:ptCount val="21"/>
                <c:pt idx="0">
                  <c:v>-0.54329818668301144</c:v>
                </c:pt>
                <c:pt idx="1">
                  <c:v>-0.54394900218805109</c:v>
                </c:pt>
                <c:pt idx="2">
                  <c:v>-0.54515460186476961</c:v>
                </c:pt>
                <c:pt idx="3">
                  <c:v>-0.54602872113415368</c:v>
                </c:pt>
                <c:pt idx="4">
                  <c:v>-0.54670175060640269</c:v>
                </c:pt>
                <c:pt idx="5">
                  <c:v>-0.54730496958523556</c:v>
                </c:pt>
                <c:pt idx="6">
                  <c:v>-0.54786595816543915</c:v>
                </c:pt>
                <c:pt idx="7">
                  <c:v>-0.5484035850478558</c:v>
                </c:pt>
                <c:pt idx="8">
                  <c:v>-0.54892118617108987</c:v>
                </c:pt>
                <c:pt idx="9">
                  <c:v>-0.54942214771073439</c:v>
                </c:pt>
                <c:pt idx="10">
                  <c:v>-0.54990494996856754</c:v>
                </c:pt>
                <c:pt idx="11">
                  <c:v>-0.55036921695693242</c:v>
                </c:pt>
                <c:pt idx="12">
                  <c:v>-0.55081224674292451</c:v>
                </c:pt>
                <c:pt idx="13">
                  <c:v>-0.55123208609446206</c:v>
                </c:pt>
                <c:pt idx="14">
                  <c:v>-0.55162455232837548</c:v>
                </c:pt>
                <c:pt idx="15">
                  <c:v>-0.55198457449466187</c:v>
                </c:pt>
                <c:pt idx="16">
                  <c:v>-0.55230284334814062</c:v>
                </c:pt>
                <c:pt idx="17">
                  <c:v>-0.55256642745271745</c:v>
                </c:pt>
                <c:pt idx="18">
                  <c:v>-0.55275886227673632</c:v>
                </c:pt>
                <c:pt idx="19">
                  <c:v>-0.5528703440825814</c:v>
                </c:pt>
                <c:pt idx="20">
                  <c:v>-0.55290515127310302</c:v>
                </c:pt>
              </c:numCache>
            </c:numRef>
          </c:val>
          <c:extLst>
            <c:ext xmlns:c16="http://schemas.microsoft.com/office/drawing/2014/chart" uri="{C3380CC4-5D6E-409C-BE32-E72D297353CC}">
              <c16:uniqueId val="{00000004-D96A-47C6-9AFB-E68343F71A26}"/>
            </c:ext>
          </c:extLst>
        </c:ser>
        <c:ser>
          <c:idx val="5"/>
          <c:order val="5"/>
          <c:val>
            <c:numRef>
              <c:f>Phi_n!$B$8:$V$8</c:f>
              <c:numCache>
                <c:formatCode>0.000</c:formatCode>
                <c:ptCount val="21"/>
                <c:pt idx="0">
                  <c:v>-0.54430224420178408</c:v>
                </c:pt>
                <c:pt idx="1">
                  <c:v>-0.54488635240847971</c:v>
                </c:pt>
                <c:pt idx="2">
                  <c:v>-0.54598297204376633</c:v>
                </c:pt>
                <c:pt idx="3">
                  <c:v>-0.54682369442340284</c:v>
                </c:pt>
                <c:pt idx="4">
                  <c:v>-0.54747190044978888</c:v>
                </c:pt>
                <c:pt idx="5">
                  <c:v>-0.54804436810326196</c:v>
                </c:pt>
                <c:pt idx="6">
                  <c:v>-0.54857442199304007</c:v>
                </c:pt>
                <c:pt idx="7">
                  <c:v>-0.5490819318167558</c:v>
                </c:pt>
                <c:pt idx="8">
                  <c:v>-0.54957234343899586</c:v>
                </c:pt>
                <c:pt idx="9">
                  <c:v>-0.55004932325000377</c:v>
                </c:pt>
                <c:pt idx="10">
                  <c:v>-0.55051212661000182</c:v>
                </c:pt>
                <c:pt idx="11">
                  <c:v>-0.55096023608017608</c:v>
                </c:pt>
                <c:pt idx="12">
                  <c:v>-0.55139112290048398</c:v>
                </c:pt>
                <c:pt idx="13">
                  <c:v>-0.55180238317557939</c:v>
                </c:pt>
                <c:pt idx="14">
                  <c:v>-0.55218951894319424</c:v>
                </c:pt>
                <c:pt idx="15">
                  <c:v>-0.55254650984134457</c:v>
                </c:pt>
                <c:pt idx="16">
                  <c:v>-0.55286297950818764</c:v>
                </c:pt>
                <c:pt idx="17">
                  <c:v>-0.55312422274258832</c:v>
                </c:pt>
                <c:pt idx="18">
                  <c:v>-0.55331233660934198</c:v>
                </c:pt>
                <c:pt idx="19">
                  <c:v>-0.55341791794082884</c:v>
                </c:pt>
                <c:pt idx="20">
                  <c:v>-0.5534497191775849</c:v>
                </c:pt>
              </c:numCache>
            </c:numRef>
          </c:val>
          <c:extLst>
            <c:ext xmlns:c16="http://schemas.microsoft.com/office/drawing/2014/chart" uri="{C3380CC4-5D6E-409C-BE32-E72D297353CC}">
              <c16:uniqueId val="{00000005-D96A-47C6-9AFB-E68343F71A26}"/>
            </c:ext>
          </c:extLst>
        </c:ser>
        <c:ser>
          <c:idx val="6"/>
          <c:order val="6"/>
          <c:val>
            <c:numRef>
              <c:f>Phi_n!$B$9:$V$9</c:f>
              <c:numCache>
                <c:formatCode>0.000</c:formatCode>
                <c:ptCount val="21"/>
                <c:pt idx="0">
                  <c:v>-0.54512019791403932</c:v>
                </c:pt>
                <c:pt idx="1">
                  <c:v>-0.54563702750102649</c:v>
                </c:pt>
                <c:pt idx="2">
                  <c:v>-0.54663287241032987</c:v>
                </c:pt>
                <c:pt idx="3">
                  <c:v>-0.54744171253263085</c:v>
                </c:pt>
                <c:pt idx="4">
                  <c:v>-0.54807065893789986</c:v>
                </c:pt>
                <c:pt idx="5">
                  <c:v>-0.54861980623283202</c:v>
                </c:pt>
                <c:pt idx="6">
                  <c:v>-0.54912602179447501</c:v>
                </c:pt>
                <c:pt idx="7">
                  <c:v>-0.54960995566565429</c:v>
                </c:pt>
                <c:pt idx="8">
                  <c:v>-0.55007880729270375</c:v>
                </c:pt>
                <c:pt idx="9">
                  <c:v>-0.55053658186001897</c:v>
                </c:pt>
                <c:pt idx="10">
                  <c:v>-0.55098322248134057</c:v>
                </c:pt>
                <c:pt idx="11">
                  <c:v>-0.55141815519641435</c:v>
                </c:pt>
                <c:pt idx="12">
                  <c:v>-0.55183900483621307</c:v>
                </c:pt>
                <c:pt idx="13">
                  <c:v>-0.55224300437513341</c:v>
                </c:pt>
                <c:pt idx="14">
                  <c:v>-0.55262536930224726</c:v>
                </c:pt>
                <c:pt idx="15">
                  <c:v>-0.55297926813901899</c:v>
                </c:pt>
                <c:pt idx="16">
                  <c:v>-0.55329339330859628</c:v>
                </c:pt>
                <c:pt idx="17">
                  <c:v>-0.55355148243541619</c:v>
                </c:pt>
                <c:pt idx="18">
                  <c:v>-0.55373424327935383</c:v>
                </c:pt>
                <c:pt idx="19">
                  <c:v>-0.55383273515520681</c:v>
                </c:pt>
                <c:pt idx="20">
                  <c:v>-0.55386088692060953</c:v>
                </c:pt>
              </c:numCache>
            </c:numRef>
          </c:val>
          <c:extLst>
            <c:ext xmlns:c16="http://schemas.microsoft.com/office/drawing/2014/chart" uri="{C3380CC4-5D6E-409C-BE32-E72D297353CC}">
              <c16:uniqueId val="{00000006-D96A-47C6-9AFB-E68343F71A26}"/>
            </c:ext>
          </c:extLst>
        </c:ser>
        <c:ser>
          <c:idx val="7"/>
          <c:order val="7"/>
          <c:val>
            <c:numRef>
              <c:f>Phi_n!$B$10:$V$10</c:f>
              <c:numCache>
                <c:formatCode>0.000</c:formatCode>
                <c:ptCount val="21"/>
                <c:pt idx="0">
                  <c:v>-0.54582145154791351</c:v>
                </c:pt>
                <c:pt idx="1">
                  <c:v>-0.54628745946081447</c:v>
                </c:pt>
                <c:pt idx="2">
                  <c:v>-0.5472027636591611</c:v>
                </c:pt>
                <c:pt idx="3">
                  <c:v>-0.54797894960967519</c:v>
                </c:pt>
                <c:pt idx="4">
                  <c:v>-0.54858969677179314</c:v>
                </c:pt>
                <c:pt idx="5">
                  <c:v>-0.54911871428295489</c:v>
                </c:pt>
                <c:pt idx="6">
                  <c:v>-0.54960448563368836</c:v>
                </c:pt>
                <c:pt idx="7">
                  <c:v>-0.55006820699203907</c:v>
                </c:pt>
                <c:pt idx="8">
                  <c:v>-0.55051846380457925</c:v>
                </c:pt>
                <c:pt idx="9">
                  <c:v>-0.55095961768833379</c:v>
                </c:pt>
                <c:pt idx="10">
                  <c:v>-0.55139219429726738</c:v>
                </c:pt>
                <c:pt idx="11">
                  <c:v>-0.55181561733168016</c:v>
                </c:pt>
                <c:pt idx="12">
                  <c:v>-0.55222763535310337</c:v>
                </c:pt>
                <c:pt idx="13">
                  <c:v>-0.55262518639399971</c:v>
                </c:pt>
                <c:pt idx="14">
                  <c:v>-0.55300322400173385</c:v>
                </c:pt>
                <c:pt idx="15">
                  <c:v>-0.5533542239043221</c:v>
                </c:pt>
                <c:pt idx="16">
                  <c:v>-0.55366605887932374</c:v>
                </c:pt>
                <c:pt idx="17">
                  <c:v>-0.55392103922148184</c:v>
                </c:pt>
                <c:pt idx="18">
                  <c:v>-0.55409832832240291</c:v>
                </c:pt>
                <c:pt idx="19">
                  <c:v>-0.55418912533980913</c:v>
                </c:pt>
                <c:pt idx="20">
                  <c:v>-0.55421312946990497</c:v>
                </c:pt>
              </c:numCache>
            </c:numRef>
          </c:val>
          <c:extLst>
            <c:ext xmlns:c16="http://schemas.microsoft.com/office/drawing/2014/chart" uri="{C3380CC4-5D6E-409C-BE32-E72D297353CC}">
              <c16:uniqueId val="{00000007-D96A-47C6-9AFB-E68343F71A26}"/>
            </c:ext>
          </c:extLst>
        </c:ser>
        <c:ser>
          <c:idx val="8"/>
          <c:order val="8"/>
          <c:val>
            <c:numRef>
              <c:f>Phi_n!$B$11:$V$11</c:f>
              <c:numCache>
                <c:formatCode>0.000</c:formatCode>
                <c:ptCount val="21"/>
                <c:pt idx="0">
                  <c:v>-0.54640557671660139</c:v>
                </c:pt>
                <c:pt idx="1">
                  <c:v>-0.54682586726987092</c:v>
                </c:pt>
                <c:pt idx="2">
                  <c:v>-0.5476704179850248</c:v>
                </c:pt>
                <c:pt idx="3">
                  <c:v>-0.54841643856303779</c:v>
                </c:pt>
                <c:pt idx="4">
                  <c:v>-0.54901129170395269</c:v>
                </c:pt>
                <c:pt idx="5">
                  <c:v>-0.54952393592218729</c:v>
                </c:pt>
                <c:pt idx="6">
                  <c:v>-0.54999307405166953</c:v>
                </c:pt>
                <c:pt idx="7">
                  <c:v>-0.55044023725285507</c:v>
                </c:pt>
                <c:pt idx="8">
                  <c:v>-0.55087510816386875</c:v>
                </c:pt>
                <c:pt idx="9">
                  <c:v>-0.55130241072479513</c:v>
                </c:pt>
                <c:pt idx="10">
                  <c:v>-0.55172317572029395</c:v>
                </c:pt>
                <c:pt idx="11">
                  <c:v>-0.552136863268055</c:v>
                </c:pt>
                <c:pt idx="12">
                  <c:v>-0.55254132889729479</c:v>
                </c:pt>
                <c:pt idx="13">
                  <c:v>-0.55293326707499146</c:v>
                </c:pt>
                <c:pt idx="14">
                  <c:v>-0.55330739780503191</c:v>
                </c:pt>
                <c:pt idx="15">
                  <c:v>-0.55365559672698628</c:v>
                </c:pt>
                <c:pt idx="16">
                  <c:v>-0.55396501693817413</c:v>
                </c:pt>
                <c:pt idx="17">
                  <c:v>-0.55421662945840389</c:v>
                </c:pt>
                <c:pt idx="18">
                  <c:v>-0.55438786431797993</c:v>
                </c:pt>
                <c:pt idx="19">
                  <c:v>-0.55446971192863026</c:v>
                </c:pt>
                <c:pt idx="20">
                  <c:v>-0.55448869314170979</c:v>
                </c:pt>
              </c:numCache>
            </c:numRef>
          </c:val>
          <c:extLst>
            <c:ext xmlns:c16="http://schemas.microsoft.com/office/drawing/2014/chart" uri="{C3380CC4-5D6E-409C-BE32-E72D297353CC}">
              <c16:uniqueId val="{00000008-D96A-47C6-9AFB-E68343F71A26}"/>
            </c:ext>
          </c:extLst>
        </c:ser>
        <c:ser>
          <c:idx val="9"/>
          <c:order val="9"/>
          <c:val>
            <c:numRef>
              <c:f>Phi_n!$B$12:$V$12</c:f>
              <c:numCache>
                <c:formatCode>0.000</c:formatCode>
                <c:ptCount val="21"/>
                <c:pt idx="0">
                  <c:v>-0.54690798663168905</c:v>
                </c:pt>
                <c:pt idx="1">
                  <c:v>-0.54729533640654526</c:v>
                </c:pt>
                <c:pt idx="2">
                  <c:v>-0.54808471403124748</c:v>
                </c:pt>
                <c:pt idx="3">
                  <c:v>-0.54880194151612083</c:v>
                </c:pt>
                <c:pt idx="4">
                  <c:v>-0.54938132809206319</c:v>
                </c:pt>
                <c:pt idx="5">
                  <c:v>-0.54987935138185862</c:v>
                </c:pt>
                <c:pt idx="6">
                  <c:v>-0.55033392295257644</c:v>
                </c:pt>
                <c:pt idx="7">
                  <c:v>-0.55076665836157945</c:v>
                </c:pt>
                <c:pt idx="8">
                  <c:v>-0.55118808508731265</c:v>
                </c:pt>
                <c:pt idx="9">
                  <c:v>-0.55160325312840508</c:v>
                </c:pt>
                <c:pt idx="10">
                  <c:v>-0.55201363253499924</c:v>
                </c:pt>
                <c:pt idx="11">
                  <c:v>-0.55241872931766101</c:v>
                </c:pt>
                <c:pt idx="12">
                  <c:v>-0.55281649857725523</c:v>
                </c:pt>
                <c:pt idx="13">
                  <c:v>-0.55320342241995457</c:v>
                </c:pt>
                <c:pt idx="14">
                  <c:v>-0.55357402627625318</c:v>
                </c:pt>
                <c:pt idx="15">
                  <c:v>-0.55391965909973195</c:v>
                </c:pt>
                <c:pt idx="16">
                  <c:v>-0.55422685893445833</c:v>
                </c:pt>
                <c:pt idx="17">
                  <c:v>-0.55447530129664435</c:v>
                </c:pt>
                <c:pt idx="18">
                  <c:v>-0.55464038550137285</c:v>
                </c:pt>
                <c:pt idx="19">
                  <c:v>-0.55471218050114257</c:v>
                </c:pt>
                <c:pt idx="20">
                  <c:v>-0.55472517165120705</c:v>
                </c:pt>
              </c:numCache>
            </c:numRef>
          </c:val>
          <c:extLst>
            <c:ext xmlns:c16="http://schemas.microsoft.com/office/drawing/2014/chart" uri="{C3380CC4-5D6E-409C-BE32-E72D297353CC}">
              <c16:uniqueId val="{00000009-D96A-47C6-9AFB-E68343F71A26}"/>
            </c:ext>
          </c:extLst>
        </c:ser>
        <c:ser>
          <c:idx val="10"/>
          <c:order val="10"/>
          <c:val>
            <c:numRef>
              <c:f>Phi_n!$B$13:$V$13</c:f>
              <c:numCache>
                <c:formatCode>0.000</c:formatCode>
                <c:ptCount val="21"/>
                <c:pt idx="0">
                  <c:v>-0.5473266256063114</c:v>
                </c:pt>
                <c:pt idx="1">
                  <c:v>-0.54768640098817978</c:v>
                </c:pt>
                <c:pt idx="2">
                  <c:v>-0.54842955835385765</c:v>
                </c:pt>
                <c:pt idx="3">
                  <c:v>-0.54912122368304417</c:v>
                </c:pt>
                <c:pt idx="4">
                  <c:v>-0.5496866681417818</c:v>
                </c:pt>
                <c:pt idx="5">
                  <c:v>-0.55017233686358313</c:v>
                </c:pt>
                <c:pt idx="6">
                  <c:v>-0.55061478050085944</c:v>
                </c:pt>
                <c:pt idx="7">
                  <c:v>-0.55103547179380497</c:v>
                </c:pt>
                <c:pt idx="8">
                  <c:v>-0.55144560895059291</c:v>
                </c:pt>
                <c:pt idx="9">
                  <c:v>-0.5518505168423784</c:v>
                </c:pt>
                <c:pt idx="10">
                  <c:v>-0.55225206946619332</c:v>
                </c:pt>
                <c:pt idx="11">
                  <c:v>-0.55264981044311667</c:v>
                </c:pt>
                <c:pt idx="12">
                  <c:v>-0.55304180442388473</c:v>
                </c:pt>
                <c:pt idx="13">
                  <c:v>-0.55342433297515381</c:v>
                </c:pt>
                <c:pt idx="14">
                  <c:v>-0.55379177551257286</c:v>
                </c:pt>
                <c:pt idx="15">
                  <c:v>-0.55413499910062103</c:v>
                </c:pt>
                <c:pt idx="16">
                  <c:v>-0.55444003058026314</c:v>
                </c:pt>
                <c:pt idx="17">
                  <c:v>-0.55468525322125717</c:v>
                </c:pt>
                <c:pt idx="18">
                  <c:v>-0.55484370388551318</c:v>
                </c:pt>
                <c:pt idx="19">
                  <c:v>-0.55490362417988748</c:v>
                </c:pt>
                <c:pt idx="20">
                  <c:v>-0.5549091489115725</c:v>
                </c:pt>
              </c:numCache>
            </c:numRef>
          </c:val>
          <c:extLst>
            <c:ext xmlns:c16="http://schemas.microsoft.com/office/drawing/2014/chart" uri="{C3380CC4-5D6E-409C-BE32-E72D297353CC}">
              <c16:uniqueId val="{0000000A-D96A-47C6-9AFB-E68343F71A26}"/>
            </c:ext>
          </c:extLst>
        </c:ser>
        <c:ser>
          <c:idx val="11"/>
          <c:order val="11"/>
          <c:val>
            <c:numRef>
              <c:f>Phi_n!$B$14:$V$14</c:f>
              <c:numCache>
                <c:formatCode>0.000</c:formatCode>
                <c:ptCount val="21"/>
                <c:pt idx="0">
                  <c:v>-0.54768244131240018</c:v>
                </c:pt>
                <c:pt idx="1">
                  <c:v>-0.54802493442758127</c:v>
                </c:pt>
                <c:pt idx="2">
                  <c:v>-0.54873463959012303</c:v>
                </c:pt>
                <c:pt idx="3">
                  <c:v>-0.54940310237375789</c:v>
                </c:pt>
                <c:pt idx="4">
                  <c:v>-0.54995514328733319</c:v>
                </c:pt>
                <c:pt idx="5">
                  <c:v>-0.55042959249170131</c:v>
                </c:pt>
                <c:pt idx="6">
                  <c:v>-0.55086134493594097</c:v>
                </c:pt>
                <c:pt idx="7">
                  <c:v>-0.55127148554066718</c:v>
                </c:pt>
                <c:pt idx="8">
                  <c:v>-0.55167175191687168</c:v>
                </c:pt>
                <c:pt idx="9">
                  <c:v>-0.5520676572123725</c:v>
                </c:pt>
                <c:pt idx="10">
                  <c:v>-0.55246146305781918</c:v>
                </c:pt>
                <c:pt idx="11">
                  <c:v>-0.55285271487918219</c:v>
                </c:pt>
                <c:pt idx="12">
                  <c:v>-0.55323961351550133</c:v>
                </c:pt>
                <c:pt idx="13">
                  <c:v>-0.55361822946252415</c:v>
                </c:pt>
                <c:pt idx="14">
                  <c:v>-0.55398286323787937</c:v>
                </c:pt>
                <c:pt idx="15">
                  <c:v>-0.55432392139304576</c:v>
                </c:pt>
                <c:pt idx="16">
                  <c:v>-0.5546270467394151</c:v>
                </c:pt>
                <c:pt idx="17">
                  <c:v>-0.5548693053419449</c:v>
                </c:pt>
                <c:pt idx="18">
                  <c:v>-0.55502099136677507</c:v>
                </c:pt>
                <c:pt idx="19">
                  <c:v>-0.55506709132619347</c:v>
                </c:pt>
                <c:pt idx="20">
                  <c:v>-0.55506332313674178</c:v>
                </c:pt>
              </c:numCache>
            </c:numRef>
          </c:val>
          <c:extLst>
            <c:ext xmlns:c16="http://schemas.microsoft.com/office/drawing/2014/chart" uri="{C3380CC4-5D6E-409C-BE32-E72D297353CC}">
              <c16:uniqueId val="{0000000B-D96A-47C6-9AFB-E68343F71A26}"/>
            </c:ext>
          </c:extLst>
        </c:ser>
        <c:ser>
          <c:idx val="12"/>
          <c:order val="12"/>
          <c:val>
            <c:numRef>
              <c:f>Phi_n!$B$15:$V$15</c:f>
              <c:numCache>
                <c:formatCode>0.000</c:formatCode>
                <c:ptCount val="21"/>
                <c:pt idx="0">
                  <c:v>-0.54797193957874069</c:v>
                </c:pt>
                <c:pt idx="1">
                  <c:v>-0.54830258446510105</c:v>
                </c:pt>
                <c:pt idx="2">
                  <c:v>-0.54898724135329136</c:v>
                </c:pt>
                <c:pt idx="3">
                  <c:v>-0.549636000655637</c:v>
                </c:pt>
                <c:pt idx="4">
                  <c:v>-0.55017609530350753</c:v>
                </c:pt>
                <c:pt idx="5">
                  <c:v>-0.55064093620483601</c:v>
                </c:pt>
                <c:pt idx="6">
                  <c:v>-0.55106377266966333</c:v>
                </c:pt>
                <c:pt idx="7">
                  <c:v>-0.55146508136346173</c:v>
                </c:pt>
                <c:pt idx="8">
                  <c:v>-0.55185708718060178</c:v>
                </c:pt>
                <c:pt idx="9">
                  <c:v>-0.55224538493751052</c:v>
                </c:pt>
                <c:pt idx="10">
                  <c:v>-0.55263264363745168</c:v>
                </c:pt>
                <c:pt idx="11">
                  <c:v>-0.55301835032340352</c:v>
                </c:pt>
                <c:pt idx="12">
                  <c:v>-0.55340089380873225</c:v>
                </c:pt>
                <c:pt idx="13">
                  <c:v>-0.55377609558627061</c:v>
                </c:pt>
                <c:pt idx="14">
                  <c:v>-0.55413826474586814</c:v>
                </c:pt>
                <c:pt idx="15">
                  <c:v>-0.5544773294212294</c:v>
                </c:pt>
                <c:pt idx="16">
                  <c:v>-0.55477869268674329</c:v>
                </c:pt>
                <c:pt idx="17">
                  <c:v>-0.55501802880667583</c:v>
                </c:pt>
                <c:pt idx="18">
                  <c:v>-0.55516250257665645</c:v>
                </c:pt>
                <c:pt idx="19">
                  <c:v>-0.55519192694045016</c:v>
                </c:pt>
                <c:pt idx="20">
                  <c:v>-0.55517623988878362</c:v>
                </c:pt>
              </c:numCache>
            </c:numRef>
          </c:val>
          <c:extLst>
            <c:ext xmlns:c16="http://schemas.microsoft.com/office/drawing/2014/chart" uri="{C3380CC4-5D6E-409C-BE32-E72D297353CC}">
              <c16:uniqueId val="{0000000C-D96A-47C6-9AFB-E68343F71A26}"/>
            </c:ext>
          </c:extLst>
        </c:ser>
        <c:ser>
          <c:idx val="13"/>
          <c:order val="13"/>
          <c:val>
            <c:numRef>
              <c:f>Phi_n!$B$16:$V$16</c:f>
              <c:numCache>
                <c:formatCode>0.000</c:formatCode>
                <c:ptCount val="21"/>
                <c:pt idx="0">
                  <c:v>-0.54820828929360987</c:v>
                </c:pt>
                <c:pt idx="1">
                  <c:v>-0.54853669237009428</c:v>
                </c:pt>
                <c:pt idx="2">
                  <c:v>-0.54920789516689605</c:v>
                </c:pt>
                <c:pt idx="3">
                  <c:v>-0.54983962091669769</c:v>
                </c:pt>
                <c:pt idx="4">
                  <c:v>-0.55036859954174022</c:v>
                </c:pt>
                <c:pt idx="5">
                  <c:v>-0.55082471560543067</c:v>
                </c:pt>
                <c:pt idx="6">
                  <c:v>-0.551239764821434</c:v>
                </c:pt>
                <c:pt idx="7">
                  <c:v>-0.55163336691483689</c:v>
                </c:pt>
                <c:pt idx="8">
                  <c:v>-0.55201824170942015</c:v>
                </c:pt>
                <c:pt idx="9">
                  <c:v>-0.55239991395578392</c:v>
                </c:pt>
                <c:pt idx="10">
                  <c:v>-0.55278151425229993</c:v>
                </c:pt>
                <c:pt idx="11">
                  <c:v>-0.55316237241534205</c:v>
                </c:pt>
                <c:pt idx="12">
                  <c:v>-0.55354114890661155</c:v>
                </c:pt>
                <c:pt idx="13">
                  <c:v>-0.55391334229327216</c:v>
                </c:pt>
                <c:pt idx="14">
                  <c:v>-0.55427339374549178</c:v>
                </c:pt>
                <c:pt idx="15">
                  <c:v>-0.55461069413749886</c:v>
                </c:pt>
                <c:pt idx="16">
                  <c:v>-0.55491060335708231</c:v>
                </c:pt>
                <c:pt idx="17">
                  <c:v>-0.55514729319222889</c:v>
                </c:pt>
                <c:pt idx="18">
                  <c:v>-0.55528445939839277</c:v>
                </c:pt>
                <c:pt idx="19">
                  <c:v>-0.55529393121163872</c:v>
                </c:pt>
                <c:pt idx="20">
                  <c:v>-0.55526293137370319</c:v>
                </c:pt>
              </c:numCache>
            </c:numRef>
          </c:val>
          <c:extLst>
            <c:ext xmlns:c16="http://schemas.microsoft.com/office/drawing/2014/chart" uri="{C3380CC4-5D6E-409C-BE32-E72D297353CC}">
              <c16:uniqueId val="{0000000D-D96A-47C6-9AFB-E68343F71A26}"/>
            </c:ext>
          </c:extLst>
        </c:ser>
        <c:ser>
          <c:idx val="14"/>
          <c:order val="14"/>
          <c:val>
            <c:numRef>
              <c:f>Phi_n!$B$17:$V$17</c:f>
              <c:numCache>
                <c:formatCode>0.000</c:formatCode>
                <c:ptCount val="21"/>
                <c:pt idx="0">
                  <c:v>-0.54838641399752064</c:v>
                </c:pt>
                <c:pt idx="1">
                  <c:v>-0.54871923083854457</c:v>
                </c:pt>
                <c:pt idx="2">
                  <c:v>-0.5493858076574164</c:v>
                </c:pt>
                <c:pt idx="3">
                  <c:v>-0.55000390594924986</c:v>
                </c:pt>
                <c:pt idx="4">
                  <c:v>-0.55052338099475906</c:v>
                </c:pt>
                <c:pt idx="5">
                  <c:v>-0.55097208999202729</c:v>
                </c:pt>
                <c:pt idx="6">
                  <c:v>-0.55138080390632405</c:v>
                </c:pt>
                <c:pt idx="7">
                  <c:v>-0.55176802889145526</c:v>
                </c:pt>
                <c:pt idx="8">
                  <c:v>-0.55214708639836152</c:v>
                </c:pt>
                <c:pt idx="9">
                  <c:v>-0.55252323799775949</c:v>
                </c:pt>
                <c:pt idx="10">
                  <c:v>-0.55290018511378958</c:v>
                </c:pt>
                <c:pt idx="11">
                  <c:v>-0.55327695815261546</c:v>
                </c:pt>
                <c:pt idx="12">
                  <c:v>-0.55365261732908255</c:v>
                </c:pt>
                <c:pt idx="13">
                  <c:v>-0.55402221718061873</c:v>
                </c:pt>
                <c:pt idx="14">
                  <c:v>-0.5543804974690848</c:v>
                </c:pt>
                <c:pt idx="15">
                  <c:v>-0.55471618924642074</c:v>
                </c:pt>
                <c:pt idx="16">
                  <c:v>-0.55501485576245757</c:v>
                </c:pt>
                <c:pt idx="17">
                  <c:v>-0.55524897699229747</c:v>
                </c:pt>
                <c:pt idx="18">
                  <c:v>-0.55537852587541081</c:v>
                </c:pt>
                <c:pt idx="19">
                  <c:v>-0.55536350142204061</c:v>
                </c:pt>
                <c:pt idx="20">
                  <c:v>-0.55531244205820474</c:v>
                </c:pt>
              </c:numCache>
            </c:numRef>
          </c:val>
          <c:extLst>
            <c:ext xmlns:c16="http://schemas.microsoft.com/office/drawing/2014/chart" uri="{C3380CC4-5D6E-409C-BE32-E72D297353CC}">
              <c16:uniqueId val="{0000000E-D96A-47C6-9AFB-E68343F71A26}"/>
            </c:ext>
          </c:extLst>
        </c:ser>
        <c:ser>
          <c:idx val="15"/>
          <c:order val="15"/>
          <c:val>
            <c:numRef>
              <c:f>Phi_n!$B$18:$V$18</c:f>
              <c:numCache>
                <c:formatCode>0.000</c:formatCode>
                <c:ptCount val="21"/>
                <c:pt idx="0">
                  <c:v>-0.54851432462777283</c:v>
                </c:pt>
                <c:pt idx="1">
                  <c:v>-0.54886259052782471</c:v>
                </c:pt>
                <c:pt idx="2">
                  <c:v>-0.5495365869918285</c:v>
                </c:pt>
                <c:pt idx="3">
                  <c:v>-0.55014358727857593</c:v>
                </c:pt>
                <c:pt idx="4">
                  <c:v>-0.55065471257115006</c:v>
                </c:pt>
                <c:pt idx="5">
                  <c:v>-0.55109679843268022</c:v>
                </c:pt>
                <c:pt idx="6">
                  <c:v>-0.551500178695708</c:v>
                </c:pt>
                <c:pt idx="7">
                  <c:v>-0.55188191662491737</c:v>
                </c:pt>
                <c:pt idx="8">
                  <c:v>-0.55225613312409094</c:v>
                </c:pt>
                <c:pt idx="9">
                  <c:v>-0.55262756210216768</c:v>
                </c:pt>
                <c:pt idx="10">
                  <c:v>-0.55300064574512542</c:v>
                </c:pt>
                <c:pt idx="11">
                  <c:v>-0.55337391111808143</c:v>
                </c:pt>
                <c:pt idx="12">
                  <c:v>-0.55374700293536183</c:v>
                </c:pt>
                <c:pt idx="13">
                  <c:v>-0.55411435028728862</c:v>
                </c:pt>
                <c:pt idx="14">
                  <c:v>-0.55447122203293397</c:v>
                </c:pt>
                <c:pt idx="15">
                  <c:v>-0.55480549579378635</c:v>
                </c:pt>
                <c:pt idx="16">
                  <c:v>-0.55510327857930841</c:v>
                </c:pt>
                <c:pt idx="17">
                  <c:v>-0.55533510296768962</c:v>
                </c:pt>
                <c:pt idx="18">
                  <c:v>-0.55545719330151955</c:v>
                </c:pt>
                <c:pt idx="19">
                  <c:v>-0.55541227295288831</c:v>
                </c:pt>
                <c:pt idx="20">
                  <c:v>-0.55533491449596029</c:v>
                </c:pt>
              </c:numCache>
            </c:numRef>
          </c:val>
          <c:extLst>
            <c:ext xmlns:c16="http://schemas.microsoft.com/office/drawing/2014/chart" uri="{C3380CC4-5D6E-409C-BE32-E72D297353CC}">
              <c16:uniqueId val="{0000000F-D96A-47C6-9AFB-E68343F71A26}"/>
            </c:ext>
          </c:extLst>
        </c:ser>
        <c:ser>
          <c:idx val="16"/>
          <c:order val="16"/>
          <c:val>
            <c:numRef>
              <c:f>Phi_n!$B$19:$V$19</c:f>
              <c:numCache>
                <c:formatCode>0.000</c:formatCode>
                <c:ptCount val="21"/>
                <c:pt idx="0">
                  <c:v>-0.54858483083066645</c:v>
                </c:pt>
                <c:pt idx="1">
                  <c:v>-0.5489583832531989</c:v>
                </c:pt>
                <c:pt idx="2">
                  <c:v>-0.54965050049666841</c:v>
                </c:pt>
                <c:pt idx="3">
                  <c:v>-0.55024940207871231</c:v>
                </c:pt>
                <c:pt idx="4">
                  <c:v>-0.5507540219305036</c:v>
                </c:pt>
                <c:pt idx="5">
                  <c:v>-0.55119066144872941</c:v>
                </c:pt>
                <c:pt idx="6">
                  <c:v>-0.55159002719153771</c:v>
                </c:pt>
                <c:pt idx="7">
                  <c:v>-0.55196736009698144</c:v>
                </c:pt>
                <c:pt idx="8">
                  <c:v>-0.55233789768062058</c:v>
                </c:pt>
                <c:pt idx="9">
                  <c:v>-0.55270551768221465</c:v>
                </c:pt>
                <c:pt idx="10">
                  <c:v>-0.55307564677229726</c:v>
                </c:pt>
                <c:pt idx="11">
                  <c:v>-0.55344604275832621</c:v>
                </c:pt>
                <c:pt idx="12">
                  <c:v>-0.55381718252856227</c:v>
                </c:pt>
                <c:pt idx="13">
                  <c:v>-0.5541826223128612</c:v>
                </c:pt>
                <c:pt idx="14">
                  <c:v>-0.55453845498020504</c:v>
                </c:pt>
                <c:pt idx="15">
                  <c:v>-0.55487142456403216</c:v>
                </c:pt>
                <c:pt idx="16">
                  <c:v>-0.55516860222624165</c:v>
                </c:pt>
                <c:pt idx="17">
                  <c:v>-0.55539820930609507</c:v>
                </c:pt>
                <c:pt idx="18">
                  <c:v>-0.55551295868202211</c:v>
                </c:pt>
                <c:pt idx="19">
                  <c:v>-0.55543082715234138</c:v>
                </c:pt>
                <c:pt idx="20">
                  <c:v>-0.55531862812547572</c:v>
                </c:pt>
              </c:numCache>
            </c:numRef>
          </c:val>
          <c:extLst>
            <c:ext xmlns:c16="http://schemas.microsoft.com/office/drawing/2014/chart" uri="{C3380CC4-5D6E-409C-BE32-E72D297353CC}">
              <c16:uniqueId val="{00000010-D96A-47C6-9AFB-E68343F71A26}"/>
            </c:ext>
          </c:extLst>
        </c:ser>
        <c:ser>
          <c:idx val="17"/>
          <c:order val="17"/>
          <c:val>
            <c:numRef>
              <c:f>Phi_n!$B$20:$V$20</c:f>
              <c:numCache>
                <c:formatCode>0.000</c:formatCode>
                <c:ptCount val="21"/>
                <c:pt idx="0">
                  <c:v>-0.54860161765200288</c:v>
                </c:pt>
                <c:pt idx="1">
                  <c:v>-0.54901555544626812</c:v>
                </c:pt>
                <c:pt idx="2">
                  <c:v>-0.54974033403184941</c:v>
                </c:pt>
                <c:pt idx="3">
                  <c:v>-0.55033314567168168</c:v>
                </c:pt>
                <c:pt idx="4">
                  <c:v>-0.55083270981964805</c:v>
                </c:pt>
                <c:pt idx="5">
                  <c:v>-0.55126465138361291</c:v>
                </c:pt>
                <c:pt idx="6">
                  <c:v>-0.55166097405861547</c:v>
                </c:pt>
                <c:pt idx="7">
                  <c:v>-0.55203464117603496</c:v>
                </c:pt>
                <c:pt idx="8">
                  <c:v>-0.5524024038881743</c:v>
                </c:pt>
                <c:pt idx="9">
                  <c:v>-0.55276689048047889</c:v>
                </c:pt>
                <c:pt idx="10">
                  <c:v>-0.55313481041868573</c:v>
                </c:pt>
                <c:pt idx="11">
                  <c:v>-0.55350283103323428</c:v>
                </c:pt>
                <c:pt idx="12">
                  <c:v>-0.55387256032956012</c:v>
                </c:pt>
                <c:pt idx="13">
                  <c:v>-0.55423638020992738</c:v>
                </c:pt>
                <c:pt idx="14">
                  <c:v>-0.55459156116317043</c:v>
                </c:pt>
                <c:pt idx="15">
                  <c:v>-0.55492336976393986</c:v>
                </c:pt>
                <c:pt idx="16">
                  <c:v>-0.555220351043339</c:v>
                </c:pt>
                <c:pt idx="17">
                  <c:v>-0.55544800257653104</c:v>
                </c:pt>
                <c:pt idx="18">
                  <c:v>-0.55555623676722654</c:v>
                </c:pt>
                <c:pt idx="19">
                  <c:v>-0.55542794462164025</c:v>
                </c:pt>
                <c:pt idx="20">
                  <c:v>-0.55526975350216845</c:v>
                </c:pt>
              </c:numCache>
            </c:numRef>
          </c:val>
          <c:extLst>
            <c:ext xmlns:c16="http://schemas.microsoft.com/office/drawing/2014/chart" uri="{C3380CC4-5D6E-409C-BE32-E72D297353CC}">
              <c16:uniqueId val="{00000011-D96A-47C6-9AFB-E68343F71A26}"/>
            </c:ext>
          </c:extLst>
        </c:ser>
        <c:ser>
          <c:idx val="18"/>
          <c:order val="18"/>
          <c:val>
            <c:numRef>
              <c:f>Phi_n!$B$21:$V$21</c:f>
              <c:numCache>
                <c:formatCode>0.000</c:formatCode>
                <c:ptCount val="21"/>
                <c:pt idx="0">
                  <c:v>-0.54855447419036685</c:v>
                </c:pt>
                <c:pt idx="1">
                  <c:v>-0.54902432452414385</c:v>
                </c:pt>
                <c:pt idx="2">
                  <c:v>-0.54979679993969444</c:v>
                </c:pt>
                <c:pt idx="3">
                  <c:v>-0.55038582999746777</c:v>
                </c:pt>
                <c:pt idx="4">
                  <c:v>-0.55088234405611181</c:v>
                </c:pt>
                <c:pt idx="5">
                  <c:v>-0.55131074684861681</c:v>
                </c:pt>
                <c:pt idx="6">
                  <c:v>-0.55170527461793317</c:v>
                </c:pt>
                <c:pt idx="7">
                  <c:v>-0.55207623958240737</c:v>
                </c:pt>
                <c:pt idx="8">
                  <c:v>-0.55244229709935067</c:v>
                </c:pt>
                <c:pt idx="9">
                  <c:v>-0.55280446927882976</c:v>
                </c:pt>
                <c:pt idx="10">
                  <c:v>-0.55317102714664246</c:v>
                </c:pt>
                <c:pt idx="11">
                  <c:v>-0.55353725141589338</c:v>
                </c:pt>
                <c:pt idx="12">
                  <c:v>-0.55390615744500948</c:v>
                </c:pt>
                <c:pt idx="13">
                  <c:v>-0.55426867369041266</c:v>
                </c:pt>
                <c:pt idx="14">
                  <c:v>-0.55462357223489767</c:v>
                </c:pt>
                <c:pt idx="15">
                  <c:v>-0.55495431969176967</c:v>
                </c:pt>
                <c:pt idx="16">
                  <c:v>-0.55525139719196981</c:v>
                </c:pt>
                <c:pt idx="17">
                  <c:v>-0.55547721605549516</c:v>
                </c:pt>
                <c:pt idx="18">
                  <c:v>-0.55557996136259846</c:v>
                </c:pt>
                <c:pt idx="19">
                  <c:v>-0.55539330960635613</c:v>
                </c:pt>
                <c:pt idx="20">
                  <c:v>-0.55517446162666462</c:v>
                </c:pt>
              </c:numCache>
            </c:numRef>
          </c:val>
          <c:extLst>
            <c:ext xmlns:c16="http://schemas.microsoft.com/office/drawing/2014/chart" uri="{C3380CC4-5D6E-409C-BE32-E72D297353CC}">
              <c16:uniqueId val="{00000012-D96A-47C6-9AFB-E68343F71A26}"/>
            </c:ext>
          </c:extLst>
        </c:ser>
        <c:ser>
          <c:idx val="19"/>
          <c:order val="19"/>
          <c:val>
            <c:numRef>
              <c:f>Phi_n!$B$22:$V$22</c:f>
              <c:numCache>
                <c:formatCode>0.000</c:formatCode>
                <c:ptCount val="21"/>
                <c:pt idx="0">
                  <c:v>-0.54844281265747452</c:v>
                </c:pt>
                <c:pt idx="1">
                  <c:v>-0.54899002964200494</c:v>
                </c:pt>
                <c:pt idx="2">
                  <c:v>-0.54983096973910983</c:v>
                </c:pt>
                <c:pt idx="3">
                  <c:v>-0.55041749714983235</c:v>
                </c:pt>
                <c:pt idx="4">
                  <c:v>-0.55091239498374323</c:v>
                </c:pt>
                <c:pt idx="5">
                  <c:v>-0.55133818108182386</c:v>
                </c:pt>
                <c:pt idx="6">
                  <c:v>-0.55173176226989962</c:v>
                </c:pt>
                <c:pt idx="7">
                  <c:v>-0.55210079788025246</c:v>
                </c:pt>
                <c:pt idx="8">
                  <c:v>-0.552465934517546</c:v>
                </c:pt>
                <c:pt idx="9">
                  <c:v>-0.55282648957054237</c:v>
                </c:pt>
                <c:pt idx="10">
                  <c:v>-0.55319233569875004</c:v>
                </c:pt>
                <c:pt idx="11">
                  <c:v>-0.55355729198163195</c:v>
                </c:pt>
                <c:pt idx="12">
                  <c:v>-0.55392583710840404</c:v>
                </c:pt>
                <c:pt idx="13">
                  <c:v>-0.55428739237084856</c:v>
                </c:pt>
                <c:pt idx="14">
                  <c:v>-0.55464231508369166</c:v>
                </c:pt>
                <c:pt idx="15">
                  <c:v>-0.55497222495593856</c:v>
                </c:pt>
                <c:pt idx="16">
                  <c:v>-0.55526968849383695</c:v>
                </c:pt>
                <c:pt idx="17">
                  <c:v>-0.55549411892220391</c:v>
                </c:pt>
                <c:pt idx="18">
                  <c:v>-0.55559336560510419</c:v>
                </c:pt>
                <c:pt idx="19">
                  <c:v>-0.55533268510590816</c:v>
                </c:pt>
                <c:pt idx="20">
                  <c:v>-0.55503507299530541</c:v>
                </c:pt>
              </c:numCache>
            </c:numRef>
          </c:val>
          <c:extLst>
            <c:ext xmlns:c16="http://schemas.microsoft.com/office/drawing/2014/chart" uri="{C3380CC4-5D6E-409C-BE32-E72D297353CC}">
              <c16:uniqueId val="{00000013-D96A-47C6-9AFB-E68343F71A26}"/>
            </c:ext>
          </c:extLst>
        </c:ser>
        <c:ser>
          <c:idx val="20"/>
          <c:order val="20"/>
          <c:val>
            <c:numRef>
              <c:f>Phi_n!$B$23:$V$23</c:f>
              <c:numCache>
                <c:formatCode>0.000</c:formatCode>
                <c:ptCount val="21"/>
                <c:pt idx="0">
                  <c:v>-0.5482526771176367</c:v>
                </c:pt>
                <c:pt idx="1">
                  <c:v>-0.54889842009977452</c:v>
                </c:pt>
                <c:pt idx="2">
                  <c:v>-0.54983314741451272</c:v>
                </c:pt>
                <c:pt idx="3">
                  <c:v>-0.55041899605276301</c:v>
                </c:pt>
                <c:pt idx="4">
                  <c:v>-0.55091371417994672</c:v>
                </c:pt>
                <c:pt idx="5">
                  <c:v>-0.55133857424843158</c:v>
                </c:pt>
                <c:pt idx="6">
                  <c:v>-0.55173205485612942</c:v>
                </c:pt>
                <c:pt idx="7">
                  <c:v>-0.55210041439562585</c:v>
                </c:pt>
                <c:pt idx="8">
                  <c:v>-0.55246539346386236</c:v>
                </c:pt>
                <c:pt idx="9">
                  <c:v>-0.55282537451097524</c:v>
                </c:pt>
                <c:pt idx="10">
                  <c:v>-0.5531910982676056</c:v>
                </c:pt>
                <c:pt idx="11">
                  <c:v>-0.55355558271502436</c:v>
                </c:pt>
                <c:pt idx="12">
                  <c:v>-0.55392410399154102</c:v>
                </c:pt>
                <c:pt idx="13">
                  <c:v>-0.55428526321172489</c:v>
                </c:pt>
                <c:pt idx="14">
                  <c:v>-0.55464028627495665</c:v>
                </c:pt>
                <c:pt idx="15">
                  <c:v>-0.55496979191928952</c:v>
                </c:pt>
                <c:pt idx="16">
                  <c:v>-0.55526749481867377</c:v>
                </c:pt>
                <c:pt idx="17">
                  <c:v>-0.55549123125467648</c:v>
                </c:pt>
                <c:pt idx="18">
                  <c:v>-0.55558914987100827</c:v>
                </c:pt>
                <c:pt idx="19">
                  <c:v>-0.55523193065540433</c:v>
                </c:pt>
                <c:pt idx="20">
                  <c:v>-0.55483454338953131</c:v>
                </c:pt>
              </c:numCache>
            </c:numRef>
          </c:val>
          <c:extLst>
            <c:ext xmlns:c16="http://schemas.microsoft.com/office/drawing/2014/chart" uri="{C3380CC4-5D6E-409C-BE32-E72D297353CC}">
              <c16:uniqueId val="{00000014-D96A-47C6-9AFB-E68343F71A26}"/>
            </c:ext>
          </c:extLst>
        </c:ser>
        <c:bandFmts/>
        <c:axId val="168510464"/>
        <c:axId val="197779456"/>
        <c:axId val="142782464"/>
      </c:surface3DChart>
      <c:catAx>
        <c:axId val="168510464"/>
        <c:scaling>
          <c:orientation val="minMax"/>
        </c:scaling>
        <c:delete val="1"/>
        <c:axPos val="b"/>
        <c:majorTickMark val="out"/>
        <c:minorTickMark val="none"/>
        <c:tickLblPos val="none"/>
        <c:crossAx val="197779456"/>
        <c:crosses val="autoZero"/>
        <c:auto val="1"/>
        <c:lblAlgn val="ctr"/>
        <c:lblOffset val="100"/>
        <c:noMultiLvlLbl val="0"/>
      </c:catAx>
      <c:valAx>
        <c:axId val="197779456"/>
        <c:scaling>
          <c:orientation val="minMax"/>
        </c:scaling>
        <c:delete val="0"/>
        <c:axPos val="l"/>
        <c:majorGridlines/>
        <c:numFmt formatCode="0.000" sourceLinked="0"/>
        <c:majorTickMark val="out"/>
        <c:minorTickMark val="none"/>
        <c:tickLblPos val="none"/>
        <c:crossAx val="168510464"/>
        <c:crosses val="autoZero"/>
        <c:crossBetween val="midCat"/>
      </c:valAx>
      <c:serAx>
        <c:axId val="142782464"/>
        <c:scaling>
          <c:orientation val="minMax"/>
        </c:scaling>
        <c:delete val="1"/>
        <c:axPos val="b"/>
        <c:majorTickMark val="out"/>
        <c:minorTickMark val="none"/>
        <c:tickLblPos val="none"/>
        <c:crossAx val="197779456"/>
        <c:crosses val="autoZero"/>
      </c:serAx>
    </c:plotArea>
    <c:legend>
      <c:legendPos val="r"/>
      <c:overlay val="0"/>
      <c:txPr>
        <a:bodyPr/>
        <a:lstStyle/>
        <a:p>
          <a:pPr rtl="0">
            <a:defRPr/>
          </a:pPr>
          <a:endParaRPr lang="en-US"/>
        </a:p>
      </c:txPr>
    </c:legend>
    <c:plotVisOnly val="1"/>
    <c:dispBlanksAs val="zero"/>
    <c:showDLblsOverMax val="0"/>
  </c:chart>
  <c:printSettings>
    <c:headerFooter/>
    <c:pageMargins b="0.75000000000001499" l="0.70000000000000095" r="0.70000000000000095" t="0.75000000000001499"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b="1" i="0" baseline="0">
                <a:effectLst/>
              </a:rPr>
              <a:t>Centerline top to bottom</a:t>
            </a:r>
            <a:endParaRPr lang="en-US" sz="1600">
              <a:effectLst/>
            </a:endParaRPr>
          </a:p>
        </c:rich>
      </c:tx>
      <c:overlay val="0"/>
    </c:title>
    <c:autoTitleDeleted val="0"/>
    <c:plotArea>
      <c:layout/>
      <c:lineChart>
        <c:grouping val="standard"/>
        <c:varyColors val="0"/>
        <c:ser>
          <c:idx val="0"/>
          <c:order val="0"/>
          <c:val>
            <c:numRef>
              <c:f>Phi_n!$L$3:$L$23</c:f>
              <c:numCache>
                <c:formatCode>0.000</c:formatCode>
                <c:ptCount val="21"/>
                <c:pt idx="0">
                  <c:v>-0.543151005487576</c:v>
                </c:pt>
                <c:pt idx="1">
                  <c:v>-0.54684123822939323</c:v>
                </c:pt>
                <c:pt idx="2">
                  <c:v>-0.54814755706714469</c:v>
                </c:pt>
                <c:pt idx="3">
                  <c:v>-0.54918678414490651</c:v>
                </c:pt>
                <c:pt idx="4">
                  <c:v>-0.54990494996856754</c:v>
                </c:pt>
                <c:pt idx="5">
                  <c:v>-0.55051212661000182</c:v>
                </c:pt>
                <c:pt idx="6">
                  <c:v>-0.55098322248134057</c:v>
                </c:pt>
                <c:pt idx="7">
                  <c:v>-0.55139219429726738</c:v>
                </c:pt>
                <c:pt idx="8">
                  <c:v>-0.55172317572029395</c:v>
                </c:pt>
                <c:pt idx="9">
                  <c:v>-0.55201363253499924</c:v>
                </c:pt>
                <c:pt idx="10">
                  <c:v>-0.55225206946619332</c:v>
                </c:pt>
                <c:pt idx="11">
                  <c:v>-0.55246146305781918</c:v>
                </c:pt>
                <c:pt idx="12">
                  <c:v>-0.55263264363745168</c:v>
                </c:pt>
                <c:pt idx="13">
                  <c:v>-0.55278151425229993</c:v>
                </c:pt>
                <c:pt idx="14">
                  <c:v>-0.55290018511378958</c:v>
                </c:pt>
                <c:pt idx="15">
                  <c:v>-0.55300064574512542</c:v>
                </c:pt>
                <c:pt idx="16">
                  <c:v>-0.55307564677229726</c:v>
                </c:pt>
                <c:pt idx="17">
                  <c:v>-0.55313481041868573</c:v>
                </c:pt>
                <c:pt idx="18">
                  <c:v>-0.55317102714664246</c:v>
                </c:pt>
                <c:pt idx="19">
                  <c:v>-0.55319233569875004</c:v>
                </c:pt>
                <c:pt idx="20">
                  <c:v>-0.5531910982676056</c:v>
                </c:pt>
              </c:numCache>
            </c:numRef>
          </c:val>
          <c:smooth val="0"/>
          <c:extLst>
            <c:ext xmlns:c16="http://schemas.microsoft.com/office/drawing/2014/chart" uri="{C3380CC4-5D6E-409C-BE32-E72D297353CC}">
              <c16:uniqueId val="{00000000-089B-4AEB-9371-A48D718ACDFE}"/>
            </c:ext>
          </c:extLst>
        </c:ser>
        <c:dLbls>
          <c:showLegendKey val="0"/>
          <c:showVal val="0"/>
          <c:showCatName val="0"/>
          <c:showSerName val="0"/>
          <c:showPercent val="0"/>
          <c:showBubbleSize val="0"/>
        </c:dLbls>
        <c:marker val="1"/>
        <c:smooth val="0"/>
        <c:axId val="197953024"/>
        <c:axId val="197781760"/>
      </c:lineChart>
      <c:catAx>
        <c:axId val="197953024"/>
        <c:scaling>
          <c:orientation val="minMax"/>
        </c:scaling>
        <c:delete val="1"/>
        <c:axPos val="b"/>
        <c:majorTickMark val="out"/>
        <c:minorTickMark val="none"/>
        <c:tickLblPos val="none"/>
        <c:crossAx val="197781760"/>
        <c:crosses val="autoZero"/>
        <c:auto val="1"/>
        <c:lblAlgn val="ctr"/>
        <c:lblOffset val="100"/>
        <c:noMultiLvlLbl val="0"/>
      </c:catAx>
      <c:valAx>
        <c:axId val="197781760"/>
        <c:scaling>
          <c:orientation val="minMax"/>
        </c:scaling>
        <c:delete val="0"/>
        <c:axPos val="l"/>
        <c:majorGridlines/>
        <c:numFmt formatCode="0.000" sourceLinked="0"/>
        <c:majorTickMark val="out"/>
        <c:minorTickMark val="none"/>
        <c:tickLblPos val="nextTo"/>
        <c:crossAx val="197953024"/>
        <c:crosses val="autoZero"/>
        <c:crossBetween val="between"/>
      </c:valAx>
    </c:plotArea>
    <c:plotVisOnly val="1"/>
    <c:dispBlanksAs val="gap"/>
    <c:showDLblsOverMax val="0"/>
  </c:chart>
  <c:printSettings>
    <c:headerFooter/>
    <c:pageMargins b="0.75000000000001399" l="0.70000000000000095" r="0.70000000000000095" t="0.75000000000001399"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3DChart>
        <c:wireframe val="0"/>
        <c:ser>
          <c:idx val="0"/>
          <c:order val="0"/>
          <c:val>
            <c:numRef>
              <c:f>Phi_n!$B$43:$V$43</c:f>
              <c:numCache>
                <c:formatCode>0.00E+00</c:formatCode>
                <c:ptCount val="21"/>
                <c:pt idx="0">
                  <c:v>1.8530694973854303E-3</c:v>
                </c:pt>
                <c:pt idx="1">
                  <c:v>1.8677295959399361E-3</c:v>
                </c:pt>
                <c:pt idx="2">
                  <c:v>1.9955634431376911E-3</c:v>
                </c:pt>
                <c:pt idx="3">
                  <c:v>2.1346706803282234E-3</c:v>
                </c:pt>
                <c:pt idx="4">
                  <c:v>2.2790231345130537E-3</c:v>
                </c:pt>
                <c:pt idx="5">
                  <c:v>2.4226605095734543E-3</c:v>
                </c:pt>
                <c:pt idx="6">
                  <c:v>2.5607669392876246E-3</c:v>
                </c:pt>
                <c:pt idx="7">
                  <c:v>2.6897570551601933E-3</c:v>
                </c:pt>
                <c:pt idx="8">
                  <c:v>2.8067521246325513E-3</c:v>
                </c:pt>
                <c:pt idx="9">
                  <c:v>2.9093684925937924E-3</c:v>
                </c:pt>
                <c:pt idx="10">
                  <c:v>2.9955853709650163E-3</c:v>
                </c:pt>
                <c:pt idx="11">
                  <c:v>3.0637499611865498E-3</c:v>
                </c:pt>
                <c:pt idx="12">
                  <c:v>3.1125999402696679E-3</c:v>
                </c:pt>
                <c:pt idx="13">
                  <c:v>3.1413559317361832E-3</c:v>
                </c:pt>
                <c:pt idx="14">
                  <c:v>3.149866687181712E-3</c:v>
                </c:pt>
                <c:pt idx="15">
                  <c:v>3.1389287121926929E-3</c:v>
                </c:pt>
                <c:pt idx="16">
                  <c:v>3.1109008338560222E-3</c:v>
                </c:pt>
                <c:pt idx="17">
                  <c:v>3.0708120888747895E-3</c:v>
                </c:pt>
                <c:pt idx="18">
                  <c:v>3.0276168493603701E-3</c:v>
                </c:pt>
                <c:pt idx="19">
                  <c:v>2.9938005197810941E-3</c:v>
                </c:pt>
                <c:pt idx="20">
                  <c:v>2.9809623857695853E-3</c:v>
                </c:pt>
              </c:numCache>
            </c:numRef>
          </c:val>
          <c:extLst>
            <c:ext xmlns:c16="http://schemas.microsoft.com/office/drawing/2014/chart" uri="{C3380CC4-5D6E-409C-BE32-E72D297353CC}">
              <c16:uniqueId val="{00000000-51AB-45E5-AFAD-3864497E5E57}"/>
            </c:ext>
          </c:extLst>
        </c:ser>
        <c:ser>
          <c:idx val="1"/>
          <c:order val="1"/>
          <c:val>
            <c:numRef>
              <c:f>Phi_n!$B$44:$V$44</c:f>
              <c:numCache>
                <c:formatCode>0.00E+00</c:formatCode>
                <c:ptCount val="21"/>
                <c:pt idx="0">
                  <c:v>2.1704040765460476E-3</c:v>
                </c:pt>
                <c:pt idx="1">
                  <c:v>2.2558052007207539E-3</c:v>
                </c:pt>
                <c:pt idx="2">
                  <c:v>2.4454945973950183E-3</c:v>
                </c:pt>
                <c:pt idx="3">
                  <c:v>2.5958605417129871E-3</c:v>
                </c:pt>
                <c:pt idx="4">
                  <c:v>2.7420712179588879E-3</c:v>
                </c:pt>
                <c:pt idx="5">
                  <c:v>2.8862824562567338E-3</c:v>
                </c:pt>
                <c:pt idx="6">
                  <c:v>3.0234262392931405E-3</c:v>
                </c:pt>
                <c:pt idx="7">
                  <c:v>3.1511230400404723E-3</c:v>
                </c:pt>
                <c:pt idx="8">
                  <c:v>3.2663884542559877E-3</c:v>
                </c:pt>
                <c:pt idx="9">
                  <c:v>3.3673566898269201E-3</c:v>
                </c:pt>
                <c:pt idx="10">
                  <c:v>3.4519182260848301E-3</c:v>
                </c:pt>
                <c:pt idx="11">
                  <c:v>3.5186903320640547E-3</c:v>
                </c:pt>
                <c:pt idx="12">
                  <c:v>3.566295949820014E-3</c:v>
                </c:pt>
                <c:pt idx="13">
                  <c:v>3.5940716907766962E-3</c:v>
                </c:pt>
                <c:pt idx="14">
                  <c:v>3.6016755292062959E-3</c:v>
                </c:pt>
                <c:pt idx="15">
                  <c:v>3.5898517009195531E-3</c:v>
                </c:pt>
                <c:pt idx="16">
                  <c:v>3.5606260253574678E-3</c:v>
                </c:pt>
                <c:pt idx="17">
                  <c:v>3.5188576256325473E-3</c:v>
                </c:pt>
                <c:pt idx="18">
                  <c:v>3.4733970330563125E-3</c:v>
                </c:pt>
                <c:pt idx="19">
                  <c:v>3.4374123911333895E-3</c:v>
                </c:pt>
                <c:pt idx="20">
                  <c:v>3.4236053661880856E-3</c:v>
                </c:pt>
              </c:numCache>
            </c:numRef>
          </c:val>
          <c:extLst>
            <c:ext xmlns:c16="http://schemas.microsoft.com/office/drawing/2014/chart" uri="{C3380CC4-5D6E-409C-BE32-E72D297353CC}">
              <c16:uniqueId val="{00000001-51AB-45E5-AFAD-3864497E5E57}"/>
            </c:ext>
          </c:extLst>
        </c:ser>
        <c:ser>
          <c:idx val="2"/>
          <c:order val="2"/>
          <c:val>
            <c:numRef>
              <c:f>Phi_n!$B$45:$V$45</c:f>
              <c:numCache>
                <c:formatCode>0.00E+00</c:formatCode>
                <c:ptCount val="21"/>
                <c:pt idx="0">
                  <c:v>2.3364161284260051E-3</c:v>
                </c:pt>
                <c:pt idx="1">
                  <c:v>2.4254313318265953E-3</c:v>
                </c:pt>
                <c:pt idx="2">
                  <c:v>2.6137419731990666E-3</c:v>
                </c:pt>
                <c:pt idx="3">
                  <c:v>2.7719736838715714E-3</c:v>
                </c:pt>
                <c:pt idx="4">
                  <c:v>2.9205259110355944E-3</c:v>
                </c:pt>
                <c:pt idx="5">
                  <c:v>3.0651757837868859E-3</c:v>
                </c:pt>
                <c:pt idx="6">
                  <c:v>3.2015807035731063E-3</c:v>
                </c:pt>
                <c:pt idx="7">
                  <c:v>3.3279919248882313E-3</c:v>
                </c:pt>
                <c:pt idx="8">
                  <c:v>3.441676654249192E-3</c:v>
                </c:pt>
                <c:pt idx="9">
                  <c:v>3.54102896793391E-3</c:v>
                </c:pt>
                <c:pt idx="10">
                  <c:v>3.62404233499521E-3</c:v>
                </c:pt>
                <c:pt idx="11">
                  <c:v>3.6894450747665089E-3</c:v>
                </c:pt>
                <c:pt idx="12">
                  <c:v>3.7358713226608386E-3</c:v>
                </c:pt>
                <c:pt idx="13">
                  <c:v>3.7626576350050459E-3</c:v>
                </c:pt>
                <c:pt idx="14">
                  <c:v>3.7693594910900323E-3</c:v>
                </c:pt>
                <c:pt idx="15">
                  <c:v>3.7565627008435518E-3</c:v>
                </c:pt>
                <c:pt idx="16">
                  <c:v>3.7260036240437484E-3</c:v>
                </c:pt>
                <c:pt idx="17">
                  <c:v>3.6822450463669179E-3</c:v>
                </c:pt>
                <c:pt idx="18">
                  <c:v>3.6340960539948011E-3</c:v>
                </c:pt>
                <c:pt idx="19">
                  <c:v>3.5955107662052651E-3</c:v>
                </c:pt>
                <c:pt idx="20">
                  <c:v>3.5805892373373927E-3</c:v>
                </c:pt>
              </c:numCache>
            </c:numRef>
          </c:val>
          <c:extLst>
            <c:ext xmlns:c16="http://schemas.microsoft.com/office/drawing/2014/chart" uri="{C3380CC4-5D6E-409C-BE32-E72D297353CC}">
              <c16:uniqueId val="{00000002-51AB-45E5-AFAD-3864497E5E57}"/>
            </c:ext>
          </c:extLst>
        </c:ser>
        <c:ser>
          <c:idx val="3"/>
          <c:order val="3"/>
          <c:val>
            <c:numRef>
              <c:f>Phi_n!$B$46:$V$46</c:f>
              <c:numCache>
                <c:formatCode>0.00E+00</c:formatCode>
                <c:ptCount val="21"/>
                <c:pt idx="0">
                  <c:v>2.4770773247485239E-3</c:v>
                </c:pt>
                <c:pt idx="1">
                  <c:v>2.5670526989872555E-3</c:v>
                </c:pt>
                <c:pt idx="2">
                  <c:v>2.7532183160289508E-3</c:v>
                </c:pt>
                <c:pt idx="3">
                  <c:v>2.9167715180310012E-3</c:v>
                </c:pt>
                <c:pt idx="4">
                  <c:v>3.0678394536967635E-3</c:v>
                </c:pt>
                <c:pt idx="5">
                  <c:v>3.2129586527321423E-3</c:v>
                </c:pt>
                <c:pt idx="6">
                  <c:v>3.3488102074216296E-3</c:v>
                </c:pt>
                <c:pt idx="7">
                  <c:v>3.4740387557111573E-3</c:v>
                </c:pt>
                <c:pt idx="8">
                  <c:v>3.5862932639269107E-3</c:v>
                </c:pt>
                <c:pt idx="9">
                  <c:v>3.6841285862650478E-3</c:v>
                </c:pt>
                <c:pt idx="10">
                  <c:v>3.7657081396395317E-3</c:v>
                </c:pt>
                <c:pt idx="11">
                  <c:v>3.8298109698218334E-3</c:v>
                </c:pt>
                <c:pt idx="12">
                  <c:v>3.8751249078836088E-3</c:v>
                </c:pt>
                <c:pt idx="13">
                  <c:v>3.9009419514155087E-3</c:v>
                </c:pt>
                <c:pt idx="14">
                  <c:v>3.9067409890712829E-3</c:v>
                </c:pt>
                <c:pt idx="15">
                  <c:v>3.8929007219589344E-3</c:v>
                </c:pt>
                <c:pt idx="16">
                  <c:v>3.8608586769530539E-3</c:v>
                </c:pt>
                <c:pt idx="17">
                  <c:v>3.8147953184730016E-3</c:v>
                </c:pt>
                <c:pt idx="18">
                  <c:v>3.7634791119952726E-3</c:v>
                </c:pt>
                <c:pt idx="19">
                  <c:v>3.7218028138875292E-3</c:v>
                </c:pt>
                <c:pt idx="20">
                  <c:v>3.7055754165381395E-3</c:v>
                </c:pt>
              </c:numCache>
            </c:numRef>
          </c:val>
          <c:extLst>
            <c:ext xmlns:c16="http://schemas.microsoft.com/office/drawing/2014/chart" uri="{C3380CC4-5D6E-409C-BE32-E72D297353CC}">
              <c16:uniqueId val="{00000003-51AB-45E5-AFAD-3864497E5E57}"/>
            </c:ext>
          </c:extLst>
        </c:ser>
        <c:ser>
          <c:idx val="4"/>
          <c:order val="4"/>
          <c:val>
            <c:numRef>
              <c:f>Phi_n!$B$47:$V$47</c:f>
              <c:numCache>
                <c:formatCode>0.00E+00</c:formatCode>
                <c:ptCount val="21"/>
                <c:pt idx="0">
                  <c:v>2.5866546830777878E-3</c:v>
                </c:pt>
                <c:pt idx="1">
                  <c:v>2.6717821069574062E-3</c:v>
                </c:pt>
                <c:pt idx="2">
                  <c:v>2.85096903485554E-3</c:v>
                </c:pt>
                <c:pt idx="3">
                  <c:v>3.0180963862130486E-3</c:v>
                </c:pt>
                <c:pt idx="4">
                  <c:v>3.1716786358341924E-3</c:v>
                </c:pt>
                <c:pt idx="5">
                  <c:v>3.3173423819624921E-3</c:v>
                </c:pt>
                <c:pt idx="6">
                  <c:v>3.4527757949559933E-3</c:v>
                </c:pt>
                <c:pt idx="7">
                  <c:v>3.576937330189189E-3</c:v>
                </c:pt>
                <c:pt idx="8">
                  <c:v>3.6878863729308165E-3</c:v>
                </c:pt>
                <c:pt idx="9">
                  <c:v>3.7843102194659679E-3</c:v>
                </c:pt>
                <c:pt idx="10">
                  <c:v>3.8645548393273707E-3</c:v>
                </c:pt>
                <c:pt idx="11">
                  <c:v>3.9274331206016174E-3</c:v>
                </c:pt>
                <c:pt idx="12">
                  <c:v>3.9716932931651745E-3</c:v>
                </c:pt>
                <c:pt idx="13">
                  <c:v>3.9965698362719035E-3</c:v>
                </c:pt>
                <c:pt idx="14">
                  <c:v>4.0014645135837482E-3</c:v>
                </c:pt>
                <c:pt idx="15">
                  <c:v>3.9865255827913598E-3</c:v>
                </c:pt>
                <c:pt idx="16">
                  <c:v>3.9528580800586967E-3</c:v>
                </c:pt>
                <c:pt idx="17">
                  <c:v>3.9041835006797909E-3</c:v>
                </c:pt>
                <c:pt idx="18">
                  <c:v>3.8491841126081431E-3</c:v>
                </c:pt>
                <c:pt idx="19">
                  <c:v>3.8038672443488275E-3</c:v>
                </c:pt>
                <c:pt idx="20">
                  <c:v>3.7861064181061652E-3</c:v>
                </c:pt>
              </c:numCache>
            </c:numRef>
          </c:val>
          <c:extLst>
            <c:ext xmlns:c16="http://schemas.microsoft.com/office/drawing/2014/chart" uri="{C3380CC4-5D6E-409C-BE32-E72D297353CC}">
              <c16:uniqueId val="{00000004-51AB-45E5-AFAD-3864497E5E57}"/>
            </c:ext>
          </c:extLst>
        </c:ser>
        <c:ser>
          <c:idx val="5"/>
          <c:order val="5"/>
          <c:val>
            <c:numRef>
              <c:f>Phi_n!$B$48:$V$48</c:f>
              <c:numCache>
                <c:formatCode>0.00E+00</c:formatCode>
                <c:ptCount val="21"/>
                <c:pt idx="0">
                  <c:v>2.6800836373143525E-3</c:v>
                </c:pt>
                <c:pt idx="1">
                  <c:v>2.7613214925098447E-3</c:v>
                </c:pt>
                <c:pt idx="2">
                  <c:v>2.9351393771307331E-3</c:v>
                </c:pt>
                <c:pt idx="3">
                  <c:v>3.1047869872839529E-3</c:v>
                </c:pt>
                <c:pt idx="4">
                  <c:v>3.2608001060263204E-3</c:v>
                </c:pt>
                <c:pt idx="5">
                  <c:v>3.4071007307042386E-3</c:v>
                </c:pt>
                <c:pt idx="6">
                  <c:v>3.5422276041709162E-3</c:v>
                </c:pt>
                <c:pt idx="7">
                  <c:v>3.6654440934272654E-3</c:v>
                </c:pt>
                <c:pt idx="8">
                  <c:v>3.7752036059048983E-3</c:v>
                </c:pt>
                <c:pt idx="9">
                  <c:v>3.8703266755662708E-3</c:v>
                </c:pt>
                <c:pt idx="10">
                  <c:v>3.9493315836425678E-3</c:v>
                </c:pt>
                <c:pt idx="11">
                  <c:v>4.0110656924890542E-3</c:v>
                </c:pt>
                <c:pt idx="12">
                  <c:v>4.0543299305285897E-3</c:v>
                </c:pt>
                <c:pt idx="13">
                  <c:v>4.0783012540600797E-3</c:v>
                </c:pt>
                <c:pt idx="14">
                  <c:v>4.0822938483440797E-3</c:v>
                </c:pt>
                <c:pt idx="15">
                  <c:v>4.0662133914124935E-3</c:v>
                </c:pt>
                <c:pt idx="16">
                  <c:v>4.0307884047418221E-3</c:v>
                </c:pt>
                <c:pt idx="17">
                  <c:v>3.9792009012490168E-3</c:v>
                </c:pt>
                <c:pt idx="18">
                  <c:v>3.9199588599998668E-3</c:v>
                </c:pt>
                <c:pt idx="19">
                  <c:v>3.8703746365749002E-3</c:v>
                </c:pt>
                <c:pt idx="20">
                  <c:v>3.8508146454330839E-3</c:v>
                </c:pt>
              </c:numCache>
            </c:numRef>
          </c:val>
          <c:extLst>
            <c:ext xmlns:c16="http://schemas.microsoft.com/office/drawing/2014/chart" uri="{C3380CC4-5D6E-409C-BE32-E72D297353CC}">
              <c16:uniqueId val="{00000005-51AB-45E5-AFAD-3864497E5E57}"/>
            </c:ext>
          </c:extLst>
        </c:ser>
        <c:ser>
          <c:idx val="6"/>
          <c:order val="6"/>
          <c:val>
            <c:numRef>
              <c:f>Phi_n!$B$49:$V$49</c:f>
              <c:numCache>
                <c:formatCode>0.00E+00</c:formatCode>
                <c:ptCount val="21"/>
                <c:pt idx="0">
                  <c:v>2.7554609481515511E-3</c:v>
                </c:pt>
                <c:pt idx="1">
                  <c:v>2.8320683552632044E-3</c:v>
                </c:pt>
                <c:pt idx="2">
                  <c:v>3.0002997140088539E-3</c:v>
                </c:pt>
                <c:pt idx="3">
                  <c:v>3.1719260387233399E-3</c:v>
                </c:pt>
                <c:pt idx="4">
                  <c:v>3.3302735273276819E-3</c:v>
                </c:pt>
                <c:pt idx="5">
                  <c:v>3.4772944309929264E-3</c:v>
                </c:pt>
                <c:pt idx="6">
                  <c:v>3.612207033416099E-3</c:v>
                </c:pt>
                <c:pt idx="7">
                  <c:v>3.7345929325014529E-3</c:v>
                </c:pt>
                <c:pt idx="8">
                  <c:v>3.8432689572473274E-3</c:v>
                </c:pt>
                <c:pt idx="9">
                  <c:v>3.9371980334281711E-3</c:v>
                </c:pt>
                <c:pt idx="10">
                  <c:v>4.0150532663716732E-3</c:v>
                </c:pt>
                <c:pt idx="11">
                  <c:v>4.0757226166022792E-3</c:v>
                </c:pt>
                <c:pt idx="12">
                  <c:v>4.1180476139162673E-3</c:v>
                </c:pt>
                <c:pt idx="13">
                  <c:v>4.1411524415357432E-3</c:v>
                </c:pt>
                <c:pt idx="14">
                  <c:v>4.1442506537050566E-3</c:v>
                </c:pt>
                <c:pt idx="15">
                  <c:v>4.1269985186308282E-3</c:v>
                </c:pt>
                <c:pt idx="16">
                  <c:v>4.0896999014911157E-3</c:v>
                </c:pt>
                <c:pt idx="17">
                  <c:v>4.0349069214159466E-3</c:v>
                </c:pt>
                <c:pt idx="18">
                  <c:v>3.9708165695601693E-3</c:v>
                </c:pt>
                <c:pt idx="19">
                  <c:v>3.9162455982061544E-3</c:v>
                </c:pt>
                <c:pt idx="20">
                  <c:v>3.8945798872350472E-3</c:v>
                </c:pt>
              </c:numCache>
            </c:numRef>
          </c:val>
          <c:extLst>
            <c:ext xmlns:c16="http://schemas.microsoft.com/office/drawing/2014/chart" uri="{C3380CC4-5D6E-409C-BE32-E72D297353CC}">
              <c16:uniqueId val="{00000006-51AB-45E5-AFAD-3864497E5E57}"/>
            </c:ext>
          </c:extLst>
        </c:ser>
        <c:ser>
          <c:idx val="7"/>
          <c:order val="7"/>
          <c:val>
            <c:numRef>
              <c:f>Phi_n!$B$50:$V$50</c:f>
              <c:numCache>
                <c:formatCode>0.00E+00</c:formatCode>
                <c:ptCount val="21"/>
                <c:pt idx="0">
                  <c:v>2.818700475873172E-3</c:v>
                </c:pt>
                <c:pt idx="1">
                  <c:v>2.8921568744212861E-3</c:v>
                </c:pt>
                <c:pt idx="2">
                  <c:v>3.0568285103045778E-3</c:v>
                </c:pt>
                <c:pt idx="3">
                  <c:v>3.2303112100156221E-3</c:v>
                </c:pt>
                <c:pt idx="4">
                  <c:v>3.3909147761322224E-3</c:v>
                </c:pt>
                <c:pt idx="5">
                  <c:v>3.5387278644336984E-3</c:v>
                </c:pt>
                <c:pt idx="6">
                  <c:v>3.6735059624147339E-3</c:v>
                </c:pt>
                <c:pt idx="7">
                  <c:v>3.7951689532903028E-3</c:v>
                </c:pt>
                <c:pt idx="8">
                  <c:v>3.9028623256292185E-3</c:v>
                </c:pt>
                <c:pt idx="9">
                  <c:v>3.9957016648298378E-3</c:v>
                </c:pt>
                <c:pt idx="10">
                  <c:v>4.0724953736370612E-3</c:v>
                </c:pt>
                <c:pt idx="11">
                  <c:v>4.1321794101067018E-3</c:v>
                </c:pt>
                <c:pt idx="12">
                  <c:v>4.1736227263811801E-3</c:v>
                </c:pt>
                <c:pt idx="13">
                  <c:v>4.1959035141030535E-3</c:v>
                </c:pt>
                <c:pt idx="14">
                  <c:v>4.1981215301449167E-3</c:v>
                </c:pt>
                <c:pt idx="15">
                  <c:v>4.1796807640207424E-3</c:v>
                </c:pt>
                <c:pt idx="16">
                  <c:v>4.1404108011499977E-3</c:v>
                </c:pt>
                <c:pt idx="17">
                  <c:v>4.0821327438033015E-3</c:v>
                </c:pt>
                <c:pt idx="18">
                  <c:v>4.0125354343220777E-3</c:v>
                </c:pt>
                <c:pt idx="19">
                  <c:v>3.9521438957674645E-3</c:v>
                </c:pt>
                <c:pt idx="20">
                  <c:v>3.9280198718452831E-3</c:v>
                </c:pt>
              </c:numCache>
            </c:numRef>
          </c:val>
          <c:extLst>
            <c:ext xmlns:c16="http://schemas.microsoft.com/office/drawing/2014/chart" uri="{C3380CC4-5D6E-409C-BE32-E72D297353CC}">
              <c16:uniqueId val="{00000007-51AB-45E5-AFAD-3864497E5E57}"/>
            </c:ext>
          </c:extLst>
        </c:ser>
        <c:ser>
          <c:idx val="8"/>
          <c:order val="8"/>
          <c:val>
            <c:numRef>
              <c:f>Phi_n!$B$51:$V$51</c:f>
              <c:numCache>
                <c:formatCode>0.00E+00</c:formatCode>
                <c:ptCount val="21"/>
                <c:pt idx="0">
                  <c:v>2.8687757885119338E-3</c:v>
                </c:pt>
                <c:pt idx="1">
                  <c:v>2.9394241117119396E-3</c:v>
                </c:pt>
                <c:pt idx="2">
                  <c:v>3.1014861969498272E-3</c:v>
                </c:pt>
                <c:pt idx="3">
                  <c:v>3.2770141073638005E-3</c:v>
                </c:pt>
                <c:pt idx="4">
                  <c:v>3.4398304676250655E-3</c:v>
                </c:pt>
                <c:pt idx="5">
                  <c:v>3.5884910053917015E-3</c:v>
                </c:pt>
                <c:pt idx="6">
                  <c:v>3.723201184931654E-3</c:v>
                </c:pt>
                <c:pt idx="7">
                  <c:v>3.8442387507352988E-3</c:v>
                </c:pt>
                <c:pt idx="8">
                  <c:v>3.951043461253338E-3</c:v>
                </c:pt>
                <c:pt idx="9">
                  <c:v>4.0428924126093072E-3</c:v>
                </c:pt>
                <c:pt idx="10">
                  <c:v>4.1187094425380903E-3</c:v>
                </c:pt>
                <c:pt idx="11">
                  <c:v>4.1774861138635612E-3</c:v>
                </c:pt>
                <c:pt idx="12">
                  <c:v>4.2181053310053722E-3</c:v>
                </c:pt>
                <c:pt idx="13">
                  <c:v>4.2396077539741698E-3</c:v>
                </c:pt>
                <c:pt idx="14">
                  <c:v>4.2409663742454867E-3</c:v>
                </c:pt>
                <c:pt idx="15">
                  <c:v>4.2213347324876402E-3</c:v>
                </c:pt>
                <c:pt idx="16">
                  <c:v>4.1800178536781007E-3</c:v>
                </c:pt>
                <c:pt idx="17">
                  <c:v>4.1179964326719491E-3</c:v>
                </c:pt>
                <c:pt idx="18">
                  <c:v>4.0421758469414443E-3</c:v>
                </c:pt>
                <c:pt idx="19">
                  <c:v>3.9749901211210276E-3</c:v>
                </c:pt>
                <c:pt idx="20">
                  <c:v>3.9480044792129503E-3</c:v>
                </c:pt>
              </c:numCache>
            </c:numRef>
          </c:val>
          <c:extLst>
            <c:ext xmlns:c16="http://schemas.microsoft.com/office/drawing/2014/chart" uri="{C3380CC4-5D6E-409C-BE32-E72D297353CC}">
              <c16:uniqueId val="{00000008-51AB-45E5-AFAD-3864497E5E57}"/>
            </c:ext>
          </c:extLst>
        </c:ser>
        <c:ser>
          <c:idx val="9"/>
          <c:order val="9"/>
          <c:val>
            <c:numRef>
              <c:f>Phi_n!$B$52:$V$52</c:f>
              <c:numCache>
                <c:formatCode>0.00E+00</c:formatCode>
                <c:ptCount val="21"/>
                <c:pt idx="0">
                  <c:v>2.9088928900242485E-3</c:v>
                </c:pt>
                <c:pt idx="1">
                  <c:v>2.9781440382279875E-3</c:v>
                </c:pt>
                <c:pt idx="2">
                  <c:v>3.1397298519944251E-3</c:v>
                </c:pt>
                <c:pt idx="3">
                  <c:v>3.3177476071690371E-3</c:v>
                </c:pt>
                <c:pt idx="4">
                  <c:v>3.4827666711159692E-3</c:v>
                </c:pt>
                <c:pt idx="5">
                  <c:v>3.6323160353899241E-3</c:v>
                </c:pt>
                <c:pt idx="6">
                  <c:v>3.767013184451913E-3</c:v>
                </c:pt>
                <c:pt idx="7">
                  <c:v>3.8875149366709564E-3</c:v>
                </c:pt>
                <c:pt idx="8">
                  <c:v>3.9935196791849427E-3</c:v>
                </c:pt>
                <c:pt idx="9">
                  <c:v>4.0844745609483236E-3</c:v>
                </c:pt>
                <c:pt idx="10">
                  <c:v>4.1593975731024063E-3</c:v>
                </c:pt>
                <c:pt idx="11">
                  <c:v>4.2173446675368995E-3</c:v>
                </c:pt>
                <c:pt idx="12">
                  <c:v>4.2571978618402926E-3</c:v>
                </c:pt>
                <c:pt idx="13">
                  <c:v>4.2779716251451589E-3</c:v>
                </c:pt>
                <c:pt idx="14">
                  <c:v>4.2784982289374596E-3</c:v>
                </c:pt>
                <c:pt idx="15">
                  <c:v>4.2576895872455753E-3</c:v>
                </c:pt>
                <c:pt idx="16">
                  <c:v>4.2142748344045451E-3</c:v>
                </c:pt>
                <c:pt idx="17">
                  <c:v>4.1482829939936423E-3</c:v>
                </c:pt>
                <c:pt idx="18">
                  <c:v>4.0654597239524002E-3</c:v>
                </c:pt>
                <c:pt idx="19">
                  <c:v>3.9903320741740914E-3</c:v>
                </c:pt>
                <c:pt idx="20">
                  <c:v>3.960026453191481E-3</c:v>
                </c:pt>
              </c:numCache>
            </c:numRef>
          </c:val>
          <c:extLst>
            <c:ext xmlns:c16="http://schemas.microsoft.com/office/drawing/2014/chart" uri="{C3380CC4-5D6E-409C-BE32-E72D297353CC}">
              <c16:uniqueId val="{00000009-51AB-45E5-AFAD-3864497E5E57}"/>
            </c:ext>
          </c:extLst>
        </c:ser>
        <c:ser>
          <c:idx val="10"/>
          <c:order val="10"/>
          <c:val>
            <c:numRef>
              <c:f>Phi_n!$B$53:$V$53</c:f>
              <c:numCache>
                <c:formatCode>0.00E+00</c:formatCode>
                <c:ptCount val="21"/>
                <c:pt idx="0">
                  <c:v>2.9382850658573392E-3</c:v>
                </c:pt>
                <c:pt idx="1">
                  <c:v>3.0067505664721976E-3</c:v>
                </c:pt>
                <c:pt idx="2">
                  <c:v>3.1693287328405854E-3</c:v>
                </c:pt>
                <c:pt idx="3">
                  <c:v>3.3504735877539697E-3</c:v>
                </c:pt>
                <c:pt idx="4">
                  <c:v>3.5177099786454758E-3</c:v>
                </c:pt>
                <c:pt idx="5">
                  <c:v>3.6681746775041328E-3</c:v>
                </c:pt>
                <c:pt idx="6">
                  <c:v>3.8029001480145374E-3</c:v>
                </c:pt>
                <c:pt idx="7">
                  <c:v>3.9229472630916713E-3</c:v>
                </c:pt>
                <c:pt idx="8">
                  <c:v>4.0282338777048159E-3</c:v>
                </c:pt>
                <c:pt idx="9">
                  <c:v>4.1183874649326898E-3</c:v>
                </c:pt>
                <c:pt idx="10">
                  <c:v>4.192495614587028E-3</c:v>
                </c:pt>
                <c:pt idx="11">
                  <c:v>4.2496905077520249E-3</c:v>
                </c:pt>
                <c:pt idx="12">
                  <c:v>4.2888352295603139E-3</c:v>
                </c:pt>
                <c:pt idx="13">
                  <c:v>4.3089343319968392E-3</c:v>
                </c:pt>
                <c:pt idx="14">
                  <c:v>4.308662260573028E-3</c:v>
                </c:pt>
                <c:pt idx="15">
                  <c:v>4.2867085477727119E-3</c:v>
                </c:pt>
                <c:pt idx="16">
                  <c:v>4.2411724529511485E-3</c:v>
                </c:pt>
                <c:pt idx="17">
                  <c:v>4.1710290009216644E-3</c:v>
                </c:pt>
                <c:pt idx="18">
                  <c:v>4.080358222960866E-3</c:v>
                </c:pt>
                <c:pt idx="19">
                  <c:v>3.9959228384379387E-3</c:v>
                </c:pt>
                <c:pt idx="20">
                  <c:v>3.9617829929891315E-3</c:v>
                </c:pt>
              </c:numCache>
            </c:numRef>
          </c:val>
          <c:extLst>
            <c:ext xmlns:c16="http://schemas.microsoft.com/office/drawing/2014/chart" uri="{C3380CC4-5D6E-409C-BE32-E72D297353CC}">
              <c16:uniqueId val="{0000000A-51AB-45E5-AFAD-3864497E5E57}"/>
            </c:ext>
          </c:extLst>
        </c:ser>
        <c:ser>
          <c:idx val="11"/>
          <c:order val="11"/>
          <c:val>
            <c:numRef>
              <c:f>Phi_n!$B$54:$V$54</c:f>
              <c:numCache>
                <c:formatCode>0.00E+00</c:formatCode>
                <c:ptCount val="21"/>
                <c:pt idx="0">
                  <c:v>2.958935655189556E-3</c:v>
                </c:pt>
                <c:pt idx="1">
                  <c:v>3.0278836468953436E-3</c:v>
                </c:pt>
                <c:pt idx="2">
                  <c:v>3.1937718694805806E-3</c:v>
                </c:pt>
                <c:pt idx="3">
                  <c:v>3.3788407612121026E-3</c:v>
                </c:pt>
                <c:pt idx="4">
                  <c:v>3.5483150829823101E-3</c:v>
                </c:pt>
                <c:pt idx="5">
                  <c:v>3.6997094510350425E-3</c:v>
                </c:pt>
                <c:pt idx="6">
                  <c:v>3.8344908412177889E-3</c:v>
                </c:pt>
                <c:pt idx="7">
                  <c:v>3.9541587373484377E-3</c:v>
                </c:pt>
                <c:pt idx="8">
                  <c:v>4.0588026524344574E-3</c:v>
                </c:pt>
                <c:pt idx="9">
                  <c:v>4.1482461603003446E-3</c:v>
                </c:pt>
                <c:pt idx="10">
                  <c:v>4.2216153238691717E-3</c:v>
                </c:pt>
                <c:pt idx="11">
                  <c:v>4.278136456293105E-3</c:v>
                </c:pt>
                <c:pt idx="12">
                  <c:v>4.3166294416295365E-3</c:v>
                </c:pt>
                <c:pt idx="13">
                  <c:v>4.3361132939359155E-3</c:v>
                </c:pt>
                <c:pt idx="14">
                  <c:v>4.3350809278683471E-3</c:v>
                </c:pt>
                <c:pt idx="15">
                  <c:v>4.3120340652630686E-3</c:v>
                </c:pt>
                <c:pt idx="16">
                  <c:v>4.2643821343842552E-3</c:v>
                </c:pt>
                <c:pt idx="17">
                  <c:v>4.1899698411060771E-3</c:v>
                </c:pt>
                <c:pt idx="18">
                  <c:v>4.0905419827605028E-3</c:v>
                </c:pt>
                <c:pt idx="19">
                  <c:v>3.9951547267028011E-3</c:v>
                </c:pt>
                <c:pt idx="20">
                  <c:v>3.9566155640681638E-3</c:v>
                </c:pt>
              </c:numCache>
            </c:numRef>
          </c:val>
          <c:extLst>
            <c:ext xmlns:c16="http://schemas.microsoft.com/office/drawing/2014/chart" uri="{C3380CC4-5D6E-409C-BE32-E72D297353CC}">
              <c16:uniqueId val="{0000000B-51AB-45E5-AFAD-3864497E5E57}"/>
            </c:ext>
          </c:extLst>
        </c:ser>
        <c:ser>
          <c:idx val="12"/>
          <c:order val="12"/>
          <c:val>
            <c:numRef>
              <c:f>Phi_n!$B$55:$V$55</c:f>
              <c:numCache>
                <c:formatCode>0.00E+00</c:formatCode>
                <c:ptCount val="21"/>
                <c:pt idx="0">
                  <c:v>2.9701352935365918E-3</c:v>
                </c:pt>
                <c:pt idx="1">
                  <c:v>3.040228798340849E-3</c:v>
                </c:pt>
                <c:pt idx="2">
                  <c:v>3.2113929813295033E-3</c:v>
                </c:pt>
                <c:pt idx="3">
                  <c:v>3.4012985005717139E-3</c:v>
                </c:pt>
                <c:pt idx="4">
                  <c:v>3.5730149174502531E-3</c:v>
                </c:pt>
                <c:pt idx="5">
                  <c:v>3.725341145680963E-3</c:v>
                </c:pt>
                <c:pt idx="6">
                  <c:v>3.860189968584859E-3</c:v>
                </c:pt>
                <c:pt idx="7">
                  <c:v>3.9795491237626518E-3</c:v>
                </c:pt>
                <c:pt idx="8">
                  <c:v>4.0836176642714515E-3</c:v>
                </c:pt>
                <c:pt idx="9">
                  <c:v>4.1724412187152601E-3</c:v>
                </c:pt>
                <c:pt idx="10">
                  <c:v>4.2451425112529717E-3</c:v>
                </c:pt>
                <c:pt idx="11">
                  <c:v>4.301069936431535E-3</c:v>
                </c:pt>
                <c:pt idx="12">
                  <c:v>4.3389656695008508E-3</c:v>
                </c:pt>
                <c:pt idx="13">
                  <c:v>4.3579000000475094E-3</c:v>
                </c:pt>
                <c:pt idx="14">
                  <c:v>4.356149130073577E-3</c:v>
                </c:pt>
                <c:pt idx="15">
                  <c:v>4.3320835061774979E-3</c:v>
                </c:pt>
                <c:pt idx="16">
                  <c:v>4.2823509495225178E-3</c:v>
                </c:pt>
                <c:pt idx="17">
                  <c:v>4.2036402826502537E-3</c:v>
                </c:pt>
                <c:pt idx="18">
                  <c:v>4.0944895421655024E-3</c:v>
                </c:pt>
                <c:pt idx="19">
                  <c:v>3.9861459537623815E-3</c:v>
                </c:pt>
                <c:pt idx="20">
                  <c:v>3.9426091953431415E-3</c:v>
                </c:pt>
              </c:numCache>
            </c:numRef>
          </c:val>
          <c:extLst>
            <c:ext xmlns:c16="http://schemas.microsoft.com/office/drawing/2014/chart" uri="{C3380CC4-5D6E-409C-BE32-E72D297353CC}">
              <c16:uniqueId val="{0000000C-51AB-45E5-AFAD-3864497E5E57}"/>
            </c:ext>
          </c:extLst>
        </c:ser>
        <c:ser>
          <c:idx val="13"/>
          <c:order val="13"/>
          <c:val>
            <c:numRef>
              <c:f>Phi_n!$B$56:$V$56</c:f>
              <c:numCache>
                <c:formatCode>0.00E+00</c:formatCode>
                <c:ptCount val="21"/>
                <c:pt idx="0">
                  <c:v>2.9731904497811131E-3</c:v>
                </c:pt>
                <c:pt idx="1">
                  <c:v>3.0455324463108113E-3</c:v>
                </c:pt>
                <c:pt idx="2">
                  <c:v>3.2247549634271729E-3</c:v>
                </c:pt>
                <c:pt idx="3">
                  <c:v>3.4204935202136679E-3</c:v>
                </c:pt>
                <c:pt idx="4">
                  <c:v>3.5944104702119455E-3</c:v>
                </c:pt>
                <c:pt idx="5">
                  <c:v>3.7476617331818072E-3</c:v>
                </c:pt>
                <c:pt idx="6">
                  <c:v>3.8825720488457828E-3</c:v>
                </c:pt>
                <c:pt idx="7">
                  <c:v>4.0016913006721971E-3</c:v>
                </c:pt>
                <c:pt idx="8">
                  <c:v>4.1052432708598473E-3</c:v>
                </c:pt>
                <c:pt idx="9">
                  <c:v>4.193538296332692E-3</c:v>
                </c:pt>
                <c:pt idx="10">
                  <c:v>4.2656375018578149E-3</c:v>
                </c:pt>
                <c:pt idx="11">
                  <c:v>4.3210547937112239E-3</c:v>
                </c:pt>
                <c:pt idx="12">
                  <c:v>4.3584043872617433E-3</c:v>
                </c:pt>
                <c:pt idx="13">
                  <c:v>4.3768629681846076E-3</c:v>
                </c:pt>
                <c:pt idx="14">
                  <c:v>4.3744365960943863E-3</c:v>
                </c:pt>
                <c:pt idx="15">
                  <c:v>4.34945177641528E-3</c:v>
                </c:pt>
                <c:pt idx="16">
                  <c:v>4.2977019459822926E-3</c:v>
                </c:pt>
                <c:pt idx="17">
                  <c:v>4.214779254026072E-3</c:v>
                </c:pt>
                <c:pt idx="18">
                  <c:v>4.0949042316977963E-3</c:v>
                </c:pt>
                <c:pt idx="19">
                  <c:v>3.9711230315624757E-3</c:v>
                </c:pt>
                <c:pt idx="20">
                  <c:v>3.9219965277735407E-3</c:v>
                </c:pt>
              </c:numCache>
            </c:numRef>
          </c:val>
          <c:extLst>
            <c:ext xmlns:c16="http://schemas.microsoft.com/office/drawing/2014/chart" uri="{C3380CC4-5D6E-409C-BE32-E72D297353CC}">
              <c16:uniqueId val="{0000000D-51AB-45E5-AFAD-3864497E5E57}"/>
            </c:ext>
          </c:extLst>
        </c:ser>
        <c:ser>
          <c:idx val="14"/>
          <c:order val="14"/>
          <c:val>
            <c:numRef>
              <c:f>Phi_n!$B$57:$V$57</c:f>
              <c:numCache>
                <c:formatCode>0.00E+00</c:formatCode>
                <c:ptCount val="21"/>
                <c:pt idx="0">
                  <c:v>2.9673850723022453E-3</c:v>
                </c:pt>
                <c:pt idx="1">
                  <c:v>3.0425183399168938E-3</c:v>
                </c:pt>
                <c:pt idx="2">
                  <c:v>3.2325749505573887E-3</c:v>
                </c:pt>
                <c:pt idx="3">
                  <c:v>3.4351719021406988E-3</c:v>
                </c:pt>
                <c:pt idx="4">
                  <c:v>3.6111711766598294E-3</c:v>
                </c:pt>
                <c:pt idx="5">
                  <c:v>3.7653336071474851E-3</c:v>
                </c:pt>
                <c:pt idx="6">
                  <c:v>3.900278969427969E-3</c:v>
                </c:pt>
                <c:pt idx="7">
                  <c:v>4.0192275860255495E-3</c:v>
                </c:pt>
                <c:pt idx="8">
                  <c:v>4.1223111468124329E-3</c:v>
                </c:pt>
                <c:pt idx="9">
                  <c:v>4.2101717285057631E-3</c:v>
                </c:pt>
                <c:pt idx="10">
                  <c:v>4.2817273486560909E-3</c:v>
                </c:pt>
                <c:pt idx="11">
                  <c:v>4.3367229340967187E-3</c:v>
                </c:pt>
                <c:pt idx="12">
                  <c:v>4.3735720114571452E-3</c:v>
                </c:pt>
                <c:pt idx="13">
                  <c:v>4.3916383602802846E-3</c:v>
                </c:pt>
                <c:pt idx="14">
                  <c:v>4.3885777235342441E-3</c:v>
                </c:pt>
                <c:pt idx="15">
                  <c:v>4.3628016392106197E-3</c:v>
                </c:pt>
                <c:pt idx="16">
                  <c:v>4.3091225888270655E-3</c:v>
                </c:pt>
                <c:pt idx="17">
                  <c:v>4.222222909912865E-3</c:v>
                </c:pt>
                <c:pt idx="18">
                  <c:v>4.0906300634119827E-3</c:v>
                </c:pt>
                <c:pt idx="19">
                  <c:v>3.9482858418930762E-3</c:v>
                </c:pt>
                <c:pt idx="20">
                  <c:v>3.8930624120551696E-3</c:v>
                </c:pt>
              </c:numCache>
            </c:numRef>
          </c:val>
          <c:extLst>
            <c:ext xmlns:c16="http://schemas.microsoft.com/office/drawing/2014/chart" uri="{C3380CC4-5D6E-409C-BE32-E72D297353CC}">
              <c16:uniqueId val="{0000000E-51AB-45E5-AFAD-3864497E5E57}"/>
            </c:ext>
          </c:extLst>
        </c:ser>
        <c:ser>
          <c:idx val="15"/>
          <c:order val="15"/>
          <c:val>
            <c:numRef>
              <c:f>Phi_n!$B$58:$V$58</c:f>
              <c:numCache>
                <c:formatCode>0.00E+00</c:formatCode>
                <c:ptCount val="21"/>
                <c:pt idx="0">
                  <c:v>2.9536383267729418E-3</c:v>
                </c:pt>
                <c:pt idx="1">
                  <c:v>3.0322900293225418E-3</c:v>
                </c:pt>
                <c:pt idx="2">
                  <c:v>3.237000854629865E-3</c:v>
                </c:pt>
                <c:pt idx="3">
                  <c:v>3.4474414621137955E-3</c:v>
                </c:pt>
                <c:pt idx="4">
                  <c:v>3.6252955189903326E-3</c:v>
                </c:pt>
                <c:pt idx="5">
                  <c:v>3.7803530052921454E-3</c:v>
                </c:pt>
                <c:pt idx="6">
                  <c:v>3.9152845470803079E-3</c:v>
                </c:pt>
                <c:pt idx="7">
                  <c:v>4.0341360190629481E-3</c:v>
                </c:pt>
                <c:pt idx="8">
                  <c:v>4.1367877326920219E-3</c:v>
                </c:pt>
                <c:pt idx="9">
                  <c:v>4.2243133034246981E-3</c:v>
                </c:pt>
                <c:pt idx="10">
                  <c:v>4.2953754829648224E-3</c:v>
                </c:pt>
                <c:pt idx="11">
                  <c:v>4.3500448610743533E-3</c:v>
                </c:pt>
                <c:pt idx="12">
                  <c:v>4.3864318603176345E-3</c:v>
                </c:pt>
                <c:pt idx="13">
                  <c:v>4.4042013478724478E-3</c:v>
                </c:pt>
                <c:pt idx="14">
                  <c:v>4.4005426964155506E-3</c:v>
                </c:pt>
                <c:pt idx="15">
                  <c:v>4.3741345117077751E-3</c:v>
                </c:pt>
                <c:pt idx="16">
                  <c:v>4.3186332611019132E-3</c:v>
                </c:pt>
                <c:pt idx="17">
                  <c:v>4.2281732909495995E-3</c:v>
                </c:pt>
                <c:pt idx="18">
                  <c:v>4.0839586861155667E-3</c:v>
                </c:pt>
                <c:pt idx="19">
                  <c:v>3.9190336960952723E-3</c:v>
                </c:pt>
                <c:pt idx="20">
                  <c:v>3.8574371319805129E-3</c:v>
                </c:pt>
              </c:numCache>
            </c:numRef>
          </c:val>
          <c:extLst>
            <c:ext xmlns:c16="http://schemas.microsoft.com/office/drawing/2014/chart" uri="{C3380CC4-5D6E-409C-BE32-E72D297353CC}">
              <c16:uniqueId val="{0000000F-51AB-45E5-AFAD-3864497E5E57}"/>
            </c:ext>
          </c:extLst>
        </c:ser>
        <c:ser>
          <c:idx val="16"/>
          <c:order val="16"/>
          <c:val>
            <c:numRef>
              <c:f>Phi_n!$B$59:$V$59</c:f>
              <c:numCache>
                <c:formatCode>0.00E+00</c:formatCode>
                <c:ptCount val="21"/>
                <c:pt idx="0">
                  <c:v>2.9312694786189559E-3</c:v>
                </c:pt>
                <c:pt idx="1">
                  <c:v>3.0133784824462793E-3</c:v>
                </c:pt>
                <c:pt idx="2">
                  <c:v>3.2371155233373141E-3</c:v>
                </c:pt>
                <c:pt idx="3">
                  <c:v>3.4562183533568655E-3</c:v>
                </c:pt>
                <c:pt idx="4">
                  <c:v>3.6355654473988921E-3</c:v>
                </c:pt>
                <c:pt idx="5">
                  <c:v>3.79150187493086E-3</c:v>
                </c:pt>
                <c:pt idx="6">
                  <c:v>3.9263467261124382E-3</c:v>
                </c:pt>
                <c:pt idx="7">
                  <c:v>4.0451803112741087E-3</c:v>
                </c:pt>
                <c:pt idx="8">
                  <c:v>4.1474238751281322E-3</c:v>
                </c:pt>
                <c:pt idx="9">
                  <c:v>4.2347201091014631E-3</c:v>
                </c:pt>
                <c:pt idx="10">
                  <c:v>4.3053293747998822E-3</c:v>
                </c:pt>
                <c:pt idx="11">
                  <c:v>4.3597759137020816E-3</c:v>
                </c:pt>
                <c:pt idx="12">
                  <c:v>4.3957306186239546E-3</c:v>
                </c:pt>
                <c:pt idx="13">
                  <c:v>4.4133113609897325E-3</c:v>
                </c:pt>
                <c:pt idx="14">
                  <c:v>4.4090835418166266E-3</c:v>
                </c:pt>
                <c:pt idx="15">
                  <c:v>4.3822347693467639E-3</c:v>
                </c:pt>
                <c:pt idx="16">
                  <c:v>4.3250320779516065E-3</c:v>
                </c:pt>
                <c:pt idx="17">
                  <c:v>4.2316357389542997E-3</c:v>
                </c:pt>
                <c:pt idx="18">
                  <c:v>4.0741340381448251E-3</c:v>
                </c:pt>
                <c:pt idx="19">
                  <c:v>3.8813442170156564E-3</c:v>
                </c:pt>
                <c:pt idx="20">
                  <c:v>3.8135919374286289E-3</c:v>
                </c:pt>
              </c:numCache>
            </c:numRef>
          </c:val>
          <c:extLst>
            <c:ext xmlns:c16="http://schemas.microsoft.com/office/drawing/2014/chart" uri="{C3380CC4-5D6E-409C-BE32-E72D297353CC}">
              <c16:uniqueId val="{00000010-51AB-45E5-AFAD-3864497E5E57}"/>
            </c:ext>
          </c:extLst>
        </c:ser>
        <c:ser>
          <c:idx val="17"/>
          <c:order val="17"/>
          <c:val>
            <c:numRef>
              <c:f>Phi_n!$B$60:$V$60</c:f>
              <c:numCache>
                <c:formatCode>0.00E+00</c:formatCode>
                <c:ptCount val="21"/>
                <c:pt idx="0">
                  <c:v>2.9010991046641075E-3</c:v>
                </c:pt>
                <c:pt idx="1">
                  <c:v>2.9861911284098232E-3</c:v>
                </c:pt>
                <c:pt idx="2">
                  <c:v>3.2350541411979195E-3</c:v>
                </c:pt>
                <c:pt idx="3">
                  <c:v>3.4632677534978573E-3</c:v>
                </c:pt>
                <c:pt idx="4">
                  <c:v>3.6436064326504738E-3</c:v>
                </c:pt>
                <c:pt idx="5">
                  <c:v>3.8004037205389574E-3</c:v>
                </c:pt>
                <c:pt idx="6">
                  <c:v>3.9350693355621651E-3</c:v>
                </c:pt>
                <c:pt idx="7">
                  <c:v>4.0539693225474707E-3</c:v>
                </c:pt>
                <c:pt idx="8">
                  <c:v>4.1558184251479779E-3</c:v>
                </c:pt>
                <c:pt idx="9">
                  <c:v>4.2429963760941547E-3</c:v>
                </c:pt>
                <c:pt idx="10">
                  <c:v>4.3131858538203414E-3</c:v>
                </c:pt>
                <c:pt idx="11">
                  <c:v>4.3675195099954888E-3</c:v>
                </c:pt>
                <c:pt idx="12">
                  <c:v>4.4030649830696595E-3</c:v>
                </c:pt>
                <c:pt idx="13">
                  <c:v>4.4205755624571958E-3</c:v>
                </c:pt>
                <c:pt idx="14">
                  <c:v>4.4158017340877494E-3</c:v>
                </c:pt>
                <c:pt idx="15">
                  <c:v>4.388731062333168E-3</c:v>
                </c:pt>
                <c:pt idx="16">
                  <c:v>4.3299625718095404E-3</c:v>
                </c:pt>
                <c:pt idx="17">
                  <c:v>4.2344602689005917E-3</c:v>
                </c:pt>
                <c:pt idx="18">
                  <c:v>4.063508546433516E-3</c:v>
                </c:pt>
                <c:pt idx="19">
                  <c:v>3.8357260211270231E-3</c:v>
                </c:pt>
                <c:pt idx="20">
                  <c:v>3.7629882720855365E-3</c:v>
                </c:pt>
              </c:numCache>
            </c:numRef>
          </c:val>
          <c:extLst>
            <c:ext xmlns:c16="http://schemas.microsoft.com/office/drawing/2014/chart" uri="{C3380CC4-5D6E-409C-BE32-E72D297353CC}">
              <c16:uniqueId val="{00000011-51AB-45E5-AFAD-3864497E5E57}"/>
            </c:ext>
          </c:extLst>
        </c:ser>
        <c:ser>
          <c:idx val="18"/>
          <c:order val="18"/>
          <c:val>
            <c:numRef>
              <c:f>Phi_n!$B$61:$V$61</c:f>
              <c:numCache>
                <c:formatCode>0.00E+00</c:formatCode>
                <c:ptCount val="21"/>
                <c:pt idx="0">
                  <c:v>2.8627395107964637E-3</c:v>
                </c:pt>
                <c:pt idx="1">
                  <c:v>2.9486390529234077E-3</c:v>
                </c:pt>
                <c:pt idx="2">
                  <c:v>3.2304665412266464E-3</c:v>
                </c:pt>
                <c:pt idx="3">
                  <c:v>3.4675074207763811E-3</c:v>
                </c:pt>
                <c:pt idx="4">
                  <c:v>3.6482409850144421E-3</c:v>
                </c:pt>
                <c:pt idx="5">
                  <c:v>3.8058573666028329E-3</c:v>
                </c:pt>
                <c:pt idx="6">
                  <c:v>3.9402481598728983E-3</c:v>
                </c:pt>
                <c:pt idx="7">
                  <c:v>4.0592920076490428E-3</c:v>
                </c:pt>
                <c:pt idx="8">
                  <c:v>4.1607606246884922E-3</c:v>
                </c:pt>
                <c:pt idx="9">
                  <c:v>4.2479273444339374E-3</c:v>
                </c:pt>
                <c:pt idx="10">
                  <c:v>4.3177315718279149E-3</c:v>
                </c:pt>
                <c:pt idx="11">
                  <c:v>4.3720594853191826E-3</c:v>
                </c:pt>
                <c:pt idx="12">
                  <c:v>4.4072216810134672E-3</c:v>
                </c:pt>
                <c:pt idx="13">
                  <c:v>4.4247792160465229E-3</c:v>
                </c:pt>
                <c:pt idx="14">
                  <c:v>4.4194899139188282E-3</c:v>
                </c:pt>
                <c:pt idx="15">
                  <c:v>4.3924220083883065E-3</c:v>
                </c:pt>
                <c:pt idx="16">
                  <c:v>4.3322617512673587E-3</c:v>
                </c:pt>
                <c:pt idx="17">
                  <c:v>4.2356277384886926E-3</c:v>
                </c:pt>
                <c:pt idx="18">
                  <c:v>4.0520273496406469E-3</c:v>
                </c:pt>
                <c:pt idx="19">
                  <c:v>3.7793763127847825E-3</c:v>
                </c:pt>
                <c:pt idx="20">
                  <c:v>3.7045704645175741E-3</c:v>
                </c:pt>
              </c:numCache>
            </c:numRef>
          </c:val>
          <c:extLst>
            <c:ext xmlns:c16="http://schemas.microsoft.com/office/drawing/2014/chart" uri="{C3380CC4-5D6E-409C-BE32-E72D297353CC}">
              <c16:uniqueId val="{00000012-51AB-45E5-AFAD-3864497E5E57}"/>
            </c:ext>
          </c:extLst>
        </c:ser>
        <c:ser>
          <c:idx val="19"/>
          <c:order val="19"/>
          <c:val>
            <c:numRef>
              <c:f>Phi_n!$B$62:$V$62</c:f>
              <c:numCache>
                <c:formatCode>0.00E+00</c:formatCode>
                <c:ptCount val="21"/>
                <c:pt idx="0">
                  <c:v>2.8174951238557808E-3</c:v>
                </c:pt>
                <c:pt idx="1">
                  <c:v>2.8999359166061098E-3</c:v>
                </c:pt>
                <c:pt idx="2">
                  <c:v>3.2260729992624384E-3</c:v>
                </c:pt>
                <c:pt idx="3">
                  <c:v>3.4703108356594651E-3</c:v>
                </c:pt>
                <c:pt idx="4">
                  <c:v>3.6508943671778741E-3</c:v>
                </c:pt>
                <c:pt idx="5">
                  <c:v>3.8091989897499185E-3</c:v>
                </c:pt>
                <c:pt idx="6">
                  <c:v>3.9432650409711575E-3</c:v>
                </c:pt>
                <c:pt idx="7">
                  <c:v>4.0624889930973044E-3</c:v>
                </c:pt>
                <c:pt idx="8">
                  <c:v>4.1636226345610483E-3</c:v>
                </c:pt>
                <c:pt idx="9">
                  <c:v>4.2508545569562902E-3</c:v>
                </c:pt>
                <c:pt idx="10">
                  <c:v>4.3203365267618799E-3</c:v>
                </c:pt>
                <c:pt idx="11">
                  <c:v>4.3747363095919482E-3</c:v>
                </c:pt>
                <c:pt idx="12">
                  <c:v>4.4095734626348341E-3</c:v>
                </c:pt>
                <c:pt idx="13">
                  <c:v>4.4272595821374201E-3</c:v>
                </c:pt>
                <c:pt idx="14">
                  <c:v>4.4215332932060298E-3</c:v>
                </c:pt>
                <c:pt idx="15">
                  <c:v>4.3946397815508974E-3</c:v>
                </c:pt>
                <c:pt idx="16">
                  <c:v>4.3333791977117238E-3</c:v>
                </c:pt>
                <c:pt idx="17">
                  <c:v>4.236536298284411E-3</c:v>
                </c:pt>
                <c:pt idx="18">
                  <c:v>4.042854565158782E-3</c:v>
                </c:pt>
                <c:pt idx="19">
                  <c:v>3.711269854335706E-3</c:v>
                </c:pt>
                <c:pt idx="20">
                  <c:v>3.6404165192965685E-3</c:v>
                </c:pt>
              </c:numCache>
            </c:numRef>
          </c:val>
          <c:extLst>
            <c:ext xmlns:c16="http://schemas.microsoft.com/office/drawing/2014/chart" uri="{C3380CC4-5D6E-409C-BE32-E72D297353CC}">
              <c16:uniqueId val="{00000013-51AB-45E5-AFAD-3864497E5E57}"/>
            </c:ext>
          </c:extLst>
        </c:ser>
        <c:ser>
          <c:idx val="20"/>
          <c:order val="20"/>
          <c:val>
            <c:numRef>
              <c:f>Phi_n!$B$63:$V$63</c:f>
              <c:numCache>
                <c:formatCode>0.00E+00</c:formatCode>
                <c:ptCount val="21"/>
                <c:pt idx="0">
                  <c:v>2.7661179249962174E-3</c:v>
                </c:pt>
                <c:pt idx="1">
                  <c:v>2.8363295864688369E-3</c:v>
                </c:pt>
                <c:pt idx="2">
                  <c:v>3.2227748234115623E-3</c:v>
                </c:pt>
                <c:pt idx="3">
                  <c:v>3.4701597190733473E-3</c:v>
                </c:pt>
                <c:pt idx="4">
                  <c:v>3.6504542084109205E-3</c:v>
                </c:pt>
                <c:pt idx="5">
                  <c:v>3.8090591354657719E-3</c:v>
                </c:pt>
                <c:pt idx="6">
                  <c:v>3.9429124406660711E-3</c:v>
                </c:pt>
                <c:pt idx="7">
                  <c:v>4.0622234274478013E-3</c:v>
                </c:pt>
                <c:pt idx="8">
                  <c:v>4.163173852927836E-3</c:v>
                </c:pt>
                <c:pt idx="9">
                  <c:v>4.2504490570050395E-3</c:v>
                </c:pt>
                <c:pt idx="10">
                  <c:v>4.3197654469999446E-3</c:v>
                </c:pt>
                <c:pt idx="11">
                  <c:v>4.3742181306865146E-3</c:v>
                </c:pt>
                <c:pt idx="12">
                  <c:v>4.4088927657328541E-3</c:v>
                </c:pt>
                <c:pt idx="13">
                  <c:v>4.4266698510235141E-3</c:v>
                </c:pt>
                <c:pt idx="14">
                  <c:v>4.4207344356074312E-3</c:v>
                </c:pt>
                <c:pt idx="15">
                  <c:v>4.3939923498006661E-3</c:v>
                </c:pt>
                <c:pt idx="16">
                  <c:v>4.3322444065507504E-3</c:v>
                </c:pt>
                <c:pt idx="17">
                  <c:v>4.2356049672299025E-3</c:v>
                </c:pt>
                <c:pt idx="18">
                  <c:v>4.0375600383998882E-3</c:v>
                </c:pt>
                <c:pt idx="19">
                  <c:v>3.6264682881961626E-3</c:v>
                </c:pt>
                <c:pt idx="20">
                  <c:v>3.571001044981946E-3</c:v>
                </c:pt>
              </c:numCache>
            </c:numRef>
          </c:val>
          <c:extLst>
            <c:ext xmlns:c16="http://schemas.microsoft.com/office/drawing/2014/chart" uri="{C3380CC4-5D6E-409C-BE32-E72D297353CC}">
              <c16:uniqueId val="{00000014-51AB-45E5-AFAD-3864497E5E57}"/>
            </c:ext>
          </c:extLst>
        </c:ser>
        <c:bandFmts/>
        <c:axId val="197852672"/>
        <c:axId val="197783488"/>
        <c:axId val="197389440"/>
      </c:surface3DChart>
      <c:catAx>
        <c:axId val="197852672"/>
        <c:scaling>
          <c:orientation val="minMax"/>
        </c:scaling>
        <c:delete val="1"/>
        <c:axPos val="b"/>
        <c:majorTickMark val="out"/>
        <c:minorTickMark val="none"/>
        <c:tickLblPos val="none"/>
        <c:crossAx val="197783488"/>
        <c:crosses val="autoZero"/>
        <c:auto val="1"/>
        <c:lblAlgn val="ctr"/>
        <c:lblOffset val="100"/>
        <c:noMultiLvlLbl val="0"/>
      </c:catAx>
      <c:valAx>
        <c:axId val="197783488"/>
        <c:scaling>
          <c:orientation val="minMax"/>
        </c:scaling>
        <c:delete val="0"/>
        <c:axPos val="l"/>
        <c:majorGridlines/>
        <c:numFmt formatCode="0.0E+00" sourceLinked="0"/>
        <c:majorTickMark val="out"/>
        <c:minorTickMark val="none"/>
        <c:tickLblPos val="none"/>
        <c:crossAx val="197852672"/>
        <c:crosses val="autoZero"/>
        <c:crossBetween val="midCat"/>
      </c:valAx>
      <c:serAx>
        <c:axId val="197389440"/>
        <c:scaling>
          <c:orientation val="minMax"/>
        </c:scaling>
        <c:delete val="1"/>
        <c:axPos val="b"/>
        <c:majorTickMark val="out"/>
        <c:minorTickMark val="none"/>
        <c:tickLblPos val="none"/>
        <c:crossAx val="197783488"/>
        <c:crosses val="autoZero"/>
      </c:serAx>
    </c:plotArea>
    <c:legend>
      <c:legendPos val="r"/>
      <c:overlay val="0"/>
      <c:txPr>
        <a:bodyPr/>
        <a:lstStyle/>
        <a:p>
          <a:pPr rtl="0">
            <a:defRPr/>
          </a:pPr>
          <a:endParaRPr lang="en-US"/>
        </a:p>
      </c:txPr>
    </c:legend>
    <c:plotVisOnly val="1"/>
    <c:dispBlanksAs val="zero"/>
    <c:showDLblsOverMax val="0"/>
  </c:chart>
  <c:printSettings>
    <c:headerFooter/>
    <c:pageMargins b="0.75000000000001499" l="0.70000000000000095" r="0.70000000000000095" t="0.75000000000001499"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b="1" i="0" baseline="0">
                <a:effectLst/>
              </a:rPr>
              <a:t>Centerline top to bottom</a:t>
            </a:r>
            <a:endParaRPr lang="en-US" sz="1600">
              <a:effectLst/>
            </a:endParaRPr>
          </a:p>
        </c:rich>
      </c:tx>
      <c:overlay val="0"/>
    </c:title>
    <c:autoTitleDeleted val="0"/>
    <c:plotArea>
      <c:layout/>
      <c:lineChart>
        <c:grouping val="standard"/>
        <c:varyColors val="0"/>
        <c:ser>
          <c:idx val="0"/>
          <c:order val="0"/>
          <c:val>
            <c:numRef>
              <c:f>Phi_n!$L$43:$L$63</c:f>
              <c:numCache>
                <c:formatCode>0.00E+00</c:formatCode>
                <c:ptCount val="21"/>
                <c:pt idx="0">
                  <c:v>2.9955853709650163E-3</c:v>
                </c:pt>
                <c:pt idx="1">
                  <c:v>3.4519182260848301E-3</c:v>
                </c:pt>
                <c:pt idx="2">
                  <c:v>3.62404233499521E-3</c:v>
                </c:pt>
                <c:pt idx="3">
                  <c:v>3.7657081396395317E-3</c:v>
                </c:pt>
                <c:pt idx="4">
                  <c:v>3.8645548393273707E-3</c:v>
                </c:pt>
                <c:pt idx="5">
                  <c:v>3.9493315836425678E-3</c:v>
                </c:pt>
                <c:pt idx="6">
                  <c:v>4.0150532663716732E-3</c:v>
                </c:pt>
                <c:pt idx="7">
                  <c:v>4.0724953736370612E-3</c:v>
                </c:pt>
                <c:pt idx="8">
                  <c:v>4.1187094425380903E-3</c:v>
                </c:pt>
                <c:pt idx="9">
                  <c:v>4.1593975731024063E-3</c:v>
                </c:pt>
                <c:pt idx="10">
                  <c:v>4.192495614587028E-3</c:v>
                </c:pt>
                <c:pt idx="11">
                  <c:v>4.2216153238691717E-3</c:v>
                </c:pt>
                <c:pt idx="12">
                  <c:v>4.2451425112529717E-3</c:v>
                </c:pt>
                <c:pt idx="13">
                  <c:v>4.2656375018578149E-3</c:v>
                </c:pt>
                <c:pt idx="14">
                  <c:v>4.2817273486560909E-3</c:v>
                </c:pt>
                <c:pt idx="15">
                  <c:v>4.2953754829648224E-3</c:v>
                </c:pt>
                <c:pt idx="16">
                  <c:v>4.3053293747998822E-3</c:v>
                </c:pt>
                <c:pt idx="17">
                  <c:v>4.3131858538203414E-3</c:v>
                </c:pt>
                <c:pt idx="18">
                  <c:v>4.3177315718279149E-3</c:v>
                </c:pt>
                <c:pt idx="19">
                  <c:v>4.3203365267618799E-3</c:v>
                </c:pt>
                <c:pt idx="20">
                  <c:v>4.3197654469999446E-3</c:v>
                </c:pt>
              </c:numCache>
            </c:numRef>
          </c:val>
          <c:smooth val="0"/>
          <c:extLst>
            <c:ext xmlns:c16="http://schemas.microsoft.com/office/drawing/2014/chart" uri="{C3380CC4-5D6E-409C-BE32-E72D297353CC}">
              <c16:uniqueId val="{00000000-BB90-4A38-AC5D-AD1F154C0A93}"/>
            </c:ext>
          </c:extLst>
        </c:ser>
        <c:dLbls>
          <c:showLegendKey val="0"/>
          <c:showVal val="0"/>
          <c:showCatName val="0"/>
          <c:showSerName val="0"/>
          <c:showPercent val="0"/>
          <c:showBubbleSize val="0"/>
        </c:dLbls>
        <c:marker val="1"/>
        <c:smooth val="0"/>
        <c:axId val="197955072"/>
        <c:axId val="197785792"/>
      </c:lineChart>
      <c:catAx>
        <c:axId val="197955072"/>
        <c:scaling>
          <c:orientation val="minMax"/>
        </c:scaling>
        <c:delete val="1"/>
        <c:axPos val="b"/>
        <c:majorTickMark val="out"/>
        <c:minorTickMark val="none"/>
        <c:tickLblPos val="none"/>
        <c:crossAx val="197785792"/>
        <c:crosses val="autoZero"/>
        <c:auto val="1"/>
        <c:lblAlgn val="ctr"/>
        <c:lblOffset val="100"/>
        <c:noMultiLvlLbl val="0"/>
      </c:catAx>
      <c:valAx>
        <c:axId val="197785792"/>
        <c:scaling>
          <c:orientation val="minMax"/>
        </c:scaling>
        <c:delete val="0"/>
        <c:axPos val="l"/>
        <c:majorGridlines/>
        <c:numFmt formatCode="0.0E+00" sourceLinked="0"/>
        <c:majorTickMark val="out"/>
        <c:minorTickMark val="none"/>
        <c:tickLblPos val="nextTo"/>
        <c:crossAx val="197955072"/>
        <c:crosses val="autoZero"/>
        <c:crossBetween val="between"/>
      </c:valAx>
    </c:plotArea>
    <c:plotVisOnly val="1"/>
    <c:dispBlanksAs val="gap"/>
    <c:showDLblsOverMax val="0"/>
  </c:chart>
  <c:printSettings>
    <c:headerFooter/>
    <c:pageMargins b="0.75000000000001399" l="0.70000000000000095" r="0.70000000000000095" t="0.75000000000001399"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3DChart>
        <c:wireframe val="0"/>
        <c:ser>
          <c:idx val="0"/>
          <c:order val="0"/>
          <c:val>
            <c:numRef>
              <c:f>Phi_p!$B$3:$V$3</c:f>
              <c:numCache>
                <c:formatCode>0.000</c:formatCode>
                <c:ptCount val="21"/>
                <c:pt idx="0">
                  <c:v>3.4397942228151287E-3</c:v>
                </c:pt>
                <c:pt idx="1">
                  <c:v>3.6426104620284707E-3</c:v>
                </c:pt>
                <c:pt idx="2">
                  <c:v>4.1183458386884041E-3</c:v>
                </c:pt>
                <c:pt idx="3">
                  <c:v>4.6908082525592698E-3</c:v>
                </c:pt>
                <c:pt idx="4">
                  <c:v>5.2801445969680588E-3</c:v>
                </c:pt>
                <c:pt idx="5">
                  <c:v>5.8255740193507294E-3</c:v>
                </c:pt>
                <c:pt idx="6">
                  <c:v>6.2919784831082497E-3</c:v>
                </c:pt>
                <c:pt idx="7">
                  <c:v>6.6633285186042234E-3</c:v>
                </c:pt>
                <c:pt idx="8">
                  <c:v>6.9325144805921692E-3</c:v>
                </c:pt>
                <c:pt idx="9">
                  <c:v>7.0967314044554095E-3</c:v>
                </c:pt>
                <c:pt idx="10">
                  <c:v>7.154909018319602E-3</c:v>
                </c:pt>
                <c:pt idx="11">
                  <c:v>7.1069115519500079E-3</c:v>
                </c:pt>
                <c:pt idx="12">
                  <c:v>6.9531894101664358E-3</c:v>
                </c:pt>
                <c:pt idx="13">
                  <c:v>6.6951452458803981E-3</c:v>
                </c:pt>
                <c:pt idx="14">
                  <c:v>6.3361024971540182E-3</c:v>
                </c:pt>
                <c:pt idx="15">
                  <c:v>5.883892662694545E-3</c:v>
                </c:pt>
                <c:pt idx="16">
                  <c:v>5.3563374167833466E-3</c:v>
                </c:pt>
                <c:pt idx="17">
                  <c:v>4.791758904976403E-3</c:v>
                </c:pt>
                <c:pt idx="18">
                  <c:v>4.2623498652358842E-3</c:v>
                </c:pt>
                <c:pt idx="19">
                  <c:v>3.8743965308078187E-3</c:v>
                </c:pt>
                <c:pt idx="20">
                  <c:v>3.7308413499671155E-3</c:v>
                </c:pt>
              </c:numCache>
            </c:numRef>
          </c:val>
          <c:extLst>
            <c:ext xmlns:c16="http://schemas.microsoft.com/office/drawing/2014/chart" uri="{C3380CC4-5D6E-409C-BE32-E72D297353CC}">
              <c16:uniqueId val="{00000000-E748-4CCB-AF22-C76340864E2B}"/>
            </c:ext>
          </c:extLst>
        </c:ser>
        <c:ser>
          <c:idx val="1"/>
          <c:order val="1"/>
          <c:val>
            <c:numRef>
              <c:f>Phi_p!$B$4:$V$4</c:f>
              <c:numCache>
                <c:formatCode>0.000</c:formatCode>
                <c:ptCount val="21"/>
                <c:pt idx="0">
                  <c:v>3.4148101346941732E-3</c:v>
                </c:pt>
                <c:pt idx="1">
                  <c:v>3.6102693438406887E-3</c:v>
                </c:pt>
                <c:pt idx="2">
                  <c:v>4.079088129997176E-3</c:v>
                </c:pt>
                <c:pt idx="3">
                  <c:v>4.6526942166927598E-3</c:v>
                </c:pt>
                <c:pt idx="4">
                  <c:v>5.2431074175032068E-3</c:v>
                </c:pt>
                <c:pt idx="5">
                  <c:v>5.7890977265021423E-3</c:v>
                </c:pt>
                <c:pt idx="6">
                  <c:v>6.2557801521687011E-3</c:v>
                </c:pt>
                <c:pt idx="7">
                  <c:v>6.62725921181085E-3</c:v>
                </c:pt>
                <c:pt idx="8">
                  <c:v>6.8965106832310314E-3</c:v>
                </c:pt>
                <c:pt idx="9">
                  <c:v>7.0607617809752684E-3</c:v>
                </c:pt>
                <c:pt idx="10">
                  <c:v>7.1189577432519448E-3</c:v>
                </c:pt>
                <c:pt idx="11">
                  <c:v>7.0709656965430353E-3</c:v>
                </c:pt>
                <c:pt idx="12">
                  <c:v>6.9172313717654841E-3</c:v>
                </c:pt>
                <c:pt idx="13">
                  <c:v>6.6591419345432669E-3</c:v>
                </c:pt>
                <c:pt idx="14">
                  <c:v>6.2999811936606774E-3</c:v>
                </c:pt>
                <c:pt idx="15">
                  <c:v>5.8474953697995628E-3</c:v>
                </c:pt>
                <c:pt idx="16">
                  <c:v>5.3193355927511586E-3</c:v>
                </c:pt>
                <c:pt idx="17">
                  <c:v>4.7535877334202361E-3</c:v>
                </c:pt>
                <c:pt idx="18">
                  <c:v>4.2223937331369388E-3</c:v>
                </c:pt>
                <c:pt idx="19">
                  <c:v>3.8326748658432911E-3</c:v>
                </c:pt>
                <c:pt idx="20">
                  <c:v>3.6883894882140719E-3</c:v>
                </c:pt>
              </c:numCache>
            </c:numRef>
          </c:val>
          <c:extLst>
            <c:ext xmlns:c16="http://schemas.microsoft.com/office/drawing/2014/chart" uri="{C3380CC4-5D6E-409C-BE32-E72D297353CC}">
              <c16:uniqueId val="{00000001-E748-4CCB-AF22-C76340864E2B}"/>
            </c:ext>
          </c:extLst>
        </c:ser>
        <c:ser>
          <c:idx val="2"/>
          <c:order val="2"/>
          <c:val>
            <c:numRef>
              <c:f>Phi_p!$B$5:$V$5</c:f>
              <c:numCache>
                <c:formatCode>0.000</c:formatCode>
                <c:ptCount val="21"/>
                <c:pt idx="0">
                  <c:v>3.3663321002278803E-3</c:v>
                </c:pt>
                <c:pt idx="1">
                  <c:v>3.5544071570959373E-3</c:v>
                </c:pt>
                <c:pt idx="2">
                  <c:v>4.0174356097505961E-3</c:v>
                </c:pt>
                <c:pt idx="3">
                  <c:v>4.5946768924607969E-3</c:v>
                </c:pt>
                <c:pt idx="4">
                  <c:v>5.1882441182325495E-3</c:v>
                </c:pt>
                <c:pt idx="5">
                  <c:v>5.73587314592525E-3</c:v>
                </c:pt>
                <c:pt idx="6">
                  <c:v>6.2033377774903106E-3</c:v>
                </c:pt>
                <c:pt idx="7">
                  <c:v>6.5751635846980011E-3</c:v>
                </c:pt>
                <c:pt idx="8">
                  <c:v>6.8445735774642193E-3</c:v>
                </c:pt>
                <c:pt idx="9">
                  <c:v>7.0088960725860489E-3</c:v>
                </c:pt>
                <c:pt idx="10">
                  <c:v>7.0671202214202073E-3</c:v>
                </c:pt>
                <c:pt idx="11">
                  <c:v>7.0191241072458154E-3</c:v>
                </c:pt>
                <c:pt idx="12">
                  <c:v>6.8653385494497707E-3</c:v>
                </c:pt>
                <c:pt idx="13">
                  <c:v>6.6071058803591287E-3</c:v>
                </c:pt>
                <c:pt idx="14">
                  <c:v>6.2475909595969374E-3</c:v>
                </c:pt>
                <c:pt idx="15">
                  <c:v>5.7942859863055135E-3</c:v>
                </c:pt>
                <c:pt idx="16">
                  <c:v>5.2643290618926983E-3</c:v>
                </c:pt>
                <c:pt idx="17">
                  <c:v>4.6950888038517907E-3</c:v>
                </c:pt>
                <c:pt idx="18">
                  <c:v>4.1585314180739479E-3</c:v>
                </c:pt>
                <c:pt idx="19">
                  <c:v>3.7634891995812513E-3</c:v>
                </c:pt>
                <c:pt idx="20">
                  <c:v>3.6170029535416096E-3</c:v>
                </c:pt>
              </c:numCache>
            </c:numRef>
          </c:val>
          <c:extLst>
            <c:ext xmlns:c16="http://schemas.microsoft.com/office/drawing/2014/chart" uri="{C3380CC4-5D6E-409C-BE32-E72D297353CC}">
              <c16:uniqueId val="{00000002-E748-4CCB-AF22-C76340864E2B}"/>
            </c:ext>
          </c:extLst>
        </c:ser>
        <c:ser>
          <c:idx val="3"/>
          <c:order val="3"/>
          <c:val>
            <c:numRef>
              <c:f>Phi_p!$B$6:$V$6</c:f>
              <c:numCache>
                <c:formatCode>0.000</c:formatCode>
                <c:ptCount val="21"/>
                <c:pt idx="0">
                  <c:v>3.3036095113066991E-3</c:v>
                </c:pt>
                <c:pt idx="1">
                  <c:v>3.4878533149207279E-3</c:v>
                </c:pt>
                <c:pt idx="2">
                  <c:v>3.9502677509180547E-3</c:v>
                </c:pt>
                <c:pt idx="3">
                  <c:v>4.5340655120568946E-3</c:v>
                </c:pt>
                <c:pt idx="4">
                  <c:v>5.1328362282408923E-3</c:v>
                </c:pt>
                <c:pt idx="5">
                  <c:v>5.6831683594784719E-3</c:v>
                </c:pt>
                <c:pt idx="6">
                  <c:v>6.1518981159949171E-3</c:v>
                </c:pt>
                <c:pt idx="7">
                  <c:v>6.524280978923774E-3</c:v>
                </c:pt>
                <c:pt idx="8">
                  <c:v>6.7939358072682992E-3</c:v>
                </c:pt>
                <c:pt idx="9">
                  <c:v>6.9583646267316656E-3</c:v>
                </c:pt>
                <c:pt idx="10">
                  <c:v>7.0166242456829548E-3</c:v>
                </c:pt>
                <c:pt idx="11">
                  <c:v>6.9686142287175273E-3</c:v>
                </c:pt>
                <c:pt idx="12">
                  <c:v>6.8147384611154087E-3</c:v>
                </c:pt>
                <c:pt idx="13">
                  <c:v>6.5562680135367616E-3</c:v>
                </c:pt>
                <c:pt idx="14">
                  <c:v>6.1961701068590251E-3</c:v>
                </c:pt>
                <c:pt idx="15">
                  <c:v>5.7415197548066326E-3</c:v>
                </c:pt>
                <c:pt idx="16">
                  <c:v>5.2085981619126361E-3</c:v>
                </c:pt>
                <c:pt idx="17">
                  <c:v>4.6335549566637576E-3</c:v>
                </c:pt>
                <c:pt idx="18">
                  <c:v>4.0879921458393444E-3</c:v>
                </c:pt>
                <c:pt idx="19">
                  <c:v>3.6839576080684288E-3</c:v>
                </c:pt>
                <c:pt idx="20">
                  <c:v>3.5337583571979406E-3</c:v>
                </c:pt>
              </c:numCache>
            </c:numRef>
          </c:val>
          <c:extLst>
            <c:ext xmlns:c16="http://schemas.microsoft.com/office/drawing/2014/chart" uri="{C3380CC4-5D6E-409C-BE32-E72D297353CC}">
              <c16:uniqueId val="{00000003-E748-4CCB-AF22-C76340864E2B}"/>
            </c:ext>
          </c:extLst>
        </c:ser>
        <c:ser>
          <c:idx val="4"/>
          <c:order val="4"/>
          <c:val>
            <c:numRef>
              <c:f>Phi_p!$B$7:$V$7</c:f>
              <c:numCache>
                <c:formatCode>0.000</c:formatCode>
                <c:ptCount val="21"/>
                <c:pt idx="0">
                  <c:v>3.226621172024879E-3</c:v>
                </c:pt>
                <c:pt idx="1">
                  <c:v>3.4098365794215163E-3</c:v>
                </c:pt>
                <c:pt idx="2">
                  <c:v>3.8764487553996298E-3</c:v>
                </c:pt>
                <c:pt idx="3">
                  <c:v>4.4701016011844223E-3</c:v>
                </c:pt>
                <c:pt idx="4">
                  <c:v>5.076120641505177E-3</c:v>
                </c:pt>
                <c:pt idx="5">
                  <c:v>5.6301894536914428E-3</c:v>
                </c:pt>
                <c:pt idx="6">
                  <c:v>6.1006412020948057E-3</c:v>
                </c:pt>
                <c:pt idx="7">
                  <c:v>6.4737808436606693E-3</c:v>
                </c:pt>
                <c:pt idx="8">
                  <c:v>6.7437606928437144E-3</c:v>
                </c:pt>
                <c:pt idx="9">
                  <c:v>6.9083294152573358E-3</c:v>
                </c:pt>
                <c:pt idx="10">
                  <c:v>6.9666306739187278E-3</c:v>
                </c:pt>
                <c:pt idx="11">
                  <c:v>6.9185981719525136E-3</c:v>
                </c:pt>
                <c:pt idx="12">
                  <c:v>6.7645950029358659E-3</c:v>
                </c:pt>
                <c:pt idx="13">
                  <c:v>6.5057986608084159E-3</c:v>
                </c:pt>
                <c:pt idx="14">
                  <c:v>6.1449014652019823E-3</c:v>
                </c:pt>
                <c:pt idx="15">
                  <c:v>5.6884073962066651E-3</c:v>
                </c:pt>
                <c:pt idx="16">
                  <c:v>5.1513953129785055E-3</c:v>
                </c:pt>
                <c:pt idx="17">
                  <c:v>4.5682611273612011E-3</c:v>
                </c:pt>
                <c:pt idx="18">
                  <c:v>4.0099428841001887E-3</c:v>
                </c:pt>
                <c:pt idx="19">
                  <c:v>3.5930556338424676E-3</c:v>
                </c:pt>
                <c:pt idx="20">
                  <c:v>3.4375625245138702E-3</c:v>
                </c:pt>
              </c:numCache>
            </c:numRef>
          </c:val>
          <c:extLst>
            <c:ext xmlns:c16="http://schemas.microsoft.com/office/drawing/2014/chart" uri="{C3380CC4-5D6E-409C-BE32-E72D297353CC}">
              <c16:uniqueId val="{00000004-E748-4CCB-AF22-C76340864E2B}"/>
            </c:ext>
          </c:extLst>
        </c:ser>
        <c:ser>
          <c:idx val="5"/>
          <c:order val="5"/>
          <c:val>
            <c:numRef>
              <c:f>Phi_p!$B$8:$V$8</c:f>
              <c:numCache>
                <c:formatCode>0.000</c:formatCode>
                <c:ptCount val="21"/>
                <c:pt idx="0">
                  <c:v>3.1365052583072119E-3</c:v>
                </c:pt>
                <c:pt idx="1">
                  <c:v>3.321616850743646E-3</c:v>
                </c:pt>
                <c:pt idx="2">
                  <c:v>3.7977106933956908E-3</c:v>
                </c:pt>
                <c:pt idx="3">
                  <c:v>4.40485890095213E-3</c:v>
                </c:pt>
                <c:pt idx="4">
                  <c:v>5.0201642677664571E-3</c:v>
                </c:pt>
                <c:pt idx="5">
                  <c:v>5.5789537597971117E-3</c:v>
                </c:pt>
                <c:pt idx="6">
                  <c:v>6.0515484802696811E-3</c:v>
                </c:pt>
                <c:pt idx="7">
                  <c:v>6.4256289646013546E-3</c:v>
                </c:pt>
                <c:pt idx="8">
                  <c:v>6.696005364667636E-3</c:v>
                </c:pt>
                <c:pt idx="9">
                  <c:v>6.860745312213699E-3</c:v>
                </c:pt>
                <c:pt idx="10">
                  <c:v>6.9190925473462178E-3</c:v>
                </c:pt>
                <c:pt idx="11">
                  <c:v>6.8710305533349414E-3</c:v>
                </c:pt>
                <c:pt idx="12">
                  <c:v>6.7168649655125305E-3</c:v>
                </c:pt>
                <c:pt idx="13">
                  <c:v>6.4576634919224244E-3</c:v>
                </c:pt>
                <c:pt idx="14">
                  <c:v>6.095767689876061E-3</c:v>
                </c:pt>
                <c:pt idx="15">
                  <c:v>5.6369707220944639E-3</c:v>
                </c:pt>
                <c:pt idx="16">
                  <c:v>5.0948018910897406E-3</c:v>
                </c:pt>
                <c:pt idx="17">
                  <c:v>4.5013265358962665E-3</c:v>
                </c:pt>
                <c:pt idx="18">
                  <c:v>3.9263502811612691E-3</c:v>
                </c:pt>
                <c:pt idx="19">
                  <c:v>3.4924701967361618E-3</c:v>
                </c:pt>
                <c:pt idx="20">
                  <c:v>3.3300078137556773E-3</c:v>
                </c:pt>
              </c:numCache>
            </c:numRef>
          </c:val>
          <c:extLst>
            <c:ext xmlns:c16="http://schemas.microsoft.com/office/drawing/2014/chart" uri="{C3380CC4-5D6E-409C-BE32-E72D297353CC}">
              <c16:uniqueId val="{00000005-E748-4CCB-AF22-C76340864E2B}"/>
            </c:ext>
          </c:extLst>
        </c:ser>
        <c:ser>
          <c:idx val="6"/>
          <c:order val="6"/>
          <c:val>
            <c:numRef>
              <c:f>Phi_p!$B$9:$V$9</c:f>
              <c:numCache>
                <c:formatCode>0.000</c:formatCode>
                <c:ptCount val="21"/>
                <c:pt idx="0">
                  <c:v>3.0330395892762966E-3</c:v>
                </c:pt>
                <c:pt idx="1">
                  <c:v>3.2226583965125218E-3</c:v>
                </c:pt>
                <c:pt idx="2">
                  <c:v>3.713561050153347E-3</c:v>
                </c:pt>
                <c:pt idx="3">
                  <c:v>4.3381688896469888E-3</c:v>
                </c:pt>
                <c:pt idx="4">
                  <c:v>4.9647772719191964E-3</c:v>
                </c:pt>
                <c:pt idx="5">
                  <c:v>5.529204394665835E-3</c:v>
                </c:pt>
                <c:pt idx="6">
                  <c:v>6.0043175244962948E-3</c:v>
                </c:pt>
                <c:pt idx="7">
                  <c:v>6.3795037830919905E-3</c:v>
                </c:pt>
                <c:pt idx="8">
                  <c:v>6.6503375402045721E-3</c:v>
                </c:pt>
                <c:pt idx="9">
                  <c:v>6.8152778079395154E-3</c:v>
                </c:pt>
                <c:pt idx="10">
                  <c:v>6.8736730369994507E-3</c:v>
                </c:pt>
                <c:pt idx="11">
                  <c:v>6.8255770267463814E-3</c:v>
                </c:pt>
                <c:pt idx="12">
                  <c:v>6.671216514242761E-3</c:v>
                </c:pt>
                <c:pt idx="13">
                  <c:v>6.4115422521136131E-3</c:v>
                </c:pt>
                <c:pt idx="14">
                  <c:v>6.0484694326784555E-3</c:v>
                </c:pt>
                <c:pt idx="15">
                  <c:v>5.5869608809525264E-3</c:v>
                </c:pt>
                <c:pt idx="16">
                  <c:v>5.0386471051646975E-3</c:v>
                </c:pt>
                <c:pt idx="17">
                  <c:v>4.4326400736074811E-3</c:v>
                </c:pt>
                <c:pt idx="18">
                  <c:v>3.8369045181744052E-3</c:v>
                </c:pt>
                <c:pt idx="19">
                  <c:v>3.381509798729066E-3</c:v>
                </c:pt>
                <c:pt idx="20">
                  <c:v>3.2102851125319692E-3</c:v>
                </c:pt>
              </c:numCache>
            </c:numRef>
          </c:val>
          <c:extLst>
            <c:ext xmlns:c16="http://schemas.microsoft.com/office/drawing/2014/chart" uri="{C3380CC4-5D6E-409C-BE32-E72D297353CC}">
              <c16:uniqueId val="{00000006-E748-4CCB-AF22-C76340864E2B}"/>
            </c:ext>
          </c:extLst>
        </c:ser>
        <c:ser>
          <c:idx val="7"/>
          <c:order val="7"/>
          <c:val>
            <c:numRef>
              <c:f>Phi_p!$B$10:$V$10</c:f>
              <c:numCache>
                <c:formatCode>0.000</c:formatCode>
                <c:ptCount val="21"/>
                <c:pt idx="0">
                  <c:v>2.9163433168942995E-3</c:v>
                </c:pt>
                <c:pt idx="1">
                  <c:v>3.1131332874160655E-3</c:v>
                </c:pt>
                <c:pt idx="2">
                  <c:v>3.6246409027423892E-3</c:v>
                </c:pt>
                <c:pt idx="3">
                  <c:v>4.2709995903279516E-3</c:v>
                </c:pt>
                <c:pt idx="4">
                  <c:v>4.9108755811090362E-3</c:v>
                </c:pt>
                <c:pt idx="5">
                  <c:v>5.4817721954532632E-3</c:v>
                </c:pt>
                <c:pt idx="6">
                  <c:v>5.9597226790718168E-3</c:v>
                </c:pt>
                <c:pt idx="7">
                  <c:v>6.3361576014510897E-3</c:v>
                </c:pt>
                <c:pt idx="8">
                  <c:v>6.6074960034677409E-3</c:v>
                </c:pt>
                <c:pt idx="9">
                  <c:v>6.7726636294667426E-3</c:v>
                </c:pt>
                <c:pt idx="10">
                  <c:v>6.8311054138112349E-3</c:v>
                </c:pt>
                <c:pt idx="11">
                  <c:v>6.7829743511404203E-3</c:v>
                </c:pt>
                <c:pt idx="12">
                  <c:v>6.6283886241473656E-3</c:v>
                </c:pt>
                <c:pt idx="13">
                  <c:v>6.3681882817406771E-3</c:v>
                </c:pt>
                <c:pt idx="14">
                  <c:v>6.0037839388320576E-3</c:v>
                </c:pt>
                <c:pt idx="15">
                  <c:v>5.5392172043085379E-3</c:v>
                </c:pt>
                <c:pt idx="16">
                  <c:v>4.983867530964396E-3</c:v>
                </c:pt>
                <c:pt idx="17">
                  <c:v>4.3632294338330309E-3</c:v>
                </c:pt>
                <c:pt idx="18">
                  <c:v>3.7423875692359416E-3</c:v>
                </c:pt>
                <c:pt idx="19">
                  <c:v>3.2604530752674893E-3</c:v>
                </c:pt>
                <c:pt idx="20">
                  <c:v>3.0785384254578461E-3</c:v>
                </c:pt>
              </c:numCache>
            </c:numRef>
          </c:val>
          <c:extLst>
            <c:ext xmlns:c16="http://schemas.microsoft.com/office/drawing/2014/chart" uri="{C3380CC4-5D6E-409C-BE32-E72D297353CC}">
              <c16:uniqueId val="{00000007-E748-4CCB-AF22-C76340864E2B}"/>
            </c:ext>
          </c:extLst>
        </c:ser>
        <c:ser>
          <c:idx val="8"/>
          <c:order val="8"/>
          <c:val>
            <c:numRef>
              <c:f>Phi_p!$B$11:$V$11</c:f>
              <c:numCache>
                <c:formatCode>0.000</c:formatCode>
                <c:ptCount val="21"/>
                <c:pt idx="0">
                  <c:v>2.7858871832062556E-3</c:v>
                </c:pt>
                <c:pt idx="1">
                  <c:v>2.9924002938097002E-3</c:v>
                </c:pt>
                <c:pt idx="2">
                  <c:v>3.530724481720746E-3</c:v>
                </c:pt>
                <c:pt idx="3">
                  <c:v>4.2034657416385778E-3</c:v>
                </c:pt>
                <c:pt idx="4">
                  <c:v>4.8584769372867383E-3</c:v>
                </c:pt>
                <c:pt idx="5">
                  <c:v>5.4365719009479025E-3</c:v>
                </c:pt>
                <c:pt idx="6">
                  <c:v>5.9176110462339374E-3</c:v>
                </c:pt>
                <c:pt idx="7">
                  <c:v>6.295414081866426E-3</c:v>
                </c:pt>
                <c:pt idx="8">
                  <c:v>6.5672879754851829E-3</c:v>
                </c:pt>
                <c:pt idx="9">
                  <c:v>6.7327089836533632E-3</c:v>
                </c:pt>
                <c:pt idx="10">
                  <c:v>6.7911909782023367E-3</c:v>
                </c:pt>
                <c:pt idx="11">
                  <c:v>6.743028948898242E-3</c:v>
                </c:pt>
                <c:pt idx="12">
                  <c:v>6.588189080573314E-3</c:v>
                </c:pt>
                <c:pt idx="13">
                  <c:v>6.3274269317402888E-3</c:v>
                </c:pt>
                <c:pt idx="14">
                  <c:v>5.9615622290182619E-3</c:v>
                </c:pt>
                <c:pt idx="15">
                  <c:v>5.4936647263877647E-3</c:v>
                </c:pt>
                <c:pt idx="16">
                  <c:v>4.9305045993883866E-3</c:v>
                </c:pt>
                <c:pt idx="17">
                  <c:v>4.2932712918904098E-3</c:v>
                </c:pt>
                <c:pt idx="18">
                  <c:v>3.6426833351389299E-3</c:v>
                </c:pt>
                <c:pt idx="19">
                  <c:v>3.1285301179546838E-3</c:v>
                </c:pt>
                <c:pt idx="20">
                  <c:v>2.9338579264172404E-3</c:v>
                </c:pt>
              </c:numCache>
            </c:numRef>
          </c:val>
          <c:extLst>
            <c:ext xmlns:c16="http://schemas.microsoft.com/office/drawing/2014/chart" uri="{C3380CC4-5D6E-409C-BE32-E72D297353CC}">
              <c16:uniqueId val="{00000008-E748-4CCB-AF22-C76340864E2B}"/>
            </c:ext>
          </c:extLst>
        </c:ser>
        <c:ser>
          <c:idx val="9"/>
          <c:order val="9"/>
          <c:val>
            <c:numRef>
              <c:f>Phi_p!$B$12:$V$12</c:f>
              <c:numCache>
                <c:formatCode>0.000</c:formatCode>
                <c:ptCount val="21"/>
                <c:pt idx="0">
                  <c:v>2.641266417715647E-3</c:v>
                </c:pt>
                <c:pt idx="1">
                  <c:v>2.8601181729091688E-3</c:v>
                </c:pt>
                <c:pt idx="2">
                  <c:v>3.4322477190376552E-3</c:v>
                </c:pt>
                <c:pt idx="3">
                  <c:v>4.1363658321173814E-3</c:v>
                </c:pt>
                <c:pt idx="4">
                  <c:v>4.8082193664077382E-3</c:v>
                </c:pt>
                <c:pt idx="5">
                  <c:v>5.394121195182555E-3</c:v>
                </c:pt>
                <c:pt idx="6">
                  <c:v>5.8784204296537298E-3</c:v>
                </c:pt>
                <c:pt idx="7">
                  <c:v>6.2576876905700131E-3</c:v>
                </c:pt>
                <c:pt idx="8">
                  <c:v>6.5301076884327017E-3</c:v>
                </c:pt>
                <c:pt idx="9">
                  <c:v>6.6958089263283796E-3</c:v>
                </c:pt>
                <c:pt idx="10">
                  <c:v>6.7543175293776772E-3</c:v>
                </c:pt>
                <c:pt idx="11">
                  <c:v>6.706136029029407E-3</c:v>
                </c:pt>
                <c:pt idx="12">
                  <c:v>6.5510125618756816E-3</c:v>
                </c:pt>
                <c:pt idx="13">
                  <c:v>6.2896742442791875E-3</c:v>
                </c:pt>
                <c:pt idx="14">
                  <c:v>5.9222460160154979E-3</c:v>
                </c:pt>
                <c:pt idx="15">
                  <c:v>5.4508317568856659E-3</c:v>
                </c:pt>
                <c:pt idx="16">
                  <c:v>4.8792211488453037E-3</c:v>
                </c:pt>
                <c:pt idx="17">
                  <c:v>4.2236247219163041E-3</c:v>
                </c:pt>
                <c:pt idx="18">
                  <c:v>3.5383137287210158E-3</c:v>
                </c:pt>
                <c:pt idx="19">
                  <c:v>2.9854169086155798E-3</c:v>
                </c:pt>
                <c:pt idx="20">
                  <c:v>2.7757961855248672E-3</c:v>
                </c:pt>
              </c:numCache>
            </c:numRef>
          </c:val>
          <c:extLst>
            <c:ext xmlns:c16="http://schemas.microsoft.com/office/drawing/2014/chart" uri="{C3380CC4-5D6E-409C-BE32-E72D297353CC}">
              <c16:uniqueId val="{00000009-E748-4CCB-AF22-C76340864E2B}"/>
            </c:ext>
          </c:extLst>
        </c:ser>
        <c:ser>
          <c:idx val="10"/>
          <c:order val="10"/>
          <c:val>
            <c:numRef>
              <c:f>Phi_p!$B$13:$V$13</c:f>
              <c:numCache>
                <c:formatCode>0.000</c:formatCode>
                <c:ptCount val="21"/>
                <c:pt idx="0">
                  <c:v>2.4816558105511749E-3</c:v>
                </c:pt>
                <c:pt idx="1">
                  <c:v>2.7153736852412545E-3</c:v>
                </c:pt>
                <c:pt idx="2">
                  <c:v>3.3292118893065948E-3</c:v>
                </c:pt>
                <c:pt idx="3">
                  <c:v>4.0700839602188631E-3</c:v>
                </c:pt>
                <c:pt idx="4">
                  <c:v>4.7602424228663596E-3</c:v>
                </c:pt>
                <c:pt idx="5">
                  <c:v>5.3544245314320693E-3</c:v>
                </c:pt>
                <c:pt idx="6">
                  <c:v>5.8420622013727963E-3</c:v>
                </c:pt>
                <c:pt idx="7">
                  <c:v>6.2228690260073905E-3</c:v>
                </c:pt>
                <c:pt idx="8">
                  <c:v>6.4958207925969354E-3</c:v>
                </c:pt>
                <c:pt idx="9">
                  <c:v>6.6618332398138578E-3</c:v>
                </c:pt>
                <c:pt idx="10">
                  <c:v>6.7203442118437965E-3</c:v>
                </c:pt>
                <c:pt idx="11">
                  <c:v>6.6721656355659565E-3</c:v>
                </c:pt>
                <c:pt idx="12">
                  <c:v>6.5167253686994747E-3</c:v>
                </c:pt>
                <c:pt idx="13">
                  <c:v>6.2548227748364773E-3</c:v>
                </c:pt>
                <c:pt idx="14">
                  <c:v>5.8857511284180642E-3</c:v>
                </c:pt>
                <c:pt idx="15">
                  <c:v>5.4107343684684289E-3</c:v>
                </c:pt>
                <c:pt idx="16">
                  <c:v>4.8301830338436328E-3</c:v>
                </c:pt>
                <c:pt idx="17">
                  <c:v>4.1547342166562357E-3</c:v>
                </c:pt>
                <c:pt idx="18">
                  <c:v>3.429349385028071E-3</c:v>
                </c:pt>
                <c:pt idx="19">
                  <c:v>2.8300847734674386E-3</c:v>
                </c:pt>
                <c:pt idx="20">
                  <c:v>2.6032566001285133E-3</c:v>
                </c:pt>
              </c:numCache>
            </c:numRef>
          </c:val>
          <c:extLst>
            <c:ext xmlns:c16="http://schemas.microsoft.com/office/drawing/2014/chart" uri="{C3380CC4-5D6E-409C-BE32-E72D297353CC}">
              <c16:uniqueId val="{0000000A-E748-4CCB-AF22-C76340864E2B}"/>
            </c:ext>
          </c:extLst>
        </c:ser>
        <c:ser>
          <c:idx val="11"/>
          <c:order val="11"/>
          <c:val>
            <c:numRef>
              <c:f>Phi_p!$B$14:$V$14</c:f>
              <c:numCache>
                <c:formatCode>0.000</c:formatCode>
                <c:ptCount val="21"/>
                <c:pt idx="0">
                  <c:v>2.306289679843216E-3</c:v>
                </c:pt>
                <c:pt idx="1">
                  <c:v>2.5573132410328706E-3</c:v>
                </c:pt>
                <c:pt idx="2">
                  <c:v>3.2221280786108343E-3</c:v>
                </c:pt>
                <c:pt idx="3">
                  <c:v>4.005523333549507E-3</c:v>
                </c:pt>
                <c:pt idx="4">
                  <c:v>4.7150945581240231E-3</c:v>
                </c:pt>
                <c:pt idx="5">
                  <c:v>5.3178854011026802E-3</c:v>
                </c:pt>
                <c:pt idx="6">
                  <c:v>5.8088315782353376E-3</c:v>
                </c:pt>
                <c:pt idx="7">
                  <c:v>6.1912381075761259E-3</c:v>
                </c:pt>
                <c:pt idx="8">
                  <c:v>6.4646758814538297E-3</c:v>
                </c:pt>
                <c:pt idx="9">
                  <c:v>6.6310397545754039E-3</c:v>
                </c:pt>
                <c:pt idx="10">
                  <c:v>6.6895131267034127E-3</c:v>
                </c:pt>
                <c:pt idx="11">
                  <c:v>6.6413758235686193E-3</c:v>
                </c:pt>
                <c:pt idx="12">
                  <c:v>6.4855766376657473E-3</c:v>
                </c:pt>
                <c:pt idx="13">
                  <c:v>6.2231544158560196E-3</c:v>
                </c:pt>
                <c:pt idx="14">
                  <c:v>5.8523770866124357E-3</c:v>
                </c:pt>
                <c:pt idx="15">
                  <c:v>5.3737877090119816E-3</c:v>
                </c:pt>
                <c:pt idx="16">
                  <c:v>4.7839650316000197E-3</c:v>
                </c:pt>
                <c:pt idx="17">
                  <c:v>4.0875620878005128E-3</c:v>
                </c:pt>
                <c:pt idx="18">
                  <c:v>3.3163596941845198E-3</c:v>
                </c:pt>
                <c:pt idx="19">
                  <c:v>2.6616592671061087E-3</c:v>
                </c:pt>
                <c:pt idx="20">
                  <c:v>2.415420319984497E-3</c:v>
                </c:pt>
              </c:numCache>
            </c:numRef>
          </c:val>
          <c:extLst>
            <c:ext xmlns:c16="http://schemas.microsoft.com/office/drawing/2014/chart" uri="{C3380CC4-5D6E-409C-BE32-E72D297353CC}">
              <c16:uniqueId val="{0000000B-E748-4CCB-AF22-C76340864E2B}"/>
            </c:ext>
          </c:extLst>
        </c:ser>
        <c:ser>
          <c:idx val="12"/>
          <c:order val="12"/>
          <c:val>
            <c:numRef>
              <c:f>Phi_p!$B$15:$V$15</c:f>
              <c:numCache>
                <c:formatCode>0.000</c:formatCode>
                <c:ptCount val="21"/>
                <c:pt idx="0">
                  <c:v>2.1141319530304887E-3</c:v>
                </c:pt>
                <c:pt idx="1">
                  <c:v>2.3845085609578579E-3</c:v>
                </c:pt>
                <c:pt idx="2">
                  <c:v>3.1113283309235841E-3</c:v>
                </c:pt>
                <c:pt idx="3">
                  <c:v>3.9433857596992165E-3</c:v>
                </c:pt>
                <c:pt idx="4">
                  <c:v>4.6729834763035395E-3</c:v>
                </c:pt>
                <c:pt idx="5">
                  <c:v>5.2845651014022058E-3</c:v>
                </c:pt>
                <c:pt idx="6">
                  <c:v>5.7786639741033551E-3</c:v>
                </c:pt>
                <c:pt idx="7">
                  <c:v>6.1627248760006354E-3</c:v>
                </c:pt>
                <c:pt idx="8">
                  <c:v>6.4365627866370678E-3</c:v>
                </c:pt>
                <c:pt idx="9">
                  <c:v>6.6033352209051623E-3</c:v>
                </c:pt>
                <c:pt idx="10">
                  <c:v>6.6617080719626673E-3</c:v>
                </c:pt>
                <c:pt idx="11">
                  <c:v>6.6136736458271995E-3</c:v>
                </c:pt>
                <c:pt idx="12">
                  <c:v>6.4574568321819252E-3</c:v>
                </c:pt>
                <c:pt idx="13">
                  <c:v>6.1946012166977354E-3</c:v>
                </c:pt>
                <c:pt idx="14">
                  <c:v>5.8220637477889624E-3</c:v>
                </c:pt>
                <c:pt idx="15">
                  <c:v>5.3400651524059062E-3</c:v>
                </c:pt>
                <c:pt idx="16">
                  <c:v>4.7408011929408068E-3</c:v>
                </c:pt>
                <c:pt idx="17">
                  <c:v>4.0228696133275867E-3</c:v>
                </c:pt>
                <c:pt idx="18">
                  <c:v>3.1997295493415233E-3</c:v>
                </c:pt>
                <c:pt idx="19">
                  <c:v>2.4785987115604215E-3</c:v>
                </c:pt>
                <c:pt idx="20">
                  <c:v>2.2110415388260397E-3</c:v>
                </c:pt>
              </c:numCache>
            </c:numRef>
          </c:val>
          <c:extLst>
            <c:ext xmlns:c16="http://schemas.microsoft.com/office/drawing/2014/chart" uri="{C3380CC4-5D6E-409C-BE32-E72D297353CC}">
              <c16:uniqueId val="{0000000C-E748-4CCB-AF22-C76340864E2B}"/>
            </c:ext>
          </c:extLst>
        </c:ser>
        <c:ser>
          <c:idx val="13"/>
          <c:order val="13"/>
          <c:val>
            <c:numRef>
              <c:f>Phi_p!$B$16:$V$16</c:f>
              <c:numCache>
                <c:formatCode>0.000</c:formatCode>
                <c:ptCount val="21"/>
                <c:pt idx="0">
                  <c:v>1.9042722943970998E-3</c:v>
                </c:pt>
                <c:pt idx="1">
                  <c:v>2.1953133898946911E-3</c:v>
                </c:pt>
                <c:pt idx="2">
                  <c:v>2.9976860213410525E-3</c:v>
                </c:pt>
                <c:pt idx="3">
                  <c:v>3.8848293229734399E-3</c:v>
                </c:pt>
                <c:pt idx="4">
                  <c:v>4.6344023312977932E-3</c:v>
                </c:pt>
                <c:pt idx="5">
                  <c:v>5.2548207522614583E-3</c:v>
                </c:pt>
                <c:pt idx="6">
                  <c:v>5.7517696984777421E-3</c:v>
                </c:pt>
                <c:pt idx="7">
                  <c:v>6.1375486474112484E-3</c:v>
                </c:pt>
                <c:pt idx="8">
                  <c:v>6.411649076373328E-3</c:v>
                </c:pt>
                <c:pt idx="9">
                  <c:v>6.5789147550842841E-3</c:v>
                </c:pt>
                <c:pt idx="10">
                  <c:v>6.6370912538033502E-3</c:v>
                </c:pt>
                <c:pt idx="11">
                  <c:v>6.5892544974635939E-3</c:v>
                </c:pt>
                <c:pt idx="12">
                  <c:v>6.4325340091833209E-3</c:v>
                </c:pt>
                <c:pt idx="13">
                  <c:v>6.1693845154509016E-3</c:v>
                </c:pt>
                <c:pt idx="14">
                  <c:v>5.7950254597858523E-3</c:v>
                </c:pt>
                <c:pt idx="15">
                  <c:v>5.3099356089597984E-3</c:v>
                </c:pt>
                <c:pt idx="16">
                  <c:v>4.7012097991612871E-3</c:v>
                </c:pt>
                <c:pt idx="17">
                  <c:v>3.9618745269748377E-3</c:v>
                </c:pt>
                <c:pt idx="18">
                  <c:v>3.0803850866723279E-3</c:v>
                </c:pt>
                <c:pt idx="19">
                  <c:v>2.2792070690876094E-3</c:v>
                </c:pt>
                <c:pt idx="20">
                  <c:v>1.9891583318218976E-3</c:v>
                </c:pt>
              </c:numCache>
            </c:numRef>
          </c:val>
          <c:extLst>
            <c:ext xmlns:c16="http://schemas.microsoft.com/office/drawing/2014/chart" uri="{C3380CC4-5D6E-409C-BE32-E72D297353CC}">
              <c16:uniqueId val="{0000000D-E748-4CCB-AF22-C76340864E2B}"/>
            </c:ext>
          </c:extLst>
        </c:ser>
        <c:ser>
          <c:idx val="14"/>
          <c:order val="14"/>
          <c:val>
            <c:numRef>
              <c:f>Phi_p!$B$17:$V$17</c:f>
              <c:numCache>
                <c:formatCode>0.000</c:formatCode>
                <c:ptCount val="21"/>
                <c:pt idx="0">
                  <c:v>1.6757882030503895E-3</c:v>
                </c:pt>
                <c:pt idx="1">
                  <c:v>1.9872602228432935E-3</c:v>
                </c:pt>
                <c:pt idx="2">
                  <c:v>2.8821962680763381E-3</c:v>
                </c:pt>
                <c:pt idx="3">
                  <c:v>3.8309278527057667E-3</c:v>
                </c:pt>
                <c:pt idx="4">
                  <c:v>4.5995637437718142E-3</c:v>
                </c:pt>
                <c:pt idx="5">
                  <c:v>5.2287535914614424E-3</c:v>
                </c:pt>
                <c:pt idx="6">
                  <c:v>5.7280796121429237E-3</c:v>
                </c:pt>
                <c:pt idx="7">
                  <c:v>6.1156686147933867E-3</c:v>
                </c:pt>
                <c:pt idx="8">
                  <c:v>6.3898278680790763E-3</c:v>
                </c:pt>
                <c:pt idx="9">
                  <c:v>6.5577126147733887E-3</c:v>
                </c:pt>
                <c:pt idx="10">
                  <c:v>6.615551534161759E-3</c:v>
                </c:pt>
                <c:pt idx="11">
                  <c:v>6.5680529770104001E-3</c:v>
                </c:pt>
                <c:pt idx="12">
                  <c:v>6.4107017650483419E-3</c:v>
                </c:pt>
                <c:pt idx="13">
                  <c:v>6.1474656714931479E-3</c:v>
                </c:pt>
                <c:pt idx="14">
                  <c:v>5.771196887979428E-3</c:v>
                </c:pt>
                <c:pt idx="15">
                  <c:v>5.283512059577211E-3</c:v>
                </c:pt>
                <c:pt idx="16">
                  <c:v>4.66542717163733E-3</c:v>
                </c:pt>
                <c:pt idx="17">
                  <c:v>3.9057118421966614E-3</c:v>
                </c:pt>
                <c:pt idx="18">
                  <c:v>2.9593806097252301E-3</c:v>
                </c:pt>
                <c:pt idx="19">
                  <c:v>2.0608876314549057E-3</c:v>
                </c:pt>
                <c:pt idx="20">
                  <c:v>1.7486793988921831E-3</c:v>
                </c:pt>
              </c:numCache>
            </c:numRef>
          </c:val>
          <c:extLst>
            <c:ext xmlns:c16="http://schemas.microsoft.com/office/drawing/2014/chart" uri="{C3380CC4-5D6E-409C-BE32-E72D297353CC}">
              <c16:uniqueId val="{0000000E-E748-4CCB-AF22-C76340864E2B}"/>
            </c:ext>
          </c:extLst>
        </c:ser>
        <c:ser>
          <c:idx val="15"/>
          <c:order val="15"/>
          <c:val>
            <c:numRef>
              <c:f>Phi_p!$B$18:$V$18</c:f>
              <c:numCache>
                <c:formatCode>0.000</c:formatCode>
                <c:ptCount val="21"/>
                <c:pt idx="0">
                  <c:v>1.4282371210023335E-3</c:v>
                </c:pt>
                <c:pt idx="1">
                  <c:v>1.7571286589654373E-3</c:v>
                </c:pt>
                <c:pt idx="2">
                  <c:v>2.7666798662066483E-3</c:v>
                </c:pt>
                <c:pt idx="3">
                  <c:v>3.7831553114784119E-3</c:v>
                </c:pt>
                <c:pt idx="4">
                  <c:v>4.5688787920586628E-3</c:v>
                </c:pt>
                <c:pt idx="5">
                  <c:v>5.2066995920711789E-3</c:v>
                </c:pt>
                <c:pt idx="6">
                  <c:v>5.7077365362197367E-3</c:v>
                </c:pt>
                <c:pt idx="7">
                  <c:v>6.0972774031967979E-3</c:v>
                </c:pt>
                <c:pt idx="8">
                  <c:v>6.3712107050331356E-3</c:v>
                </c:pt>
                <c:pt idx="9">
                  <c:v>6.5398960034399279E-3</c:v>
                </c:pt>
                <c:pt idx="10">
                  <c:v>6.5971974384733427E-3</c:v>
                </c:pt>
                <c:pt idx="11">
                  <c:v>6.5502366094261685E-3</c:v>
                </c:pt>
                <c:pt idx="12">
                  <c:v>6.3920719388406494E-3</c:v>
                </c:pt>
                <c:pt idx="13">
                  <c:v>6.1290393546032454E-3</c:v>
                </c:pt>
                <c:pt idx="14">
                  <c:v>5.7507240032159323E-3</c:v>
                </c:pt>
                <c:pt idx="15">
                  <c:v>5.2611415555046687E-3</c:v>
                </c:pt>
                <c:pt idx="16">
                  <c:v>4.6338856001221758E-3</c:v>
                </c:pt>
                <c:pt idx="17">
                  <c:v>3.855917531986401E-3</c:v>
                </c:pt>
                <c:pt idx="18">
                  <c:v>2.8386106665513971E-3</c:v>
                </c:pt>
                <c:pt idx="19">
                  <c:v>1.8203263559718851E-3</c:v>
                </c:pt>
                <c:pt idx="20">
                  <c:v>1.4891247253443782E-3</c:v>
                </c:pt>
              </c:numCache>
            </c:numRef>
          </c:val>
          <c:extLst>
            <c:ext xmlns:c16="http://schemas.microsoft.com/office/drawing/2014/chart" uri="{C3380CC4-5D6E-409C-BE32-E72D297353CC}">
              <c16:uniqueId val="{0000000F-E748-4CCB-AF22-C76340864E2B}"/>
            </c:ext>
          </c:extLst>
        </c:ser>
        <c:ser>
          <c:idx val="16"/>
          <c:order val="16"/>
          <c:val>
            <c:numRef>
              <c:f>Phi_p!$B$19:$V$19</c:f>
              <c:numCache>
                <c:formatCode>0.000</c:formatCode>
                <c:ptCount val="21"/>
                <c:pt idx="0">
                  <c:v>1.1618588899159985E-3</c:v>
                </c:pt>
                <c:pt idx="1">
                  <c:v>1.5001284827849386E-3</c:v>
                </c:pt>
                <c:pt idx="2">
                  <c:v>2.653679333579852E-3</c:v>
                </c:pt>
                <c:pt idx="3">
                  <c:v>3.7428866416742189E-3</c:v>
                </c:pt>
                <c:pt idx="4">
                  <c:v>4.5425054125803445E-3</c:v>
                </c:pt>
                <c:pt idx="5">
                  <c:v>5.1887743553770743E-3</c:v>
                </c:pt>
                <c:pt idx="6">
                  <c:v>5.6906528650910084E-3</c:v>
                </c:pt>
                <c:pt idx="7">
                  <c:v>6.0823521740385024E-3</c:v>
                </c:pt>
                <c:pt idx="8">
                  <c:v>6.3556853497597557E-3</c:v>
                </c:pt>
                <c:pt idx="9">
                  <c:v>6.5254174099502234E-3</c:v>
                </c:pt>
                <c:pt idx="10">
                  <c:v>6.5819149012731554E-3</c:v>
                </c:pt>
                <c:pt idx="11">
                  <c:v>6.5357582365027358E-3</c:v>
                </c:pt>
                <c:pt idx="12">
                  <c:v>6.3765325481354301E-3</c:v>
                </c:pt>
                <c:pt idx="13">
                  <c:v>6.1140847684808403E-3</c:v>
                </c:pt>
                <c:pt idx="14">
                  <c:v>5.7335219248411378E-3</c:v>
                </c:pt>
                <c:pt idx="15">
                  <c:v>5.2429501021639957E-3</c:v>
                </c:pt>
                <c:pt idx="16">
                  <c:v>4.6067617256879871E-3</c:v>
                </c:pt>
                <c:pt idx="17">
                  <c:v>3.8139286822426203E-3</c:v>
                </c:pt>
                <c:pt idx="18">
                  <c:v>2.7207178535101277E-3</c:v>
                </c:pt>
                <c:pt idx="19">
                  <c:v>1.5525504081193109E-3</c:v>
                </c:pt>
                <c:pt idx="20">
                  <c:v>1.2106138644638459E-3</c:v>
                </c:pt>
              </c:numCache>
            </c:numRef>
          </c:val>
          <c:extLst>
            <c:ext xmlns:c16="http://schemas.microsoft.com/office/drawing/2014/chart" uri="{C3380CC4-5D6E-409C-BE32-E72D297353CC}">
              <c16:uniqueId val="{00000010-E748-4CCB-AF22-C76340864E2B}"/>
            </c:ext>
          </c:extLst>
        </c:ser>
        <c:ser>
          <c:idx val="17"/>
          <c:order val="17"/>
          <c:val>
            <c:numRef>
              <c:f>Phi_p!$B$20:$V$20</c:f>
              <c:numCache>
                <c:formatCode>0.000</c:formatCode>
                <c:ptCount val="21"/>
                <c:pt idx="0">
                  <c:v>8.7851226383639947E-4</c:v>
                </c:pt>
                <c:pt idx="1">
                  <c:v>1.2094272653651941E-3</c:v>
                </c:pt>
                <c:pt idx="2">
                  <c:v>2.5474285127092999E-3</c:v>
                </c:pt>
                <c:pt idx="3">
                  <c:v>3.7116682060756713E-3</c:v>
                </c:pt>
                <c:pt idx="4">
                  <c:v>4.5207806263696942E-3</c:v>
                </c:pt>
                <c:pt idx="5">
                  <c:v>5.1752575976808084E-3</c:v>
                </c:pt>
                <c:pt idx="6">
                  <c:v>5.6769377451812778E-3</c:v>
                </c:pt>
                <c:pt idx="7">
                  <c:v>6.0710523925212893E-3</c:v>
                </c:pt>
                <c:pt idx="8">
                  <c:v>6.3433389313470642E-3</c:v>
                </c:pt>
                <c:pt idx="9">
                  <c:v>6.5144154438281469E-3</c:v>
                </c:pt>
                <c:pt idx="10">
                  <c:v>6.569789292140262E-3</c:v>
                </c:pt>
                <c:pt idx="11">
                  <c:v>6.5247567336138871E-3</c:v>
                </c:pt>
                <c:pt idx="12">
                  <c:v>6.3641709001963139E-3</c:v>
                </c:pt>
                <c:pt idx="13">
                  <c:v>6.1027630114349049E-3</c:v>
                </c:pt>
                <c:pt idx="14">
                  <c:v>5.7197020525564402E-3</c:v>
                </c:pt>
                <c:pt idx="15">
                  <c:v>5.2292261191871792E-3</c:v>
                </c:pt>
                <c:pt idx="16">
                  <c:v>4.5844086931067628E-3</c:v>
                </c:pt>
                <c:pt idx="17">
                  <c:v>3.7813494952220325E-3</c:v>
                </c:pt>
                <c:pt idx="18">
                  <c:v>2.6100799168074533E-3</c:v>
                </c:pt>
                <c:pt idx="19">
                  <c:v>1.2505375252372512E-3</c:v>
                </c:pt>
                <c:pt idx="20">
                  <c:v>9.1502339153236951E-4</c:v>
                </c:pt>
              </c:numCache>
            </c:numRef>
          </c:val>
          <c:extLst>
            <c:ext xmlns:c16="http://schemas.microsoft.com/office/drawing/2014/chart" uri="{C3380CC4-5D6E-409C-BE32-E72D297353CC}">
              <c16:uniqueId val="{00000011-E748-4CCB-AF22-C76340864E2B}"/>
            </c:ext>
          </c:extLst>
        </c:ser>
        <c:ser>
          <c:idx val="18"/>
          <c:order val="18"/>
          <c:val>
            <c:numRef>
              <c:f>Phi_p!$B$21:$V$21</c:f>
              <c:numCache>
                <c:formatCode>0.000</c:formatCode>
                <c:ptCount val="21"/>
                <c:pt idx="0">
                  <c:v>5.8272302688983275E-4</c:v>
                </c:pt>
                <c:pt idx="1">
                  <c:v>8.7458990984498933E-4</c:v>
                </c:pt>
                <c:pt idx="2">
                  <c:v>2.454388525360601E-3</c:v>
                </c:pt>
                <c:pt idx="3">
                  <c:v>3.6905224021910503E-3</c:v>
                </c:pt>
                <c:pt idx="4">
                  <c:v>4.5039211237155796E-3</c:v>
                </c:pt>
                <c:pt idx="5">
                  <c:v>5.1661408809620382E-3</c:v>
                </c:pt>
                <c:pt idx="6">
                  <c:v>5.6665573021961761E-3</c:v>
                </c:pt>
                <c:pt idx="7">
                  <c:v>6.0632979006839099E-3</c:v>
                </c:pt>
                <c:pt idx="8">
                  <c:v>6.3341051756364494E-3</c:v>
                </c:pt>
                <c:pt idx="9">
                  <c:v>6.5068009042768965E-3</c:v>
                </c:pt>
                <c:pt idx="10">
                  <c:v>6.5607495819347602E-3</c:v>
                </c:pt>
                <c:pt idx="11">
                  <c:v>6.5171430006469612E-3</c:v>
                </c:pt>
                <c:pt idx="12">
                  <c:v>6.3549212151576395E-3</c:v>
                </c:pt>
                <c:pt idx="13">
                  <c:v>6.094994805896441E-3</c:v>
                </c:pt>
                <c:pt idx="14">
                  <c:v>5.7092332404905443E-3</c:v>
                </c:pt>
                <c:pt idx="15">
                  <c:v>5.2199669432066885E-3</c:v>
                </c:pt>
                <c:pt idx="16">
                  <c:v>4.5670589433130151E-3</c:v>
                </c:pt>
                <c:pt idx="17">
                  <c:v>3.7592478141292795E-3</c:v>
                </c:pt>
                <c:pt idx="18">
                  <c:v>2.5133732889908839E-3</c:v>
                </c:pt>
                <c:pt idx="19">
                  <c:v>9.0352529226692352E-4</c:v>
                </c:pt>
                <c:pt idx="20">
                  <c:v>6.0687237952898403E-4</c:v>
                </c:pt>
              </c:numCache>
            </c:numRef>
          </c:val>
          <c:extLst>
            <c:ext xmlns:c16="http://schemas.microsoft.com/office/drawing/2014/chart" uri="{C3380CC4-5D6E-409C-BE32-E72D297353CC}">
              <c16:uniqueId val="{00000012-E748-4CCB-AF22-C76340864E2B}"/>
            </c:ext>
          </c:extLst>
        </c:ser>
        <c:ser>
          <c:idx val="19"/>
          <c:order val="19"/>
          <c:val>
            <c:numRef>
              <c:f>Phi_p!$B$22:$V$22</c:f>
              <c:numCache>
                <c:formatCode>0.000</c:formatCode>
                <c:ptCount val="21"/>
                <c:pt idx="0">
                  <c:v>2.8396324540723282E-4</c:v>
                </c:pt>
                <c:pt idx="1">
                  <c:v>4.7976807450587547E-4</c:v>
                </c:pt>
                <c:pt idx="2">
                  <c:v>2.3851431835852687E-3</c:v>
                </c:pt>
                <c:pt idx="3">
                  <c:v>3.6796885134971853E-3</c:v>
                </c:pt>
                <c:pt idx="4">
                  <c:v>4.4926157754053364E-3</c:v>
                </c:pt>
                <c:pt idx="5">
                  <c:v>5.1613386343119291E-3</c:v>
                </c:pt>
                <c:pt idx="6">
                  <c:v>5.6598090680142939E-3</c:v>
                </c:pt>
                <c:pt idx="7">
                  <c:v>6.0590461672911976E-3</c:v>
                </c:pt>
                <c:pt idx="8">
                  <c:v>6.3282059588301966E-3</c:v>
                </c:pt>
                <c:pt idx="9">
                  <c:v>6.5025521699388043E-3</c:v>
                </c:pt>
                <c:pt idx="10">
                  <c:v>6.5550021682368497E-3</c:v>
                </c:pt>
                <c:pt idx="11">
                  <c:v>6.5128949737797773E-3</c:v>
                </c:pt>
                <c:pt idx="12">
                  <c:v>6.3490067452713107E-3</c:v>
                </c:pt>
                <c:pt idx="13">
                  <c:v>6.0907363857173472E-3</c:v>
                </c:pt>
                <c:pt idx="14">
                  <c:v>5.7024178449966425E-3</c:v>
                </c:pt>
                <c:pt idx="15">
                  <c:v>5.2150862416916344E-3</c:v>
                </c:pt>
                <c:pt idx="16">
                  <c:v>4.555421747245986E-3</c:v>
                </c:pt>
                <c:pt idx="17">
                  <c:v>3.7478782109503454E-3</c:v>
                </c:pt>
                <c:pt idx="18">
                  <c:v>2.4415126374491372E-3</c:v>
                </c:pt>
                <c:pt idx="19">
                  <c:v>4.9523651990297313E-4</c:v>
                </c:pt>
                <c:pt idx="20">
                  <c:v>2.9583480495808795E-4</c:v>
                </c:pt>
              </c:numCache>
            </c:numRef>
          </c:val>
          <c:extLst>
            <c:ext xmlns:c16="http://schemas.microsoft.com/office/drawing/2014/chart" uri="{C3380CC4-5D6E-409C-BE32-E72D297353CC}">
              <c16:uniqueId val="{00000013-E748-4CCB-AF22-C76340864E2B}"/>
            </c:ext>
          </c:extLst>
        </c:ser>
        <c:ser>
          <c:idx val="20"/>
          <c:order val="20"/>
          <c:val>
            <c:numRef>
              <c:f>Phi_p!$B$23:$V$23</c:f>
              <c:numCache>
                <c:formatCode>0.000</c:formatCode>
                <c:ptCount val="21"/>
                <c:pt idx="0">
                  <c:v>0</c:v>
                </c:pt>
                <c:pt idx="1">
                  <c:v>8.2114518078304363E-23</c:v>
                </c:pt>
                <c:pt idx="2">
                  <c:v>2.3566034431700121E-3</c:v>
                </c:pt>
                <c:pt idx="3">
                  <c:v>3.6770670323282477E-3</c:v>
                </c:pt>
                <c:pt idx="4">
                  <c:v>4.4881878906856869E-3</c:v>
                </c:pt>
                <c:pt idx="5">
                  <c:v>5.1599986658965469E-3</c:v>
                </c:pt>
                <c:pt idx="6">
                  <c:v>5.6572101986027646E-3</c:v>
                </c:pt>
                <c:pt idx="7">
                  <c:v>6.0577434422415932E-3</c:v>
                </c:pt>
                <c:pt idx="8">
                  <c:v>6.3259663508703724E-3</c:v>
                </c:pt>
                <c:pt idx="9">
                  <c:v>6.5012061042255065E-3</c:v>
                </c:pt>
                <c:pt idx="10">
                  <c:v>6.5528289576639292E-3</c:v>
                </c:pt>
                <c:pt idx="11">
                  <c:v>6.511547876185503E-3</c:v>
                </c:pt>
                <c:pt idx="12">
                  <c:v>6.3467564325385036E-3</c:v>
                </c:pt>
                <c:pt idx="13">
                  <c:v>6.0894282086356053E-3</c:v>
                </c:pt>
                <c:pt idx="14">
                  <c:v>5.6997842783302489E-3</c:v>
                </c:pt>
                <c:pt idx="15">
                  <c:v>5.2137177105353533E-3</c:v>
                </c:pt>
                <c:pt idx="16">
                  <c:v>4.5508580198198806E-3</c:v>
                </c:pt>
                <c:pt idx="17">
                  <c:v>3.7450939194318598E-3</c:v>
                </c:pt>
                <c:pt idx="18">
                  <c:v>2.4119272012526078E-3</c:v>
                </c:pt>
                <c:pt idx="19">
                  <c:v>0</c:v>
                </c:pt>
                <c:pt idx="20">
                  <c:v>0</c:v>
                </c:pt>
              </c:numCache>
            </c:numRef>
          </c:val>
          <c:extLst>
            <c:ext xmlns:c16="http://schemas.microsoft.com/office/drawing/2014/chart" uri="{C3380CC4-5D6E-409C-BE32-E72D297353CC}">
              <c16:uniqueId val="{00000014-E748-4CCB-AF22-C76340864E2B}"/>
            </c:ext>
          </c:extLst>
        </c:ser>
        <c:bandFmts/>
        <c:axId val="198544896"/>
        <c:axId val="199262784"/>
        <c:axId val="186090112"/>
      </c:surface3DChart>
      <c:catAx>
        <c:axId val="198544896"/>
        <c:scaling>
          <c:orientation val="minMax"/>
        </c:scaling>
        <c:delete val="1"/>
        <c:axPos val="b"/>
        <c:majorTickMark val="out"/>
        <c:minorTickMark val="none"/>
        <c:tickLblPos val="none"/>
        <c:crossAx val="199262784"/>
        <c:crosses val="autoZero"/>
        <c:auto val="1"/>
        <c:lblAlgn val="ctr"/>
        <c:lblOffset val="100"/>
        <c:noMultiLvlLbl val="0"/>
      </c:catAx>
      <c:valAx>
        <c:axId val="199262784"/>
        <c:scaling>
          <c:orientation val="minMax"/>
        </c:scaling>
        <c:delete val="0"/>
        <c:axPos val="l"/>
        <c:majorGridlines/>
        <c:numFmt formatCode="0.000" sourceLinked="0"/>
        <c:majorTickMark val="out"/>
        <c:minorTickMark val="none"/>
        <c:tickLblPos val="none"/>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crossAx val="198544896"/>
        <c:crosses val="autoZero"/>
        <c:crossBetween val="midCat"/>
      </c:valAx>
      <c:serAx>
        <c:axId val="186090112"/>
        <c:scaling>
          <c:orientation val="minMax"/>
        </c:scaling>
        <c:delete val="1"/>
        <c:axPos val="b"/>
        <c:majorTickMark val="out"/>
        <c:minorTickMark val="none"/>
        <c:tickLblPos val="none"/>
        <c:crossAx val="199262784"/>
        <c:crosses val="autoZero"/>
      </c:serAx>
    </c:plotArea>
    <c:legend>
      <c:legendPos val="r"/>
      <c:overlay val="0"/>
      <c:txPr>
        <a:bodyPr/>
        <a:lstStyle/>
        <a:p>
          <a:pPr rtl="0">
            <a:defRPr/>
          </a:pPr>
          <a:endParaRPr lang="en-US"/>
        </a:p>
      </c:txPr>
    </c:legend>
    <c:plotVisOnly val="1"/>
    <c:dispBlanksAs val="zero"/>
    <c:showDLblsOverMax val="0"/>
  </c:chart>
  <c:printSettings>
    <c:headerFooter/>
    <c:pageMargins b="0.75000000000001499" l="0.70000000000000095" r="0.70000000000000095" t="0.75000000000001499"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Text" lastClr="000000"/>
                </a:solidFill>
                <a:latin typeface="+mn-lt"/>
                <a:ea typeface="+mn-ea"/>
                <a:cs typeface="+mn-cs"/>
              </a:defRPr>
            </a:pPr>
            <a:r>
              <a:rPr lang="en-US" sz="1600" b="1" i="0" baseline="0">
                <a:effectLst/>
              </a:rPr>
              <a:t>Centerline top to bottom</a:t>
            </a:r>
            <a:endParaRPr lang="en-US" sz="1600"/>
          </a:p>
        </c:rich>
      </c:tx>
      <c:overlay val="0"/>
    </c:title>
    <c:autoTitleDeleted val="0"/>
    <c:plotArea>
      <c:layout/>
      <c:lineChart>
        <c:grouping val="standard"/>
        <c:varyColors val="0"/>
        <c:ser>
          <c:idx val="0"/>
          <c:order val="0"/>
          <c:val>
            <c:numRef>
              <c:f>Phi_p!$L$3:$L$23</c:f>
              <c:numCache>
                <c:formatCode>0.000</c:formatCode>
                <c:ptCount val="21"/>
                <c:pt idx="0">
                  <c:v>7.154909018319602E-3</c:v>
                </c:pt>
                <c:pt idx="1">
                  <c:v>7.1189577432519448E-3</c:v>
                </c:pt>
                <c:pt idx="2">
                  <c:v>7.0671202214202073E-3</c:v>
                </c:pt>
                <c:pt idx="3">
                  <c:v>7.0166242456829548E-3</c:v>
                </c:pt>
                <c:pt idx="4">
                  <c:v>6.9666306739187278E-3</c:v>
                </c:pt>
                <c:pt idx="5">
                  <c:v>6.9190925473462178E-3</c:v>
                </c:pt>
                <c:pt idx="6">
                  <c:v>6.8736730369994507E-3</c:v>
                </c:pt>
                <c:pt idx="7">
                  <c:v>6.8311054138112349E-3</c:v>
                </c:pt>
                <c:pt idx="8">
                  <c:v>6.7911909782023367E-3</c:v>
                </c:pt>
                <c:pt idx="9">
                  <c:v>6.7543175293776772E-3</c:v>
                </c:pt>
                <c:pt idx="10">
                  <c:v>6.7203442118437965E-3</c:v>
                </c:pt>
                <c:pt idx="11">
                  <c:v>6.6895131267034127E-3</c:v>
                </c:pt>
                <c:pt idx="12">
                  <c:v>6.6617080719626673E-3</c:v>
                </c:pt>
                <c:pt idx="13">
                  <c:v>6.6370912538033502E-3</c:v>
                </c:pt>
                <c:pt idx="14">
                  <c:v>6.615551534161759E-3</c:v>
                </c:pt>
                <c:pt idx="15">
                  <c:v>6.5971974384733427E-3</c:v>
                </c:pt>
                <c:pt idx="16">
                  <c:v>6.5819149012731554E-3</c:v>
                </c:pt>
                <c:pt idx="17">
                  <c:v>6.569789292140262E-3</c:v>
                </c:pt>
                <c:pt idx="18">
                  <c:v>6.5607495819347602E-3</c:v>
                </c:pt>
                <c:pt idx="19">
                  <c:v>6.5550021682368497E-3</c:v>
                </c:pt>
                <c:pt idx="20">
                  <c:v>6.5528289576639292E-3</c:v>
                </c:pt>
              </c:numCache>
            </c:numRef>
          </c:val>
          <c:smooth val="0"/>
          <c:extLst>
            <c:ext xmlns:c16="http://schemas.microsoft.com/office/drawing/2014/chart" uri="{C3380CC4-5D6E-409C-BE32-E72D297353CC}">
              <c16:uniqueId val="{00000000-9804-4C56-B739-B02F7852BF2C}"/>
            </c:ext>
          </c:extLst>
        </c:ser>
        <c:dLbls>
          <c:showLegendKey val="0"/>
          <c:showVal val="0"/>
          <c:showCatName val="0"/>
          <c:showSerName val="0"/>
          <c:showPercent val="0"/>
          <c:showBubbleSize val="0"/>
        </c:dLbls>
        <c:marker val="1"/>
        <c:smooth val="0"/>
        <c:axId val="198644224"/>
        <c:axId val="199265088"/>
      </c:lineChart>
      <c:catAx>
        <c:axId val="198644224"/>
        <c:scaling>
          <c:orientation val="minMax"/>
        </c:scaling>
        <c:delete val="1"/>
        <c:axPos val="b"/>
        <c:majorTickMark val="out"/>
        <c:minorTickMark val="none"/>
        <c:tickLblPos val="none"/>
        <c:crossAx val="199265088"/>
        <c:crosses val="autoZero"/>
        <c:auto val="1"/>
        <c:lblAlgn val="ctr"/>
        <c:lblOffset val="100"/>
        <c:noMultiLvlLbl val="0"/>
      </c:catAx>
      <c:valAx>
        <c:axId val="199265088"/>
        <c:scaling>
          <c:orientation val="minMax"/>
        </c:scaling>
        <c:delete val="0"/>
        <c:axPos val="l"/>
        <c:majorGridlines/>
        <c:numFmt formatCode="0.000" sourceLinked="0"/>
        <c:majorTickMark val="out"/>
        <c:minorTickMark val="none"/>
        <c:tickLblPos val="nextTo"/>
        <c:crossAx val="198644224"/>
        <c:crosses val="autoZero"/>
        <c:crossBetween val="between"/>
      </c:valAx>
    </c:plotArea>
    <c:plotVisOnly val="1"/>
    <c:dispBlanksAs val="gap"/>
    <c:showDLblsOverMax val="0"/>
  </c:chart>
  <c:printSettings>
    <c:headerFooter/>
    <c:pageMargins b="0.75000000000001299" l="0.70000000000000095" r="0.70000000000000095" t="0.75000000000001299"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3DChart>
        <c:wireframe val="0"/>
        <c:ser>
          <c:idx val="0"/>
          <c:order val="0"/>
          <c:val>
            <c:numRef>
              <c:f>Phi_p!$B$43:$V$43</c:f>
              <c:numCache>
                <c:formatCode>0.00E+00</c:formatCode>
                <c:ptCount val="21"/>
                <c:pt idx="0">
                  <c:v>1.0018530694973864</c:v>
                </c:pt>
                <c:pt idx="1">
                  <c:v>1.0018677295959377</c:v>
                </c:pt>
                <c:pt idx="2">
                  <c:v>1.0019955634431372</c:v>
                </c:pt>
                <c:pt idx="3">
                  <c:v>1.0021346706803278</c:v>
                </c:pt>
                <c:pt idx="4">
                  <c:v>1.0022790231345138</c:v>
                </c:pt>
                <c:pt idx="5">
                  <c:v>1.0024226605095734</c:v>
                </c:pt>
                <c:pt idx="6">
                  <c:v>1.0025607669392869</c:v>
                </c:pt>
                <c:pt idx="7">
                  <c:v>1.0026897570551603</c:v>
                </c:pt>
                <c:pt idx="8">
                  <c:v>1.0028067521246333</c:v>
                </c:pt>
                <c:pt idx="9">
                  <c:v>1.0029093684925943</c:v>
                </c:pt>
                <c:pt idx="10">
                  <c:v>1.0029955853709649</c:v>
                </c:pt>
                <c:pt idx="11">
                  <c:v>1.0030637499611861</c:v>
                </c:pt>
                <c:pt idx="12">
                  <c:v>1.0031125999402721</c:v>
                </c:pt>
                <c:pt idx="13">
                  <c:v>1.003141355931737</c:v>
                </c:pt>
                <c:pt idx="14">
                  <c:v>1.003149866687181</c:v>
                </c:pt>
                <c:pt idx="15">
                  <c:v>1.0031389287121932</c:v>
                </c:pt>
                <c:pt idx="16">
                  <c:v>1.0031109008338537</c:v>
                </c:pt>
                <c:pt idx="17">
                  <c:v>1.0030708120888763</c:v>
                </c:pt>
                <c:pt idx="18">
                  <c:v>1.0030276168493613</c:v>
                </c:pt>
                <c:pt idx="19">
                  <c:v>1.0029938005197805</c:v>
                </c:pt>
                <c:pt idx="20">
                  <c:v>1.0029809623857691</c:v>
                </c:pt>
              </c:numCache>
            </c:numRef>
          </c:val>
          <c:extLst>
            <c:ext xmlns:c16="http://schemas.microsoft.com/office/drawing/2014/chart" uri="{C3380CC4-5D6E-409C-BE32-E72D297353CC}">
              <c16:uniqueId val="{00000000-4D03-4D3D-B31B-1CB22E68610C}"/>
            </c:ext>
          </c:extLst>
        </c:ser>
        <c:ser>
          <c:idx val="1"/>
          <c:order val="1"/>
          <c:val>
            <c:numRef>
              <c:f>Phi_p!$B$44:$V$44</c:f>
              <c:numCache>
                <c:formatCode>0.00E+00</c:formatCode>
                <c:ptCount val="21"/>
                <c:pt idx="0">
                  <c:v>1.0021704040765476</c:v>
                </c:pt>
                <c:pt idx="1">
                  <c:v>1.0022558052007191</c:v>
                </c:pt>
                <c:pt idx="2">
                  <c:v>1.002445494597396</c:v>
                </c:pt>
                <c:pt idx="3">
                  <c:v>1.0025958605417153</c:v>
                </c:pt>
                <c:pt idx="4">
                  <c:v>1.0027420712179616</c:v>
                </c:pt>
                <c:pt idx="5">
                  <c:v>1.0028862824562581</c:v>
                </c:pt>
                <c:pt idx="6">
                  <c:v>1.0030234262392932</c:v>
                </c:pt>
                <c:pt idx="7">
                  <c:v>1.0031511230400409</c:v>
                </c:pt>
                <c:pt idx="8">
                  <c:v>1.003266388454257</c:v>
                </c:pt>
                <c:pt idx="9">
                  <c:v>1.0033673566898267</c:v>
                </c:pt>
                <c:pt idx="10">
                  <c:v>1.0034519182260848</c:v>
                </c:pt>
                <c:pt idx="11">
                  <c:v>1.0035186903320632</c:v>
                </c:pt>
                <c:pt idx="12">
                  <c:v>1.0035662959498199</c:v>
                </c:pt>
                <c:pt idx="13">
                  <c:v>1.0035940716907776</c:v>
                </c:pt>
                <c:pt idx="14">
                  <c:v>1.0036016755292048</c:v>
                </c:pt>
                <c:pt idx="15">
                  <c:v>1.0035898517009201</c:v>
                </c:pt>
                <c:pt idx="16">
                  <c:v>1.0035606260253582</c:v>
                </c:pt>
                <c:pt idx="17">
                  <c:v>1.003518857625632</c:v>
                </c:pt>
                <c:pt idx="18">
                  <c:v>1.0034733970330572</c:v>
                </c:pt>
                <c:pt idx="19">
                  <c:v>1.003437412391134</c:v>
                </c:pt>
                <c:pt idx="20">
                  <c:v>1.0034236053661887</c:v>
                </c:pt>
              </c:numCache>
            </c:numRef>
          </c:val>
          <c:extLst>
            <c:ext xmlns:c16="http://schemas.microsoft.com/office/drawing/2014/chart" uri="{C3380CC4-5D6E-409C-BE32-E72D297353CC}">
              <c16:uniqueId val="{00000001-4D03-4D3D-B31B-1CB22E68610C}"/>
            </c:ext>
          </c:extLst>
        </c:ser>
        <c:ser>
          <c:idx val="2"/>
          <c:order val="2"/>
          <c:val>
            <c:numRef>
              <c:f>Phi_p!$B$45:$V$45</c:f>
              <c:numCache>
                <c:formatCode>0.00E+00</c:formatCode>
                <c:ptCount val="21"/>
                <c:pt idx="0">
                  <c:v>1.0023364161284241</c:v>
                </c:pt>
                <c:pt idx="1">
                  <c:v>1.0024254313318266</c:v>
                </c:pt>
                <c:pt idx="2">
                  <c:v>1.0026137419732009</c:v>
                </c:pt>
                <c:pt idx="3">
                  <c:v>1.0027719736838714</c:v>
                </c:pt>
                <c:pt idx="4">
                  <c:v>1.002920525911035</c:v>
                </c:pt>
                <c:pt idx="5">
                  <c:v>1.0030651757837885</c:v>
                </c:pt>
                <c:pt idx="6">
                  <c:v>1.0032015807035737</c:v>
                </c:pt>
                <c:pt idx="7">
                  <c:v>1.0033279919248894</c:v>
                </c:pt>
                <c:pt idx="8">
                  <c:v>1.0034416766542502</c:v>
                </c:pt>
                <c:pt idx="9">
                  <c:v>1.0035410289679336</c:v>
                </c:pt>
                <c:pt idx="10">
                  <c:v>1.0036240423349951</c:v>
                </c:pt>
                <c:pt idx="11">
                  <c:v>1.0036894450747673</c:v>
                </c:pt>
                <c:pt idx="12">
                  <c:v>1.0037358713226603</c:v>
                </c:pt>
                <c:pt idx="13">
                  <c:v>1.0037626576350058</c:v>
                </c:pt>
                <c:pt idx="14">
                  <c:v>1.0037693594910908</c:v>
                </c:pt>
                <c:pt idx="15">
                  <c:v>1.0037565627008427</c:v>
                </c:pt>
                <c:pt idx="16">
                  <c:v>1.0037260036240463</c:v>
                </c:pt>
                <c:pt idx="17">
                  <c:v>1.0036822450463676</c:v>
                </c:pt>
                <c:pt idx="18">
                  <c:v>1.0036340960539962</c:v>
                </c:pt>
                <c:pt idx="19">
                  <c:v>1.0035955107662047</c:v>
                </c:pt>
                <c:pt idx="20">
                  <c:v>1.0035805892373379</c:v>
                </c:pt>
              </c:numCache>
            </c:numRef>
          </c:val>
          <c:extLst>
            <c:ext xmlns:c16="http://schemas.microsoft.com/office/drawing/2014/chart" uri="{C3380CC4-5D6E-409C-BE32-E72D297353CC}">
              <c16:uniqueId val="{00000002-4D03-4D3D-B31B-1CB22E68610C}"/>
            </c:ext>
          </c:extLst>
        </c:ser>
        <c:ser>
          <c:idx val="3"/>
          <c:order val="3"/>
          <c:val>
            <c:numRef>
              <c:f>Phi_p!$B$46:$V$46</c:f>
              <c:numCache>
                <c:formatCode>0.00E+00</c:formatCode>
                <c:ptCount val="21"/>
                <c:pt idx="0">
                  <c:v>1.0024770773247489</c:v>
                </c:pt>
                <c:pt idx="1">
                  <c:v>1.0025670526989876</c:v>
                </c:pt>
                <c:pt idx="2">
                  <c:v>1.0027532183160297</c:v>
                </c:pt>
                <c:pt idx="3">
                  <c:v>1.0029167715180314</c:v>
                </c:pt>
                <c:pt idx="4">
                  <c:v>1.0030678394536974</c:v>
                </c:pt>
                <c:pt idx="5">
                  <c:v>1.0032129586527319</c:v>
                </c:pt>
                <c:pt idx="6">
                  <c:v>1.0033488102074231</c:v>
                </c:pt>
                <c:pt idx="7">
                  <c:v>1.0034740387557115</c:v>
                </c:pt>
                <c:pt idx="8">
                  <c:v>1.0035862932639268</c:v>
                </c:pt>
                <c:pt idx="9">
                  <c:v>1.0036841285862639</c:v>
                </c:pt>
                <c:pt idx="10">
                  <c:v>1.0037657081396394</c:v>
                </c:pt>
                <c:pt idx="11">
                  <c:v>1.0038298109698216</c:v>
                </c:pt>
                <c:pt idx="12">
                  <c:v>1.0038751249078843</c:v>
                </c:pt>
                <c:pt idx="13">
                  <c:v>1.0039009419514164</c:v>
                </c:pt>
                <c:pt idx="14">
                  <c:v>1.0039067409890707</c:v>
                </c:pt>
                <c:pt idx="15">
                  <c:v>1.0038929007219595</c:v>
                </c:pt>
                <c:pt idx="16">
                  <c:v>1.0038608586769537</c:v>
                </c:pt>
                <c:pt idx="17">
                  <c:v>1.0038147953184726</c:v>
                </c:pt>
                <c:pt idx="18">
                  <c:v>1.0037634791119947</c:v>
                </c:pt>
                <c:pt idx="19">
                  <c:v>1.0037218028138888</c:v>
                </c:pt>
                <c:pt idx="20">
                  <c:v>1.0037055754165389</c:v>
                </c:pt>
              </c:numCache>
            </c:numRef>
          </c:val>
          <c:extLst>
            <c:ext xmlns:c16="http://schemas.microsoft.com/office/drawing/2014/chart" uri="{C3380CC4-5D6E-409C-BE32-E72D297353CC}">
              <c16:uniqueId val="{00000003-4D03-4D3D-B31B-1CB22E68610C}"/>
            </c:ext>
          </c:extLst>
        </c:ser>
        <c:ser>
          <c:idx val="4"/>
          <c:order val="4"/>
          <c:val>
            <c:numRef>
              <c:f>Phi_p!$B$47:$V$47</c:f>
              <c:numCache>
                <c:formatCode>0.00E+00</c:formatCode>
                <c:ptCount val="21"/>
                <c:pt idx="0">
                  <c:v>1.0025866546830784</c:v>
                </c:pt>
                <c:pt idx="1">
                  <c:v>1.0026717821069582</c:v>
                </c:pt>
                <c:pt idx="2">
                  <c:v>1.0028509690348548</c:v>
                </c:pt>
                <c:pt idx="3">
                  <c:v>1.0030180963862132</c:v>
                </c:pt>
                <c:pt idx="4">
                  <c:v>1.0031716786358356</c:v>
                </c:pt>
                <c:pt idx="5">
                  <c:v>1.0033173423819619</c:v>
                </c:pt>
                <c:pt idx="6">
                  <c:v>1.0034527757949572</c:v>
                </c:pt>
                <c:pt idx="7">
                  <c:v>1.0035769373301919</c:v>
                </c:pt>
                <c:pt idx="8">
                  <c:v>1.0036878863729304</c:v>
                </c:pt>
                <c:pt idx="9">
                  <c:v>1.0037843102194666</c:v>
                </c:pt>
                <c:pt idx="10">
                  <c:v>1.003864554839327</c:v>
                </c:pt>
                <c:pt idx="11">
                  <c:v>1.0039274331206018</c:v>
                </c:pt>
                <c:pt idx="12">
                  <c:v>1.0039716932931653</c:v>
                </c:pt>
                <c:pt idx="13">
                  <c:v>1.0039965698362721</c:v>
                </c:pt>
                <c:pt idx="14">
                  <c:v>1.0040014645135831</c:v>
                </c:pt>
                <c:pt idx="15">
                  <c:v>1.003986525582792</c:v>
                </c:pt>
                <c:pt idx="16">
                  <c:v>1.0039528580800572</c:v>
                </c:pt>
                <c:pt idx="17">
                  <c:v>1.0039041835006808</c:v>
                </c:pt>
                <c:pt idx="18">
                  <c:v>1.0038491841126085</c:v>
                </c:pt>
                <c:pt idx="19">
                  <c:v>1.003803867244351</c:v>
                </c:pt>
                <c:pt idx="20">
                  <c:v>1.0037861064181064</c:v>
                </c:pt>
              </c:numCache>
            </c:numRef>
          </c:val>
          <c:extLst>
            <c:ext xmlns:c16="http://schemas.microsoft.com/office/drawing/2014/chart" uri="{C3380CC4-5D6E-409C-BE32-E72D297353CC}">
              <c16:uniqueId val="{00000004-4D03-4D3D-B31B-1CB22E68610C}"/>
            </c:ext>
          </c:extLst>
        </c:ser>
        <c:ser>
          <c:idx val="5"/>
          <c:order val="5"/>
          <c:val>
            <c:numRef>
              <c:f>Phi_p!$B$48:$V$48</c:f>
              <c:numCache>
                <c:formatCode>0.00E+00</c:formatCode>
                <c:ptCount val="21"/>
                <c:pt idx="0">
                  <c:v>1.0026800836373133</c:v>
                </c:pt>
                <c:pt idx="1">
                  <c:v>1.0027613214925108</c:v>
                </c:pt>
                <c:pt idx="2">
                  <c:v>1.0029351393771304</c:v>
                </c:pt>
                <c:pt idx="3">
                  <c:v>1.0031047869872856</c:v>
                </c:pt>
                <c:pt idx="4">
                  <c:v>1.0032608001060275</c:v>
                </c:pt>
                <c:pt idx="5">
                  <c:v>1.0034071007307035</c:v>
                </c:pt>
                <c:pt idx="6">
                  <c:v>1.0035422276041699</c:v>
                </c:pt>
                <c:pt idx="7">
                  <c:v>1.0036654440934289</c:v>
                </c:pt>
                <c:pt idx="8">
                  <c:v>1.0037752036059047</c:v>
                </c:pt>
                <c:pt idx="9">
                  <c:v>1.0038703266755675</c:v>
                </c:pt>
                <c:pt idx="10">
                  <c:v>1.0039493315836441</c:v>
                </c:pt>
                <c:pt idx="11">
                  <c:v>1.004011065692489</c:v>
                </c:pt>
                <c:pt idx="12">
                  <c:v>1.0040543299305309</c:v>
                </c:pt>
                <c:pt idx="13">
                  <c:v>1.0040783012540613</c:v>
                </c:pt>
                <c:pt idx="14">
                  <c:v>1.0040822938483447</c:v>
                </c:pt>
                <c:pt idx="15">
                  <c:v>1.0040662133914133</c:v>
                </c:pt>
                <c:pt idx="16">
                  <c:v>1.0040307884047419</c:v>
                </c:pt>
                <c:pt idx="17">
                  <c:v>1.003979200901248</c:v>
                </c:pt>
                <c:pt idx="18">
                  <c:v>1.0039199588600007</c:v>
                </c:pt>
                <c:pt idx="19">
                  <c:v>1.0038703746365738</c:v>
                </c:pt>
                <c:pt idx="20">
                  <c:v>1.0038508146454339</c:v>
                </c:pt>
              </c:numCache>
            </c:numRef>
          </c:val>
          <c:extLst>
            <c:ext xmlns:c16="http://schemas.microsoft.com/office/drawing/2014/chart" uri="{C3380CC4-5D6E-409C-BE32-E72D297353CC}">
              <c16:uniqueId val="{00000005-4D03-4D3D-B31B-1CB22E68610C}"/>
            </c:ext>
          </c:extLst>
        </c:ser>
        <c:ser>
          <c:idx val="6"/>
          <c:order val="6"/>
          <c:val>
            <c:numRef>
              <c:f>Phi_p!$B$49:$V$49</c:f>
              <c:numCache>
                <c:formatCode>0.00E+00</c:formatCode>
                <c:ptCount val="21"/>
                <c:pt idx="0">
                  <c:v>1.0027554609481519</c:v>
                </c:pt>
                <c:pt idx="1">
                  <c:v>1.0028320683552636</c:v>
                </c:pt>
                <c:pt idx="2">
                  <c:v>1.0030002997140102</c:v>
                </c:pt>
                <c:pt idx="3">
                  <c:v>1.003171926038724</c:v>
                </c:pt>
                <c:pt idx="4">
                  <c:v>1.0033302735273271</c:v>
                </c:pt>
                <c:pt idx="5">
                  <c:v>1.0034772944309915</c:v>
                </c:pt>
                <c:pt idx="6">
                  <c:v>1.0036122070334168</c:v>
                </c:pt>
                <c:pt idx="7">
                  <c:v>1.0037345929325006</c:v>
                </c:pt>
                <c:pt idx="8">
                  <c:v>1.0038432689572467</c:v>
                </c:pt>
                <c:pt idx="9">
                  <c:v>1.0039371980334282</c:v>
                </c:pt>
                <c:pt idx="10">
                  <c:v>1.0040150532663705</c:v>
                </c:pt>
                <c:pt idx="11">
                  <c:v>1.0040757226166013</c:v>
                </c:pt>
                <c:pt idx="12">
                  <c:v>1.004118047613916</c:v>
                </c:pt>
                <c:pt idx="13">
                  <c:v>1.0041411524415351</c:v>
                </c:pt>
                <c:pt idx="14">
                  <c:v>1.0041442506537046</c:v>
                </c:pt>
                <c:pt idx="15">
                  <c:v>1.0041269985186296</c:v>
                </c:pt>
                <c:pt idx="16">
                  <c:v>1.004089699901493</c:v>
                </c:pt>
                <c:pt idx="17">
                  <c:v>1.0040349069214172</c:v>
                </c:pt>
                <c:pt idx="18">
                  <c:v>1.0039708165695613</c:v>
                </c:pt>
                <c:pt idx="19">
                  <c:v>1.003916245598206</c:v>
                </c:pt>
                <c:pt idx="20">
                  <c:v>1.0038945798872341</c:v>
                </c:pt>
              </c:numCache>
            </c:numRef>
          </c:val>
          <c:extLst>
            <c:ext xmlns:c16="http://schemas.microsoft.com/office/drawing/2014/chart" uri="{C3380CC4-5D6E-409C-BE32-E72D297353CC}">
              <c16:uniqueId val="{00000006-4D03-4D3D-B31B-1CB22E68610C}"/>
            </c:ext>
          </c:extLst>
        </c:ser>
        <c:ser>
          <c:idx val="7"/>
          <c:order val="7"/>
          <c:val>
            <c:numRef>
              <c:f>Phi_p!$B$50:$V$50</c:f>
              <c:numCache>
                <c:formatCode>0.00E+00</c:formatCode>
                <c:ptCount val="21"/>
                <c:pt idx="0">
                  <c:v>1.0028187004758717</c:v>
                </c:pt>
                <c:pt idx="1">
                  <c:v>1.0028921568744231</c:v>
                </c:pt>
                <c:pt idx="2">
                  <c:v>1.0030568285103052</c:v>
                </c:pt>
                <c:pt idx="3">
                  <c:v>1.0032303112100167</c:v>
                </c:pt>
                <c:pt idx="4">
                  <c:v>1.0033909147761315</c:v>
                </c:pt>
                <c:pt idx="5">
                  <c:v>1.0035387278644339</c:v>
                </c:pt>
                <c:pt idx="6">
                  <c:v>1.0036735059624151</c:v>
                </c:pt>
                <c:pt idx="7">
                  <c:v>1.0037951689532894</c:v>
                </c:pt>
                <c:pt idx="8">
                  <c:v>1.0039028623256296</c:v>
                </c:pt>
                <c:pt idx="9">
                  <c:v>1.0039957016648315</c:v>
                </c:pt>
                <c:pt idx="10">
                  <c:v>1.0040724953736371</c:v>
                </c:pt>
                <c:pt idx="11">
                  <c:v>1.0041321794101092</c:v>
                </c:pt>
                <c:pt idx="12">
                  <c:v>1.0041736227263836</c:v>
                </c:pt>
                <c:pt idx="13">
                  <c:v>1.0041959035141033</c:v>
                </c:pt>
                <c:pt idx="14">
                  <c:v>1.0041981215301454</c:v>
                </c:pt>
                <c:pt idx="15">
                  <c:v>1.0041796807640224</c:v>
                </c:pt>
                <c:pt idx="16">
                  <c:v>1.0041404108011509</c:v>
                </c:pt>
                <c:pt idx="17">
                  <c:v>1.0040821327438032</c:v>
                </c:pt>
                <c:pt idx="18">
                  <c:v>1.0040125354343228</c:v>
                </c:pt>
                <c:pt idx="19">
                  <c:v>1.0039521438957688</c:v>
                </c:pt>
                <c:pt idx="20">
                  <c:v>1.0039280198718463</c:v>
                </c:pt>
              </c:numCache>
            </c:numRef>
          </c:val>
          <c:extLst>
            <c:ext xmlns:c16="http://schemas.microsoft.com/office/drawing/2014/chart" uri="{C3380CC4-5D6E-409C-BE32-E72D297353CC}">
              <c16:uniqueId val="{00000007-4D03-4D3D-B31B-1CB22E68610C}"/>
            </c:ext>
          </c:extLst>
        </c:ser>
        <c:ser>
          <c:idx val="8"/>
          <c:order val="8"/>
          <c:val>
            <c:numRef>
              <c:f>Phi_p!$B$51:$V$51</c:f>
              <c:numCache>
                <c:formatCode>0.00E+00</c:formatCode>
                <c:ptCount val="21"/>
                <c:pt idx="0">
                  <c:v>1.002868775788512</c:v>
                </c:pt>
                <c:pt idx="1">
                  <c:v>1.0029394241117129</c:v>
                </c:pt>
                <c:pt idx="2">
                  <c:v>1.0031014861969501</c:v>
                </c:pt>
                <c:pt idx="3">
                  <c:v>1.0032770141073657</c:v>
                </c:pt>
                <c:pt idx="4">
                  <c:v>1.0034398304676264</c:v>
                </c:pt>
                <c:pt idx="5">
                  <c:v>1.0035884910053918</c:v>
                </c:pt>
                <c:pt idx="6">
                  <c:v>1.0037232011849322</c:v>
                </c:pt>
                <c:pt idx="7">
                  <c:v>1.0038442387507347</c:v>
                </c:pt>
                <c:pt idx="8">
                  <c:v>1.0039510434612524</c:v>
                </c:pt>
                <c:pt idx="9">
                  <c:v>1.004042892412611</c:v>
                </c:pt>
                <c:pt idx="10">
                  <c:v>1.0041187094425403</c:v>
                </c:pt>
                <c:pt idx="11">
                  <c:v>1.0041774861138624</c:v>
                </c:pt>
                <c:pt idx="12">
                  <c:v>1.0042181053310051</c:v>
                </c:pt>
                <c:pt idx="13">
                  <c:v>1.0042396077539733</c:v>
                </c:pt>
                <c:pt idx="14">
                  <c:v>1.004240966374246</c:v>
                </c:pt>
                <c:pt idx="15">
                  <c:v>1.0042213347324902</c:v>
                </c:pt>
                <c:pt idx="16">
                  <c:v>1.0041800178536779</c:v>
                </c:pt>
                <c:pt idx="17">
                  <c:v>1.0041179964326723</c:v>
                </c:pt>
                <c:pt idx="18">
                  <c:v>1.0040421758469427</c:v>
                </c:pt>
                <c:pt idx="19">
                  <c:v>1.0039749901211215</c:v>
                </c:pt>
                <c:pt idx="20">
                  <c:v>1.0039480044792144</c:v>
                </c:pt>
              </c:numCache>
            </c:numRef>
          </c:val>
          <c:extLst>
            <c:ext xmlns:c16="http://schemas.microsoft.com/office/drawing/2014/chart" uri="{C3380CC4-5D6E-409C-BE32-E72D297353CC}">
              <c16:uniqueId val="{00000008-4D03-4D3D-B31B-1CB22E68610C}"/>
            </c:ext>
          </c:extLst>
        </c:ser>
        <c:ser>
          <c:idx val="9"/>
          <c:order val="9"/>
          <c:val>
            <c:numRef>
              <c:f>Phi_p!$B$52:$V$52</c:f>
              <c:numCache>
                <c:formatCode>0.00E+00</c:formatCode>
                <c:ptCount val="21"/>
                <c:pt idx="0">
                  <c:v>1.0029088928900243</c:v>
                </c:pt>
                <c:pt idx="1">
                  <c:v>1.0029781440382284</c:v>
                </c:pt>
                <c:pt idx="2">
                  <c:v>1.0031397298519944</c:v>
                </c:pt>
                <c:pt idx="3">
                  <c:v>1.0033177476071715</c:v>
                </c:pt>
                <c:pt idx="4">
                  <c:v>1.0034827666711161</c:v>
                </c:pt>
                <c:pt idx="5">
                  <c:v>1.0036323160353908</c:v>
                </c:pt>
                <c:pt idx="6">
                  <c:v>1.0037670131844532</c:v>
                </c:pt>
                <c:pt idx="7">
                  <c:v>1.0038875149366717</c:v>
                </c:pt>
                <c:pt idx="8">
                  <c:v>1.0039935196791847</c:v>
                </c:pt>
                <c:pt idx="9">
                  <c:v>1.0040844745609474</c:v>
                </c:pt>
                <c:pt idx="10">
                  <c:v>1.0041593975731014</c:v>
                </c:pt>
                <c:pt idx="11">
                  <c:v>1.0042173446675362</c:v>
                </c:pt>
                <c:pt idx="12">
                  <c:v>1.0042571978618402</c:v>
                </c:pt>
                <c:pt idx="13">
                  <c:v>1.0042779716251444</c:v>
                </c:pt>
                <c:pt idx="14">
                  <c:v>1.0042784982289372</c:v>
                </c:pt>
                <c:pt idx="15">
                  <c:v>1.0042576895872466</c:v>
                </c:pt>
                <c:pt idx="16">
                  <c:v>1.004214274834405</c:v>
                </c:pt>
                <c:pt idx="17">
                  <c:v>1.0041482829939936</c:v>
                </c:pt>
                <c:pt idx="18">
                  <c:v>1.0040654597239544</c:v>
                </c:pt>
                <c:pt idx="19">
                  <c:v>1.003990332074175</c:v>
                </c:pt>
                <c:pt idx="20">
                  <c:v>1.0039600264531903</c:v>
                </c:pt>
              </c:numCache>
            </c:numRef>
          </c:val>
          <c:extLst>
            <c:ext xmlns:c16="http://schemas.microsoft.com/office/drawing/2014/chart" uri="{C3380CC4-5D6E-409C-BE32-E72D297353CC}">
              <c16:uniqueId val="{00000009-4D03-4D3D-B31B-1CB22E68610C}"/>
            </c:ext>
          </c:extLst>
        </c:ser>
        <c:ser>
          <c:idx val="10"/>
          <c:order val="10"/>
          <c:val>
            <c:numRef>
              <c:f>Phi_p!$B$53:$V$53</c:f>
              <c:numCache>
                <c:formatCode>0.00E+00</c:formatCode>
                <c:ptCount val="21"/>
                <c:pt idx="0">
                  <c:v>1.002938285065857</c:v>
                </c:pt>
                <c:pt idx="1">
                  <c:v>1.003006750566473</c:v>
                </c:pt>
                <c:pt idx="2">
                  <c:v>1.0031693287328396</c:v>
                </c:pt>
                <c:pt idx="3">
                  <c:v>1.0033504735877541</c:v>
                </c:pt>
                <c:pt idx="4">
                  <c:v>1.003517709978647</c:v>
                </c:pt>
                <c:pt idx="5">
                  <c:v>1.0036681746775049</c:v>
                </c:pt>
                <c:pt idx="6">
                  <c:v>1.0038029001480147</c:v>
                </c:pt>
                <c:pt idx="7">
                  <c:v>1.0039229472630919</c:v>
                </c:pt>
                <c:pt idx="8">
                  <c:v>1.0040282338777051</c:v>
                </c:pt>
                <c:pt idx="9">
                  <c:v>1.0041183874649313</c:v>
                </c:pt>
                <c:pt idx="10">
                  <c:v>1.004192495614588</c:v>
                </c:pt>
                <c:pt idx="11">
                  <c:v>1.0042496905077509</c:v>
                </c:pt>
                <c:pt idx="12">
                  <c:v>1.0042888352295605</c:v>
                </c:pt>
                <c:pt idx="13">
                  <c:v>1.0043089343319964</c:v>
                </c:pt>
                <c:pt idx="14">
                  <c:v>1.0043086622605726</c:v>
                </c:pt>
                <c:pt idx="15">
                  <c:v>1.0042867085477738</c:v>
                </c:pt>
                <c:pt idx="16">
                  <c:v>1.0042411724529505</c:v>
                </c:pt>
                <c:pt idx="17">
                  <c:v>1.0041710290009214</c:v>
                </c:pt>
                <c:pt idx="18">
                  <c:v>1.0040803582229627</c:v>
                </c:pt>
                <c:pt idx="19">
                  <c:v>1.0039959228384374</c:v>
                </c:pt>
                <c:pt idx="20">
                  <c:v>1.0039617829929897</c:v>
                </c:pt>
              </c:numCache>
            </c:numRef>
          </c:val>
          <c:extLst>
            <c:ext xmlns:c16="http://schemas.microsoft.com/office/drawing/2014/chart" uri="{C3380CC4-5D6E-409C-BE32-E72D297353CC}">
              <c16:uniqueId val="{0000000A-4D03-4D3D-B31B-1CB22E68610C}"/>
            </c:ext>
          </c:extLst>
        </c:ser>
        <c:ser>
          <c:idx val="11"/>
          <c:order val="11"/>
          <c:val>
            <c:numRef>
              <c:f>Phi_p!$B$54:$V$54</c:f>
              <c:numCache>
                <c:formatCode>0.00E+00</c:formatCode>
                <c:ptCount val="21"/>
                <c:pt idx="0">
                  <c:v>1.0029589356551896</c:v>
                </c:pt>
                <c:pt idx="1">
                  <c:v>1.0030278836468951</c:v>
                </c:pt>
                <c:pt idx="2">
                  <c:v>1.0031937718694812</c:v>
                </c:pt>
                <c:pt idx="3">
                  <c:v>1.0033788407612148</c:v>
                </c:pt>
                <c:pt idx="4">
                  <c:v>1.0035483150829829</c:v>
                </c:pt>
                <c:pt idx="5">
                  <c:v>1.0036997094510332</c:v>
                </c:pt>
                <c:pt idx="6">
                  <c:v>1.0038344908412189</c:v>
                </c:pt>
                <c:pt idx="7">
                  <c:v>1.0039541587373475</c:v>
                </c:pt>
                <c:pt idx="8">
                  <c:v>1.0040588026524355</c:v>
                </c:pt>
                <c:pt idx="9">
                  <c:v>1.004148246160302</c:v>
                </c:pt>
                <c:pt idx="10">
                  <c:v>1.0042216153238688</c:v>
                </c:pt>
                <c:pt idx="11">
                  <c:v>1.0042781364562938</c:v>
                </c:pt>
                <c:pt idx="12">
                  <c:v>1.0043166294416297</c:v>
                </c:pt>
                <c:pt idx="13">
                  <c:v>1.0043361132939377</c:v>
                </c:pt>
                <c:pt idx="14">
                  <c:v>1.0043350809278686</c:v>
                </c:pt>
                <c:pt idx="15">
                  <c:v>1.0043120340652643</c:v>
                </c:pt>
                <c:pt idx="16">
                  <c:v>1.0042643821343831</c:v>
                </c:pt>
                <c:pt idx="17">
                  <c:v>1.0041899698411081</c:v>
                </c:pt>
                <c:pt idx="18">
                  <c:v>1.0040905419827617</c:v>
                </c:pt>
                <c:pt idx="19">
                  <c:v>1.0039951547267012</c:v>
                </c:pt>
                <c:pt idx="20">
                  <c:v>1.0039566155640667</c:v>
                </c:pt>
              </c:numCache>
            </c:numRef>
          </c:val>
          <c:extLst>
            <c:ext xmlns:c16="http://schemas.microsoft.com/office/drawing/2014/chart" uri="{C3380CC4-5D6E-409C-BE32-E72D297353CC}">
              <c16:uniqueId val="{0000000B-4D03-4D3D-B31B-1CB22E68610C}"/>
            </c:ext>
          </c:extLst>
        </c:ser>
        <c:ser>
          <c:idx val="12"/>
          <c:order val="12"/>
          <c:val>
            <c:numRef>
              <c:f>Phi_p!$B$55:$V$55</c:f>
              <c:numCache>
                <c:formatCode>0.00E+00</c:formatCode>
                <c:ptCount val="21"/>
                <c:pt idx="0">
                  <c:v>1.0029701352935378</c:v>
                </c:pt>
                <c:pt idx="1">
                  <c:v>1.0030402287983415</c:v>
                </c:pt>
                <c:pt idx="2">
                  <c:v>1.0032113929813289</c:v>
                </c:pt>
                <c:pt idx="3">
                  <c:v>1.0034012985005707</c:v>
                </c:pt>
                <c:pt idx="4">
                  <c:v>1.0035730149174498</c:v>
                </c:pt>
                <c:pt idx="5">
                  <c:v>1.003725341145681</c:v>
                </c:pt>
                <c:pt idx="6">
                  <c:v>1.0038601899685871</c:v>
                </c:pt>
                <c:pt idx="7">
                  <c:v>1.0039795491237624</c:v>
                </c:pt>
                <c:pt idx="8">
                  <c:v>1.004083617664272</c:v>
                </c:pt>
                <c:pt idx="9">
                  <c:v>1.0041724412187167</c:v>
                </c:pt>
                <c:pt idx="10">
                  <c:v>1.0042451425112506</c:v>
                </c:pt>
                <c:pt idx="11">
                  <c:v>1.0043010699364321</c:v>
                </c:pt>
                <c:pt idx="12">
                  <c:v>1.0043389656694994</c:v>
                </c:pt>
                <c:pt idx="13">
                  <c:v>1.0043579000000487</c:v>
                </c:pt>
                <c:pt idx="14">
                  <c:v>1.0043561491300759</c:v>
                </c:pt>
                <c:pt idx="15">
                  <c:v>1.0043320835061778</c:v>
                </c:pt>
                <c:pt idx="16">
                  <c:v>1.0042823509495227</c:v>
                </c:pt>
                <c:pt idx="17">
                  <c:v>1.0042036402826504</c:v>
                </c:pt>
                <c:pt idx="18">
                  <c:v>1.0040944895421644</c:v>
                </c:pt>
                <c:pt idx="19">
                  <c:v>1.0039861459537638</c:v>
                </c:pt>
                <c:pt idx="20">
                  <c:v>1.0039426091953443</c:v>
                </c:pt>
              </c:numCache>
            </c:numRef>
          </c:val>
          <c:extLst>
            <c:ext xmlns:c16="http://schemas.microsoft.com/office/drawing/2014/chart" uri="{C3380CC4-5D6E-409C-BE32-E72D297353CC}">
              <c16:uniqueId val="{0000000C-4D03-4D3D-B31B-1CB22E68610C}"/>
            </c:ext>
          </c:extLst>
        </c:ser>
        <c:ser>
          <c:idx val="13"/>
          <c:order val="13"/>
          <c:val>
            <c:numRef>
              <c:f>Phi_p!$B$56:$V$56</c:f>
              <c:numCache>
                <c:formatCode>0.00E+00</c:formatCode>
                <c:ptCount val="21"/>
                <c:pt idx="0">
                  <c:v>1.0029731904497816</c:v>
                </c:pt>
                <c:pt idx="1">
                  <c:v>1.0030455324463128</c:v>
                </c:pt>
                <c:pt idx="2">
                  <c:v>1.0032247549634263</c:v>
                </c:pt>
                <c:pt idx="3">
                  <c:v>1.0034204935202149</c:v>
                </c:pt>
                <c:pt idx="4">
                  <c:v>1.0035944104702121</c:v>
                </c:pt>
                <c:pt idx="5">
                  <c:v>1.0037476617331813</c:v>
                </c:pt>
                <c:pt idx="6">
                  <c:v>1.003882572048846</c:v>
                </c:pt>
                <c:pt idx="7">
                  <c:v>1.0040016913006724</c:v>
                </c:pt>
                <c:pt idx="8">
                  <c:v>1.0041052432708597</c:v>
                </c:pt>
                <c:pt idx="9">
                  <c:v>1.0041935382963323</c:v>
                </c:pt>
                <c:pt idx="10">
                  <c:v>1.0042656375018595</c:v>
                </c:pt>
                <c:pt idx="11">
                  <c:v>1.0043210547937127</c:v>
                </c:pt>
                <c:pt idx="12">
                  <c:v>1.0043584043872611</c:v>
                </c:pt>
                <c:pt idx="13">
                  <c:v>1.0043768629681844</c:v>
                </c:pt>
                <c:pt idx="14">
                  <c:v>1.0043744365960954</c:v>
                </c:pt>
                <c:pt idx="15">
                  <c:v>1.0043494517764155</c:v>
                </c:pt>
                <c:pt idx="16">
                  <c:v>1.0042977019459804</c:v>
                </c:pt>
                <c:pt idx="17">
                  <c:v>1.0042147792540259</c:v>
                </c:pt>
                <c:pt idx="18">
                  <c:v>1.0040949042316996</c:v>
                </c:pt>
                <c:pt idx="19">
                  <c:v>1.003971123031564</c:v>
                </c:pt>
                <c:pt idx="20">
                  <c:v>1.0039219965277744</c:v>
                </c:pt>
              </c:numCache>
            </c:numRef>
          </c:val>
          <c:extLst>
            <c:ext xmlns:c16="http://schemas.microsoft.com/office/drawing/2014/chart" uri="{C3380CC4-5D6E-409C-BE32-E72D297353CC}">
              <c16:uniqueId val="{0000000D-4D03-4D3D-B31B-1CB22E68610C}"/>
            </c:ext>
          </c:extLst>
        </c:ser>
        <c:ser>
          <c:idx val="14"/>
          <c:order val="14"/>
          <c:val>
            <c:numRef>
              <c:f>Phi_p!$B$57:$V$57</c:f>
              <c:numCache>
                <c:formatCode>0.00E+00</c:formatCode>
                <c:ptCount val="21"/>
                <c:pt idx="0">
                  <c:v>1.0029673850723031</c:v>
                </c:pt>
                <c:pt idx="1">
                  <c:v>1.0030425183399188</c:v>
                </c:pt>
                <c:pt idx="2">
                  <c:v>1.0032325749505577</c:v>
                </c:pt>
                <c:pt idx="3">
                  <c:v>1.0034351719021413</c:v>
                </c:pt>
                <c:pt idx="4">
                  <c:v>1.00361117117666</c:v>
                </c:pt>
                <c:pt idx="5">
                  <c:v>1.0037653336071499</c:v>
                </c:pt>
                <c:pt idx="6">
                  <c:v>1.0039002789694278</c:v>
                </c:pt>
                <c:pt idx="7">
                  <c:v>1.0040192275860265</c:v>
                </c:pt>
                <c:pt idx="8">
                  <c:v>1.0041223111468121</c:v>
                </c:pt>
                <c:pt idx="9">
                  <c:v>1.0042101717285066</c:v>
                </c:pt>
                <c:pt idx="10">
                  <c:v>1.0042817273486568</c:v>
                </c:pt>
                <c:pt idx="11">
                  <c:v>1.0043367229340971</c:v>
                </c:pt>
                <c:pt idx="12">
                  <c:v>1.004373572011457</c:v>
                </c:pt>
                <c:pt idx="13">
                  <c:v>1.0043916383602827</c:v>
                </c:pt>
                <c:pt idx="14">
                  <c:v>1.0043885777235348</c:v>
                </c:pt>
                <c:pt idx="15">
                  <c:v>1.0043628016392123</c:v>
                </c:pt>
                <c:pt idx="16">
                  <c:v>1.0043091225888268</c:v>
                </c:pt>
                <c:pt idx="17">
                  <c:v>1.0042222229099149</c:v>
                </c:pt>
                <c:pt idx="18">
                  <c:v>1.0040906300634129</c:v>
                </c:pt>
                <c:pt idx="19">
                  <c:v>1.0039482858418927</c:v>
                </c:pt>
                <c:pt idx="20">
                  <c:v>1.0038930624120561</c:v>
                </c:pt>
              </c:numCache>
            </c:numRef>
          </c:val>
          <c:extLst>
            <c:ext xmlns:c16="http://schemas.microsoft.com/office/drawing/2014/chart" uri="{C3380CC4-5D6E-409C-BE32-E72D297353CC}">
              <c16:uniqueId val="{0000000E-4D03-4D3D-B31B-1CB22E68610C}"/>
            </c:ext>
          </c:extLst>
        </c:ser>
        <c:ser>
          <c:idx val="15"/>
          <c:order val="15"/>
          <c:val>
            <c:numRef>
              <c:f>Phi_p!$B$58:$V$58</c:f>
              <c:numCache>
                <c:formatCode>0.00E+00</c:formatCode>
                <c:ptCount val="21"/>
                <c:pt idx="0">
                  <c:v>1.0029536383267728</c:v>
                </c:pt>
                <c:pt idx="1">
                  <c:v>1.0030322900293247</c:v>
                </c:pt>
                <c:pt idx="2">
                  <c:v>1.0032370008546312</c:v>
                </c:pt>
                <c:pt idx="3">
                  <c:v>1.003447441462116</c:v>
                </c:pt>
                <c:pt idx="4">
                  <c:v>1.0036252955189886</c:v>
                </c:pt>
                <c:pt idx="5">
                  <c:v>1.0037803530052911</c:v>
                </c:pt>
                <c:pt idx="6">
                  <c:v>1.0039152845470805</c:v>
                </c:pt>
                <c:pt idx="7">
                  <c:v>1.0040341360190641</c:v>
                </c:pt>
                <c:pt idx="8">
                  <c:v>1.0041367877326934</c:v>
                </c:pt>
                <c:pt idx="9">
                  <c:v>1.0042243133034243</c:v>
                </c:pt>
                <c:pt idx="10">
                  <c:v>1.0042953754829673</c:v>
                </c:pt>
                <c:pt idx="11">
                  <c:v>1.0043500448610747</c:v>
                </c:pt>
                <c:pt idx="12">
                  <c:v>1.0043864318603188</c:v>
                </c:pt>
                <c:pt idx="13">
                  <c:v>1.0044042013478713</c:v>
                </c:pt>
                <c:pt idx="14">
                  <c:v>1.0044005426964158</c:v>
                </c:pt>
                <c:pt idx="15">
                  <c:v>1.0043741345117072</c:v>
                </c:pt>
                <c:pt idx="16">
                  <c:v>1.0043186332611025</c:v>
                </c:pt>
                <c:pt idx="17">
                  <c:v>1.0042281732909499</c:v>
                </c:pt>
                <c:pt idx="18">
                  <c:v>1.004083958686117</c:v>
                </c:pt>
                <c:pt idx="19">
                  <c:v>1.0039190336960961</c:v>
                </c:pt>
                <c:pt idx="20">
                  <c:v>1.0038574371319815</c:v>
                </c:pt>
              </c:numCache>
            </c:numRef>
          </c:val>
          <c:extLst>
            <c:ext xmlns:c16="http://schemas.microsoft.com/office/drawing/2014/chart" uri="{C3380CC4-5D6E-409C-BE32-E72D297353CC}">
              <c16:uniqueId val="{0000000F-4D03-4D3D-B31B-1CB22E68610C}"/>
            </c:ext>
          </c:extLst>
        </c:ser>
        <c:ser>
          <c:idx val="16"/>
          <c:order val="16"/>
          <c:val>
            <c:numRef>
              <c:f>Phi_p!$B$59:$V$59</c:f>
              <c:numCache>
                <c:formatCode>0.00E+00</c:formatCode>
                <c:ptCount val="21"/>
                <c:pt idx="0">
                  <c:v>1.0029312694786192</c:v>
                </c:pt>
                <c:pt idx="1">
                  <c:v>1.0030133784824466</c:v>
                </c:pt>
                <c:pt idx="2">
                  <c:v>1.0032371155233388</c:v>
                </c:pt>
                <c:pt idx="3">
                  <c:v>1.0034562183533569</c:v>
                </c:pt>
                <c:pt idx="4">
                  <c:v>1.0036355654474001</c:v>
                </c:pt>
                <c:pt idx="5">
                  <c:v>1.0037915018749313</c:v>
                </c:pt>
                <c:pt idx="6">
                  <c:v>1.0039263467261133</c:v>
                </c:pt>
                <c:pt idx="7">
                  <c:v>1.0040451803112753</c:v>
                </c:pt>
                <c:pt idx="8">
                  <c:v>1.0041474238751285</c:v>
                </c:pt>
                <c:pt idx="9">
                  <c:v>1.0042347201091006</c:v>
                </c:pt>
                <c:pt idx="10">
                  <c:v>1.0043053293747985</c:v>
                </c:pt>
                <c:pt idx="11">
                  <c:v>1.0043597759137006</c:v>
                </c:pt>
                <c:pt idx="12">
                  <c:v>1.0043957306186231</c:v>
                </c:pt>
                <c:pt idx="13">
                  <c:v>1.0044133113609901</c:v>
                </c:pt>
                <c:pt idx="14">
                  <c:v>1.0044090835418162</c:v>
                </c:pt>
                <c:pt idx="15">
                  <c:v>1.0043822347693478</c:v>
                </c:pt>
                <c:pt idx="16">
                  <c:v>1.0043250320779513</c:v>
                </c:pt>
                <c:pt idx="17">
                  <c:v>1.0042316357389549</c:v>
                </c:pt>
                <c:pt idx="18">
                  <c:v>1.0040741340381469</c:v>
                </c:pt>
                <c:pt idx="19">
                  <c:v>1.0038813442170167</c:v>
                </c:pt>
                <c:pt idx="20">
                  <c:v>1.00381359193743</c:v>
                </c:pt>
              </c:numCache>
            </c:numRef>
          </c:val>
          <c:extLst>
            <c:ext xmlns:c16="http://schemas.microsoft.com/office/drawing/2014/chart" uri="{C3380CC4-5D6E-409C-BE32-E72D297353CC}">
              <c16:uniqueId val="{00000010-4D03-4D3D-B31B-1CB22E68610C}"/>
            </c:ext>
          </c:extLst>
        </c:ser>
        <c:ser>
          <c:idx val="17"/>
          <c:order val="17"/>
          <c:val>
            <c:numRef>
              <c:f>Phi_p!$B$60:$V$60</c:f>
              <c:numCache>
                <c:formatCode>0.00E+00</c:formatCode>
                <c:ptCount val="21"/>
                <c:pt idx="0">
                  <c:v>1.0029010991046645</c:v>
                </c:pt>
                <c:pt idx="1">
                  <c:v>1.0029861911284108</c:v>
                </c:pt>
                <c:pt idx="2">
                  <c:v>1.0032350541411978</c:v>
                </c:pt>
                <c:pt idx="3">
                  <c:v>1.0034632677534963</c:v>
                </c:pt>
                <c:pt idx="4">
                  <c:v>1.0036436064326506</c:v>
                </c:pt>
                <c:pt idx="5">
                  <c:v>1.0038004037205384</c:v>
                </c:pt>
                <c:pt idx="6">
                  <c:v>1.0039350693355615</c:v>
                </c:pt>
                <c:pt idx="7">
                  <c:v>1.0040539693225492</c:v>
                </c:pt>
                <c:pt idx="8">
                  <c:v>1.0041558184251498</c:v>
                </c:pt>
                <c:pt idx="9">
                  <c:v>1.0042429963760955</c:v>
                </c:pt>
                <c:pt idx="10">
                  <c:v>1.0043131858538217</c:v>
                </c:pt>
                <c:pt idx="11">
                  <c:v>1.0043675195099961</c:v>
                </c:pt>
                <c:pt idx="12">
                  <c:v>1.0044030649830684</c:v>
                </c:pt>
                <c:pt idx="13">
                  <c:v>1.004420575562458</c:v>
                </c:pt>
                <c:pt idx="14">
                  <c:v>1.0044158017340885</c:v>
                </c:pt>
                <c:pt idx="15">
                  <c:v>1.0043887310623352</c:v>
                </c:pt>
                <c:pt idx="16">
                  <c:v>1.0043299625718098</c:v>
                </c:pt>
                <c:pt idx="17">
                  <c:v>1.0042344602689008</c:v>
                </c:pt>
                <c:pt idx="18">
                  <c:v>1.0040635085464342</c:v>
                </c:pt>
                <c:pt idx="19">
                  <c:v>1.0038357260211264</c:v>
                </c:pt>
                <c:pt idx="20">
                  <c:v>1.0037629882720858</c:v>
                </c:pt>
              </c:numCache>
            </c:numRef>
          </c:val>
          <c:extLst>
            <c:ext xmlns:c16="http://schemas.microsoft.com/office/drawing/2014/chart" uri="{C3380CC4-5D6E-409C-BE32-E72D297353CC}">
              <c16:uniqueId val="{00000011-4D03-4D3D-B31B-1CB22E68610C}"/>
            </c:ext>
          </c:extLst>
        </c:ser>
        <c:ser>
          <c:idx val="18"/>
          <c:order val="18"/>
          <c:val>
            <c:numRef>
              <c:f>Phi_p!$B$61:$V$61</c:f>
              <c:numCache>
                <c:formatCode>0.00E+00</c:formatCode>
                <c:ptCount val="21"/>
                <c:pt idx="0">
                  <c:v>1.0028627395107956</c:v>
                </c:pt>
                <c:pt idx="1">
                  <c:v>1.0029486390529263</c:v>
                </c:pt>
                <c:pt idx="2">
                  <c:v>1.0032304665412286</c:v>
                </c:pt>
                <c:pt idx="3">
                  <c:v>1.0034675074207777</c:v>
                </c:pt>
                <c:pt idx="4">
                  <c:v>1.0036482409850147</c:v>
                </c:pt>
                <c:pt idx="5">
                  <c:v>1.0038058573666027</c:v>
                </c:pt>
                <c:pt idx="6">
                  <c:v>1.0039402481598734</c:v>
                </c:pt>
                <c:pt idx="7">
                  <c:v>1.0040592920076479</c:v>
                </c:pt>
                <c:pt idx="8">
                  <c:v>1.0041607606246881</c:v>
                </c:pt>
                <c:pt idx="9">
                  <c:v>1.0042479273444356</c:v>
                </c:pt>
                <c:pt idx="10">
                  <c:v>1.004317731571827</c:v>
                </c:pt>
                <c:pt idx="11">
                  <c:v>1.0043720594853203</c:v>
                </c:pt>
                <c:pt idx="12">
                  <c:v>1.004407221681014</c:v>
                </c:pt>
                <c:pt idx="13">
                  <c:v>1.0044247792160463</c:v>
                </c:pt>
                <c:pt idx="14">
                  <c:v>1.0044194899139194</c:v>
                </c:pt>
                <c:pt idx="15">
                  <c:v>1.0043924220083891</c:v>
                </c:pt>
                <c:pt idx="16">
                  <c:v>1.0043322617512664</c:v>
                </c:pt>
                <c:pt idx="17">
                  <c:v>1.0042356277384903</c:v>
                </c:pt>
                <c:pt idx="18">
                  <c:v>1.0040520273496398</c:v>
                </c:pt>
                <c:pt idx="19">
                  <c:v>1.0037793763127862</c:v>
                </c:pt>
                <c:pt idx="20">
                  <c:v>1.0037045704645187</c:v>
                </c:pt>
              </c:numCache>
            </c:numRef>
          </c:val>
          <c:extLst>
            <c:ext xmlns:c16="http://schemas.microsoft.com/office/drawing/2014/chart" uri="{C3380CC4-5D6E-409C-BE32-E72D297353CC}">
              <c16:uniqueId val="{00000012-4D03-4D3D-B31B-1CB22E68610C}"/>
            </c:ext>
          </c:extLst>
        </c:ser>
        <c:ser>
          <c:idx val="19"/>
          <c:order val="19"/>
          <c:val>
            <c:numRef>
              <c:f>Phi_p!$B$62:$V$62</c:f>
              <c:numCache>
                <c:formatCode>0.00E+00</c:formatCode>
                <c:ptCount val="21"/>
                <c:pt idx="0">
                  <c:v>1.0028174951238569</c:v>
                </c:pt>
                <c:pt idx="1">
                  <c:v>1.0028999359166082</c:v>
                </c:pt>
                <c:pt idx="2">
                  <c:v>1.003226072999263</c:v>
                </c:pt>
                <c:pt idx="3">
                  <c:v>1.0034703108356606</c:v>
                </c:pt>
                <c:pt idx="4">
                  <c:v>1.0036508943671778</c:v>
                </c:pt>
                <c:pt idx="5">
                  <c:v>1.0038091989897524</c:v>
                </c:pt>
                <c:pt idx="6">
                  <c:v>1.0039432650409719</c:v>
                </c:pt>
                <c:pt idx="7">
                  <c:v>1.004062488993098</c:v>
                </c:pt>
                <c:pt idx="8">
                  <c:v>1.0041636226345625</c:v>
                </c:pt>
                <c:pt idx="9">
                  <c:v>1.0042508545569564</c:v>
                </c:pt>
                <c:pt idx="10">
                  <c:v>1.0043203365267608</c:v>
                </c:pt>
                <c:pt idx="11">
                  <c:v>1.0043747363095914</c:v>
                </c:pt>
                <c:pt idx="12">
                  <c:v>1.0044095734626368</c:v>
                </c:pt>
                <c:pt idx="13">
                  <c:v>1.0044272595821371</c:v>
                </c:pt>
                <c:pt idx="14">
                  <c:v>1.0044215332932069</c:v>
                </c:pt>
                <c:pt idx="15">
                  <c:v>1.0043946397815511</c:v>
                </c:pt>
                <c:pt idx="16">
                  <c:v>1.0043333791977116</c:v>
                </c:pt>
                <c:pt idx="17">
                  <c:v>1.0042365362982852</c:v>
                </c:pt>
                <c:pt idx="18">
                  <c:v>1.0040428545651587</c:v>
                </c:pt>
                <c:pt idx="19">
                  <c:v>1.0037112698543353</c:v>
                </c:pt>
                <c:pt idx="20">
                  <c:v>1.0036404165192963</c:v>
                </c:pt>
              </c:numCache>
            </c:numRef>
          </c:val>
          <c:extLst>
            <c:ext xmlns:c16="http://schemas.microsoft.com/office/drawing/2014/chart" uri="{C3380CC4-5D6E-409C-BE32-E72D297353CC}">
              <c16:uniqueId val="{00000013-4D03-4D3D-B31B-1CB22E68610C}"/>
            </c:ext>
          </c:extLst>
        </c:ser>
        <c:ser>
          <c:idx val="20"/>
          <c:order val="20"/>
          <c:val>
            <c:numRef>
              <c:f>Phi_p!$B$63:$V$63</c:f>
              <c:numCache>
                <c:formatCode>0.00E+00</c:formatCode>
                <c:ptCount val="21"/>
                <c:pt idx="0">
                  <c:v>1.0027661179249965</c:v>
                </c:pt>
                <c:pt idx="1">
                  <c:v>1.0028363295864686</c:v>
                </c:pt>
                <c:pt idx="2">
                  <c:v>1.0032227748234106</c:v>
                </c:pt>
                <c:pt idx="3">
                  <c:v>1.0034701597190734</c:v>
                </c:pt>
                <c:pt idx="4">
                  <c:v>1.0036504542084106</c:v>
                </c:pt>
                <c:pt idx="5">
                  <c:v>1.0038090591354651</c:v>
                </c:pt>
                <c:pt idx="6">
                  <c:v>1.0039429124406665</c:v>
                </c:pt>
                <c:pt idx="7">
                  <c:v>1.0040622234274454</c:v>
                </c:pt>
                <c:pt idx="8">
                  <c:v>1.0041631738529273</c:v>
                </c:pt>
                <c:pt idx="9">
                  <c:v>1.0042504490570072</c:v>
                </c:pt>
                <c:pt idx="10">
                  <c:v>1.0043197654469993</c:v>
                </c:pt>
                <c:pt idx="11">
                  <c:v>1.0043742181306861</c:v>
                </c:pt>
                <c:pt idx="12">
                  <c:v>1.0044088927657329</c:v>
                </c:pt>
                <c:pt idx="13">
                  <c:v>1.0044266698510242</c:v>
                </c:pt>
                <c:pt idx="14">
                  <c:v>1.0044207344356069</c:v>
                </c:pt>
                <c:pt idx="15">
                  <c:v>1.0043939923497991</c:v>
                </c:pt>
                <c:pt idx="16">
                  <c:v>1.0043322444065514</c:v>
                </c:pt>
                <c:pt idx="17">
                  <c:v>1.0042356049672305</c:v>
                </c:pt>
                <c:pt idx="18">
                  <c:v>1.0040375600383991</c:v>
                </c:pt>
                <c:pt idx="19">
                  <c:v>1.0036264682881955</c:v>
                </c:pt>
                <c:pt idx="20">
                  <c:v>1.0035710010449814</c:v>
                </c:pt>
              </c:numCache>
            </c:numRef>
          </c:val>
          <c:extLst>
            <c:ext xmlns:c16="http://schemas.microsoft.com/office/drawing/2014/chart" uri="{C3380CC4-5D6E-409C-BE32-E72D297353CC}">
              <c16:uniqueId val="{00000014-4D03-4D3D-B31B-1CB22E68610C}"/>
            </c:ext>
          </c:extLst>
        </c:ser>
        <c:bandFmts/>
        <c:axId val="198647296"/>
        <c:axId val="199266816"/>
        <c:axId val="199096832"/>
      </c:surface3DChart>
      <c:catAx>
        <c:axId val="198647296"/>
        <c:scaling>
          <c:orientation val="minMax"/>
        </c:scaling>
        <c:delete val="1"/>
        <c:axPos val="b"/>
        <c:majorTickMark val="out"/>
        <c:minorTickMark val="none"/>
        <c:tickLblPos val="none"/>
        <c:crossAx val="199266816"/>
        <c:crosses val="autoZero"/>
        <c:auto val="1"/>
        <c:lblAlgn val="ctr"/>
        <c:lblOffset val="100"/>
        <c:noMultiLvlLbl val="0"/>
      </c:catAx>
      <c:valAx>
        <c:axId val="199266816"/>
        <c:scaling>
          <c:orientation val="minMax"/>
        </c:scaling>
        <c:delete val="0"/>
        <c:axPos val="l"/>
        <c:majorGridlines/>
        <c:numFmt formatCode="0.0E+00" sourceLinked="0"/>
        <c:majorTickMark val="out"/>
        <c:minorTickMark val="none"/>
        <c:tickLblPos val="none"/>
        <c:crossAx val="198647296"/>
        <c:crosses val="autoZero"/>
        <c:crossBetween val="midCat"/>
      </c:valAx>
      <c:serAx>
        <c:axId val="199096832"/>
        <c:scaling>
          <c:orientation val="minMax"/>
        </c:scaling>
        <c:delete val="1"/>
        <c:axPos val="b"/>
        <c:majorTickMark val="out"/>
        <c:minorTickMark val="none"/>
        <c:tickLblPos val="none"/>
        <c:crossAx val="199266816"/>
        <c:crosses val="autoZero"/>
      </c:serAx>
    </c:plotArea>
    <c:legend>
      <c:legendPos val="r"/>
      <c:overlay val="0"/>
      <c:txPr>
        <a:bodyPr/>
        <a:lstStyle/>
        <a:p>
          <a:pPr rtl="0">
            <a:defRPr/>
          </a:pPr>
          <a:endParaRPr lang="en-US"/>
        </a:p>
      </c:txPr>
    </c:legend>
    <c:plotVisOnly val="1"/>
    <c:dispBlanksAs val="zero"/>
    <c:showDLblsOverMax val="0"/>
  </c:chart>
  <c:printSettings>
    <c:headerFooter/>
    <c:pageMargins b="0.75000000000001499" l="0.70000000000000095" r="0.70000000000000095" t="0.75000000000001499"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b="1" i="0" baseline="0">
                <a:effectLst/>
              </a:rPr>
              <a:t>Centerline top to bottom</a:t>
            </a:r>
            <a:endParaRPr lang="en-US" sz="1600">
              <a:effectLst/>
            </a:endParaRPr>
          </a:p>
        </c:rich>
      </c:tx>
      <c:overlay val="0"/>
    </c:title>
    <c:autoTitleDeleted val="0"/>
    <c:plotArea>
      <c:layout/>
      <c:lineChart>
        <c:grouping val="standard"/>
        <c:varyColors val="0"/>
        <c:ser>
          <c:idx val="0"/>
          <c:order val="0"/>
          <c:val>
            <c:numRef>
              <c:f>Phi_p!$L$43:$L$63</c:f>
              <c:numCache>
                <c:formatCode>0.00E+00</c:formatCode>
                <c:ptCount val="21"/>
                <c:pt idx="0">
                  <c:v>1.0029955853709649</c:v>
                </c:pt>
                <c:pt idx="1">
                  <c:v>1.0034519182260848</c:v>
                </c:pt>
                <c:pt idx="2">
                  <c:v>1.0036240423349951</c:v>
                </c:pt>
                <c:pt idx="3">
                  <c:v>1.0037657081396394</c:v>
                </c:pt>
                <c:pt idx="4">
                  <c:v>1.003864554839327</c:v>
                </c:pt>
                <c:pt idx="5">
                  <c:v>1.0039493315836441</c:v>
                </c:pt>
                <c:pt idx="6">
                  <c:v>1.0040150532663705</c:v>
                </c:pt>
                <c:pt idx="7">
                  <c:v>1.0040724953736371</c:v>
                </c:pt>
                <c:pt idx="8">
                  <c:v>1.0041187094425403</c:v>
                </c:pt>
                <c:pt idx="9">
                  <c:v>1.0041593975731014</c:v>
                </c:pt>
                <c:pt idx="10">
                  <c:v>1.004192495614588</c:v>
                </c:pt>
                <c:pt idx="11">
                  <c:v>1.0042216153238688</c:v>
                </c:pt>
                <c:pt idx="12">
                  <c:v>1.0042451425112506</c:v>
                </c:pt>
                <c:pt idx="13">
                  <c:v>1.0042656375018595</c:v>
                </c:pt>
                <c:pt idx="14">
                  <c:v>1.0042817273486568</c:v>
                </c:pt>
                <c:pt idx="15">
                  <c:v>1.0042953754829673</c:v>
                </c:pt>
                <c:pt idx="16">
                  <c:v>1.0043053293747985</c:v>
                </c:pt>
                <c:pt idx="17">
                  <c:v>1.0043131858538217</c:v>
                </c:pt>
                <c:pt idx="18">
                  <c:v>1.004317731571827</c:v>
                </c:pt>
                <c:pt idx="19">
                  <c:v>1.0043203365267608</c:v>
                </c:pt>
                <c:pt idx="20">
                  <c:v>1.0043197654469993</c:v>
                </c:pt>
              </c:numCache>
            </c:numRef>
          </c:val>
          <c:smooth val="0"/>
          <c:extLst>
            <c:ext xmlns:c16="http://schemas.microsoft.com/office/drawing/2014/chart" uri="{C3380CC4-5D6E-409C-BE32-E72D297353CC}">
              <c16:uniqueId val="{00000000-22B2-44E5-8A7E-4395D07A1DBE}"/>
            </c:ext>
          </c:extLst>
        </c:ser>
        <c:dLbls>
          <c:showLegendKey val="0"/>
          <c:showVal val="0"/>
          <c:showCatName val="0"/>
          <c:showSerName val="0"/>
          <c:showPercent val="0"/>
          <c:showBubbleSize val="0"/>
        </c:dLbls>
        <c:marker val="1"/>
        <c:smooth val="0"/>
        <c:axId val="199537664"/>
        <c:axId val="199269120"/>
      </c:lineChart>
      <c:catAx>
        <c:axId val="199537664"/>
        <c:scaling>
          <c:orientation val="minMax"/>
        </c:scaling>
        <c:delete val="1"/>
        <c:axPos val="b"/>
        <c:majorTickMark val="out"/>
        <c:minorTickMark val="none"/>
        <c:tickLblPos val="none"/>
        <c:crossAx val="199269120"/>
        <c:crosses val="autoZero"/>
        <c:auto val="1"/>
        <c:lblAlgn val="ctr"/>
        <c:lblOffset val="100"/>
        <c:noMultiLvlLbl val="0"/>
      </c:catAx>
      <c:valAx>
        <c:axId val="199269120"/>
        <c:scaling>
          <c:orientation val="minMax"/>
        </c:scaling>
        <c:delete val="0"/>
        <c:axPos val="l"/>
        <c:majorGridlines/>
        <c:numFmt formatCode="0.0E+00" sourceLinked="0"/>
        <c:majorTickMark val="out"/>
        <c:minorTickMark val="none"/>
        <c:tickLblPos val="nextTo"/>
        <c:crossAx val="199537664"/>
        <c:crosses val="autoZero"/>
        <c:crossBetween val="between"/>
      </c:valAx>
    </c:plotArea>
    <c:plotVisOnly val="1"/>
    <c:dispBlanksAs val="gap"/>
    <c:showDLblsOverMax val="0"/>
  </c:chart>
  <c:printSettings>
    <c:headerFooter/>
    <c:pageMargins b="0.75000000000001399" l="0.70000000000000095" r="0.70000000000000095" t="0.75000000000001399"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3DChart>
        <c:wireframe val="0"/>
        <c:ser>
          <c:idx val="0"/>
          <c:order val="0"/>
          <c:val>
            <c:numRef>
              <c:f>Psi!$B$3:$V$3</c:f>
              <c:numCache>
                <c:formatCode>0.000</c:formatCode>
                <c:ptCount val="21"/>
                <c:pt idx="0">
                  <c:v>3.392232921067162E-3</c:v>
                </c:pt>
                <c:pt idx="1">
                  <c:v>3.5946732417074245E-3</c:v>
                </c:pt>
                <c:pt idx="2">
                  <c:v>4.0671308982250798E-3</c:v>
                </c:pt>
                <c:pt idx="3">
                  <c:v>4.6360270119940039E-3</c:v>
                </c:pt>
                <c:pt idx="4">
                  <c:v>5.2216631077306452E-3</c:v>
                </c:pt>
                <c:pt idx="5">
                  <c:v>5.7634111403068733E-3</c:v>
                </c:pt>
                <c:pt idx="6">
                  <c:v>6.2262764683923555E-3</c:v>
                </c:pt>
                <c:pt idx="7">
                  <c:v>6.5943214245062776E-3</c:v>
                </c:pt>
                <c:pt idx="8">
                  <c:v>6.8605100206803882E-3</c:v>
                </c:pt>
                <c:pt idx="9">
                  <c:v>7.0220982430359014E-3</c:v>
                </c:pt>
                <c:pt idx="10">
                  <c:v>7.0780674655179787E-3</c:v>
                </c:pt>
                <c:pt idx="11">
                  <c:v>7.0283241401973284E-3</c:v>
                </c:pt>
                <c:pt idx="12">
                  <c:v>6.8733509060429077E-3</c:v>
                </c:pt>
                <c:pt idx="13">
                  <c:v>6.6145703031633141E-3</c:v>
                </c:pt>
                <c:pt idx="14">
                  <c:v>6.2553095987334939E-3</c:v>
                </c:pt>
                <c:pt idx="15">
                  <c:v>5.803379880056081E-3</c:v>
                </c:pt>
                <c:pt idx="16">
                  <c:v>5.2765424272969708E-3</c:v>
                </c:pt>
                <c:pt idx="17">
                  <c:v>4.7129906219464113E-3</c:v>
                </c:pt>
                <c:pt idx="18">
                  <c:v>4.1846878945256405E-3</c:v>
                </c:pt>
                <c:pt idx="19">
                  <c:v>3.7976006939279827E-3</c:v>
                </c:pt>
                <c:pt idx="20">
                  <c:v>3.6543743424113373E-3</c:v>
                </c:pt>
              </c:numCache>
            </c:numRef>
          </c:val>
          <c:extLst>
            <c:ext xmlns:c16="http://schemas.microsoft.com/office/drawing/2014/chart" uri="{C3380CC4-5D6E-409C-BE32-E72D297353CC}">
              <c16:uniqueId val="{00000000-5096-4AD8-8266-84A26D1E8C04}"/>
            </c:ext>
          </c:extLst>
        </c:ser>
        <c:ser>
          <c:idx val="1"/>
          <c:order val="1"/>
          <c:val>
            <c:numRef>
              <c:f>Psi!$B$4:$V$4</c:f>
              <c:numCache>
                <c:formatCode>0.000</c:formatCode>
                <c:ptCount val="21"/>
                <c:pt idx="0">
                  <c:v>3.3591128749454538E-3</c:v>
                </c:pt>
                <c:pt idx="1">
                  <c:v>3.5523829739404224E-3</c:v>
                </c:pt>
                <c:pt idx="2">
                  <c:v>4.0163400676187381E-3</c:v>
                </c:pt>
                <c:pt idx="3">
                  <c:v>4.5860929658433046E-3</c:v>
                </c:pt>
                <c:pt idx="4">
                  <c:v>5.1727600127313362E-3</c:v>
                </c:pt>
                <c:pt idx="5">
                  <c:v>5.7150559316789242E-3</c:v>
                </c:pt>
                <c:pt idx="6">
                  <c:v>6.1782255134957111E-3</c:v>
                </c:pt>
                <c:pt idx="7">
                  <c:v>6.5464341390504503E-3</c:v>
                </c:pt>
                <c:pt idx="8">
                  <c:v>6.8127339132515929E-3</c:v>
                </c:pt>
                <c:pt idx="9">
                  <c:v>6.974399712128725E-3</c:v>
                </c:pt>
                <c:pt idx="10">
                  <c:v>7.0304306704163499E-3</c:v>
                </c:pt>
                <c:pt idx="11">
                  <c:v>6.9807292061445439E-3</c:v>
                </c:pt>
                <c:pt idx="12">
                  <c:v>6.8257762101809321E-3</c:v>
                </c:pt>
                <c:pt idx="13">
                  <c:v>6.5669757597315451E-3</c:v>
                </c:pt>
                <c:pt idx="14">
                  <c:v>6.2076203765381328E-3</c:v>
                </c:pt>
                <c:pt idx="15">
                  <c:v>5.7554372185109138E-3</c:v>
                </c:pt>
                <c:pt idx="16">
                  <c:v>5.2280255743141074E-3</c:v>
                </c:pt>
                <c:pt idx="17">
                  <c:v>4.6633469603198346E-3</c:v>
                </c:pt>
                <c:pt idx="18">
                  <c:v>4.1333167738188499E-3</c:v>
                </c:pt>
                <c:pt idx="19">
                  <c:v>3.7445191686428392E-3</c:v>
                </c:pt>
                <c:pt idx="20">
                  <c:v>3.6005872808344973E-3</c:v>
                </c:pt>
              </c:numCache>
            </c:numRef>
          </c:val>
          <c:extLst>
            <c:ext xmlns:c16="http://schemas.microsoft.com/office/drawing/2014/chart" uri="{C3380CC4-5D6E-409C-BE32-E72D297353CC}">
              <c16:uniqueId val="{00000001-5096-4AD8-8266-84A26D1E8C04}"/>
            </c:ext>
          </c:extLst>
        </c:ser>
        <c:ser>
          <c:idx val="2"/>
          <c:order val="2"/>
          <c:val>
            <c:numRef>
              <c:f>Psi!$B$5:$V$5</c:f>
              <c:numCache>
                <c:formatCode>0.000</c:formatCode>
                <c:ptCount val="21"/>
                <c:pt idx="0">
                  <c:v>3.3063795797042355E-3</c:v>
                </c:pt>
                <c:pt idx="1">
                  <c:v>3.4921732677605671E-3</c:v>
                </c:pt>
                <c:pt idx="2">
                  <c:v>3.9503761783954055E-3</c:v>
                </c:pt>
                <c:pt idx="3">
                  <c:v>4.5235634054455144E-3</c:v>
                </c:pt>
                <c:pt idx="4">
                  <c:v>5.1133251558280069E-3</c:v>
                </c:pt>
                <c:pt idx="5">
                  <c:v>5.6572492166963853E-3</c:v>
                </c:pt>
                <c:pt idx="6">
                  <c:v>6.1212205516862246E-3</c:v>
                </c:pt>
                <c:pt idx="7">
                  <c:v>6.4898094225196044E-3</c:v>
                </c:pt>
                <c:pt idx="8">
                  <c:v>6.7563087068511314E-3</c:v>
                </c:pt>
                <c:pt idx="9">
                  <c:v>6.9180877212209908E-3</c:v>
                </c:pt>
                <c:pt idx="10">
                  <c:v>6.9741868695442208E-3</c:v>
                </c:pt>
                <c:pt idx="11">
                  <c:v>6.924516680646713E-3</c:v>
                </c:pt>
                <c:pt idx="12">
                  <c:v>6.76954284421447E-3</c:v>
                </c:pt>
                <c:pt idx="13">
                  <c:v>6.5106246051428408E-3</c:v>
                </c:pt>
                <c:pt idx="14">
                  <c:v>6.1509381596613873E-3</c:v>
                </c:pt>
                <c:pt idx="15">
                  <c:v>5.6979607034772697E-3</c:v>
                </c:pt>
                <c:pt idx="16">
                  <c:v>5.1687859155534243E-3</c:v>
                </c:pt>
                <c:pt idx="17">
                  <c:v>4.6006656667198498E-3</c:v>
                </c:pt>
                <c:pt idx="18">
                  <c:v>4.0653407200837103E-3</c:v>
                </c:pt>
                <c:pt idx="19">
                  <c:v>3.6712861873446209E-3</c:v>
                </c:pt>
                <c:pt idx="20">
                  <c:v>3.5251819048772058E-3</c:v>
                </c:pt>
              </c:numCache>
            </c:numRef>
          </c:val>
          <c:extLst>
            <c:ext xmlns:c16="http://schemas.microsoft.com/office/drawing/2014/chart" uri="{C3380CC4-5D6E-409C-BE32-E72D297353CC}">
              <c16:uniqueId val="{00000002-5096-4AD8-8266-84A26D1E8C04}"/>
            </c:ext>
          </c:extLst>
        </c:ser>
        <c:ser>
          <c:idx val="3"/>
          <c:order val="3"/>
          <c:val>
            <c:numRef>
              <c:f>Psi!$B$6:$V$6</c:f>
              <c:numCache>
                <c:formatCode>0.000</c:formatCode>
                <c:ptCount val="21"/>
                <c:pt idx="0">
                  <c:v>3.2400520807490214E-3</c:v>
                </c:pt>
                <c:pt idx="1">
                  <c:v>3.4219902320024509E-3</c:v>
                </c:pt>
                <c:pt idx="2">
                  <c:v>3.8796347618808703E-3</c:v>
                </c:pt>
                <c:pt idx="3">
                  <c:v>4.4592427193231509E-3</c:v>
                </c:pt>
                <c:pt idx="4">
                  <c:v>5.0541440785306655E-3</c:v>
                </c:pt>
                <c:pt idx="5">
                  <c:v>5.6007597686467047E-3</c:v>
                </c:pt>
                <c:pt idx="6">
                  <c:v>6.0660109116467704E-3</c:v>
                </c:pt>
                <c:pt idx="7">
                  <c:v>6.4351875908196512E-3</c:v>
                </c:pt>
                <c:pt idx="8">
                  <c:v>6.7019687453905817E-3</c:v>
                </c:pt>
                <c:pt idx="9">
                  <c:v>6.8638932790282842E-3</c:v>
                </c:pt>
                <c:pt idx="10">
                  <c:v>6.9200648968858443E-3</c:v>
                </c:pt>
                <c:pt idx="11">
                  <c:v>6.8704143087074728E-3</c:v>
                </c:pt>
                <c:pt idx="12">
                  <c:v>6.7153788935414129E-3</c:v>
                </c:pt>
                <c:pt idx="13">
                  <c:v>6.4562477748258598E-3</c:v>
                </c:pt>
                <c:pt idx="14">
                  <c:v>6.0960014701928363E-3</c:v>
                </c:pt>
                <c:pt idx="15">
                  <c:v>5.6417052933825712E-3</c:v>
                </c:pt>
                <c:pt idx="16">
                  <c:v>5.1096036816565046E-3</c:v>
                </c:pt>
                <c:pt idx="17">
                  <c:v>4.5357393198898451E-3</c:v>
                </c:pt>
                <c:pt idx="18">
                  <c:v>3.991489845996286E-3</c:v>
                </c:pt>
                <c:pt idx="19">
                  <c:v>3.588521980153859E-3</c:v>
                </c:pt>
                <c:pt idx="20">
                  <c:v>3.438738068679891E-3</c:v>
                </c:pt>
              </c:numCache>
            </c:numRef>
          </c:val>
          <c:extLst>
            <c:ext xmlns:c16="http://schemas.microsoft.com/office/drawing/2014/chart" uri="{C3380CC4-5D6E-409C-BE32-E72D297353CC}">
              <c16:uniqueId val="{00000003-5096-4AD8-8266-84A26D1E8C04}"/>
            </c:ext>
          </c:extLst>
        </c:ser>
        <c:ser>
          <c:idx val="4"/>
          <c:order val="4"/>
          <c:val>
            <c:numRef>
              <c:f>Psi!$B$7:$V$7</c:f>
              <c:numCache>
                <c:formatCode>0.000</c:formatCode>
                <c:ptCount val="21"/>
                <c:pt idx="0">
                  <c:v>3.1602558084390959E-3</c:v>
                </c:pt>
                <c:pt idx="1">
                  <c:v>3.3412900271364019E-3</c:v>
                </c:pt>
                <c:pt idx="2">
                  <c:v>3.8033115673938994E-3</c:v>
                </c:pt>
                <c:pt idx="3">
                  <c:v>4.392683474068234E-3</c:v>
                </c:pt>
                <c:pt idx="4">
                  <c:v>4.9947691596788791E-3</c:v>
                </c:pt>
                <c:pt idx="5">
                  <c:v>5.545107972243505E-3</c:v>
                </c:pt>
                <c:pt idx="6">
                  <c:v>6.0120921741116965E-3</c:v>
                </c:pt>
                <c:pt idx="7">
                  <c:v>6.3820532779375857E-3</c:v>
                </c:pt>
                <c:pt idx="8">
                  <c:v>6.6491931621321812E-3</c:v>
                </c:pt>
                <c:pt idx="9">
                  <c:v>6.8112939762742962E-3</c:v>
                </c:pt>
                <c:pt idx="10">
                  <c:v>6.8675416046209284E-3</c:v>
                </c:pt>
                <c:pt idx="11">
                  <c:v>6.8179000285512707E-3</c:v>
                </c:pt>
                <c:pt idx="12">
                  <c:v>6.6627642888607459E-3</c:v>
                </c:pt>
                <c:pt idx="13">
                  <c:v>6.4033314044092144E-3</c:v>
                </c:pt>
                <c:pt idx="14">
                  <c:v>6.0423089653931887E-3</c:v>
                </c:pt>
                <c:pt idx="15">
                  <c:v>5.5861971508077103E-3</c:v>
                </c:pt>
                <c:pt idx="16">
                  <c:v>5.0500465658422176E-3</c:v>
                </c:pt>
                <c:pt idx="17">
                  <c:v>4.4681579369738192E-3</c:v>
                </c:pt>
                <c:pt idx="18">
                  <c:v>3.9112471716458118E-3</c:v>
                </c:pt>
                <c:pt idx="19">
                  <c:v>3.4955196739110601E-3</c:v>
                </c:pt>
                <c:pt idx="20">
                  <c:v>3.340481115195059E-3</c:v>
                </c:pt>
              </c:numCache>
            </c:numRef>
          </c:val>
          <c:extLst>
            <c:ext xmlns:c16="http://schemas.microsoft.com/office/drawing/2014/chart" uri="{C3380CC4-5D6E-409C-BE32-E72D297353CC}">
              <c16:uniqueId val="{00000004-5096-4AD8-8266-84A26D1E8C04}"/>
            </c:ext>
          </c:extLst>
        </c:ser>
        <c:ser>
          <c:idx val="5"/>
          <c:order val="5"/>
          <c:val>
            <c:numRef>
              <c:f>Psi!$B$8:$V$8</c:f>
              <c:numCache>
                <c:formatCode>0.000</c:formatCode>
                <c:ptCount val="21"/>
                <c:pt idx="0">
                  <c:v>3.0677460088705264E-3</c:v>
                </c:pt>
                <c:pt idx="1">
                  <c:v>3.2507762635069393E-3</c:v>
                </c:pt>
                <c:pt idx="2">
                  <c:v>3.7224174070051405E-3</c:v>
                </c:pt>
                <c:pt idx="3">
                  <c:v>4.3252204895638698E-3</c:v>
                </c:pt>
                <c:pt idx="4">
                  <c:v>4.9365305954403573E-3</c:v>
                </c:pt>
                <c:pt idx="5">
                  <c:v>5.4915741133085005E-3</c:v>
                </c:pt>
                <c:pt idx="6">
                  <c:v>5.9607094446120544E-3</c:v>
                </c:pt>
                <c:pt idx="7">
                  <c:v>6.3316358640628434E-3</c:v>
                </c:pt>
                <c:pt idx="8">
                  <c:v>6.5992029936467397E-3</c:v>
                </c:pt>
                <c:pt idx="9">
                  <c:v>6.7615085356918583E-3</c:v>
                </c:pt>
                <c:pt idx="10">
                  <c:v>6.8178340393594255E-3</c:v>
                </c:pt>
                <c:pt idx="11">
                  <c:v>6.7681923834594796E-3</c:v>
                </c:pt>
                <c:pt idx="12">
                  <c:v>6.6129198015343563E-3</c:v>
                </c:pt>
                <c:pt idx="13">
                  <c:v>6.3531049986332369E-3</c:v>
                </c:pt>
                <c:pt idx="14">
                  <c:v>5.9911070436540819E-3</c:v>
                </c:pt>
                <c:pt idx="15">
                  <c:v>5.5327215065381881E-3</c:v>
                </c:pt>
                <c:pt idx="16">
                  <c:v>4.9914590738865793E-3</c:v>
                </c:pt>
                <c:pt idx="17">
                  <c:v>4.3993037150796581E-3</c:v>
                </c:pt>
                <c:pt idx="18">
                  <c:v>3.8258434010558602E-3</c:v>
                </c:pt>
                <c:pt idx="19">
                  <c:v>3.3932321928463577E-3</c:v>
                </c:pt>
                <c:pt idx="20">
                  <c:v>3.2312703735647859E-3</c:v>
                </c:pt>
              </c:numCache>
            </c:numRef>
          </c:val>
          <c:extLst>
            <c:ext xmlns:c16="http://schemas.microsoft.com/office/drawing/2014/chart" uri="{C3380CC4-5D6E-409C-BE32-E72D297353CC}">
              <c16:uniqueId val="{00000005-5096-4AD8-8266-84A26D1E8C04}"/>
            </c:ext>
          </c:extLst>
        </c:ser>
        <c:ser>
          <c:idx val="6"/>
          <c:order val="6"/>
          <c:val>
            <c:numRef>
              <c:f>Psi!$B$9:$V$9</c:f>
              <c:numCache>
                <c:formatCode>0.000</c:formatCode>
                <c:ptCount val="21"/>
                <c:pt idx="0">
                  <c:v>2.9623491452703842E-3</c:v>
                </c:pt>
                <c:pt idx="1">
                  <c:v>3.150005391151491E-3</c:v>
                </c:pt>
                <c:pt idx="2">
                  <c:v>3.6365987478788704E-3</c:v>
                </c:pt>
                <c:pt idx="3">
                  <c:v>4.2568110721360108E-3</c:v>
                </c:pt>
                <c:pt idx="4">
                  <c:v>4.8793646898616623E-3</c:v>
                </c:pt>
                <c:pt idx="5">
                  <c:v>5.4400276579556883E-3</c:v>
                </c:pt>
                <c:pt idx="6">
                  <c:v>5.9116871253969572E-3</c:v>
                </c:pt>
                <c:pt idx="7">
                  <c:v>6.2837407974844824E-3</c:v>
                </c:pt>
                <c:pt idx="8">
                  <c:v>6.5517932058569246E-3</c:v>
                </c:pt>
                <c:pt idx="9">
                  <c:v>6.7143297865269527E-3</c:v>
                </c:pt>
                <c:pt idx="10">
                  <c:v>6.7707328358086859E-3</c:v>
                </c:pt>
                <c:pt idx="11">
                  <c:v>6.7210845096676922E-3</c:v>
                </c:pt>
                <c:pt idx="12">
                  <c:v>6.5656411044698717E-3</c:v>
                </c:pt>
                <c:pt idx="13">
                  <c:v>6.3053757204162711E-3</c:v>
                </c:pt>
                <c:pt idx="14">
                  <c:v>5.942223636280477E-3</c:v>
                </c:pt>
                <c:pt idx="15">
                  <c:v>5.4811564665145328E-3</c:v>
                </c:pt>
                <c:pt idx="16">
                  <c:v>4.933796971681728E-3</c:v>
                </c:pt>
                <c:pt idx="17">
                  <c:v>4.3291918766912903E-3</c:v>
                </c:pt>
                <c:pt idx="18">
                  <c:v>3.7350962380378098E-3</c:v>
                </c:pt>
                <c:pt idx="19">
                  <c:v>3.2810979400156072E-3</c:v>
                </c:pt>
                <c:pt idx="20">
                  <c:v>3.1104276806676978E-3</c:v>
                </c:pt>
              </c:numCache>
            </c:numRef>
          </c:val>
          <c:extLst>
            <c:ext xmlns:c16="http://schemas.microsoft.com/office/drawing/2014/chart" uri="{C3380CC4-5D6E-409C-BE32-E72D297353CC}">
              <c16:uniqueId val="{00000006-5096-4AD8-8266-84A26D1E8C04}"/>
            </c:ext>
          </c:extLst>
        </c:ser>
        <c:ser>
          <c:idx val="7"/>
          <c:order val="7"/>
          <c:val>
            <c:numRef>
              <c:f>Psi!$B$10:$V$10</c:f>
              <c:numCache>
                <c:formatCode>0.000</c:formatCode>
                <c:ptCount val="21"/>
                <c:pt idx="0">
                  <c:v>2.8440327647927038E-3</c:v>
                </c:pt>
                <c:pt idx="1">
                  <c:v>3.0389410135571878E-3</c:v>
                </c:pt>
                <c:pt idx="2">
                  <c:v>3.5462307605666548E-3</c:v>
                </c:pt>
                <c:pt idx="3">
                  <c:v>4.188146643851226E-3</c:v>
                </c:pt>
                <c:pt idx="4">
                  <c:v>4.8239103432153622E-3</c:v>
                </c:pt>
                <c:pt idx="5">
                  <c:v>5.3910227509141231E-3</c:v>
                </c:pt>
                <c:pt idx="6">
                  <c:v>5.865523226323297E-3</c:v>
                </c:pt>
                <c:pt idx="7">
                  <c:v>6.238844254793814E-3</c:v>
                </c:pt>
                <c:pt idx="8">
                  <c:v>6.5074266220931549E-3</c:v>
                </c:pt>
                <c:pt idx="9">
                  <c:v>6.6702185876195228E-3</c:v>
                </c:pt>
                <c:pt idx="10">
                  <c:v>6.7266954681991639E-3</c:v>
                </c:pt>
                <c:pt idx="11">
                  <c:v>6.6770373869762985E-3</c:v>
                </c:pt>
                <c:pt idx="12">
                  <c:v>6.5213913844075688E-3</c:v>
                </c:pt>
                <c:pt idx="13">
                  <c:v>6.2606210339131094E-3</c:v>
                </c:pt>
                <c:pt idx="14">
                  <c:v>5.8961599483221211E-3</c:v>
                </c:pt>
                <c:pt idx="15">
                  <c:v>5.4320649808946141E-3</c:v>
                </c:pt>
                <c:pt idx="16">
                  <c:v>4.8777199734406553E-3</c:v>
                </c:pt>
                <c:pt idx="17">
                  <c:v>4.258572909560031E-3</c:v>
                </c:pt>
                <c:pt idx="18">
                  <c:v>3.6395117925637605E-3</c:v>
                </c:pt>
                <c:pt idx="19">
                  <c:v>3.1591226032930486E-3</c:v>
                </c:pt>
                <c:pt idx="20">
                  <c:v>2.9778252673906568E-3</c:v>
                </c:pt>
              </c:numCache>
            </c:numRef>
          </c:val>
          <c:extLst>
            <c:ext xmlns:c16="http://schemas.microsoft.com/office/drawing/2014/chart" uri="{C3380CC4-5D6E-409C-BE32-E72D297353CC}">
              <c16:uniqueId val="{00000007-5096-4AD8-8266-84A26D1E8C04}"/>
            </c:ext>
          </c:extLst>
        </c:ser>
        <c:ser>
          <c:idx val="8"/>
          <c:order val="8"/>
          <c:val>
            <c:numRef>
              <c:f>Psi!$B$11:$V$11</c:f>
              <c:numCache>
                <c:formatCode>0.000</c:formatCode>
                <c:ptCount val="21"/>
                <c:pt idx="0">
                  <c:v>2.7122938442326462E-3</c:v>
                </c:pt>
                <c:pt idx="1">
                  <c:v>2.9169972549616496E-3</c:v>
                </c:pt>
                <c:pt idx="2">
                  <c:v>3.4511706053125808E-3</c:v>
                </c:pt>
                <c:pt idx="3">
                  <c:v>4.1194168888046192E-3</c:v>
                </c:pt>
                <c:pt idx="4">
                  <c:v>4.7702593325776995E-3</c:v>
                </c:pt>
                <c:pt idx="5">
                  <c:v>5.3445485809120279E-3</c:v>
                </c:pt>
                <c:pt idx="6">
                  <c:v>5.8221396273990178E-3</c:v>
                </c:pt>
                <c:pt idx="7">
                  <c:v>6.1968449289206556E-3</c:v>
                </c:pt>
                <c:pt idx="8">
                  <c:v>6.4659856624009193E-3</c:v>
                </c:pt>
                <c:pt idx="9">
                  <c:v>6.6290564647046015E-3</c:v>
                </c:pt>
                <c:pt idx="10">
                  <c:v>6.6855986357871808E-3</c:v>
                </c:pt>
                <c:pt idx="11">
                  <c:v>6.6359328714363109E-3</c:v>
                </c:pt>
                <c:pt idx="12">
                  <c:v>6.4800538575436901E-3</c:v>
                </c:pt>
                <c:pt idx="13">
                  <c:v>6.2187416376362353E-3</c:v>
                </c:pt>
                <c:pt idx="14">
                  <c:v>5.8528421793330775E-3</c:v>
                </c:pt>
                <c:pt idx="15">
                  <c:v>5.3854468886450216E-3</c:v>
                </c:pt>
                <c:pt idx="16">
                  <c:v>4.8233437521872976E-3</c:v>
                </c:pt>
                <c:pt idx="17">
                  <c:v>4.187697191571328E-3</c:v>
                </c:pt>
                <c:pt idx="18">
                  <c:v>3.5390491506445197E-3</c:v>
                </c:pt>
                <c:pt idx="19">
                  <c:v>3.0266150435617439E-3</c:v>
                </c:pt>
                <c:pt idx="20">
                  <c:v>2.8326333776495642E-3</c:v>
                </c:pt>
              </c:numCache>
            </c:numRef>
          </c:val>
          <c:extLst>
            <c:ext xmlns:c16="http://schemas.microsoft.com/office/drawing/2014/chart" uri="{C3380CC4-5D6E-409C-BE32-E72D297353CC}">
              <c16:uniqueId val="{00000008-5096-4AD8-8266-84A26D1E8C04}"/>
            </c:ext>
          </c:extLst>
        </c:ser>
        <c:ser>
          <c:idx val="9"/>
          <c:order val="9"/>
          <c:val>
            <c:numRef>
              <c:f>Psi!$B$12:$V$12</c:f>
              <c:numCache>
                <c:formatCode>0.000</c:formatCode>
                <c:ptCount val="21"/>
                <c:pt idx="0">
                  <c:v>2.5666454390847779E-3</c:v>
                </c:pt>
                <c:pt idx="1">
                  <c:v>2.7837233536129888E-3</c:v>
                </c:pt>
                <c:pt idx="2">
                  <c:v>3.3517144195268681E-3</c:v>
                </c:pt>
                <c:pt idx="3">
                  <c:v>4.0512739748561162E-3</c:v>
                </c:pt>
                <c:pt idx="4">
                  <c:v>4.7189025353813301E-3</c:v>
                </c:pt>
                <c:pt idx="5">
                  <c:v>5.3009760603300116E-3</c:v>
                </c:pt>
                <c:pt idx="6">
                  <c:v>5.7818276800548594E-3</c:v>
                </c:pt>
                <c:pt idx="7">
                  <c:v>6.158011053803438E-3</c:v>
                </c:pt>
                <c:pt idx="8">
                  <c:v>6.427718478768862E-3</c:v>
                </c:pt>
                <c:pt idx="9">
                  <c:v>6.5910924854306946E-3</c:v>
                </c:pt>
                <c:pt idx="10">
                  <c:v>6.6476842175164216E-3</c:v>
                </c:pt>
                <c:pt idx="11">
                  <c:v>6.5980202653700146E-3</c:v>
                </c:pt>
                <c:pt idx="12">
                  <c:v>6.4418772895891109E-3</c:v>
                </c:pt>
                <c:pt idx="13">
                  <c:v>6.1800075618511068E-3</c:v>
                </c:pt>
                <c:pt idx="14">
                  <c:v>5.812565862767325E-3</c:v>
                </c:pt>
                <c:pt idx="15">
                  <c:v>5.3416839057272725E-3</c:v>
                </c:pt>
                <c:pt idx="16">
                  <c:v>4.7711839181191762E-3</c:v>
                </c:pt>
                <c:pt idx="17">
                  <c:v>4.1172757624379696E-3</c:v>
                </c:pt>
                <c:pt idx="18">
                  <c:v>3.4340837964789831E-3</c:v>
                </c:pt>
                <c:pt idx="19">
                  <c:v>2.8831092629271245E-3</c:v>
                </c:pt>
                <c:pt idx="20">
                  <c:v>2.6742640086121214E-3</c:v>
                </c:pt>
              </c:numCache>
            </c:numRef>
          </c:val>
          <c:extLst>
            <c:ext xmlns:c16="http://schemas.microsoft.com/office/drawing/2014/chart" uri="{C3380CC4-5D6E-409C-BE32-E72D297353CC}">
              <c16:uniqueId val="{00000009-5096-4AD8-8266-84A26D1E8C04}"/>
            </c:ext>
          </c:extLst>
        </c:ser>
        <c:ser>
          <c:idx val="10"/>
          <c:order val="10"/>
          <c:val>
            <c:numRef>
              <c:f>Psi!$B$13:$V$13</c:f>
              <c:numCache>
                <c:formatCode>0.000</c:formatCode>
                <c:ptCount val="21"/>
                <c:pt idx="0">
                  <c:v>2.4062819480460979E-3</c:v>
                </c:pt>
                <c:pt idx="1">
                  <c:v>2.6382461568278566E-3</c:v>
                </c:pt>
                <c:pt idx="2">
                  <c:v>3.247920585692956E-3</c:v>
                </c:pt>
                <c:pt idx="3">
                  <c:v>3.9841541662898224E-3</c:v>
                </c:pt>
                <c:pt idx="4">
                  <c:v>4.670031029450984E-3</c:v>
                </c:pt>
                <c:pt idx="5">
                  <c:v>5.2603615384708155E-3</c:v>
                </c:pt>
                <c:pt idx="6">
                  <c:v>5.7445509920103083E-3</c:v>
                </c:pt>
                <c:pt idx="7">
                  <c:v>6.1222856737086677E-3</c:v>
                </c:pt>
                <c:pt idx="8">
                  <c:v>6.3925433378147515E-3</c:v>
                </c:pt>
                <c:pt idx="9">
                  <c:v>6.5562491350761127E-3</c:v>
                </c:pt>
                <c:pt idx="10">
                  <c:v>6.6128641472907408E-3</c:v>
                </c:pt>
                <c:pt idx="11">
                  <c:v>6.5632224103444404E-3</c:v>
                </c:pt>
                <c:pt idx="12">
                  <c:v>6.4067807906131808E-3</c:v>
                </c:pt>
                <c:pt idx="13">
                  <c:v>6.1443640610188447E-3</c:v>
                </c:pt>
                <c:pt idx="14">
                  <c:v>5.7752993741281089E-3</c:v>
                </c:pt>
                <c:pt idx="15">
                  <c:v>5.3008441915773415E-3</c:v>
                </c:pt>
                <c:pt idx="16">
                  <c:v>4.721457712354586E-3</c:v>
                </c:pt>
                <c:pt idx="17">
                  <c:v>4.0478033328648546E-3</c:v>
                </c:pt>
                <c:pt idx="18">
                  <c:v>3.3247382628982173E-3</c:v>
                </c:pt>
                <c:pt idx="19">
                  <c:v>2.7276340722838721E-3</c:v>
                </c:pt>
                <c:pt idx="20">
                  <c:v>2.5016794757410318E-3</c:v>
                </c:pt>
              </c:numCache>
            </c:numRef>
          </c:val>
          <c:extLst>
            <c:ext xmlns:c16="http://schemas.microsoft.com/office/drawing/2014/chart" uri="{C3380CC4-5D6E-409C-BE32-E72D297353CC}">
              <c16:uniqueId val="{0000000A-5096-4AD8-8266-84A26D1E8C04}"/>
            </c:ext>
          </c:extLst>
        </c:ser>
        <c:ser>
          <c:idx val="11"/>
          <c:order val="11"/>
          <c:val>
            <c:numRef>
              <c:f>Psi!$B$14:$V$14</c:f>
              <c:numCache>
                <c:formatCode>0.000</c:formatCode>
                <c:ptCount val="21"/>
                <c:pt idx="0">
                  <c:v>2.2303868633773071E-3</c:v>
                </c:pt>
                <c:pt idx="1">
                  <c:v>2.479644436983616E-3</c:v>
                </c:pt>
                <c:pt idx="2">
                  <c:v>3.1402108223168245E-3</c:v>
                </c:pt>
                <c:pt idx="3">
                  <c:v>3.9188672307147454E-3</c:v>
                </c:pt>
                <c:pt idx="4">
                  <c:v>4.6240996876125706E-3</c:v>
                </c:pt>
                <c:pt idx="5">
                  <c:v>5.2230152533209451E-3</c:v>
                </c:pt>
                <c:pt idx="6">
                  <c:v>5.7105118912940747E-3</c:v>
                </c:pt>
                <c:pt idx="7">
                  <c:v>6.0898560781359355E-3</c:v>
                </c:pt>
                <c:pt idx="8">
                  <c:v>6.3606162774833119E-3</c:v>
                </c:pt>
                <c:pt idx="9">
                  <c:v>6.524691737445543E-3</c:v>
                </c:pt>
                <c:pt idx="10">
                  <c:v>6.5812881108702039E-3</c:v>
                </c:pt>
                <c:pt idx="11">
                  <c:v>6.5317049246666542E-3</c:v>
                </c:pt>
                <c:pt idx="12">
                  <c:v>6.3749210854029273E-3</c:v>
                </c:pt>
                <c:pt idx="13">
                  <c:v>6.1120004796215814E-3</c:v>
                </c:pt>
                <c:pt idx="14">
                  <c:v>5.7412495573721843E-3</c:v>
                </c:pt>
                <c:pt idx="15">
                  <c:v>5.2632497048266157E-3</c:v>
                </c:pt>
                <c:pt idx="16">
                  <c:v>4.6746459784036557E-3</c:v>
                </c:pt>
                <c:pt idx="17">
                  <c:v>3.9801466395462393E-3</c:v>
                </c:pt>
                <c:pt idx="18">
                  <c:v>3.2114880157551764E-3</c:v>
                </c:pt>
                <c:pt idx="19">
                  <c:v>2.5592282201836545E-3</c:v>
                </c:pt>
                <c:pt idx="20">
                  <c:v>2.3139754233300505E-3</c:v>
                </c:pt>
              </c:numCache>
            </c:numRef>
          </c:val>
          <c:extLst>
            <c:ext xmlns:c16="http://schemas.microsoft.com/office/drawing/2014/chart" uri="{C3380CC4-5D6E-409C-BE32-E72D297353CC}">
              <c16:uniqueId val="{0000000B-5096-4AD8-8266-84A26D1E8C04}"/>
            </c:ext>
          </c:extLst>
        </c:ser>
        <c:ser>
          <c:idx val="12"/>
          <c:order val="12"/>
          <c:val>
            <c:numRef>
              <c:f>Psi!$B$15:$V$15</c:f>
              <c:numCache>
                <c:formatCode>0.000</c:formatCode>
                <c:ptCount val="21"/>
                <c:pt idx="0">
                  <c:v>2.0379422682866239E-3</c:v>
                </c:pt>
                <c:pt idx="1">
                  <c:v>2.3065235692989474E-3</c:v>
                </c:pt>
                <c:pt idx="2">
                  <c:v>3.0289598334033818E-3</c:v>
                </c:pt>
                <c:pt idx="3">
                  <c:v>3.8561546667966514E-3</c:v>
                </c:pt>
                <c:pt idx="4">
                  <c:v>4.5813563184081306E-3</c:v>
                </c:pt>
                <c:pt idx="5">
                  <c:v>5.189038910959955E-3</c:v>
                </c:pt>
                <c:pt idx="6">
                  <c:v>5.6796866068998418E-3</c:v>
                </c:pt>
                <c:pt idx="7">
                  <c:v>6.060693144805388E-3</c:v>
                </c:pt>
                <c:pt idx="8">
                  <c:v>6.3318682698758292E-3</c:v>
                </c:pt>
                <c:pt idx="9">
                  <c:v>6.4963682079599233E-3</c:v>
                </c:pt>
                <c:pt idx="10">
                  <c:v>6.5528811906103443E-3</c:v>
                </c:pt>
                <c:pt idx="11">
                  <c:v>6.5034161022931389E-3</c:v>
                </c:pt>
                <c:pt idx="12">
                  <c:v>6.3462299348906849E-3</c:v>
                </c:pt>
                <c:pt idx="13">
                  <c:v>6.0828900024743884E-3</c:v>
                </c:pt>
                <c:pt idx="14">
                  <c:v>5.7103973182871135E-3</c:v>
                </c:pt>
                <c:pt idx="15">
                  <c:v>5.2290142946666398E-3</c:v>
                </c:pt>
                <c:pt idx="16">
                  <c:v>4.6310224851560666E-3</c:v>
                </c:pt>
                <c:pt idx="17">
                  <c:v>3.9151044391615162E-3</c:v>
                </c:pt>
                <c:pt idx="18">
                  <c:v>3.0947568714529403E-3</c:v>
                </c:pt>
                <c:pt idx="19">
                  <c:v>2.3763981801081715E-3</c:v>
                </c:pt>
                <c:pt idx="20">
                  <c:v>2.1099550502113101E-3</c:v>
                </c:pt>
              </c:numCache>
            </c:numRef>
          </c:val>
          <c:extLst>
            <c:ext xmlns:c16="http://schemas.microsoft.com/office/drawing/2014/chart" uri="{C3380CC4-5D6E-409C-BE32-E72D297353CC}">
              <c16:uniqueId val="{0000000C-5096-4AD8-8266-84A26D1E8C04}"/>
            </c:ext>
          </c:extLst>
        </c:ser>
        <c:ser>
          <c:idx val="13"/>
          <c:order val="13"/>
          <c:val>
            <c:numRef>
              <c:f>Psi!$B$16:$V$16</c:f>
              <c:numCache>
                <c:formatCode>0.000</c:formatCode>
                <c:ptCount val="21"/>
                <c:pt idx="0">
                  <c:v>1.8280043552350645E-3</c:v>
                </c:pt>
                <c:pt idx="1">
                  <c:v>2.1171925608563626E-3</c:v>
                </c:pt>
                <c:pt idx="2">
                  <c:v>2.9149753556233261E-3</c:v>
                </c:pt>
                <c:pt idx="3">
                  <c:v>3.7971067862799229E-3</c:v>
                </c:pt>
                <c:pt idx="4">
                  <c:v>4.5422274844119075E-3</c:v>
                </c:pt>
                <c:pt idx="5">
                  <c:v>5.1587232805196878E-3</c:v>
                </c:pt>
                <c:pt idx="6">
                  <c:v>5.6522195530749487E-3</c:v>
                </c:pt>
                <c:pt idx="7">
                  <c:v>6.0349503446630618E-3</c:v>
                </c:pt>
                <c:pt idx="8">
                  <c:v>6.3064012632124489E-3</c:v>
                </c:pt>
                <c:pt idx="9">
                  <c:v>6.4714080158844306E-3</c:v>
                </c:pt>
                <c:pt idx="10">
                  <c:v>6.5277400871806696E-3</c:v>
                </c:pt>
                <c:pt idx="11">
                  <c:v>6.4784857467918514E-3</c:v>
                </c:pt>
                <c:pt idx="12">
                  <c:v>6.3208098934790583E-3</c:v>
                </c:pt>
                <c:pt idx="13">
                  <c:v>6.057188260932103E-3</c:v>
                </c:pt>
                <c:pt idx="14">
                  <c:v>5.682891267204746E-3</c:v>
                </c:pt>
                <c:pt idx="15">
                  <c:v>5.1984404887980597E-3</c:v>
                </c:pt>
                <c:pt idx="16">
                  <c:v>4.5910384088957154E-3</c:v>
                </c:pt>
                <c:pt idx="17">
                  <c:v>3.8538243920935421E-3</c:v>
                </c:pt>
                <c:pt idx="18">
                  <c:v>2.9754017988541069E-3</c:v>
                </c:pt>
                <c:pt idx="19">
                  <c:v>2.1773909470819961E-3</c:v>
                </c:pt>
                <c:pt idx="20">
                  <c:v>1.8885993084838363E-3</c:v>
                </c:pt>
              </c:numCache>
            </c:numRef>
          </c:val>
          <c:extLst>
            <c:ext xmlns:c16="http://schemas.microsoft.com/office/drawing/2014/chart" uri="{C3380CC4-5D6E-409C-BE32-E72D297353CC}">
              <c16:uniqueId val="{0000000D-5096-4AD8-8266-84A26D1E8C04}"/>
            </c:ext>
          </c:extLst>
        </c:ser>
        <c:ser>
          <c:idx val="14"/>
          <c:order val="14"/>
          <c:val>
            <c:numRef>
              <c:f>Psi!$B$17:$V$17</c:f>
              <c:numCache>
                <c:formatCode>0.000</c:formatCode>
                <c:ptCount val="21"/>
                <c:pt idx="0">
                  <c:v>1.5996689623585375E-3</c:v>
                </c:pt>
                <c:pt idx="1">
                  <c:v>1.9092165912073691E-3</c:v>
                </c:pt>
                <c:pt idx="2">
                  <c:v>2.7992853534259507E-3</c:v>
                </c:pt>
                <c:pt idx="3">
                  <c:v>3.7428295165581982E-3</c:v>
                </c:pt>
                <c:pt idx="4">
                  <c:v>4.5069598600671855E-3</c:v>
                </c:pt>
                <c:pt idx="5">
                  <c:v>5.1322038283091098E-3</c:v>
                </c:pt>
                <c:pt idx="6">
                  <c:v>5.628076339262187E-3</c:v>
                </c:pt>
                <c:pt idx="7">
                  <c:v>6.0126216043982841E-3</c:v>
                </c:pt>
                <c:pt idx="8">
                  <c:v>6.2841433775782532E-3</c:v>
                </c:pt>
                <c:pt idx="9">
                  <c:v>6.4497803506948399E-3</c:v>
                </c:pt>
                <c:pt idx="10">
                  <c:v>6.5057887783761944E-3</c:v>
                </c:pt>
                <c:pt idx="11">
                  <c:v>6.4568834467424807E-3</c:v>
                </c:pt>
                <c:pt idx="12">
                  <c:v>6.2985896869178692E-3</c:v>
                </c:pt>
                <c:pt idx="13">
                  <c:v>6.0348914940601935E-3</c:v>
                </c:pt>
                <c:pt idx="14">
                  <c:v>5.6587009946289001E-3</c:v>
                </c:pt>
                <c:pt idx="15">
                  <c:v>5.1716754689289631E-3</c:v>
                </c:pt>
                <c:pt idx="16">
                  <c:v>4.5549636422521434E-3</c:v>
                </c:pt>
                <c:pt idx="17">
                  <c:v>3.7974712831003897E-3</c:v>
                </c:pt>
                <c:pt idx="18">
                  <c:v>2.8545066777223818E-3</c:v>
                </c:pt>
                <c:pt idx="19">
                  <c:v>1.9596558829057557E-3</c:v>
                </c:pt>
                <c:pt idx="20">
                  <c:v>1.6488607997575809E-3</c:v>
                </c:pt>
              </c:numCache>
            </c:numRef>
          </c:val>
          <c:extLst>
            <c:ext xmlns:c16="http://schemas.microsoft.com/office/drawing/2014/chart" uri="{C3380CC4-5D6E-409C-BE32-E72D297353CC}">
              <c16:uniqueId val="{0000000E-5096-4AD8-8266-84A26D1E8C04}"/>
            </c:ext>
          </c:extLst>
        </c:ser>
        <c:ser>
          <c:idx val="15"/>
          <c:order val="15"/>
          <c:val>
            <c:numRef>
              <c:f>Psi!$B$18:$V$18</c:f>
              <c:numCache>
                <c:formatCode>0.000</c:formatCode>
                <c:ptCount val="21"/>
                <c:pt idx="0">
                  <c:v>1.3524699917730348E-3</c:v>
                </c:pt>
                <c:pt idx="1">
                  <c:v>1.6793469969211541E-3</c:v>
                </c:pt>
                <c:pt idx="2">
                  <c:v>2.6836556166948745E-3</c:v>
                </c:pt>
                <c:pt idx="3">
                  <c:v>3.694742851332145E-3</c:v>
                </c:pt>
                <c:pt idx="4">
                  <c:v>4.4759133621580576E-3</c:v>
                </c:pt>
                <c:pt idx="5">
                  <c:v>5.1097654308541653E-3</c:v>
                </c:pt>
                <c:pt idx="6">
                  <c:v>5.6073492706088931E-3</c:v>
                </c:pt>
                <c:pt idx="7">
                  <c:v>5.9938489311815212E-3</c:v>
                </c:pt>
                <c:pt idx="8">
                  <c:v>6.2651558405188573E-3</c:v>
                </c:pt>
                <c:pt idx="9">
                  <c:v>6.4316019679793611E-3</c:v>
                </c:pt>
                <c:pt idx="10">
                  <c:v>6.487085559350762E-3</c:v>
                </c:pt>
                <c:pt idx="11">
                  <c:v>6.4387263189067791E-3</c:v>
                </c:pt>
                <c:pt idx="12">
                  <c:v>6.2796309319017585E-3</c:v>
                </c:pt>
                <c:pt idx="13">
                  <c:v>6.0161438472024877E-3</c:v>
                </c:pt>
                <c:pt idx="14">
                  <c:v>5.6379220746024675E-3</c:v>
                </c:pt>
                <c:pt idx="15">
                  <c:v>5.1490150896724481E-3</c:v>
                </c:pt>
                <c:pt idx="16">
                  <c:v>4.5231787910451392E-3</c:v>
                </c:pt>
                <c:pt idx="17">
                  <c:v>3.7475247507699123E-3</c:v>
                </c:pt>
                <c:pt idx="18">
                  <c:v>2.7339074245709308E-3</c:v>
                </c:pt>
                <c:pt idx="19">
                  <c:v>1.7198431505344124E-3</c:v>
                </c:pt>
                <c:pt idx="20">
                  <c:v>1.390217806665512E-3</c:v>
                </c:pt>
              </c:numCache>
            </c:numRef>
          </c:val>
          <c:extLst>
            <c:ext xmlns:c16="http://schemas.microsoft.com/office/drawing/2014/chart" uri="{C3380CC4-5D6E-409C-BE32-E72D297353CC}">
              <c16:uniqueId val="{0000000F-5096-4AD8-8266-84A26D1E8C04}"/>
            </c:ext>
          </c:extLst>
        </c:ser>
        <c:ser>
          <c:idx val="16"/>
          <c:order val="16"/>
          <c:val>
            <c:numRef>
              <c:f>Psi!$B$19:$V$19</c:f>
              <c:numCache>
                <c:formatCode>0.000</c:formatCode>
                <c:ptCount val="21"/>
                <c:pt idx="0">
                  <c:v>1.086664730458653E-3</c:v>
                </c:pt>
                <c:pt idx="1">
                  <c:v>1.4228311941992388E-3</c:v>
                </c:pt>
                <c:pt idx="2">
                  <c:v>2.570652147734069E-3</c:v>
                </c:pt>
                <c:pt idx="3">
                  <c:v>3.6542494788274222E-3</c:v>
                </c:pt>
                <c:pt idx="4">
                  <c:v>4.4492771025868233E-3</c:v>
                </c:pt>
                <c:pt idx="5">
                  <c:v>5.0915548599536429E-3</c:v>
                </c:pt>
                <c:pt idx="6">
                  <c:v>5.589982521995455E-3</c:v>
                </c:pt>
                <c:pt idx="7">
                  <c:v>5.9786411157084305E-3</c:v>
                </c:pt>
                <c:pt idx="8">
                  <c:v>6.2493583698769381E-3</c:v>
                </c:pt>
                <c:pt idx="9">
                  <c:v>6.4168571496542063E-3</c:v>
                </c:pt>
                <c:pt idx="10">
                  <c:v>6.4715484016273171E-3</c:v>
                </c:pt>
                <c:pt idx="11">
                  <c:v>6.4239990392080341E-3</c:v>
                </c:pt>
                <c:pt idx="12">
                  <c:v>6.263853700473586E-3</c:v>
                </c:pt>
                <c:pt idx="13">
                  <c:v>6.00095625212282E-3</c:v>
                </c:pt>
                <c:pt idx="14">
                  <c:v>5.6205015441498996E-3</c:v>
                </c:pt>
                <c:pt idx="15">
                  <c:v>5.1306164478225804E-3</c:v>
                </c:pt>
                <c:pt idx="16">
                  <c:v>4.4958912383959377E-3</c:v>
                </c:pt>
                <c:pt idx="17">
                  <c:v>3.705447325403316E-3</c:v>
                </c:pt>
                <c:pt idx="18">
                  <c:v>2.6162659813867249E-3</c:v>
                </c:pt>
                <c:pt idx="19">
                  <c:v>1.4530316837411282E-3</c:v>
                </c:pt>
                <c:pt idx="20">
                  <c:v>1.1128290250817473E-3</c:v>
                </c:pt>
              </c:numCache>
            </c:numRef>
          </c:val>
          <c:extLst>
            <c:ext xmlns:c16="http://schemas.microsoft.com/office/drawing/2014/chart" uri="{C3380CC4-5D6E-409C-BE32-E72D297353CC}">
              <c16:uniqueId val="{00000010-5096-4AD8-8266-84A26D1E8C04}"/>
            </c:ext>
          </c:extLst>
        </c:ser>
        <c:ser>
          <c:idx val="17"/>
          <c:order val="17"/>
          <c:val>
            <c:numRef>
              <c:f>Psi!$B$20:$V$20</c:f>
              <c:numCache>
                <c:formatCode>0.000</c:formatCode>
                <c:ptCount val="21"/>
                <c:pt idx="0">
                  <c:v>8.0409092759110422E-4</c:v>
                </c:pt>
                <c:pt idx="1">
                  <c:v>1.1328263309919445E-3</c:v>
                </c:pt>
                <c:pt idx="2">
                  <c:v>2.4644541129504234E-3</c:v>
                </c:pt>
                <c:pt idx="3">
                  <c:v>3.6228505685353195E-3</c:v>
                </c:pt>
                <c:pt idx="4">
                  <c:v>4.4273464925784628E-3</c:v>
                </c:pt>
                <c:pt idx="5">
                  <c:v>5.0778102786513558E-3</c:v>
                </c:pt>
                <c:pt idx="6">
                  <c:v>5.5760441956084483E-3</c:v>
                </c:pt>
                <c:pt idx="7">
                  <c:v>5.9671164551560844E-3</c:v>
                </c:pt>
                <c:pt idx="8">
                  <c:v>6.2367971870945366E-3</c:v>
                </c:pt>
                <c:pt idx="9">
                  <c:v>6.4056434636835134E-3</c:v>
                </c:pt>
                <c:pt idx="10">
                  <c:v>6.45922182556665E-3</c:v>
                </c:pt>
                <c:pt idx="11">
                  <c:v>6.412799467632381E-3</c:v>
                </c:pt>
                <c:pt idx="12">
                  <c:v>6.2513044580147798E-3</c:v>
                </c:pt>
                <c:pt idx="13">
                  <c:v>5.9894486983946256E-3</c:v>
                </c:pt>
                <c:pt idx="14">
                  <c:v>5.6065098397053044E-3</c:v>
                </c:pt>
                <c:pt idx="15">
                  <c:v>5.1167263037754764E-3</c:v>
                </c:pt>
                <c:pt idx="16">
                  <c:v>4.4734120872054481E-3</c:v>
                </c:pt>
                <c:pt idx="17">
                  <c:v>3.672795882072834E-3</c:v>
                </c:pt>
                <c:pt idx="18">
                  <c:v>2.50589990740529E-3</c:v>
                </c:pt>
                <c:pt idx="19">
                  <c:v>1.152186227753976E-3</c:v>
                </c:pt>
                <c:pt idx="20">
                  <c:v>8.1853365409133999E-4</c:v>
                </c:pt>
              </c:numCache>
            </c:numRef>
          </c:val>
          <c:extLst>
            <c:ext xmlns:c16="http://schemas.microsoft.com/office/drawing/2014/chart" uri="{C3380CC4-5D6E-409C-BE32-E72D297353CC}">
              <c16:uniqueId val="{00000011-5096-4AD8-8266-84A26D1E8C04}"/>
            </c:ext>
          </c:extLst>
        </c:ser>
        <c:ser>
          <c:idx val="18"/>
          <c:order val="18"/>
          <c:val>
            <c:numRef>
              <c:f>Psi!$B$21:$V$21</c:f>
              <c:numCache>
                <c:formatCode>0.000</c:formatCode>
                <c:ptCount val="21"/>
                <c:pt idx="0">
                  <c:v>5.092843167619366E-4</c:v>
                </c:pt>
                <c:pt idx="1">
                  <c:v>7.9895083405741427E-4</c:v>
                </c:pt>
                <c:pt idx="2">
                  <c:v>2.3715316012742908E-3</c:v>
                </c:pt>
                <c:pt idx="3">
                  <c:v>3.6015962237346544E-3</c:v>
                </c:pt>
                <c:pt idx="4">
                  <c:v>4.4103683607868982E-3</c:v>
                </c:pt>
                <c:pt idx="5">
                  <c:v>5.0685539885808812E-3</c:v>
                </c:pt>
                <c:pt idx="6">
                  <c:v>5.5655312304538837E-3</c:v>
                </c:pt>
                <c:pt idx="7">
                  <c:v>5.9592257760000978E-3</c:v>
                </c:pt>
                <c:pt idx="8">
                  <c:v>6.2274369920490872E-3</c:v>
                </c:pt>
                <c:pt idx="9">
                  <c:v>6.3979027830826322E-3</c:v>
                </c:pt>
                <c:pt idx="10">
                  <c:v>6.4500658376571646E-3</c:v>
                </c:pt>
                <c:pt idx="11">
                  <c:v>6.4050696101391252E-3</c:v>
                </c:pt>
                <c:pt idx="12">
                  <c:v>6.2419484557485532E-3</c:v>
                </c:pt>
                <c:pt idx="13">
                  <c:v>5.9815729765055866E-3</c:v>
                </c:pt>
                <c:pt idx="14">
                  <c:v>5.5959466950276154E-3</c:v>
                </c:pt>
                <c:pt idx="15">
                  <c:v>5.1073727218871956E-3</c:v>
                </c:pt>
                <c:pt idx="16">
                  <c:v>4.4560035262093452E-3</c:v>
                </c:pt>
                <c:pt idx="17">
                  <c:v>3.6506643351693849E-3</c:v>
                </c:pt>
                <c:pt idx="18">
                  <c:v>2.4094870395246801E-3</c:v>
                </c:pt>
                <c:pt idx="19">
                  <c:v>8.0661612779611073E-4</c:v>
                </c:pt>
                <c:pt idx="20">
                  <c:v>5.1187781292676637E-4</c:v>
                </c:pt>
              </c:numCache>
            </c:numRef>
          </c:val>
          <c:extLst>
            <c:ext xmlns:c16="http://schemas.microsoft.com/office/drawing/2014/chart" uri="{C3380CC4-5D6E-409C-BE32-E72D297353CC}">
              <c16:uniqueId val="{00000012-5096-4AD8-8266-84A26D1E8C04}"/>
            </c:ext>
          </c:extLst>
        </c:ser>
        <c:ser>
          <c:idx val="19"/>
          <c:order val="19"/>
          <c:val>
            <c:numRef>
              <c:f>Psi!$B$22:$V$22</c:f>
              <c:numCache>
                <c:formatCode>0.000</c:formatCode>
                <c:ptCount val="21"/>
                <c:pt idx="0">
                  <c:v>2.1168357178039983E-4</c:v>
                </c:pt>
                <c:pt idx="1">
                  <c:v>4.0537653413832763E-4</c:v>
                </c:pt>
                <c:pt idx="2">
                  <c:v>2.302398766389427E-3</c:v>
                </c:pt>
                <c:pt idx="3">
                  <c:v>3.5906905642786938E-3</c:v>
                </c:pt>
                <c:pt idx="4">
                  <c:v>4.3989950949584588E-3</c:v>
                </c:pt>
                <c:pt idx="5">
                  <c:v>5.0636662212545083E-3</c:v>
                </c:pt>
                <c:pt idx="6">
                  <c:v>5.5587057968977298E-3</c:v>
                </c:pt>
                <c:pt idx="7">
                  <c:v>5.9548922442254886E-3</c:v>
                </c:pt>
                <c:pt idx="8">
                  <c:v>6.2214645549660292E-3</c:v>
                </c:pt>
                <c:pt idx="9">
                  <c:v>6.3935791668572545E-3</c:v>
                </c:pt>
                <c:pt idx="10">
                  <c:v>6.4442517904593549E-3</c:v>
                </c:pt>
                <c:pt idx="11">
                  <c:v>6.4007531150949573E-3</c:v>
                </c:pt>
                <c:pt idx="12">
                  <c:v>6.2359738337667212E-3</c:v>
                </c:pt>
                <c:pt idx="13">
                  <c:v>5.9772511165074862E-3</c:v>
                </c:pt>
                <c:pt idx="14">
                  <c:v>5.5890790361507129E-3</c:v>
                </c:pt>
                <c:pt idx="15">
                  <c:v>5.1024352950042482E-3</c:v>
                </c:pt>
                <c:pt idx="16">
                  <c:v>4.444337746789693E-3</c:v>
                </c:pt>
                <c:pt idx="17">
                  <c:v>3.6392714895462012E-3</c:v>
                </c:pt>
                <c:pt idx="18">
                  <c:v>2.3378610868863229E-3</c:v>
                </c:pt>
                <c:pt idx="19">
                  <c:v>4.0007048177904205E-4</c:v>
                </c:pt>
                <c:pt idx="20">
                  <c:v>2.0248232266522413E-4</c:v>
                </c:pt>
              </c:numCache>
            </c:numRef>
          </c:val>
          <c:extLst>
            <c:ext xmlns:c16="http://schemas.microsoft.com/office/drawing/2014/chart" uri="{C3380CC4-5D6E-409C-BE32-E72D297353CC}">
              <c16:uniqueId val="{00000013-5096-4AD8-8266-84A26D1E8C04}"/>
            </c:ext>
          </c:extLst>
        </c:ser>
        <c:ser>
          <c:idx val="20"/>
          <c:order val="20"/>
          <c:val>
            <c:numRef>
              <c:f>Psi!$B$23:$V$23</c:f>
              <c:numCache>
                <c:formatCode>0.000</c:formatCode>
                <c:ptCount val="21"/>
                <c:pt idx="0">
                  <c:v>-7.0963467979356931E-5</c:v>
                </c:pt>
                <c:pt idx="1">
                  <c:v>-7.276216700485838E-5</c:v>
                </c:pt>
                <c:pt idx="2">
                  <c:v>2.2739434837840133E-3</c:v>
                </c:pt>
                <c:pt idx="3">
                  <c:v>3.5880729518693588E-3</c:v>
                </c:pt>
                <c:pt idx="4">
                  <c:v>4.3945784767870366E-3</c:v>
                </c:pt>
                <c:pt idx="5">
                  <c:v>5.0623298320620069E-3</c:v>
                </c:pt>
                <c:pt idx="6">
                  <c:v>5.5561159502106605E-3</c:v>
                </c:pt>
                <c:pt idx="7">
                  <c:v>5.9535963139546455E-3</c:v>
                </c:pt>
                <c:pt idx="8">
                  <c:v>6.2192364284047175E-3</c:v>
                </c:pt>
                <c:pt idx="9">
                  <c:v>6.3922434743448053E-3</c:v>
                </c:pt>
                <c:pt idx="10">
                  <c:v>6.4420931878185206E-3</c:v>
                </c:pt>
                <c:pt idx="11">
                  <c:v>6.3994192715373099E-3</c:v>
                </c:pt>
                <c:pt idx="12">
                  <c:v>6.2337409313711345E-3</c:v>
                </c:pt>
                <c:pt idx="13">
                  <c:v>5.9759580228442855E-3</c:v>
                </c:pt>
                <c:pt idx="14">
                  <c:v>5.5864659018020069E-3</c:v>
                </c:pt>
                <c:pt idx="15">
                  <c:v>5.1010833236008746E-3</c:v>
                </c:pt>
                <c:pt idx="16">
                  <c:v>4.4398030463798643E-3</c:v>
                </c:pt>
                <c:pt idx="17">
                  <c:v>3.6365110229982234E-3</c:v>
                </c:pt>
                <c:pt idx="18">
                  <c:v>2.3084111197591572E-3</c:v>
                </c:pt>
                <c:pt idx="19">
                  <c:v>-9.2995449493982196E-5</c:v>
                </c:pt>
                <c:pt idx="20">
                  <c:v>-9.1575605656701864E-5</c:v>
                </c:pt>
              </c:numCache>
            </c:numRef>
          </c:val>
          <c:extLst>
            <c:ext xmlns:c16="http://schemas.microsoft.com/office/drawing/2014/chart" uri="{C3380CC4-5D6E-409C-BE32-E72D297353CC}">
              <c16:uniqueId val="{00000014-5096-4AD8-8266-84A26D1E8C04}"/>
            </c:ext>
          </c:extLst>
        </c:ser>
        <c:bandFmts/>
        <c:axId val="199631872"/>
        <c:axId val="199403200"/>
        <c:axId val="197386240"/>
      </c:surface3DChart>
      <c:catAx>
        <c:axId val="199631872"/>
        <c:scaling>
          <c:orientation val="minMax"/>
        </c:scaling>
        <c:delete val="1"/>
        <c:axPos val="b"/>
        <c:majorTickMark val="out"/>
        <c:minorTickMark val="none"/>
        <c:tickLblPos val="none"/>
        <c:crossAx val="199403200"/>
        <c:crosses val="autoZero"/>
        <c:auto val="1"/>
        <c:lblAlgn val="ctr"/>
        <c:lblOffset val="100"/>
        <c:noMultiLvlLbl val="0"/>
      </c:catAx>
      <c:valAx>
        <c:axId val="199403200"/>
        <c:scaling>
          <c:orientation val="minMax"/>
        </c:scaling>
        <c:delete val="0"/>
        <c:axPos val="l"/>
        <c:majorGridlines/>
        <c:numFmt formatCode="0.000" sourceLinked="0"/>
        <c:majorTickMark val="out"/>
        <c:minorTickMark val="none"/>
        <c:tickLblPos val="none"/>
        <c:crossAx val="199631872"/>
        <c:crosses val="autoZero"/>
        <c:crossBetween val="midCat"/>
      </c:valAx>
      <c:serAx>
        <c:axId val="197386240"/>
        <c:scaling>
          <c:orientation val="minMax"/>
        </c:scaling>
        <c:delete val="1"/>
        <c:axPos val="b"/>
        <c:majorTickMark val="out"/>
        <c:minorTickMark val="none"/>
        <c:tickLblPos val="none"/>
        <c:crossAx val="199403200"/>
        <c:crosses val="autoZero"/>
      </c:serAx>
    </c:plotArea>
    <c:legend>
      <c:legendPos val="r"/>
      <c:overlay val="0"/>
      <c:txPr>
        <a:bodyPr/>
        <a:lstStyle/>
        <a:p>
          <a:pPr rtl="0">
            <a:defRPr/>
          </a:pPr>
          <a:endParaRPr lang="en-US"/>
        </a:p>
      </c:txPr>
    </c:legend>
    <c:plotVisOnly val="1"/>
    <c:dispBlanksAs val="zero"/>
    <c:showDLblsOverMax val="0"/>
  </c:chart>
  <c:printSettings>
    <c:headerFooter/>
    <c:pageMargins b="0.75000000000001499" l="0.70000000000000095" r="0.70000000000000095" t="0.75000000000001499"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b="1" i="0" baseline="0">
                <a:effectLst/>
              </a:rPr>
              <a:t>Centerline top to bottom</a:t>
            </a:r>
            <a:endParaRPr lang="en-US" sz="1600">
              <a:effectLst/>
            </a:endParaRPr>
          </a:p>
        </c:rich>
      </c:tx>
      <c:overlay val="0"/>
    </c:title>
    <c:autoTitleDeleted val="0"/>
    <c:plotArea>
      <c:layout/>
      <c:lineChart>
        <c:grouping val="standard"/>
        <c:varyColors val="0"/>
        <c:ser>
          <c:idx val="0"/>
          <c:order val="0"/>
          <c:val>
            <c:numRef>
              <c:f>Psi!$L$3:$L$23</c:f>
              <c:numCache>
                <c:formatCode>0.000</c:formatCode>
                <c:ptCount val="21"/>
                <c:pt idx="0">
                  <c:v>7.0780674655179787E-3</c:v>
                </c:pt>
                <c:pt idx="1">
                  <c:v>7.0304306704163499E-3</c:v>
                </c:pt>
                <c:pt idx="2">
                  <c:v>6.9741868695442208E-3</c:v>
                </c:pt>
                <c:pt idx="3">
                  <c:v>6.9200648968858443E-3</c:v>
                </c:pt>
                <c:pt idx="4">
                  <c:v>6.8675416046209284E-3</c:v>
                </c:pt>
                <c:pt idx="5">
                  <c:v>6.8178340393594255E-3</c:v>
                </c:pt>
                <c:pt idx="6">
                  <c:v>6.7707328358086859E-3</c:v>
                </c:pt>
                <c:pt idx="7">
                  <c:v>6.7266954681991639E-3</c:v>
                </c:pt>
                <c:pt idx="8">
                  <c:v>6.6855986357871808E-3</c:v>
                </c:pt>
                <c:pt idx="9">
                  <c:v>6.6476842175164216E-3</c:v>
                </c:pt>
                <c:pt idx="10">
                  <c:v>6.6128641472907408E-3</c:v>
                </c:pt>
                <c:pt idx="11">
                  <c:v>6.5812881108702039E-3</c:v>
                </c:pt>
                <c:pt idx="12">
                  <c:v>6.5528811906103443E-3</c:v>
                </c:pt>
                <c:pt idx="13">
                  <c:v>6.5277400871806696E-3</c:v>
                </c:pt>
                <c:pt idx="14">
                  <c:v>6.5057887783761944E-3</c:v>
                </c:pt>
                <c:pt idx="15">
                  <c:v>6.487085559350762E-3</c:v>
                </c:pt>
                <c:pt idx="16">
                  <c:v>6.4715484016273171E-3</c:v>
                </c:pt>
                <c:pt idx="17">
                  <c:v>6.45922182556665E-3</c:v>
                </c:pt>
                <c:pt idx="18">
                  <c:v>6.4500658376571646E-3</c:v>
                </c:pt>
                <c:pt idx="19">
                  <c:v>6.4442517904593549E-3</c:v>
                </c:pt>
                <c:pt idx="20">
                  <c:v>6.4420931878185206E-3</c:v>
                </c:pt>
              </c:numCache>
            </c:numRef>
          </c:val>
          <c:smooth val="0"/>
          <c:extLst>
            <c:ext xmlns:c16="http://schemas.microsoft.com/office/drawing/2014/chart" uri="{C3380CC4-5D6E-409C-BE32-E72D297353CC}">
              <c16:uniqueId val="{00000000-CBC9-4F81-A48A-E4FF266224E4}"/>
            </c:ext>
          </c:extLst>
        </c:ser>
        <c:dLbls>
          <c:showLegendKey val="0"/>
          <c:showVal val="0"/>
          <c:showCatName val="0"/>
          <c:showSerName val="0"/>
          <c:showPercent val="0"/>
          <c:showBubbleSize val="0"/>
        </c:dLbls>
        <c:marker val="1"/>
        <c:smooth val="0"/>
        <c:axId val="199630848"/>
        <c:axId val="199405504"/>
      </c:lineChart>
      <c:catAx>
        <c:axId val="199630848"/>
        <c:scaling>
          <c:orientation val="minMax"/>
        </c:scaling>
        <c:delete val="1"/>
        <c:axPos val="b"/>
        <c:majorTickMark val="out"/>
        <c:minorTickMark val="none"/>
        <c:tickLblPos val="none"/>
        <c:crossAx val="199405504"/>
        <c:crosses val="autoZero"/>
        <c:auto val="1"/>
        <c:lblAlgn val="ctr"/>
        <c:lblOffset val="100"/>
        <c:noMultiLvlLbl val="0"/>
      </c:catAx>
      <c:valAx>
        <c:axId val="199405504"/>
        <c:scaling>
          <c:orientation val="minMax"/>
        </c:scaling>
        <c:delete val="0"/>
        <c:axPos val="l"/>
        <c:majorGridlines/>
        <c:numFmt formatCode="0.0E+00" sourceLinked="0"/>
        <c:majorTickMark val="out"/>
        <c:minorTickMark val="none"/>
        <c:tickLblPos val="nextTo"/>
        <c:crossAx val="199630848"/>
        <c:crosses val="autoZero"/>
        <c:crossBetween val="between"/>
      </c:valAx>
    </c:plotArea>
    <c:plotVisOnly val="1"/>
    <c:dispBlanksAs val="gap"/>
    <c:showDLblsOverMax val="0"/>
  </c:chart>
  <c:printSettings>
    <c:headerFooter/>
    <c:pageMargins b="0.75000000000001299" l="0.70000000000000095" r="0.70000000000000095" t="0.75000000000001299"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3DChart>
        <c:wireframe val="0"/>
        <c:ser>
          <c:idx val="0"/>
          <c:order val="0"/>
          <c:val>
            <c:numRef>
              <c:f>Psi!$B$51:$V$51</c:f>
              <c:numCache>
                <c:formatCode>0.00E+00</c:formatCode>
                <c:ptCount val="21"/>
                <c:pt idx="0">
                  <c:v>1.2956007503962546</c:v>
                </c:pt>
                <c:pt idx="1">
                  <c:v>1.9425184301552021</c:v>
                </c:pt>
                <c:pt idx="2">
                  <c:v>2.588678269827501</c:v>
                </c:pt>
                <c:pt idx="3">
                  <c:v>2.5878279324718561</c:v>
                </c:pt>
                <c:pt idx="4">
                  <c:v>2.5869358698231504</c:v>
                </c:pt>
                <c:pt idx="5">
                  <c:v>2.5860347233891297</c:v>
                </c:pt>
                <c:pt idx="6">
                  <c:v>2.5851572474859932</c:v>
                </c:pt>
                <c:pt idx="7">
                  <c:v>2.5843299819842582</c:v>
                </c:pt>
                <c:pt idx="8">
                  <c:v>2.5835745967570309</c:v>
                </c:pt>
                <c:pt idx="9">
                  <c:v>2.582908852118285</c:v>
                </c:pt>
                <c:pt idx="10">
                  <c:v>2.5823474959192656</c:v>
                </c:pt>
                <c:pt idx="11">
                  <c:v>2.581902327152604</c:v>
                </c:pt>
                <c:pt idx="12">
                  <c:v>2.5815821309028553</c:v>
                </c:pt>
                <c:pt idx="13">
                  <c:v>2.5813920968685382</c:v>
                </c:pt>
                <c:pt idx="14">
                  <c:v>2.5813328205625106</c:v>
                </c:pt>
                <c:pt idx="15">
                  <c:v>2.5813980972669439</c:v>
                </c:pt>
                <c:pt idx="16">
                  <c:v>2.5815708887607611</c:v>
                </c:pt>
                <c:pt idx="17">
                  <c:v>2.5818167580083107</c:v>
                </c:pt>
                <c:pt idx="18">
                  <c:v>2.5820779910387128</c:v>
                </c:pt>
                <c:pt idx="19">
                  <c:v>2.5822323129975961</c:v>
                </c:pt>
                <c:pt idx="20">
                  <c:v>2.58226094250983</c:v>
                </c:pt>
              </c:numCache>
            </c:numRef>
          </c:val>
          <c:extLst>
            <c:ext xmlns:c16="http://schemas.microsoft.com/office/drawing/2014/chart" uri="{C3380CC4-5D6E-409C-BE32-E72D297353CC}">
              <c16:uniqueId val="{00000000-E55C-43AF-BDED-3D4DD14E5301}"/>
            </c:ext>
          </c:extLst>
        </c:ser>
        <c:ser>
          <c:idx val="1"/>
          <c:order val="1"/>
          <c:val>
            <c:numRef>
              <c:f>Psi!$B$52:$V$52</c:f>
              <c:numCache>
                <c:formatCode>0.00E+00</c:formatCode>
                <c:ptCount val="21"/>
                <c:pt idx="0">
                  <c:v>0.12526470092068043</c:v>
                </c:pt>
                <c:pt idx="1">
                  <c:v>0.17823821886532654</c:v>
                </c:pt>
                <c:pt idx="2">
                  <c:v>0.23300296054377839</c:v>
                </c:pt>
                <c:pt idx="3">
                  <c:v>0.23478196326388209</c:v>
                </c:pt>
                <c:pt idx="4">
                  <c:v>0.23474036876237789</c:v>
                </c:pt>
                <c:pt idx="5">
                  <c:v>0.23467116337054209</c:v>
                </c:pt>
                <c:pt idx="6">
                  <c:v>0.23448967979926966</c:v>
                </c:pt>
                <c:pt idx="7">
                  <c:v>0.23431375932702914</c:v>
                </c:pt>
                <c:pt idx="8">
                  <c:v>0.23412892983951039</c:v>
                </c:pt>
                <c:pt idx="9">
                  <c:v>0.23396532545874757</c:v>
                </c:pt>
                <c:pt idx="10">
                  <c:v>0.23382038997660493</c:v>
                </c:pt>
                <c:pt idx="11">
                  <c:v>0.23370618946177554</c:v>
                </c:pt>
                <c:pt idx="12">
                  <c:v>0.23362230193298589</c:v>
                </c:pt>
                <c:pt idx="13">
                  <c:v>0.23357383486716965</c:v>
                </c:pt>
                <c:pt idx="14">
                  <c:v>0.23355921793254794</c:v>
                </c:pt>
                <c:pt idx="15">
                  <c:v>0.23357810028745868</c:v>
                </c:pt>
                <c:pt idx="16">
                  <c:v>0.23362402745716646</c:v>
                </c:pt>
                <c:pt idx="17">
                  <c:v>0.23368775146179308</c:v>
                </c:pt>
                <c:pt idx="18">
                  <c:v>0.23375136133885882</c:v>
                </c:pt>
                <c:pt idx="19">
                  <c:v>0.23375923832451537</c:v>
                </c:pt>
                <c:pt idx="20">
                  <c:v>0.23373763352831509</c:v>
                </c:pt>
              </c:numCache>
            </c:numRef>
          </c:val>
          <c:extLst>
            <c:ext xmlns:c16="http://schemas.microsoft.com/office/drawing/2014/chart" uri="{C3380CC4-5D6E-409C-BE32-E72D297353CC}">
              <c16:uniqueId val="{00000001-E55C-43AF-BDED-3D4DD14E5301}"/>
            </c:ext>
          </c:extLst>
        </c:ser>
        <c:ser>
          <c:idx val="2"/>
          <c:order val="2"/>
          <c:val>
            <c:numRef>
              <c:f>Psi!$B$53:$V$53</c:f>
              <c:numCache>
                <c:formatCode>0.00E+00</c:formatCode>
                <c:ptCount val="21"/>
                <c:pt idx="0">
                  <c:v>5.5625248806280427E-2</c:v>
                </c:pt>
                <c:pt idx="1">
                  <c:v>7.5646425521232616E-2</c:v>
                </c:pt>
                <c:pt idx="2">
                  <c:v>9.7088318882057226E-2</c:v>
                </c:pt>
                <c:pt idx="3">
                  <c:v>9.8494981478318144E-2</c:v>
                </c:pt>
                <c:pt idx="4">
                  <c:v>9.8471214385421127E-2</c:v>
                </c:pt>
                <c:pt idx="5">
                  <c:v>9.8406692774408902E-2</c:v>
                </c:pt>
                <c:pt idx="6">
                  <c:v>9.82569679768414E-2</c:v>
                </c:pt>
                <c:pt idx="7">
                  <c:v>9.8109174379796132E-2</c:v>
                </c:pt>
                <c:pt idx="8">
                  <c:v>9.7955688966480076E-2</c:v>
                </c:pt>
                <c:pt idx="9">
                  <c:v>9.7818990018881169E-2</c:v>
                </c:pt>
                <c:pt idx="10">
                  <c:v>9.7698441690374491E-2</c:v>
                </c:pt>
                <c:pt idx="11">
                  <c:v>9.7603192984751494E-2</c:v>
                </c:pt>
                <c:pt idx="12">
                  <c:v>9.7533583324123471E-2</c:v>
                </c:pt>
                <c:pt idx="13">
                  <c:v>9.7493508600468792E-2</c:v>
                </c:pt>
                <c:pt idx="14">
                  <c:v>9.7482088618250334E-2</c:v>
                </c:pt>
                <c:pt idx="15">
                  <c:v>9.7498936636767133E-2</c:v>
                </c:pt>
                <c:pt idx="16">
                  <c:v>9.7539023277233822E-2</c:v>
                </c:pt>
                <c:pt idx="17">
                  <c:v>9.7594563529423514E-2</c:v>
                </c:pt>
                <c:pt idx="18">
                  <c:v>9.7649659323816376E-2</c:v>
                </c:pt>
                <c:pt idx="19">
                  <c:v>9.765574735184232E-2</c:v>
                </c:pt>
                <c:pt idx="20">
                  <c:v>9.7636678676362346E-2</c:v>
                </c:pt>
              </c:numCache>
            </c:numRef>
          </c:val>
          <c:extLst>
            <c:ext xmlns:c16="http://schemas.microsoft.com/office/drawing/2014/chart" uri="{C3380CC4-5D6E-409C-BE32-E72D297353CC}">
              <c16:uniqueId val="{00000002-E55C-43AF-BDED-3D4DD14E5301}"/>
            </c:ext>
          </c:extLst>
        </c:ser>
        <c:ser>
          <c:idx val="3"/>
          <c:order val="3"/>
          <c:val>
            <c:numRef>
              <c:f>Psi!$B$54:$V$54</c:f>
              <c:numCache>
                <c:formatCode>0.00E+00</c:formatCode>
                <c:ptCount val="21"/>
                <c:pt idx="0">
                  <c:v>3.412819149711345E-2</c:v>
                </c:pt>
                <c:pt idx="1">
                  <c:v>4.4599973344096967E-2</c:v>
                </c:pt>
                <c:pt idx="2">
                  <c:v>5.6214654201576703E-2</c:v>
                </c:pt>
                <c:pt idx="3">
                  <c:v>5.7357641054142296E-2</c:v>
                </c:pt>
                <c:pt idx="4">
                  <c:v>5.7343797541543742E-2</c:v>
                </c:pt>
                <c:pt idx="5">
                  <c:v>5.7269215677627335E-2</c:v>
                </c:pt>
                <c:pt idx="6">
                  <c:v>5.7129162040585289E-2</c:v>
                </c:pt>
                <c:pt idx="7">
                  <c:v>5.6988406783564316E-2</c:v>
                </c:pt>
                <c:pt idx="8">
                  <c:v>5.6845392808107006E-2</c:v>
                </c:pt>
                <c:pt idx="9">
                  <c:v>5.6717423397829272E-2</c:v>
                </c:pt>
                <c:pt idx="10">
                  <c:v>5.6605551370607993E-2</c:v>
                </c:pt>
                <c:pt idx="11">
                  <c:v>5.6516978849802085E-2</c:v>
                </c:pt>
                <c:pt idx="12">
                  <c:v>5.6452787630349846E-2</c:v>
                </c:pt>
                <c:pt idx="13">
                  <c:v>5.6415983732373463E-2</c:v>
                </c:pt>
                <c:pt idx="14">
                  <c:v>5.6406392749071145E-2</c:v>
                </c:pt>
                <c:pt idx="15">
                  <c:v>5.6423626323033958E-2</c:v>
                </c:pt>
                <c:pt idx="16">
                  <c:v>5.6463553500766553E-2</c:v>
                </c:pt>
                <c:pt idx="17">
                  <c:v>5.6519042565504607E-2</c:v>
                </c:pt>
                <c:pt idx="18">
                  <c:v>5.6574672578608348E-2</c:v>
                </c:pt>
                <c:pt idx="19">
                  <c:v>5.6584597804229447E-2</c:v>
                </c:pt>
                <c:pt idx="20">
                  <c:v>5.6569046086426038E-2</c:v>
                </c:pt>
              </c:numCache>
            </c:numRef>
          </c:val>
          <c:extLst>
            <c:ext xmlns:c16="http://schemas.microsoft.com/office/drawing/2014/chart" uri="{C3380CC4-5D6E-409C-BE32-E72D297353CC}">
              <c16:uniqueId val="{00000003-E55C-43AF-BDED-3D4DD14E5301}"/>
            </c:ext>
          </c:extLst>
        </c:ser>
        <c:ser>
          <c:idx val="4"/>
          <c:order val="4"/>
          <c:val>
            <c:numRef>
              <c:f>Psi!$B$55:$V$55</c:f>
              <c:numCache>
                <c:formatCode>0.00E+00</c:formatCode>
                <c:ptCount val="21"/>
                <c:pt idx="0">
                  <c:v>2.4165939300097701E-2</c:v>
                </c:pt>
                <c:pt idx="1">
                  <c:v>3.0511563888064121E-2</c:v>
                </c:pt>
                <c:pt idx="2">
                  <c:v>3.7781273201950676E-2</c:v>
                </c:pt>
                <c:pt idx="3">
                  <c:v>3.8723879689542877E-2</c:v>
                </c:pt>
                <c:pt idx="4">
                  <c:v>3.872088079394332E-2</c:v>
                </c:pt>
                <c:pt idx="5">
                  <c:v>3.8637160346503406E-2</c:v>
                </c:pt>
                <c:pt idx="6">
                  <c:v>3.8501761653689806E-2</c:v>
                </c:pt>
                <c:pt idx="7">
                  <c:v>3.836395792094785E-2</c:v>
                </c:pt>
                <c:pt idx="8">
                  <c:v>3.8226816148895087E-2</c:v>
                </c:pt>
                <c:pt idx="9">
                  <c:v>3.8103541735544456E-2</c:v>
                </c:pt>
                <c:pt idx="10">
                  <c:v>3.7996611397788774E-2</c:v>
                </c:pt>
                <c:pt idx="11">
                  <c:v>3.7911822154360689E-2</c:v>
                </c:pt>
                <c:pt idx="12">
                  <c:v>3.7850871051254682E-2</c:v>
                </c:pt>
                <c:pt idx="13">
                  <c:v>3.7816354647761799E-2</c:v>
                </c:pt>
                <c:pt idx="14">
                  <c:v>3.780842313744797E-2</c:v>
                </c:pt>
                <c:pt idx="15">
                  <c:v>3.7826762933494795E-2</c:v>
                </c:pt>
                <c:pt idx="16">
                  <c:v>3.7868068047666278E-2</c:v>
                </c:pt>
                <c:pt idx="17">
                  <c:v>3.7925628586884183E-2</c:v>
                </c:pt>
                <c:pt idx="18">
                  <c:v>3.7984577526445067E-2</c:v>
                </c:pt>
                <c:pt idx="19">
                  <c:v>3.7999654629813265E-2</c:v>
                </c:pt>
                <c:pt idx="20">
                  <c:v>3.7987309900143776E-2</c:v>
                </c:pt>
              </c:numCache>
            </c:numRef>
          </c:val>
          <c:extLst>
            <c:ext xmlns:c16="http://schemas.microsoft.com/office/drawing/2014/chart" uri="{C3380CC4-5D6E-409C-BE32-E72D297353CC}">
              <c16:uniqueId val="{00000004-E55C-43AF-BDED-3D4DD14E5301}"/>
            </c:ext>
          </c:extLst>
        </c:ser>
        <c:ser>
          <c:idx val="5"/>
          <c:order val="5"/>
          <c:val>
            <c:numRef>
              <c:f>Psi!$B$56:$V$56</c:f>
              <c:numCache>
                <c:formatCode>0.00E+00</c:formatCode>
                <c:ptCount val="21"/>
                <c:pt idx="0">
                  <c:v>1.8554273476007955E-2</c:v>
                </c:pt>
                <c:pt idx="1">
                  <c:v>2.2755190226796066E-2</c:v>
                </c:pt>
                <c:pt idx="2">
                  <c:v>2.7700361769151322E-2</c:v>
                </c:pt>
                <c:pt idx="3">
                  <c:v>2.8479648729115327E-2</c:v>
                </c:pt>
                <c:pt idx="4">
                  <c:v>2.8486333211340215E-2</c:v>
                </c:pt>
                <c:pt idx="5">
                  <c:v>2.8396564142053493E-2</c:v>
                </c:pt>
                <c:pt idx="6">
                  <c:v>2.826424311527221E-2</c:v>
                </c:pt>
                <c:pt idx="7">
                  <c:v>2.8128312954666609E-2</c:v>
                </c:pt>
                <c:pt idx="8">
                  <c:v>2.7995061233276778E-2</c:v>
                </c:pt>
                <c:pt idx="9">
                  <c:v>2.787504868415476E-2</c:v>
                </c:pt>
                <c:pt idx="10">
                  <c:v>2.7771605237872615E-2</c:v>
                </c:pt>
                <c:pt idx="11">
                  <c:v>2.7689582482031846E-2</c:v>
                </c:pt>
                <c:pt idx="12">
                  <c:v>2.7631020031158034E-2</c:v>
                </c:pt>
                <c:pt idx="13">
                  <c:v>2.7598231652356087E-2</c:v>
                </c:pt>
                <c:pt idx="14">
                  <c:v>2.7591802317462499E-2</c:v>
                </c:pt>
                <c:pt idx="15">
                  <c:v>2.7611612532243299E-2</c:v>
                </c:pt>
                <c:pt idx="16">
                  <c:v>2.7655087587101109E-2</c:v>
                </c:pt>
                <c:pt idx="17">
                  <c:v>2.7716019717581076E-2</c:v>
                </c:pt>
                <c:pt idx="18">
                  <c:v>2.7779775400542283E-2</c:v>
                </c:pt>
                <c:pt idx="19">
                  <c:v>2.7800456678863331E-2</c:v>
                </c:pt>
                <c:pt idx="20">
                  <c:v>2.779094846794275E-2</c:v>
                </c:pt>
              </c:numCache>
            </c:numRef>
          </c:val>
          <c:extLst>
            <c:ext xmlns:c16="http://schemas.microsoft.com/office/drawing/2014/chart" uri="{C3380CC4-5D6E-409C-BE32-E72D297353CC}">
              <c16:uniqueId val="{00000005-E55C-43AF-BDED-3D4DD14E5301}"/>
            </c:ext>
          </c:extLst>
        </c:ser>
        <c:ser>
          <c:idx val="6"/>
          <c:order val="6"/>
          <c:val>
            <c:numRef>
              <c:f>Psi!$B$57:$V$57</c:f>
              <c:numCache>
                <c:formatCode>0.00E+00</c:formatCode>
                <c:ptCount val="21"/>
                <c:pt idx="0">
                  <c:v>1.5004239107133605E-2</c:v>
                </c:pt>
                <c:pt idx="1">
                  <c:v>1.7964855328616212E-2</c:v>
                </c:pt>
                <c:pt idx="2">
                  <c:v>2.1522212196136169E-2</c:v>
                </c:pt>
                <c:pt idx="3">
                  <c:v>2.2163755203241368E-2</c:v>
                </c:pt>
                <c:pt idx="4">
                  <c:v>2.2176353558964218E-2</c:v>
                </c:pt>
                <c:pt idx="5">
                  <c:v>2.2082868120896465E-2</c:v>
                </c:pt>
                <c:pt idx="6">
                  <c:v>2.1952472146978014E-2</c:v>
                </c:pt>
                <c:pt idx="7">
                  <c:v>2.1817987974859229E-2</c:v>
                </c:pt>
                <c:pt idx="8">
                  <c:v>2.1687622883345036E-2</c:v>
                </c:pt>
                <c:pt idx="9">
                  <c:v>2.157018337435623E-2</c:v>
                </c:pt>
                <c:pt idx="10">
                  <c:v>2.1469446648248992E-2</c:v>
                </c:pt>
                <c:pt idx="11">
                  <c:v>2.1389632718844045E-2</c:v>
                </c:pt>
                <c:pt idx="12">
                  <c:v>2.1333050977257136E-2</c:v>
                </c:pt>
                <c:pt idx="13">
                  <c:v>2.1301837772661786E-2</c:v>
                </c:pt>
                <c:pt idx="14">
                  <c:v>2.1296894275359517E-2</c:v>
                </c:pt>
                <c:pt idx="15">
                  <c:v>2.1318350330578779E-2</c:v>
                </c:pt>
                <c:pt idx="16">
                  <c:v>2.1364400273519085E-2</c:v>
                </c:pt>
                <c:pt idx="17">
                  <c:v>2.1429443303496158E-2</c:v>
                </c:pt>
                <c:pt idx="18">
                  <c:v>2.1499139328667389E-2</c:v>
                </c:pt>
                <c:pt idx="19">
                  <c:v>2.1525809707268188E-2</c:v>
                </c:pt>
                <c:pt idx="20">
                  <c:v>2.1518853608986699E-2</c:v>
                </c:pt>
              </c:numCache>
            </c:numRef>
          </c:val>
          <c:extLst>
            <c:ext xmlns:c16="http://schemas.microsoft.com/office/drawing/2014/chart" uri="{C3380CC4-5D6E-409C-BE32-E72D297353CC}">
              <c16:uniqueId val="{00000006-E55C-43AF-BDED-3D4DD14E5301}"/>
            </c:ext>
          </c:extLst>
        </c:ser>
        <c:ser>
          <c:idx val="7"/>
          <c:order val="7"/>
          <c:val>
            <c:numRef>
              <c:f>Psi!$B$58:$V$58</c:f>
              <c:numCache>
                <c:formatCode>0.00E+00</c:formatCode>
                <c:ptCount val="21"/>
                <c:pt idx="0">
                  <c:v>1.2573929039421153E-2</c:v>
                </c:pt>
                <c:pt idx="1">
                  <c:v>1.4763898309364894E-2</c:v>
                </c:pt>
                <c:pt idx="2">
                  <c:v>1.7429098871902075E-2</c:v>
                </c:pt>
                <c:pt idx="3">
                  <c:v>1.7953138039419107E-2</c:v>
                </c:pt>
                <c:pt idx="4">
                  <c:v>1.7967331537470564E-2</c:v>
                </c:pt>
                <c:pt idx="5">
                  <c:v>1.7871841292240894E-2</c:v>
                </c:pt>
                <c:pt idx="6">
                  <c:v>1.7742872174447484E-2</c:v>
                </c:pt>
                <c:pt idx="7">
                  <c:v>1.7609690883466245E-2</c:v>
                </c:pt>
                <c:pt idx="8">
                  <c:v>1.7481615261152144E-2</c:v>
                </c:pt>
                <c:pt idx="9">
                  <c:v>1.7366304198431892E-2</c:v>
                </c:pt>
                <c:pt idx="10">
                  <c:v>1.7267811394935492E-2</c:v>
                </c:pt>
                <c:pt idx="11">
                  <c:v>1.7189916716934459E-2</c:v>
                </c:pt>
                <c:pt idx="12">
                  <c:v>1.7135028011018499E-2</c:v>
                </c:pt>
                <c:pt idx="13">
                  <c:v>1.710523461046657E-2</c:v>
                </c:pt>
                <c:pt idx="14">
                  <c:v>1.7101726066051891E-2</c:v>
                </c:pt>
                <c:pt idx="15">
                  <c:v>1.7124992244787422E-2</c:v>
                </c:pt>
                <c:pt idx="16">
                  <c:v>1.7173919874031836E-2</c:v>
                </c:pt>
                <c:pt idx="17">
                  <c:v>1.7243691322121224E-2</c:v>
                </c:pt>
                <c:pt idx="18">
                  <c:v>1.7320304610276831E-2</c:v>
                </c:pt>
                <c:pt idx="19">
                  <c:v>1.7353433047303312E-2</c:v>
                </c:pt>
                <c:pt idx="20">
                  <c:v>1.7348825731978764E-2</c:v>
                </c:pt>
              </c:numCache>
            </c:numRef>
          </c:val>
          <c:extLst>
            <c:ext xmlns:c16="http://schemas.microsoft.com/office/drawing/2014/chart" uri="{C3380CC4-5D6E-409C-BE32-E72D297353CC}">
              <c16:uniqueId val="{00000007-E55C-43AF-BDED-3D4DD14E5301}"/>
            </c:ext>
          </c:extLst>
        </c:ser>
        <c:ser>
          <c:idx val="8"/>
          <c:order val="8"/>
          <c:val>
            <c:numRef>
              <c:f>Psi!$B$59:$V$59</c:f>
              <c:numCache>
                <c:formatCode>0.00E+00</c:formatCode>
                <c:ptCount val="21"/>
                <c:pt idx="0">
                  <c:v>1.0818734287156189E-2</c:v>
                </c:pt>
                <c:pt idx="1">
                  <c:v>1.2504724854488822E-2</c:v>
                </c:pt>
                <c:pt idx="2">
                  <c:v>1.4566403565954067E-2</c:v>
                </c:pt>
                <c:pt idx="3">
                  <c:v>1.4989640831614623E-2</c:v>
                </c:pt>
                <c:pt idx="4">
                  <c:v>1.5001226175140667E-2</c:v>
                </c:pt>
                <c:pt idx="5">
                  <c:v>1.4904767174324736E-2</c:v>
                </c:pt>
                <c:pt idx="6">
                  <c:v>1.4776891747936064E-2</c:v>
                </c:pt>
                <c:pt idx="7">
                  <c:v>1.4644918225300724E-2</c:v>
                </c:pt>
                <c:pt idx="8">
                  <c:v>1.4518752272733349E-2</c:v>
                </c:pt>
                <c:pt idx="9">
                  <c:v>1.4405296787312333E-2</c:v>
                </c:pt>
                <c:pt idx="10">
                  <c:v>1.4308681850880103E-2</c:v>
                </c:pt>
                <c:pt idx="11">
                  <c:v>1.4232420593379466E-2</c:v>
                </c:pt>
                <c:pt idx="12">
                  <c:v>1.4179043555998591E-2</c:v>
                </c:pt>
                <c:pt idx="13">
                  <c:v>1.4150566866793557E-2</c:v>
                </c:pt>
                <c:pt idx="14">
                  <c:v>1.4148462703489049E-2</c:v>
                </c:pt>
                <c:pt idx="15">
                  <c:v>1.417358328067625E-2</c:v>
                </c:pt>
                <c:pt idx="16">
                  <c:v>1.4225643608257182E-2</c:v>
                </c:pt>
                <c:pt idx="17">
                  <c:v>1.4300722457631096E-2</c:v>
                </c:pt>
                <c:pt idx="18">
                  <c:v>1.4385263274557655E-2</c:v>
                </c:pt>
                <c:pt idx="19">
                  <c:v>1.442537267567511E-2</c:v>
                </c:pt>
                <c:pt idx="20">
                  <c:v>1.442293713175356E-2</c:v>
                </c:pt>
              </c:numCache>
            </c:numRef>
          </c:val>
          <c:extLst>
            <c:ext xmlns:c16="http://schemas.microsoft.com/office/drawing/2014/chart" uri="{C3380CC4-5D6E-409C-BE32-E72D297353CC}">
              <c16:uniqueId val="{00000008-E55C-43AF-BDED-3D4DD14E5301}"/>
            </c:ext>
          </c:extLst>
        </c:ser>
        <c:ser>
          <c:idx val="9"/>
          <c:order val="9"/>
          <c:val>
            <c:numRef>
              <c:f>Psi!$B$60:$V$60</c:f>
              <c:numCache>
                <c:formatCode>0.00E+00</c:formatCode>
                <c:ptCount val="21"/>
                <c:pt idx="0">
                  <c:v>9.4994718154702493E-3</c:v>
                </c:pt>
                <c:pt idx="1">
                  <c:v>1.0841627746824073E-2</c:v>
                </c:pt>
                <c:pt idx="2">
                  <c:v>1.2477782588881353E-2</c:v>
                </c:pt>
                <c:pt idx="3">
                  <c:v>1.2814553698635066E-2</c:v>
                </c:pt>
                <c:pt idx="4">
                  <c:v>1.2820172985078234E-2</c:v>
                </c:pt>
                <c:pt idx="5">
                  <c:v>1.2723139729487866E-2</c:v>
                </c:pt>
                <c:pt idx="6">
                  <c:v>1.2596224817947503E-2</c:v>
                </c:pt>
                <c:pt idx="7">
                  <c:v>1.2465356225003481E-2</c:v>
                </c:pt>
                <c:pt idx="8">
                  <c:v>1.2340776716843218E-2</c:v>
                </c:pt>
                <c:pt idx="9">
                  <c:v>1.2228926105247341E-2</c:v>
                </c:pt>
                <c:pt idx="10">
                  <c:v>1.2133970104029885E-2</c:v>
                </c:pt>
                <c:pt idx="11">
                  <c:v>1.2059194175391056E-2</c:v>
                </c:pt>
                <c:pt idx="12">
                  <c:v>1.2007159701004801E-2</c:v>
                </c:pt>
                <c:pt idx="13">
                  <c:v>1.1979899069630016E-2</c:v>
                </c:pt>
                <c:pt idx="14">
                  <c:v>1.197915712616335E-2</c:v>
                </c:pt>
                <c:pt idx="15">
                  <c:v>1.2006157045250905E-2</c:v>
                </c:pt>
                <c:pt idx="16">
                  <c:v>1.2061498770377188E-2</c:v>
                </c:pt>
                <c:pt idx="17">
                  <c:v>1.2142397572371387E-2</c:v>
                </c:pt>
                <c:pt idx="18">
                  <c:v>1.2235964627870086E-2</c:v>
                </c:pt>
                <c:pt idx="19">
                  <c:v>1.2283744776903761E-2</c:v>
                </c:pt>
                <c:pt idx="20">
                  <c:v>1.2283325424106789E-2</c:v>
                </c:pt>
              </c:numCache>
            </c:numRef>
          </c:val>
          <c:extLst>
            <c:ext xmlns:c16="http://schemas.microsoft.com/office/drawing/2014/chart" uri="{C3380CC4-5D6E-409C-BE32-E72D297353CC}">
              <c16:uniqueId val="{00000009-E55C-43AF-BDED-3D4DD14E5301}"/>
            </c:ext>
          </c:extLst>
        </c:ser>
        <c:ser>
          <c:idx val="10"/>
          <c:order val="10"/>
          <c:val>
            <c:numRef>
              <c:f>Psi!$B$61:$V$61</c:f>
              <c:numCache>
                <c:formatCode>0.00E+00</c:formatCode>
                <c:ptCount val="21"/>
                <c:pt idx="0">
                  <c:v>8.4834786150175135E-3</c:v>
                </c:pt>
                <c:pt idx="1">
                  <c:v>9.5844958270678172E-3</c:v>
                </c:pt>
                <c:pt idx="2">
                  <c:v>1.0912335064584496E-2</c:v>
                </c:pt>
                <c:pt idx="3">
                  <c:v>1.1174722712958838E-2</c:v>
                </c:pt>
                <c:pt idx="4">
                  <c:v>1.1171738752616201E-2</c:v>
                </c:pt>
                <c:pt idx="5">
                  <c:v>1.1074149326663132E-2</c:v>
                </c:pt>
                <c:pt idx="6">
                  <c:v>1.0948180264687893E-2</c:v>
                </c:pt>
                <c:pt idx="7">
                  <c:v>1.0818396616306718E-2</c:v>
                </c:pt>
                <c:pt idx="8">
                  <c:v>1.0695230177214946E-2</c:v>
                </c:pt>
                <c:pt idx="9">
                  <c:v>1.0584802387881197E-2</c:v>
                </c:pt>
                <c:pt idx="10">
                  <c:v>1.0491291352446102E-2</c:v>
                </c:pt>
                <c:pt idx="11">
                  <c:v>1.0417808533927441E-2</c:v>
                </c:pt>
                <c:pt idx="12">
                  <c:v>1.0366989095053304E-2</c:v>
                </c:pt>
                <c:pt idx="13">
                  <c:v>1.0340843112299733E-2</c:v>
                </c:pt>
                <c:pt idx="14">
                  <c:v>1.0341409460270932E-2</c:v>
                </c:pt>
                <c:pt idx="15">
                  <c:v>1.0370284010533195E-2</c:v>
                </c:pt>
                <c:pt idx="16">
                  <c:v>1.0429050613353434E-2</c:v>
                </c:pt>
                <c:pt idx="17">
                  <c:v>1.0516214117339035E-2</c:v>
                </c:pt>
                <c:pt idx="18">
                  <c:v>1.0619952219871982E-2</c:v>
                </c:pt>
                <c:pt idx="19">
                  <c:v>1.0676245878146442E-2</c:v>
                </c:pt>
                <c:pt idx="20">
                  <c:v>1.0677620900969308E-2</c:v>
                </c:pt>
              </c:numCache>
            </c:numRef>
          </c:val>
          <c:extLst>
            <c:ext xmlns:c16="http://schemas.microsoft.com/office/drawing/2014/chart" uri="{C3380CC4-5D6E-409C-BE32-E72D297353CC}">
              <c16:uniqueId val="{0000000A-E55C-43AF-BDED-3D4DD14E5301}"/>
            </c:ext>
          </c:extLst>
        </c:ser>
        <c:ser>
          <c:idx val="11"/>
          <c:order val="11"/>
          <c:val>
            <c:numRef>
              <c:f>Psi!$B$62:$V$62</c:f>
              <c:numCache>
                <c:formatCode>0.00E+00</c:formatCode>
                <c:ptCount val="21"/>
                <c:pt idx="0">
                  <c:v>7.6870732640069439E-3</c:v>
                </c:pt>
                <c:pt idx="1">
                  <c:v>8.6145202534172252E-3</c:v>
                </c:pt>
                <c:pt idx="2">
                  <c:v>9.7133604907887836E-3</c:v>
                </c:pt>
                <c:pt idx="3">
                  <c:v>9.9117370565794862E-3</c:v>
                </c:pt>
                <c:pt idx="4">
                  <c:v>9.8983540903652967E-3</c:v>
                </c:pt>
                <c:pt idx="5">
                  <c:v>9.7999154693238673E-3</c:v>
                </c:pt>
                <c:pt idx="6">
                  <c:v>9.6747741738815729E-3</c:v>
                </c:pt>
                <c:pt idx="7">
                  <c:v>9.5459992032149478E-3</c:v>
                </c:pt>
                <c:pt idx="8">
                  <c:v>9.4241105628483784E-3</c:v>
                </c:pt>
                <c:pt idx="9">
                  <c:v>9.314938655013769E-3</c:v>
                </c:pt>
                <c:pt idx="10">
                  <c:v>9.2227068433892983E-3</c:v>
                </c:pt>
                <c:pt idx="11">
                  <c:v>9.1503628512527406E-3</c:v>
                </c:pt>
                <c:pt idx="12">
                  <c:v>9.1006408822301727E-3</c:v>
                </c:pt>
                <c:pt idx="13">
                  <c:v>9.0755294492733795E-3</c:v>
                </c:pt>
                <c:pt idx="14">
                  <c:v>9.0773587760965835E-3</c:v>
                </c:pt>
                <c:pt idx="15">
                  <c:v>9.1080597624110388E-3</c:v>
                </c:pt>
                <c:pt idx="16">
                  <c:v>9.1703148863113287E-3</c:v>
                </c:pt>
                <c:pt idx="17">
                  <c:v>9.2641148102270282E-3</c:v>
                </c:pt>
                <c:pt idx="18">
                  <c:v>9.3793530908878667E-3</c:v>
                </c:pt>
                <c:pt idx="19">
                  <c:v>9.4452429994379816E-3</c:v>
                </c:pt>
                <c:pt idx="20">
                  <c:v>9.4480502004776774E-3</c:v>
                </c:pt>
              </c:numCache>
            </c:numRef>
          </c:val>
          <c:extLst>
            <c:ext xmlns:c16="http://schemas.microsoft.com/office/drawing/2014/chart" uri="{C3380CC4-5D6E-409C-BE32-E72D297353CC}">
              <c16:uniqueId val="{0000000B-E55C-43AF-BDED-3D4DD14E5301}"/>
            </c:ext>
          </c:extLst>
        </c:ser>
        <c:ser>
          <c:idx val="12"/>
          <c:order val="12"/>
          <c:val>
            <c:numRef>
              <c:f>Psi!$B$63:$V$63</c:f>
              <c:numCache>
                <c:formatCode>0.00E+00</c:formatCode>
                <c:ptCount val="21"/>
                <c:pt idx="0">
                  <c:v>7.0583878188429771E-3</c:v>
                </c:pt>
                <c:pt idx="1">
                  <c:v>7.8591494312305332E-3</c:v>
                </c:pt>
                <c:pt idx="2">
                  <c:v>8.7845110904900183E-3</c:v>
                </c:pt>
                <c:pt idx="3">
                  <c:v>8.9275029304088909E-3</c:v>
                </c:pt>
                <c:pt idx="4">
                  <c:v>8.9028109993200162E-3</c:v>
                </c:pt>
                <c:pt idx="5">
                  <c:v>8.8032555880091616E-3</c:v>
                </c:pt>
                <c:pt idx="6">
                  <c:v>8.6789387116497103E-3</c:v>
                </c:pt>
                <c:pt idx="7">
                  <c:v>8.5511156553516252E-3</c:v>
                </c:pt>
                <c:pt idx="8">
                  <c:v>8.4303708930037729E-3</c:v>
                </c:pt>
                <c:pt idx="9">
                  <c:v>8.3222832820026623E-3</c:v>
                </c:pt>
                <c:pt idx="10">
                  <c:v>8.2311846334325901E-3</c:v>
                </c:pt>
                <c:pt idx="11">
                  <c:v>8.1598341022544995E-3</c:v>
                </c:pt>
                <c:pt idx="12">
                  <c:v>8.1110921276913543E-3</c:v>
                </c:pt>
                <c:pt idx="13">
                  <c:v>8.0868888298153575E-3</c:v>
                </c:pt>
                <c:pt idx="14">
                  <c:v>8.0899128953134634E-3</c:v>
                </c:pt>
                <c:pt idx="15">
                  <c:v>8.1223543388479792E-3</c:v>
                </c:pt>
                <c:pt idx="16">
                  <c:v>8.1881272788892658E-3</c:v>
                </c:pt>
                <c:pt idx="17">
                  <c:v>8.2888892080135532E-3</c:v>
                </c:pt>
                <c:pt idx="18">
                  <c:v>8.4171365711534409E-3</c:v>
                </c:pt>
                <c:pt idx="19">
                  <c:v>8.4939808949303607E-3</c:v>
                </c:pt>
                <c:pt idx="20">
                  <c:v>8.4975910514544419E-3</c:v>
                </c:pt>
              </c:numCache>
            </c:numRef>
          </c:val>
          <c:extLst>
            <c:ext xmlns:c16="http://schemas.microsoft.com/office/drawing/2014/chart" uri="{C3380CC4-5D6E-409C-BE32-E72D297353CC}">
              <c16:uniqueId val="{0000000C-E55C-43AF-BDED-3D4DD14E5301}"/>
            </c:ext>
          </c:extLst>
        </c:ser>
        <c:ser>
          <c:idx val="13"/>
          <c:order val="13"/>
          <c:val>
            <c:numRef>
              <c:f>Psi!$B$64:$V$64</c:f>
              <c:numCache>
                <c:formatCode>0.00E+00</c:formatCode>
                <c:ptCount val="21"/>
                <c:pt idx="0">
                  <c:v>6.5617470755261415E-3</c:v>
                </c:pt>
                <c:pt idx="1">
                  <c:v>7.2692744053818913E-3</c:v>
                </c:pt>
                <c:pt idx="2">
                  <c:v>8.0608153604607002E-3</c:v>
                </c:pt>
                <c:pt idx="3">
                  <c:v>8.1556151350401351E-3</c:v>
                </c:pt>
                <c:pt idx="4">
                  <c:v>8.1193427185934815E-3</c:v>
                </c:pt>
                <c:pt idx="5">
                  <c:v>8.0183576063228706E-3</c:v>
                </c:pt>
                <c:pt idx="6">
                  <c:v>7.8947867240839707E-3</c:v>
                </c:pt>
                <c:pt idx="7">
                  <c:v>7.7678203304149384E-3</c:v>
                </c:pt>
                <c:pt idx="8">
                  <c:v>7.648123338649602E-3</c:v>
                </c:pt>
                <c:pt idx="9">
                  <c:v>7.540990858981903E-3</c:v>
                </c:pt>
                <c:pt idx="10">
                  <c:v>7.4509091986101773E-3</c:v>
                </c:pt>
                <c:pt idx="11">
                  <c:v>7.3804077735889328E-3</c:v>
                </c:pt>
                <c:pt idx="12">
                  <c:v>7.3325636529435719E-3</c:v>
                </c:pt>
                <c:pt idx="13">
                  <c:v>7.3091560734361988E-3</c:v>
                </c:pt>
                <c:pt idx="14">
                  <c:v>7.3133121959333674E-3</c:v>
                </c:pt>
                <c:pt idx="15">
                  <c:v>7.3473717984725937E-3</c:v>
                </c:pt>
                <c:pt idx="16">
                  <c:v>7.4166230875377971E-3</c:v>
                </c:pt>
                <c:pt idx="17">
                  <c:v>7.5244854593186387E-3</c:v>
                </c:pt>
                <c:pt idx="18">
                  <c:v>7.6674486288876489E-3</c:v>
                </c:pt>
                <c:pt idx="19">
                  <c:v>7.7569776414106945E-3</c:v>
                </c:pt>
                <c:pt idx="20">
                  <c:v>7.7602922722244828E-3</c:v>
                </c:pt>
              </c:numCache>
            </c:numRef>
          </c:val>
          <c:extLst>
            <c:ext xmlns:c16="http://schemas.microsoft.com/office/drawing/2014/chart" uri="{C3380CC4-5D6E-409C-BE32-E72D297353CC}">
              <c16:uniqueId val="{0000000D-E55C-43AF-BDED-3D4DD14E5301}"/>
            </c:ext>
          </c:extLst>
        </c:ser>
        <c:ser>
          <c:idx val="14"/>
          <c:order val="14"/>
          <c:val>
            <c:numRef>
              <c:f>Psi!$B$65:$V$65</c:f>
              <c:numCache>
                <c:formatCode>0.00E+00</c:formatCode>
                <c:ptCount val="21"/>
                <c:pt idx="0">
                  <c:v>6.1742779600756047E-3</c:v>
                </c:pt>
                <c:pt idx="1">
                  <c:v>6.8144151963341467E-3</c:v>
                </c:pt>
                <c:pt idx="2">
                  <c:v>7.5016079102407408E-3</c:v>
                </c:pt>
                <c:pt idx="3">
                  <c:v>7.5540240970817501E-3</c:v>
                </c:pt>
                <c:pt idx="4">
                  <c:v>7.5065155832825048E-3</c:v>
                </c:pt>
                <c:pt idx="5">
                  <c:v>7.4039045371999124E-3</c:v>
                </c:pt>
                <c:pt idx="6">
                  <c:v>7.2810359569656135E-3</c:v>
                </c:pt>
                <c:pt idx="7">
                  <c:v>7.1548346099932578E-3</c:v>
                </c:pt>
                <c:pt idx="8">
                  <c:v>7.0361009891666297E-3</c:v>
                </c:pt>
                <c:pt idx="9">
                  <c:v>6.9297512566179071E-3</c:v>
                </c:pt>
                <c:pt idx="10">
                  <c:v>6.8405676660230176E-3</c:v>
                </c:pt>
                <c:pt idx="11">
                  <c:v>6.770764744440206E-3</c:v>
                </c:pt>
                <c:pt idx="12">
                  <c:v>6.7237315910043628E-3</c:v>
                </c:pt>
                <c:pt idx="13">
                  <c:v>6.7009903010129398E-3</c:v>
                </c:pt>
                <c:pt idx="14">
                  <c:v>6.706220724348318E-3</c:v>
                </c:pt>
                <c:pt idx="15">
                  <c:v>6.7417290522411829E-3</c:v>
                </c:pt>
                <c:pt idx="16">
                  <c:v>6.81436749121827E-3</c:v>
                </c:pt>
                <c:pt idx="17">
                  <c:v>6.9292856551110005E-3</c:v>
                </c:pt>
                <c:pt idx="18">
                  <c:v>7.0888919767846089E-3</c:v>
                </c:pt>
                <c:pt idx="19">
                  <c:v>7.1934028272552554E-3</c:v>
                </c:pt>
                <c:pt idx="20">
                  <c:v>7.1945716140737158E-3</c:v>
                </c:pt>
              </c:numCache>
            </c:numRef>
          </c:val>
          <c:extLst>
            <c:ext xmlns:c16="http://schemas.microsoft.com/office/drawing/2014/chart" uri="{C3380CC4-5D6E-409C-BE32-E72D297353CC}">
              <c16:uniqueId val="{0000000E-E55C-43AF-BDED-3D4DD14E5301}"/>
            </c:ext>
          </c:extLst>
        </c:ser>
        <c:ser>
          <c:idx val="15"/>
          <c:order val="15"/>
          <c:val>
            <c:numRef>
              <c:f>Psi!$B$66:$V$66</c:f>
              <c:numCache>
                <c:formatCode>0.00E+00</c:formatCode>
                <c:ptCount val="21"/>
                <c:pt idx="0">
                  <c:v>5.8789513838134423E-3</c:v>
                </c:pt>
                <c:pt idx="1">
                  <c:v>6.4725671229051967E-3</c:v>
                </c:pt>
                <c:pt idx="2">
                  <c:v>7.0771078771948645E-3</c:v>
                </c:pt>
                <c:pt idx="3">
                  <c:v>7.0918491359273778E-3</c:v>
                </c:pt>
                <c:pt idx="4">
                  <c:v>7.0340629083122915E-3</c:v>
                </c:pt>
                <c:pt idx="5">
                  <c:v>6.9297776911982139E-3</c:v>
                </c:pt>
                <c:pt idx="6">
                  <c:v>6.8076068142036957E-3</c:v>
                </c:pt>
                <c:pt idx="7">
                  <c:v>6.6820560845208543E-3</c:v>
                </c:pt>
                <c:pt idx="8">
                  <c:v>6.5642249023302379E-3</c:v>
                </c:pt>
                <c:pt idx="9">
                  <c:v>6.4585065856949415E-3</c:v>
                </c:pt>
                <c:pt idx="10">
                  <c:v>6.3701350721846713E-3</c:v>
                </c:pt>
                <c:pt idx="11">
                  <c:v>6.3008771715566073E-3</c:v>
                </c:pt>
                <c:pt idx="12">
                  <c:v>6.2545969205008026E-3</c:v>
                </c:pt>
                <c:pt idx="13">
                  <c:v>6.2323903195287619E-3</c:v>
                </c:pt>
                <c:pt idx="14">
                  <c:v>6.238649796618089E-3</c:v>
                </c:pt>
                <c:pt idx="15">
                  <c:v>6.2753889793260784E-3</c:v>
                </c:pt>
                <c:pt idx="16">
                  <c:v>6.3512826587425481E-3</c:v>
                </c:pt>
                <c:pt idx="17">
                  <c:v>6.4729348699159575E-3</c:v>
                </c:pt>
                <c:pt idx="18">
                  <c:v>6.6512941197923699E-3</c:v>
                </c:pt>
                <c:pt idx="19">
                  <c:v>6.7738598087857737E-3</c:v>
                </c:pt>
                <c:pt idx="20">
                  <c:v>6.7697812538112861E-3</c:v>
                </c:pt>
              </c:numCache>
            </c:numRef>
          </c:val>
          <c:extLst>
            <c:ext xmlns:c16="http://schemas.microsoft.com/office/drawing/2014/chart" uri="{C3380CC4-5D6E-409C-BE32-E72D297353CC}">
              <c16:uniqueId val="{0000000F-E55C-43AF-BDED-3D4DD14E5301}"/>
            </c:ext>
          </c:extLst>
        </c:ser>
        <c:ser>
          <c:idx val="16"/>
          <c:order val="16"/>
          <c:val>
            <c:numRef>
              <c:f>Psi!$B$67:$V$67</c:f>
              <c:numCache>
                <c:formatCode>0.00E+00</c:formatCode>
                <c:ptCount val="21"/>
                <c:pt idx="0">
                  <c:v>5.6666263815038139E-3</c:v>
                </c:pt>
                <c:pt idx="1">
                  <c:v>6.233456052374577E-3</c:v>
                </c:pt>
                <c:pt idx="2">
                  <c:v>6.7724886651057111E-3</c:v>
                </c:pt>
                <c:pt idx="3">
                  <c:v>6.753451723412812E-3</c:v>
                </c:pt>
                <c:pt idx="4">
                  <c:v>6.6869841206152122E-3</c:v>
                </c:pt>
                <c:pt idx="5">
                  <c:v>6.5811715920797041E-3</c:v>
                </c:pt>
                <c:pt idx="6">
                  <c:v>6.4597728736916398E-3</c:v>
                </c:pt>
                <c:pt idx="7">
                  <c:v>6.3347232534623878E-3</c:v>
                </c:pt>
                <c:pt idx="8">
                  <c:v>6.21773991071872E-3</c:v>
                </c:pt>
                <c:pt idx="9">
                  <c:v>6.1124894604868739E-3</c:v>
                </c:pt>
                <c:pt idx="10">
                  <c:v>6.0248589251689225E-3</c:v>
                </c:pt>
                <c:pt idx="11">
                  <c:v>5.9559832644713248E-3</c:v>
                </c:pt>
                <c:pt idx="12">
                  <c:v>5.9104047251142692E-3</c:v>
                </c:pt>
                <c:pt idx="13">
                  <c:v>5.8885701112068286E-3</c:v>
                </c:pt>
                <c:pt idx="14">
                  <c:v>5.8958206000817521E-3</c:v>
                </c:pt>
                <c:pt idx="15">
                  <c:v>5.9335367203428163E-3</c:v>
                </c:pt>
                <c:pt idx="16">
                  <c:v>6.0125531001279254E-3</c:v>
                </c:pt>
                <c:pt idx="17">
                  <c:v>6.1403131554104819E-3</c:v>
                </c:pt>
                <c:pt idx="18">
                  <c:v>6.3396336217775304E-3</c:v>
                </c:pt>
                <c:pt idx="19">
                  <c:v>6.4845031857853567E-3</c:v>
                </c:pt>
                <c:pt idx="20">
                  <c:v>6.4700516109506305E-3</c:v>
                </c:pt>
              </c:numCache>
            </c:numRef>
          </c:val>
          <c:extLst>
            <c:ext xmlns:c16="http://schemas.microsoft.com/office/drawing/2014/chart" uri="{C3380CC4-5D6E-409C-BE32-E72D297353CC}">
              <c16:uniqueId val="{00000010-E55C-43AF-BDED-3D4DD14E5301}"/>
            </c:ext>
          </c:extLst>
        </c:ser>
        <c:ser>
          <c:idx val="17"/>
          <c:order val="17"/>
          <c:val>
            <c:numRef>
              <c:f>Psi!$B$68:$V$68</c:f>
              <c:numCache>
                <c:formatCode>0.00E+00</c:formatCode>
                <c:ptCount val="21"/>
                <c:pt idx="0">
                  <c:v>5.5293946091129155E-3</c:v>
                </c:pt>
                <c:pt idx="1">
                  <c:v>6.0893746115751757E-3</c:v>
                </c:pt>
                <c:pt idx="2">
                  <c:v>6.5754173031417106E-3</c:v>
                </c:pt>
                <c:pt idx="3">
                  <c:v>6.5260788002155625E-3</c:v>
                </c:pt>
                <c:pt idx="4">
                  <c:v>6.4531955654688221E-3</c:v>
                </c:pt>
                <c:pt idx="5">
                  <c:v>6.3461399199761324E-3</c:v>
                </c:pt>
                <c:pt idx="6">
                  <c:v>6.2256601885964206E-3</c:v>
                </c:pt>
                <c:pt idx="7">
                  <c:v>6.1009799676270586E-3</c:v>
                </c:pt>
                <c:pt idx="8">
                  <c:v>5.9848073809235887E-3</c:v>
                </c:pt>
                <c:pt idx="9">
                  <c:v>5.8798176048295682E-3</c:v>
                </c:pt>
                <c:pt idx="10">
                  <c:v>5.7928617387084085E-3</c:v>
                </c:pt>
                <c:pt idx="11">
                  <c:v>5.7241930667586592E-3</c:v>
                </c:pt>
                <c:pt idx="12">
                  <c:v>5.6792682881739694E-3</c:v>
                </c:pt>
                <c:pt idx="13">
                  <c:v>5.657621747321216E-3</c:v>
                </c:pt>
                <c:pt idx="14">
                  <c:v>5.665839851698341E-3</c:v>
                </c:pt>
                <c:pt idx="15">
                  <c:v>5.7042275228596845E-3</c:v>
                </c:pt>
                <c:pt idx="16">
                  <c:v>5.7862132798526603E-3</c:v>
                </c:pt>
                <c:pt idx="17">
                  <c:v>5.9190564722795868E-3</c:v>
                </c:pt>
                <c:pt idx="18">
                  <c:v>6.1413979054289001E-3</c:v>
                </c:pt>
                <c:pt idx="19">
                  <c:v>6.3145254063755752E-3</c:v>
                </c:pt>
                <c:pt idx="20">
                  <c:v>6.2812387420366333E-3</c:v>
                </c:pt>
              </c:numCache>
            </c:numRef>
          </c:val>
          <c:extLst>
            <c:ext xmlns:c16="http://schemas.microsoft.com/office/drawing/2014/chart" uri="{C3380CC4-5D6E-409C-BE32-E72D297353CC}">
              <c16:uniqueId val="{00000011-E55C-43AF-BDED-3D4DD14E5301}"/>
            </c:ext>
          </c:extLst>
        </c:ser>
        <c:ser>
          <c:idx val="18"/>
          <c:order val="18"/>
          <c:val>
            <c:numRef>
              <c:f>Psi!$B$69:$V$69</c:f>
              <c:numCache>
                <c:formatCode>0.00E+00</c:formatCode>
                <c:ptCount val="21"/>
                <c:pt idx="0">
                  <c:v>5.466294306102815E-3</c:v>
                </c:pt>
                <c:pt idx="1">
                  <c:v>6.0439028155750748E-3</c:v>
                </c:pt>
                <c:pt idx="2">
                  <c:v>6.4871593393077661E-3</c:v>
                </c:pt>
                <c:pt idx="3">
                  <c:v>6.4111907275200527E-3</c:v>
                </c:pt>
                <c:pt idx="4">
                  <c:v>6.334890788379898E-3</c:v>
                </c:pt>
                <c:pt idx="5">
                  <c:v>6.2271360525591925E-3</c:v>
                </c:pt>
                <c:pt idx="6">
                  <c:v>6.107779343083407E-3</c:v>
                </c:pt>
                <c:pt idx="7">
                  <c:v>5.9832927217455785E-3</c:v>
                </c:pt>
                <c:pt idx="8">
                  <c:v>5.8678653125561198E-3</c:v>
                </c:pt>
                <c:pt idx="9">
                  <c:v>5.7629460463155388E-3</c:v>
                </c:pt>
                <c:pt idx="10">
                  <c:v>5.676570830515832E-3</c:v>
                </c:pt>
                <c:pt idx="11">
                  <c:v>5.6079103212449731E-3</c:v>
                </c:pt>
                <c:pt idx="12">
                  <c:v>5.5635968734117211E-3</c:v>
                </c:pt>
                <c:pt idx="13">
                  <c:v>5.5419678275321306E-3</c:v>
                </c:pt>
                <c:pt idx="14">
                  <c:v>5.5511334072142794E-3</c:v>
                </c:pt>
                <c:pt idx="15">
                  <c:v>5.589887095735103E-3</c:v>
                </c:pt>
                <c:pt idx="16">
                  <c:v>5.6747065867380217E-3</c:v>
                </c:pt>
                <c:pt idx="17">
                  <c:v>5.8113480939663486E-3</c:v>
                </c:pt>
                <c:pt idx="18">
                  <c:v>6.0582462221399434E-3</c:v>
                </c:pt>
                <c:pt idx="19">
                  <c:v>6.2680377347625431E-3</c:v>
                </c:pt>
                <c:pt idx="20">
                  <c:v>6.201824661894232E-3</c:v>
                </c:pt>
              </c:numCache>
            </c:numRef>
          </c:val>
          <c:extLst>
            <c:ext xmlns:c16="http://schemas.microsoft.com/office/drawing/2014/chart" uri="{C3380CC4-5D6E-409C-BE32-E72D297353CC}">
              <c16:uniqueId val="{00000012-E55C-43AF-BDED-3D4DD14E5301}"/>
            </c:ext>
          </c:extLst>
        </c:ser>
        <c:ser>
          <c:idx val="19"/>
          <c:order val="19"/>
          <c:val>
            <c:numRef>
              <c:f>Psi!$B$70:$V$70</c:f>
              <c:numCache>
                <c:formatCode>0.00E+00</c:formatCode>
                <c:ptCount val="21"/>
                <c:pt idx="0">
                  <c:v>5.4838051568968024E-3</c:v>
                </c:pt>
                <c:pt idx="1">
                  <c:v>6.1132714627609224E-3</c:v>
                </c:pt>
                <c:pt idx="2">
                  <c:v>6.523112472875848E-3</c:v>
                </c:pt>
                <c:pt idx="3">
                  <c:v>6.4253854858518575E-3</c:v>
                </c:pt>
                <c:pt idx="4">
                  <c:v>6.3495993702026585E-3</c:v>
                </c:pt>
                <c:pt idx="5">
                  <c:v>6.2421361128347837E-3</c:v>
                </c:pt>
                <c:pt idx="6">
                  <c:v>6.1242143989315269E-3</c:v>
                </c:pt>
                <c:pt idx="7">
                  <c:v>5.9998467303122886E-3</c:v>
                </c:pt>
                <c:pt idx="8">
                  <c:v>5.8850578520348402E-3</c:v>
                </c:pt>
                <c:pt idx="9">
                  <c:v>5.7800296132429659E-3</c:v>
                </c:pt>
                <c:pt idx="10">
                  <c:v>5.6941183379598101E-3</c:v>
                </c:pt>
                <c:pt idx="11">
                  <c:v>5.625328387233861E-3</c:v>
                </c:pt>
                <c:pt idx="12">
                  <c:v>5.5815340200817574E-3</c:v>
                </c:pt>
                <c:pt idx="13">
                  <c:v>5.5597872704315539E-3</c:v>
                </c:pt>
                <c:pt idx="14">
                  <c:v>5.569821111103321E-3</c:v>
                </c:pt>
                <c:pt idx="15">
                  <c:v>5.6086885579505509E-3</c:v>
                </c:pt>
                <c:pt idx="16">
                  <c:v>5.6961094742063985E-3</c:v>
                </c:pt>
                <c:pt idx="17">
                  <c:v>5.8352357709078083E-3</c:v>
                </c:pt>
                <c:pt idx="18">
                  <c:v>6.1071307863981806E-3</c:v>
                </c:pt>
                <c:pt idx="19">
                  <c:v>6.3651149007060443E-3</c:v>
                </c:pt>
                <c:pt idx="20">
                  <c:v>6.241772177634386E-3</c:v>
                </c:pt>
              </c:numCache>
            </c:numRef>
          </c:val>
          <c:extLst>
            <c:ext xmlns:c16="http://schemas.microsoft.com/office/drawing/2014/chart" uri="{C3380CC4-5D6E-409C-BE32-E72D297353CC}">
              <c16:uniqueId val="{00000013-E55C-43AF-BDED-3D4DD14E5301}"/>
            </c:ext>
          </c:extLst>
        </c:ser>
        <c:ser>
          <c:idx val="20"/>
          <c:order val="20"/>
          <c:val>
            <c:numRef>
              <c:f>Psi!$B$71:$V$71</c:f>
              <c:numCache>
                <c:formatCode>0.00E+00</c:formatCode>
                <c:ptCount val="21"/>
                <c:pt idx="0">
                  <c:v>5.6583784514783108E-3</c:v>
                </c:pt>
                <c:pt idx="1">
                  <c:v>6.4061229196435091E-3</c:v>
                </c:pt>
                <c:pt idx="2">
                  <c:v>6.807255488651175E-3</c:v>
                </c:pt>
                <c:pt idx="3">
                  <c:v>6.6971589785808543E-3</c:v>
                </c:pt>
                <c:pt idx="4">
                  <c:v>6.6290392116908625E-3</c:v>
                </c:pt>
                <c:pt idx="5">
                  <c:v>6.5247921512263255E-3</c:v>
                </c:pt>
                <c:pt idx="6">
                  <c:v>6.4091716568577921E-3</c:v>
                </c:pt>
                <c:pt idx="7">
                  <c:v>6.2852969474347419E-3</c:v>
                </c:pt>
                <c:pt idx="8">
                  <c:v>6.1710229514113932E-3</c:v>
                </c:pt>
                <c:pt idx="9">
                  <c:v>6.0659099866968271E-3</c:v>
                </c:pt>
                <c:pt idx="10">
                  <c:v>5.9802326079136823E-3</c:v>
                </c:pt>
                <c:pt idx="11">
                  <c:v>5.911312409822695E-3</c:v>
                </c:pt>
                <c:pt idx="12">
                  <c:v>5.8678099855005465E-3</c:v>
                </c:pt>
                <c:pt idx="13">
                  <c:v>5.8459835805179201E-3</c:v>
                </c:pt>
                <c:pt idx="14">
                  <c:v>5.8566238229717195E-3</c:v>
                </c:pt>
                <c:pt idx="15">
                  <c:v>5.8956293467959022E-3</c:v>
                </c:pt>
                <c:pt idx="16">
                  <c:v>5.985148579748573E-3</c:v>
                </c:pt>
                <c:pt idx="17">
                  <c:v>6.1259728003167455E-3</c:v>
                </c:pt>
                <c:pt idx="18">
                  <c:v>6.4221024736754641E-3</c:v>
                </c:pt>
                <c:pt idx="19">
                  <c:v>6.7386370298360976E-3</c:v>
                </c:pt>
                <c:pt idx="20">
                  <c:v>6.5098555088318258E-3</c:v>
                </c:pt>
              </c:numCache>
            </c:numRef>
          </c:val>
          <c:extLst>
            <c:ext xmlns:c16="http://schemas.microsoft.com/office/drawing/2014/chart" uri="{C3380CC4-5D6E-409C-BE32-E72D297353CC}">
              <c16:uniqueId val="{00000014-E55C-43AF-BDED-3D4DD14E5301}"/>
            </c:ext>
          </c:extLst>
        </c:ser>
        <c:bandFmts/>
        <c:axId val="200080384"/>
        <c:axId val="199407232"/>
        <c:axId val="199459456"/>
      </c:surface3DChart>
      <c:catAx>
        <c:axId val="200080384"/>
        <c:scaling>
          <c:orientation val="minMax"/>
        </c:scaling>
        <c:delete val="1"/>
        <c:axPos val="b"/>
        <c:majorTickMark val="out"/>
        <c:minorTickMark val="none"/>
        <c:tickLblPos val="nextTo"/>
        <c:crossAx val="199407232"/>
        <c:crosses val="autoZero"/>
        <c:auto val="1"/>
        <c:lblAlgn val="ctr"/>
        <c:lblOffset val="100"/>
        <c:noMultiLvlLbl val="0"/>
      </c:catAx>
      <c:valAx>
        <c:axId val="199407232"/>
        <c:scaling>
          <c:orientation val="minMax"/>
        </c:scaling>
        <c:delete val="0"/>
        <c:axPos val="l"/>
        <c:majorGridlines/>
        <c:numFmt formatCode="0.00E+00" sourceLinked="1"/>
        <c:majorTickMark val="out"/>
        <c:minorTickMark val="none"/>
        <c:tickLblPos val="none"/>
        <c:crossAx val="200080384"/>
        <c:crosses val="autoZero"/>
        <c:crossBetween val="midCat"/>
      </c:valAx>
      <c:serAx>
        <c:axId val="199459456"/>
        <c:scaling>
          <c:orientation val="minMax"/>
        </c:scaling>
        <c:delete val="1"/>
        <c:axPos val="b"/>
        <c:majorTickMark val="out"/>
        <c:minorTickMark val="none"/>
        <c:tickLblPos val="nextTo"/>
        <c:crossAx val="199407232"/>
        <c:crosses val="autoZero"/>
      </c:serAx>
    </c:plotArea>
    <c:legend>
      <c:legendPos val="r"/>
      <c:overlay val="0"/>
      <c:txPr>
        <a:bodyPr/>
        <a:lstStyle/>
        <a:p>
          <a:pPr rtl="0">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3DChart>
        <c:wireframe val="0"/>
        <c:ser>
          <c:idx val="0"/>
          <c:order val="0"/>
          <c:val>
            <c:numRef>
              <c:f>Psi!$X$120:$X$140</c:f>
              <c:numCache>
                <c:formatCode>0.00E+00</c:formatCode>
                <c:ptCount val="21"/>
              </c:numCache>
            </c:numRef>
          </c:val>
          <c:extLst>
            <c:ext xmlns:c16="http://schemas.microsoft.com/office/drawing/2014/chart" uri="{C3380CC4-5D6E-409C-BE32-E72D297353CC}">
              <c16:uniqueId val="{00000000-5938-4DBB-AE47-757064CA3257}"/>
            </c:ext>
          </c:extLst>
        </c:ser>
        <c:ser>
          <c:idx val="1"/>
          <c:order val="1"/>
          <c:val>
            <c:numRef>
              <c:f>Psi!$Y$120:$Y$140</c:f>
              <c:numCache>
                <c:formatCode>0.00E+00</c:formatCode>
                <c:ptCount val="21"/>
              </c:numCache>
            </c:numRef>
          </c:val>
          <c:extLst>
            <c:ext xmlns:c16="http://schemas.microsoft.com/office/drawing/2014/chart" uri="{C3380CC4-5D6E-409C-BE32-E72D297353CC}">
              <c16:uniqueId val="{00000001-5938-4DBB-AE47-757064CA3257}"/>
            </c:ext>
          </c:extLst>
        </c:ser>
        <c:ser>
          <c:idx val="2"/>
          <c:order val="2"/>
          <c:val>
            <c:numRef>
              <c:f>Psi!$Z$120:$Z$140</c:f>
              <c:numCache>
                <c:formatCode>0.00E+00</c:formatCode>
                <c:ptCount val="21"/>
              </c:numCache>
            </c:numRef>
          </c:val>
          <c:extLst>
            <c:ext xmlns:c16="http://schemas.microsoft.com/office/drawing/2014/chart" uri="{C3380CC4-5D6E-409C-BE32-E72D297353CC}">
              <c16:uniqueId val="{00000002-5938-4DBB-AE47-757064CA3257}"/>
            </c:ext>
          </c:extLst>
        </c:ser>
        <c:ser>
          <c:idx val="3"/>
          <c:order val="3"/>
          <c:val>
            <c:numRef>
              <c:f>Psi!$AA$120:$AA$140</c:f>
              <c:numCache>
                <c:formatCode>0.00E+00</c:formatCode>
                <c:ptCount val="21"/>
              </c:numCache>
            </c:numRef>
          </c:val>
          <c:extLst>
            <c:ext xmlns:c16="http://schemas.microsoft.com/office/drawing/2014/chart" uri="{C3380CC4-5D6E-409C-BE32-E72D297353CC}">
              <c16:uniqueId val="{00000003-5938-4DBB-AE47-757064CA3257}"/>
            </c:ext>
          </c:extLst>
        </c:ser>
        <c:ser>
          <c:idx val="4"/>
          <c:order val="4"/>
          <c:val>
            <c:numRef>
              <c:f>Psi!$AB$120:$AB$140</c:f>
              <c:numCache>
                <c:formatCode>0.00E+00</c:formatCode>
                <c:ptCount val="21"/>
              </c:numCache>
            </c:numRef>
          </c:val>
          <c:extLst>
            <c:ext xmlns:c16="http://schemas.microsoft.com/office/drawing/2014/chart" uri="{C3380CC4-5D6E-409C-BE32-E72D297353CC}">
              <c16:uniqueId val="{00000004-5938-4DBB-AE47-757064CA3257}"/>
            </c:ext>
          </c:extLst>
        </c:ser>
        <c:ser>
          <c:idx val="5"/>
          <c:order val="5"/>
          <c:val>
            <c:numRef>
              <c:f>Psi!$AC$120:$AC$140</c:f>
              <c:numCache>
                <c:formatCode>0.00E+00</c:formatCode>
                <c:ptCount val="21"/>
              </c:numCache>
            </c:numRef>
          </c:val>
          <c:extLst>
            <c:ext xmlns:c16="http://schemas.microsoft.com/office/drawing/2014/chart" uri="{C3380CC4-5D6E-409C-BE32-E72D297353CC}">
              <c16:uniqueId val="{00000005-5938-4DBB-AE47-757064CA3257}"/>
            </c:ext>
          </c:extLst>
        </c:ser>
        <c:ser>
          <c:idx val="6"/>
          <c:order val="6"/>
          <c:val>
            <c:numRef>
              <c:f>Psi!$AD$120:$AD$140</c:f>
              <c:numCache>
                <c:formatCode>0.00E+00</c:formatCode>
                <c:ptCount val="21"/>
              </c:numCache>
            </c:numRef>
          </c:val>
          <c:extLst>
            <c:ext xmlns:c16="http://schemas.microsoft.com/office/drawing/2014/chart" uri="{C3380CC4-5D6E-409C-BE32-E72D297353CC}">
              <c16:uniqueId val="{00000006-5938-4DBB-AE47-757064CA3257}"/>
            </c:ext>
          </c:extLst>
        </c:ser>
        <c:ser>
          <c:idx val="7"/>
          <c:order val="7"/>
          <c:val>
            <c:numRef>
              <c:f>Psi!$AE$120:$AE$140</c:f>
              <c:numCache>
                <c:formatCode>0.00E+00</c:formatCode>
                <c:ptCount val="21"/>
              </c:numCache>
            </c:numRef>
          </c:val>
          <c:extLst>
            <c:ext xmlns:c16="http://schemas.microsoft.com/office/drawing/2014/chart" uri="{C3380CC4-5D6E-409C-BE32-E72D297353CC}">
              <c16:uniqueId val="{00000007-5938-4DBB-AE47-757064CA3257}"/>
            </c:ext>
          </c:extLst>
        </c:ser>
        <c:ser>
          <c:idx val="8"/>
          <c:order val="8"/>
          <c:val>
            <c:numRef>
              <c:f>Psi!$AF$120:$AF$140</c:f>
              <c:numCache>
                <c:formatCode>0.00E+00</c:formatCode>
                <c:ptCount val="21"/>
              </c:numCache>
            </c:numRef>
          </c:val>
          <c:extLst>
            <c:ext xmlns:c16="http://schemas.microsoft.com/office/drawing/2014/chart" uri="{C3380CC4-5D6E-409C-BE32-E72D297353CC}">
              <c16:uniqueId val="{00000008-5938-4DBB-AE47-757064CA3257}"/>
            </c:ext>
          </c:extLst>
        </c:ser>
        <c:ser>
          <c:idx val="9"/>
          <c:order val="9"/>
          <c:val>
            <c:numRef>
              <c:f>Psi!$AG$120:$AG$140</c:f>
              <c:numCache>
                <c:formatCode>0.00E+00</c:formatCode>
                <c:ptCount val="21"/>
              </c:numCache>
            </c:numRef>
          </c:val>
          <c:extLst>
            <c:ext xmlns:c16="http://schemas.microsoft.com/office/drawing/2014/chart" uri="{C3380CC4-5D6E-409C-BE32-E72D297353CC}">
              <c16:uniqueId val="{00000009-5938-4DBB-AE47-757064CA3257}"/>
            </c:ext>
          </c:extLst>
        </c:ser>
        <c:ser>
          <c:idx val="10"/>
          <c:order val="10"/>
          <c:val>
            <c:numRef>
              <c:f>Psi!$AH$120:$AH$140</c:f>
              <c:numCache>
                <c:formatCode>0.00E+00</c:formatCode>
                <c:ptCount val="21"/>
              </c:numCache>
            </c:numRef>
          </c:val>
          <c:extLst>
            <c:ext xmlns:c16="http://schemas.microsoft.com/office/drawing/2014/chart" uri="{C3380CC4-5D6E-409C-BE32-E72D297353CC}">
              <c16:uniqueId val="{0000000A-5938-4DBB-AE47-757064CA3257}"/>
            </c:ext>
          </c:extLst>
        </c:ser>
        <c:ser>
          <c:idx val="11"/>
          <c:order val="11"/>
          <c:val>
            <c:numRef>
              <c:f>Psi!$AI$120:$AI$140</c:f>
              <c:numCache>
                <c:formatCode>0.00E+00</c:formatCode>
                <c:ptCount val="21"/>
              </c:numCache>
            </c:numRef>
          </c:val>
          <c:extLst>
            <c:ext xmlns:c16="http://schemas.microsoft.com/office/drawing/2014/chart" uri="{C3380CC4-5D6E-409C-BE32-E72D297353CC}">
              <c16:uniqueId val="{0000000B-5938-4DBB-AE47-757064CA3257}"/>
            </c:ext>
          </c:extLst>
        </c:ser>
        <c:ser>
          <c:idx val="12"/>
          <c:order val="12"/>
          <c:val>
            <c:numRef>
              <c:f>Psi!$AJ$120:$AJ$140</c:f>
              <c:numCache>
                <c:formatCode>0.00E+00</c:formatCode>
                <c:ptCount val="21"/>
              </c:numCache>
            </c:numRef>
          </c:val>
          <c:extLst>
            <c:ext xmlns:c16="http://schemas.microsoft.com/office/drawing/2014/chart" uri="{C3380CC4-5D6E-409C-BE32-E72D297353CC}">
              <c16:uniqueId val="{0000000C-5938-4DBB-AE47-757064CA3257}"/>
            </c:ext>
          </c:extLst>
        </c:ser>
        <c:ser>
          <c:idx val="13"/>
          <c:order val="13"/>
          <c:val>
            <c:numRef>
              <c:f>Psi!$AK$120:$AK$140</c:f>
              <c:numCache>
                <c:formatCode>0.00E+00</c:formatCode>
                <c:ptCount val="21"/>
              </c:numCache>
            </c:numRef>
          </c:val>
          <c:extLst>
            <c:ext xmlns:c16="http://schemas.microsoft.com/office/drawing/2014/chart" uri="{C3380CC4-5D6E-409C-BE32-E72D297353CC}">
              <c16:uniqueId val="{0000000D-5938-4DBB-AE47-757064CA3257}"/>
            </c:ext>
          </c:extLst>
        </c:ser>
        <c:ser>
          <c:idx val="14"/>
          <c:order val="14"/>
          <c:val>
            <c:numRef>
              <c:f>Psi!$AL$120:$AL$140</c:f>
              <c:numCache>
                <c:formatCode>0.00E+00</c:formatCode>
                <c:ptCount val="21"/>
              </c:numCache>
            </c:numRef>
          </c:val>
          <c:extLst>
            <c:ext xmlns:c16="http://schemas.microsoft.com/office/drawing/2014/chart" uri="{C3380CC4-5D6E-409C-BE32-E72D297353CC}">
              <c16:uniqueId val="{0000000E-5938-4DBB-AE47-757064CA3257}"/>
            </c:ext>
          </c:extLst>
        </c:ser>
        <c:ser>
          <c:idx val="15"/>
          <c:order val="15"/>
          <c:val>
            <c:numRef>
              <c:f>Psi!$AM$120:$AM$140</c:f>
              <c:numCache>
                <c:formatCode>0.00E+00</c:formatCode>
                <c:ptCount val="21"/>
              </c:numCache>
            </c:numRef>
          </c:val>
          <c:extLst>
            <c:ext xmlns:c16="http://schemas.microsoft.com/office/drawing/2014/chart" uri="{C3380CC4-5D6E-409C-BE32-E72D297353CC}">
              <c16:uniqueId val="{0000000F-5938-4DBB-AE47-757064CA3257}"/>
            </c:ext>
          </c:extLst>
        </c:ser>
        <c:ser>
          <c:idx val="16"/>
          <c:order val="16"/>
          <c:val>
            <c:numRef>
              <c:f>Psi!$AN$120:$AN$140</c:f>
              <c:numCache>
                <c:formatCode>0.00E+00</c:formatCode>
                <c:ptCount val="21"/>
              </c:numCache>
            </c:numRef>
          </c:val>
          <c:extLst>
            <c:ext xmlns:c16="http://schemas.microsoft.com/office/drawing/2014/chart" uri="{C3380CC4-5D6E-409C-BE32-E72D297353CC}">
              <c16:uniqueId val="{00000010-5938-4DBB-AE47-757064CA3257}"/>
            </c:ext>
          </c:extLst>
        </c:ser>
        <c:ser>
          <c:idx val="17"/>
          <c:order val="17"/>
          <c:val>
            <c:numRef>
              <c:f>Psi!$AO$120:$AO$140</c:f>
              <c:numCache>
                <c:formatCode>0.00E+00</c:formatCode>
                <c:ptCount val="21"/>
              </c:numCache>
            </c:numRef>
          </c:val>
          <c:extLst>
            <c:ext xmlns:c16="http://schemas.microsoft.com/office/drawing/2014/chart" uri="{C3380CC4-5D6E-409C-BE32-E72D297353CC}">
              <c16:uniqueId val="{00000011-5938-4DBB-AE47-757064CA3257}"/>
            </c:ext>
          </c:extLst>
        </c:ser>
        <c:ser>
          <c:idx val="18"/>
          <c:order val="18"/>
          <c:val>
            <c:numRef>
              <c:f>Psi!$AP$120:$AP$140</c:f>
              <c:numCache>
                <c:formatCode>0.00E+00</c:formatCode>
                <c:ptCount val="21"/>
              </c:numCache>
            </c:numRef>
          </c:val>
          <c:extLst>
            <c:ext xmlns:c16="http://schemas.microsoft.com/office/drawing/2014/chart" uri="{C3380CC4-5D6E-409C-BE32-E72D297353CC}">
              <c16:uniqueId val="{00000012-5938-4DBB-AE47-757064CA3257}"/>
            </c:ext>
          </c:extLst>
        </c:ser>
        <c:ser>
          <c:idx val="19"/>
          <c:order val="19"/>
          <c:val>
            <c:numRef>
              <c:f>Psi!$AQ$120:$AQ$140</c:f>
              <c:numCache>
                <c:formatCode>0.00E+00</c:formatCode>
                <c:ptCount val="21"/>
              </c:numCache>
            </c:numRef>
          </c:val>
          <c:extLst>
            <c:ext xmlns:c16="http://schemas.microsoft.com/office/drawing/2014/chart" uri="{C3380CC4-5D6E-409C-BE32-E72D297353CC}">
              <c16:uniqueId val="{00000013-5938-4DBB-AE47-757064CA3257}"/>
            </c:ext>
          </c:extLst>
        </c:ser>
        <c:bandFmts/>
        <c:axId val="199632384"/>
        <c:axId val="200867840"/>
        <c:axId val="199460096"/>
      </c:surface3DChart>
      <c:catAx>
        <c:axId val="199632384"/>
        <c:scaling>
          <c:orientation val="minMax"/>
        </c:scaling>
        <c:delete val="1"/>
        <c:axPos val="b"/>
        <c:majorTickMark val="out"/>
        <c:minorTickMark val="none"/>
        <c:tickLblPos val="nextTo"/>
        <c:crossAx val="200867840"/>
        <c:crosses val="autoZero"/>
        <c:auto val="1"/>
        <c:lblAlgn val="ctr"/>
        <c:lblOffset val="100"/>
        <c:noMultiLvlLbl val="0"/>
      </c:catAx>
      <c:valAx>
        <c:axId val="200867840"/>
        <c:scaling>
          <c:orientation val="minMax"/>
        </c:scaling>
        <c:delete val="0"/>
        <c:axPos val="l"/>
        <c:majorGridlines/>
        <c:numFmt formatCode="0.00E+00" sourceLinked="1"/>
        <c:majorTickMark val="out"/>
        <c:minorTickMark val="none"/>
        <c:tickLblPos val="none"/>
        <c:crossAx val="199632384"/>
        <c:crosses val="autoZero"/>
        <c:crossBetween val="midCat"/>
      </c:valAx>
      <c:serAx>
        <c:axId val="199460096"/>
        <c:scaling>
          <c:orientation val="minMax"/>
        </c:scaling>
        <c:delete val="1"/>
        <c:axPos val="b"/>
        <c:majorTickMark val="out"/>
        <c:minorTickMark val="none"/>
        <c:tickLblPos val="nextTo"/>
        <c:crossAx val="200867840"/>
        <c:crosses val="autoZero"/>
      </c:serAx>
    </c:plotArea>
    <c:legend>
      <c:legendPos val="r"/>
      <c:overlay val="0"/>
      <c:txPr>
        <a:bodyPr/>
        <a:lstStyle/>
        <a:p>
          <a:pPr rtl="0">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3DChart>
        <c:wireframe val="0"/>
        <c:ser>
          <c:idx val="0"/>
          <c:order val="0"/>
          <c:val>
            <c:numRef>
              <c:f>Gamma!$B$216:$V$216</c:f>
              <c:numCache>
                <c:formatCode>0.00E+00</c:formatCode>
                <c:ptCount val="21"/>
                <c:pt idx="0">
                  <c:v>1.8530694958900536E-3</c:v>
                </c:pt>
                <c:pt idx="1">
                  <c:v>1.8677295944445574E-3</c:v>
                </c:pt>
                <c:pt idx="2">
                  <c:v>1.9955634416423135E-3</c:v>
                </c:pt>
                <c:pt idx="3">
                  <c:v>2.134670678832851E-3</c:v>
                </c:pt>
                <c:pt idx="4">
                  <c:v>2.27902313301768E-3</c:v>
                </c:pt>
                <c:pt idx="5">
                  <c:v>2.4226605080780788E-3</c:v>
                </c:pt>
                <c:pt idx="6">
                  <c:v>2.5607669377922491E-3</c:v>
                </c:pt>
                <c:pt idx="7">
                  <c:v>2.6897570536648201E-3</c:v>
                </c:pt>
                <c:pt idx="8">
                  <c:v>2.8067521231371676E-3</c:v>
                </c:pt>
                <c:pt idx="9">
                  <c:v>2.9093684910984187E-3</c:v>
                </c:pt>
                <c:pt idx="10">
                  <c:v>2.9955853694696418E-3</c:v>
                </c:pt>
                <c:pt idx="11">
                  <c:v>3.0637499596911674E-3</c:v>
                </c:pt>
                <c:pt idx="12">
                  <c:v>3.1125999387742898E-3</c:v>
                </c:pt>
                <c:pt idx="13">
                  <c:v>3.1413559302408134E-3</c:v>
                </c:pt>
                <c:pt idx="14">
                  <c:v>3.1498666856863309E-3</c:v>
                </c:pt>
                <c:pt idx="15">
                  <c:v>3.1389287106973205E-3</c:v>
                </c:pt>
                <c:pt idx="16">
                  <c:v>3.1109008323606429E-3</c:v>
                </c:pt>
                <c:pt idx="17">
                  <c:v>3.0708120873794171E-3</c:v>
                </c:pt>
                <c:pt idx="18">
                  <c:v>3.0276168478649921E-3</c:v>
                </c:pt>
                <c:pt idx="19">
                  <c:v>2.9938005182857143E-3</c:v>
                </c:pt>
                <c:pt idx="20">
                  <c:v>2.9809623842742081E-3</c:v>
                </c:pt>
              </c:numCache>
            </c:numRef>
          </c:val>
          <c:extLst>
            <c:ext xmlns:c16="http://schemas.microsoft.com/office/drawing/2014/chart" uri="{C3380CC4-5D6E-409C-BE32-E72D297353CC}">
              <c16:uniqueId val="{00000000-C44F-47D1-9007-A4BD3EB0531D}"/>
            </c:ext>
          </c:extLst>
        </c:ser>
        <c:ser>
          <c:idx val="1"/>
          <c:order val="1"/>
          <c:val>
            <c:numRef>
              <c:f>Gamma!$B$217:$V$217</c:f>
              <c:numCache>
                <c:formatCode>0.00E+00</c:formatCode>
                <c:ptCount val="21"/>
                <c:pt idx="0">
                  <c:v>2.1704040750506722E-3</c:v>
                </c:pt>
                <c:pt idx="1">
                  <c:v>2.2558051992253815E-3</c:v>
                </c:pt>
                <c:pt idx="2">
                  <c:v>2.4454945958996429E-3</c:v>
                </c:pt>
                <c:pt idx="3">
                  <c:v>2.595860540217613E-3</c:v>
                </c:pt>
                <c:pt idx="4">
                  <c:v>2.7420712164635186E-3</c:v>
                </c:pt>
                <c:pt idx="5">
                  <c:v>2.8862824547613544E-3</c:v>
                </c:pt>
                <c:pt idx="6">
                  <c:v>3.0234262377977494E-3</c:v>
                </c:pt>
                <c:pt idx="7">
                  <c:v>3.1511230385450921E-3</c:v>
                </c:pt>
                <c:pt idx="8">
                  <c:v>3.2663884527606079E-3</c:v>
                </c:pt>
                <c:pt idx="9">
                  <c:v>3.3673566883315477E-3</c:v>
                </c:pt>
                <c:pt idx="10">
                  <c:v>3.451918224589449E-3</c:v>
                </c:pt>
                <c:pt idx="11">
                  <c:v>3.5186903305686689E-3</c:v>
                </c:pt>
                <c:pt idx="12">
                  <c:v>3.5662959483246282E-3</c:v>
                </c:pt>
                <c:pt idx="13">
                  <c:v>3.5940716892813207E-3</c:v>
                </c:pt>
                <c:pt idx="14">
                  <c:v>3.6016755277109135E-3</c:v>
                </c:pt>
                <c:pt idx="15">
                  <c:v>3.5898516994241768E-3</c:v>
                </c:pt>
                <c:pt idx="16">
                  <c:v>3.5606260238620902E-3</c:v>
                </c:pt>
                <c:pt idx="17">
                  <c:v>3.5188576241371758E-3</c:v>
                </c:pt>
                <c:pt idx="18">
                  <c:v>3.4733970315609401E-3</c:v>
                </c:pt>
                <c:pt idx="19">
                  <c:v>3.4374123896380115E-3</c:v>
                </c:pt>
                <c:pt idx="20">
                  <c:v>3.4236053646926907E-3</c:v>
                </c:pt>
              </c:numCache>
            </c:numRef>
          </c:val>
          <c:extLst>
            <c:ext xmlns:c16="http://schemas.microsoft.com/office/drawing/2014/chart" uri="{C3380CC4-5D6E-409C-BE32-E72D297353CC}">
              <c16:uniqueId val="{00000001-C44F-47D1-9007-A4BD3EB0531D}"/>
            </c:ext>
          </c:extLst>
        </c:ser>
        <c:ser>
          <c:idx val="2"/>
          <c:order val="2"/>
          <c:val>
            <c:numRef>
              <c:f>Gamma!$B$218:$V$218</c:f>
              <c:numCache>
                <c:formatCode>0.00E+00</c:formatCode>
                <c:ptCount val="21"/>
                <c:pt idx="0">
                  <c:v>2.3364161269306288E-3</c:v>
                </c:pt>
                <c:pt idx="1">
                  <c:v>2.4254313303312099E-3</c:v>
                </c:pt>
                <c:pt idx="2">
                  <c:v>2.6137419717036908E-3</c:v>
                </c:pt>
                <c:pt idx="3">
                  <c:v>2.7719736823761981E-3</c:v>
                </c:pt>
                <c:pt idx="4">
                  <c:v>2.9205259095402077E-3</c:v>
                </c:pt>
                <c:pt idx="5">
                  <c:v>3.0651757822915053E-3</c:v>
                </c:pt>
                <c:pt idx="6">
                  <c:v>3.2015807020777244E-3</c:v>
                </c:pt>
                <c:pt idx="7">
                  <c:v>3.3279919233928667E-3</c:v>
                </c:pt>
                <c:pt idx="8">
                  <c:v>3.4416766527538205E-3</c:v>
                </c:pt>
                <c:pt idx="9">
                  <c:v>3.5410289664385333E-3</c:v>
                </c:pt>
                <c:pt idx="10">
                  <c:v>3.6240423334998337E-3</c:v>
                </c:pt>
                <c:pt idx="11">
                  <c:v>3.6894450732711413E-3</c:v>
                </c:pt>
                <c:pt idx="12">
                  <c:v>3.7358713211654731E-3</c:v>
                </c:pt>
                <c:pt idx="13">
                  <c:v>3.7626576335096714E-3</c:v>
                </c:pt>
                <c:pt idx="14">
                  <c:v>3.769359489594656E-3</c:v>
                </c:pt>
                <c:pt idx="15">
                  <c:v>3.756562699348175E-3</c:v>
                </c:pt>
                <c:pt idx="16">
                  <c:v>3.7260036225483751E-3</c:v>
                </c:pt>
                <c:pt idx="17">
                  <c:v>3.6822450448715364E-3</c:v>
                </c:pt>
                <c:pt idx="18">
                  <c:v>3.6340960524994257E-3</c:v>
                </c:pt>
                <c:pt idx="19">
                  <c:v>3.5955107647098949E-3</c:v>
                </c:pt>
                <c:pt idx="20">
                  <c:v>3.5805892358420038E-3</c:v>
                </c:pt>
              </c:numCache>
            </c:numRef>
          </c:val>
          <c:extLst>
            <c:ext xmlns:c16="http://schemas.microsoft.com/office/drawing/2014/chart" uri="{C3380CC4-5D6E-409C-BE32-E72D297353CC}">
              <c16:uniqueId val="{00000002-C44F-47D1-9007-A4BD3EB0531D}"/>
            </c:ext>
          </c:extLst>
        </c:ser>
        <c:ser>
          <c:idx val="3"/>
          <c:order val="3"/>
          <c:val>
            <c:numRef>
              <c:f>Gamma!$B$219:$V$219</c:f>
              <c:numCache>
                <c:formatCode>0.00E+00</c:formatCode>
                <c:ptCount val="21"/>
                <c:pt idx="0">
                  <c:v>2.4770773232531589E-3</c:v>
                </c:pt>
                <c:pt idx="1">
                  <c:v>2.5670526974918739E-3</c:v>
                </c:pt>
                <c:pt idx="2">
                  <c:v>2.7532183145335858E-3</c:v>
                </c:pt>
                <c:pt idx="3">
                  <c:v>2.9167715165356249E-3</c:v>
                </c:pt>
                <c:pt idx="4">
                  <c:v>3.0678394522013837E-3</c:v>
                </c:pt>
                <c:pt idx="5">
                  <c:v>3.212958651236766E-3</c:v>
                </c:pt>
                <c:pt idx="6">
                  <c:v>3.3488102059262542E-3</c:v>
                </c:pt>
                <c:pt idx="7">
                  <c:v>3.4740387542157814E-3</c:v>
                </c:pt>
                <c:pt idx="8">
                  <c:v>3.5862932624315274E-3</c:v>
                </c:pt>
                <c:pt idx="9">
                  <c:v>3.684128584769659E-3</c:v>
                </c:pt>
                <c:pt idx="10">
                  <c:v>3.7657081381441554E-3</c:v>
                </c:pt>
                <c:pt idx="11">
                  <c:v>3.8298109683264549E-3</c:v>
                </c:pt>
                <c:pt idx="12">
                  <c:v>3.8751249063882407E-3</c:v>
                </c:pt>
                <c:pt idx="13">
                  <c:v>3.9009419499201462E-3</c:v>
                </c:pt>
                <c:pt idx="14">
                  <c:v>3.9067409875759036E-3</c:v>
                </c:pt>
                <c:pt idx="15">
                  <c:v>3.892900720463559E-3</c:v>
                </c:pt>
                <c:pt idx="16">
                  <c:v>3.8608586754576698E-3</c:v>
                </c:pt>
                <c:pt idx="17">
                  <c:v>3.8147953169776214E-3</c:v>
                </c:pt>
                <c:pt idx="18">
                  <c:v>3.7634791104999054E-3</c:v>
                </c:pt>
                <c:pt idx="19">
                  <c:v>3.7218028123921659E-3</c:v>
                </c:pt>
                <c:pt idx="20">
                  <c:v>3.7055754150427675E-3</c:v>
                </c:pt>
              </c:numCache>
            </c:numRef>
          </c:val>
          <c:extLst>
            <c:ext xmlns:c16="http://schemas.microsoft.com/office/drawing/2014/chart" uri="{C3380CC4-5D6E-409C-BE32-E72D297353CC}">
              <c16:uniqueId val="{00000003-C44F-47D1-9007-A4BD3EB0531D}"/>
            </c:ext>
          </c:extLst>
        </c:ser>
        <c:ser>
          <c:idx val="4"/>
          <c:order val="4"/>
          <c:val>
            <c:numRef>
              <c:f>Gamma!$B$220:$V$220</c:f>
              <c:numCache>
                <c:formatCode>0.00E+00</c:formatCode>
                <c:ptCount val="21"/>
                <c:pt idx="0">
                  <c:v>2.5866546815824141E-3</c:v>
                </c:pt>
                <c:pt idx="1">
                  <c:v>2.6717821054620308E-3</c:v>
                </c:pt>
                <c:pt idx="2">
                  <c:v>2.8509690333601611E-3</c:v>
                </c:pt>
                <c:pt idx="3">
                  <c:v>3.0180963847176623E-3</c:v>
                </c:pt>
                <c:pt idx="4">
                  <c:v>3.171678634338807E-3</c:v>
                </c:pt>
                <c:pt idx="5">
                  <c:v>3.317342380467114E-3</c:v>
                </c:pt>
                <c:pt idx="6">
                  <c:v>3.4527757934606188E-3</c:v>
                </c:pt>
                <c:pt idx="7">
                  <c:v>3.5769373286938157E-3</c:v>
                </c:pt>
                <c:pt idx="8">
                  <c:v>3.6878863714354245E-3</c:v>
                </c:pt>
                <c:pt idx="9">
                  <c:v>3.7843102179705938E-3</c:v>
                </c:pt>
                <c:pt idx="10">
                  <c:v>3.864554837831974E-3</c:v>
                </c:pt>
                <c:pt idx="11">
                  <c:v>3.9274331191062562E-3</c:v>
                </c:pt>
                <c:pt idx="12">
                  <c:v>3.9716932916697943E-3</c:v>
                </c:pt>
                <c:pt idx="13">
                  <c:v>3.9965698347765042E-3</c:v>
                </c:pt>
                <c:pt idx="14">
                  <c:v>4.0014645120883558E-3</c:v>
                </c:pt>
                <c:pt idx="15">
                  <c:v>3.9865255812959856E-3</c:v>
                </c:pt>
                <c:pt idx="16">
                  <c:v>3.9528580785633165E-3</c:v>
                </c:pt>
                <c:pt idx="17">
                  <c:v>3.9041834991844272E-3</c:v>
                </c:pt>
                <c:pt idx="18">
                  <c:v>3.8491841111127569E-3</c:v>
                </c:pt>
                <c:pt idx="19">
                  <c:v>3.8038672428534529E-3</c:v>
                </c:pt>
                <c:pt idx="20">
                  <c:v>3.7861064166107784E-3</c:v>
                </c:pt>
              </c:numCache>
            </c:numRef>
          </c:val>
          <c:extLst>
            <c:ext xmlns:c16="http://schemas.microsoft.com/office/drawing/2014/chart" uri="{C3380CC4-5D6E-409C-BE32-E72D297353CC}">
              <c16:uniqueId val="{00000004-C44F-47D1-9007-A4BD3EB0531D}"/>
            </c:ext>
          </c:extLst>
        </c:ser>
        <c:ser>
          <c:idx val="5"/>
          <c:order val="5"/>
          <c:val>
            <c:numRef>
              <c:f>Gamma!$B$221:$V$221</c:f>
              <c:numCache>
                <c:formatCode>0.00E+00</c:formatCode>
                <c:ptCount val="21"/>
                <c:pt idx="0">
                  <c:v>2.6800836358189697E-3</c:v>
                </c:pt>
                <c:pt idx="1">
                  <c:v>2.7613214910144584E-3</c:v>
                </c:pt>
                <c:pt idx="2">
                  <c:v>2.9351393756353664E-3</c:v>
                </c:pt>
                <c:pt idx="3">
                  <c:v>3.1047869857885831E-3</c:v>
                </c:pt>
                <c:pt idx="4">
                  <c:v>3.2608001045309355E-3</c:v>
                </c:pt>
                <c:pt idx="5">
                  <c:v>3.4071007292088532E-3</c:v>
                </c:pt>
                <c:pt idx="6">
                  <c:v>3.5422276026755377E-3</c:v>
                </c:pt>
                <c:pt idx="7">
                  <c:v>3.6654440919318878E-3</c:v>
                </c:pt>
                <c:pt idx="8">
                  <c:v>3.7752036044095072E-3</c:v>
                </c:pt>
                <c:pt idx="9">
                  <c:v>3.8703266740709058E-3</c:v>
                </c:pt>
                <c:pt idx="10">
                  <c:v>3.9493315821471954E-3</c:v>
                </c:pt>
                <c:pt idx="11">
                  <c:v>4.0110656909936749E-3</c:v>
                </c:pt>
                <c:pt idx="12">
                  <c:v>4.0543299290332225E-3</c:v>
                </c:pt>
                <c:pt idx="13">
                  <c:v>4.0783012525647169E-3</c:v>
                </c:pt>
                <c:pt idx="14">
                  <c:v>4.0822938468487099E-3</c:v>
                </c:pt>
                <c:pt idx="15">
                  <c:v>4.0662133899171176E-3</c:v>
                </c:pt>
                <c:pt idx="16">
                  <c:v>4.0307884032464358E-3</c:v>
                </c:pt>
                <c:pt idx="17">
                  <c:v>3.9792008997536522E-3</c:v>
                </c:pt>
                <c:pt idx="18">
                  <c:v>3.9199588585044952E-3</c:v>
                </c:pt>
                <c:pt idx="19">
                  <c:v>3.8703746350795248E-3</c:v>
                </c:pt>
                <c:pt idx="20">
                  <c:v>3.8508146439377006E-3</c:v>
                </c:pt>
              </c:numCache>
            </c:numRef>
          </c:val>
          <c:extLst>
            <c:ext xmlns:c16="http://schemas.microsoft.com/office/drawing/2014/chart" uri="{C3380CC4-5D6E-409C-BE32-E72D297353CC}">
              <c16:uniqueId val="{00000005-C44F-47D1-9007-A4BD3EB0531D}"/>
            </c:ext>
          </c:extLst>
        </c:ser>
        <c:ser>
          <c:idx val="6"/>
          <c:order val="6"/>
          <c:val>
            <c:numRef>
              <c:f>Gamma!$B$222:$V$222</c:f>
              <c:numCache>
                <c:formatCode>0.00E+00</c:formatCode>
                <c:ptCount val="21"/>
                <c:pt idx="0">
                  <c:v>2.7554609466561753E-3</c:v>
                </c:pt>
                <c:pt idx="1">
                  <c:v>2.8320683537678311E-3</c:v>
                </c:pt>
                <c:pt idx="2">
                  <c:v>3.0002997125134789E-3</c:v>
                </c:pt>
                <c:pt idx="3">
                  <c:v>3.1719260372279675E-3</c:v>
                </c:pt>
                <c:pt idx="4">
                  <c:v>3.3302735258322973E-3</c:v>
                </c:pt>
                <c:pt idx="5">
                  <c:v>3.4772944294975527E-3</c:v>
                </c:pt>
                <c:pt idx="6">
                  <c:v>3.6122070319207248E-3</c:v>
                </c:pt>
                <c:pt idx="7">
                  <c:v>3.7345929310060744E-3</c:v>
                </c:pt>
                <c:pt idx="8">
                  <c:v>3.8432689557519571E-3</c:v>
                </c:pt>
                <c:pt idx="9">
                  <c:v>3.9371980319327831E-3</c:v>
                </c:pt>
                <c:pt idx="10">
                  <c:v>4.015053264876286E-3</c:v>
                </c:pt>
                <c:pt idx="11">
                  <c:v>4.0757226151068998E-3</c:v>
                </c:pt>
                <c:pt idx="12">
                  <c:v>4.1180476124208897E-3</c:v>
                </c:pt>
                <c:pt idx="13">
                  <c:v>4.1411524400403518E-3</c:v>
                </c:pt>
                <c:pt idx="14">
                  <c:v>4.1442506522096807E-3</c:v>
                </c:pt>
                <c:pt idx="15">
                  <c:v>4.1269985171354402E-3</c:v>
                </c:pt>
                <c:pt idx="16">
                  <c:v>4.0896998999957364E-3</c:v>
                </c:pt>
                <c:pt idx="17">
                  <c:v>4.0349069199205724E-3</c:v>
                </c:pt>
                <c:pt idx="18">
                  <c:v>3.9708165680648003E-3</c:v>
                </c:pt>
                <c:pt idx="19">
                  <c:v>3.9162455967107794E-3</c:v>
                </c:pt>
                <c:pt idx="20">
                  <c:v>3.8945798857396761E-3</c:v>
                </c:pt>
              </c:numCache>
            </c:numRef>
          </c:val>
          <c:extLst>
            <c:ext xmlns:c16="http://schemas.microsoft.com/office/drawing/2014/chart" uri="{C3380CC4-5D6E-409C-BE32-E72D297353CC}">
              <c16:uniqueId val="{00000006-C44F-47D1-9007-A4BD3EB0531D}"/>
            </c:ext>
          </c:extLst>
        </c:ser>
        <c:ser>
          <c:idx val="7"/>
          <c:order val="7"/>
          <c:val>
            <c:numRef>
              <c:f>Gamma!$B$223:$V$223</c:f>
              <c:numCache>
                <c:formatCode>0.00E+00</c:formatCode>
                <c:ptCount val="21"/>
                <c:pt idx="0">
                  <c:v>2.8187004743777987E-3</c:v>
                </c:pt>
                <c:pt idx="1">
                  <c:v>2.8921568729259081E-3</c:v>
                </c:pt>
                <c:pt idx="2">
                  <c:v>3.0568285088092085E-3</c:v>
                </c:pt>
                <c:pt idx="3">
                  <c:v>3.2303112085202454E-3</c:v>
                </c:pt>
                <c:pt idx="4">
                  <c:v>3.3909147746368474E-3</c:v>
                </c:pt>
                <c:pt idx="5">
                  <c:v>3.5387278629383139E-3</c:v>
                </c:pt>
                <c:pt idx="6">
                  <c:v>3.6735059609193424E-3</c:v>
                </c:pt>
                <c:pt idx="7">
                  <c:v>3.7951689517949209E-3</c:v>
                </c:pt>
                <c:pt idx="8">
                  <c:v>3.9028623241338491E-3</c:v>
                </c:pt>
                <c:pt idx="9">
                  <c:v>3.9957016633344541E-3</c:v>
                </c:pt>
                <c:pt idx="10">
                  <c:v>4.0724953721416801E-3</c:v>
                </c:pt>
                <c:pt idx="11">
                  <c:v>4.132179408611332E-3</c:v>
                </c:pt>
                <c:pt idx="12">
                  <c:v>4.1736227248857947E-3</c:v>
                </c:pt>
                <c:pt idx="13">
                  <c:v>4.1959035126076759E-3</c:v>
                </c:pt>
                <c:pt idx="14">
                  <c:v>4.1981215286495477E-3</c:v>
                </c:pt>
                <c:pt idx="15">
                  <c:v>4.1796807625253769E-3</c:v>
                </c:pt>
                <c:pt idx="16">
                  <c:v>4.1404107996546227E-3</c:v>
                </c:pt>
                <c:pt idx="17">
                  <c:v>4.0821327423079283E-3</c:v>
                </c:pt>
                <c:pt idx="18">
                  <c:v>4.012535432826694E-3</c:v>
                </c:pt>
                <c:pt idx="19">
                  <c:v>3.9521438942720921E-3</c:v>
                </c:pt>
                <c:pt idx="20">
                  <c:v>3.9280198703499003E-3</c:v>
                </c:pt>
              </c:numCache>
            </c:numRef>
          </c:val>
          <c:extLst>
            <c:ext xmlns:c16="http://schemas.microsoft.com/office/drawing/2014/chart" uri="{C3380CC4-5D6E-409C-BE32-E72D297353CC}">
              <c16:uniqueId val="{00000007-C44F-47D1-9007-A4BD3EB0531D}"/>
            </c:ext>
          </c:extLst>
        </c:ser>
        <c:ser>
          <c:idx val="8"/>
          <c:order val="8"/>
          <c:val>
            <c:numRef>
              <c:f>Gamma!$B$224:$V$224</c:f>
              <c:numCache>
                <c:formatCode>0.00E+00</c:formatCode>
                <c:ptCount val="21"/>
                <c:pt idx="0">
                  <c:v>2.8687757870165601E-3</c:v>
                </c:pt>
                <c:pt idx="1">
                  <c:v>2.939424110216558E-3</c:v>
                </c:pt>
                <c:pt idx="2">
                  <c:v>3.1014861954544392E-3</c:v>
                </c:pt>
                <c:pt idx="3">
                  <c:v>3.2770141058684147E-3</c:v>
                </c:pt>
                <c:pt idx="4">
                  <c:v>3.4398304661297004E-3</c:v>
                </c:pt>
                <c:pt idx="5">
                  <c:v>3.5884910038963204E-3</c:v>
                </c:pt>
                <c:pt idx="6">
                  <c:v>3.7232011834362651E-3</c:v>
                </c:pt>
                <c:pt idx="7">
                  <c:v>3.8442387492399347E-3</c:v>
                </c:pt>
                <c:pt idx="8">
                  <c:v>3.9510434597579544E-3</c:v>
                </c:pt>
                <c:pt idx="9">
                  <c:v>4.0428924111139443E-3</c:v>
                </c:pt>
                <c:pt idx="10">
                  <c:v>4.1187094410427205E-3</c:v>
                </c:pt>
                <c:pt idx="11">
                  <c:v>4.177486112368181E-3</c:v>
                </c:pt>
                <c:pt idx="12">
                  <c:v>4.2181053295099989E-3</c:v>
                </c:pt>
                <c:pt idx="13">
                  <c:v>4.2396077524787974E-3</c:v>
                </c:pt>
                <c:pt idx="14">
                  <c:v>4.2409663727501186E-3</c:v>
                </c:pt>
                <c:pt idx="15">
                  <c:v>4.2213347309922704E-3</c:v>
                </c:pt>
                <c:pt idx="16">
                  <c:v>4.1800178521827162E-3</c:v>
                </c:pt>
                <c:pt idx="17">
                  <c:v>4.1179964311765785E-3</c:v>
                </c:pt>
                <c:pt idx="18">
                  <c:v>4.0421758454460745E-3</c:v>
                </c:pt>
                <c:pt idx="19">
                  <c:v>3.9749901196256404E-3</c:v>
                </c:pt>
                <c:pt idx="20">
                  <c:v>3.9480044777175875E-3</c:v>
                </c:pt>
              </c:numCache>
            </c:numRef>
          </c:val>
          <c:extLst>
            <c:ext xmlns:c16="http://schemas.microsoft.com/office/drawing/2014/chart" uri="{C3380CC4-5D6E-409C-BE32-E72D297353CC}">
              <c16:uniqueId val="{00000008-C44F-47D1-9007-A4BD3EB0531D}"/>
            </c:ext>
          </c:extLst>
        </c:ser>
        <c:ser>
          <c:idx val="9"/>
          <c:order val="9"/>
          <c:val>
            <c:numRef>
              <c:f>Gamma!$B$225:$V$225</c:f>
              <c:numCache>
                <c:formatCode>0.00E+00</c:formatCode>
                <c:ptCount val="21"/>
                <c:pt idx="0">
                  <c:v>2.9088928885288748E-3</c:v>
                </c:pt>
                <c:pt idx="1">
                  <c:v>2.9781440367326172E-3</c:v>
                </c:pt>
                <c:pt idx="2">
                  <c:v>3.1397298504990509E-3</c:v>
                </c:pt>
                <c:pt idx="3">
                  <c:v>3.3177476056736638E-3</c:v>
                </c:pt>
                <c:pt idx="4">
                  <c:v>3.4827666696205959E-3</c:v>
                </c:pt>
                <c:pt idx="5">
                  <c:v>3.6323160338945335E-3</c:v>
                </c:pt>
                <c:pt idx="6">
                  <c:v>3.7670131829565371E-3</c:v>
                </c:pt>
                <c:pt idx="7">
                  <c:v>3.8875149351755844E-3</c:v>
                </c:pt>
                <c:pt idx="8">
                  <c:v>3.9935196776895764E-3</c:v>
                </c:pt>
                <c:pt idx="9">
                  <c:v>4.0844745594529296E-3</c:v>
                </c:pt>
                <c:pt idx="10">
                  <c:v>4.1593975716070078E-3</c:v>
                </c:pt>
                <c:pt idx="11">
                  <c:v>4.2173446660415123E-3</c:v>
                </c:pt>
                <c:pt idx="12">
                  <c:v>4.2571978603449133E-3</c:v>
                </c:pt>
                <c:pt idx="13">
                  <c:v>4.2779716236497891E-3</c:v>
                </c:pt>
                <c:pt idx="14">
                  <c:v>4.2784982274420803E-3</c:v>
                </c:pt>
                <c:pt idx="15">
                  <c:v>4.257689585750216E-3</c:v>
                </c:pt>
                <c:pt idx="16">
                  <c:v>4.2142748329091605E-3</c:v>
                </c:pt>
                <c:pt idx="17">
                  <c:v>4.1482829924982621E-3</c:v>
                </c:pt>
                <c:pt idx="18">
                  <c:v>4.0654597224570226E-3</c:v>
                </c:pt>
                <c:pt idx="19">
                  <c:v>3.9903320726787112E-3</c:v>
                </c:pt>
                <c:pt idx="20">
                  <c:v>3.9600264516960991E-3</c:v>
                </c:pt>
              </c:numCache>
            </c:numRef>
          </c:val>
          <c:extLst>
            <c:ext xmlns:c16="http://schemas.microsoft.com/office/drawing/2014/chart" uri="{C3380CC4-5D6E-409C-BE32-E72D297353CC}">
              <c16:uniqueId val="{00000009-C44F-47D1-9007-A4BD3EB0531D}"/>
            </c:ext>
          </c:extLst>
        </c:ser>
        <c:ser>
          <c:idx val="10"/>
          <c:order val="10"/>
          <c:val>
            <c:numRef>
              <c:f>Gamma!$B$226:$V$226</c:f>
              <c:numCache>
                <c:formatCode>0.00E+00</c:formatCode>
                <c:ptCount val="21"/>
                <c:pt idx="0">
                  <c:v>2.9382850643619621E-3</c:v>
                </c:pt>
                <c:pt idx="1">
                  <c:v>3.0067505649768187E-3</c:v>
                </c:pt>
                <c:pt idx="2">
                  <c:v>3.1693287313452252E-3</c:v>
                </c:pt>
                <c:pt idx="3">
                  <c:v>3.3504735862586003E-3</c:v>
                </c:pt>
                <c:pt idx="4">
                  <c:v>3.5177099771500982E-3</c:v>
                </c:pt>
                <c:pt idx="5">
                  <c:v>3.6681746760087652E-3</c:v>
                </c:pt>
                <c:pt idx="6">
                  <c:v>3.802900146519171E-3</c:v>
                </c:pt>
                <c:pt idx="7">
                  <c:v>3.9229472615962928E-3</c:v>
                </c:pt>
                <c:pt idx="8">
                  <c:v>4.0282338762094401E-3</c:v>
                </c:pt>
                <c:pt idx="9">
                  <c:v>4.1183874634373183E-3</c:v>
                </c:pt>
                <c:pt idx="10">
                  <c:v>4.1924956130916487E-3</c:v>
                </c:pt>
                <c:pt idx="11">
                  <c:v>4.2496905062566464E-3</c:v>
                </c:pt>
                <c:pt idx="12">
                  <c:v>4.288835228064951E-3</c:v>
                </c:pt>
                <c:pt idx="13">
                  <c:v>4.3089343305014668E-3</c:v>
                </c:pt>
                <c:pt idx="14">
                  <c:v>4.3086622590776556E-3</c:v>
                </c:pt>
                <c:pt idx="15">
                  <c:v>4.2867085462773343E-3</c:v>
                </c:pt>
                <c:pt idx="16">
                  <c:v>4.2411724514557552E-3</c:v>
                </c:pt>
                <c:pt idx="17">
                  <c:v>4.1710289994262816E-3</c:v>
                </c:pt>
                <c:pt idx="18">
                  <c:v>4.0803582214655092E-3</c:v>
                </c:pt>
                <c:pt idx="19">
                  <c:v>3.9959228369425585E-3</c:v>
                </c:pt>
                <c:pt idx="20">
                  <c:v>3.9617829914937496E-3</c:v>
                </c:pt>
              </c:numCache>
            </c:numRef>
          </c:val>
          <c:extLst>
            <c:ext xmlns:c16="http://schemas.microsoft.com/office/drawing/2014/chart" uri="{C3380CC4-5D6E-409C-BE32-E72D297353CC}">
              <c16:uniqueId val="{0000000A-C44F-47D1-9007-A4BD3EB0531D}"/>
            </c:ext>
          </c:extLst>
        </c:ser>
        <c:ser>
          <c:idx val="11"/>
          <c:order val="11"/>
          <c:val>
            <c:numRef>
              <c:f>Gamma!$B$227:$V$227</c:f>
              <c:numCache>
                <c:formatCode>0.00E+00</c:formatCode>
                <c:ptCount val="21"/>
                <c:pt idx="0">
                  <c:v>2.958935653694188E-3</c:v>
                </c:pt>
                <c:pt idx="1">
                  <c:v>3.0278836453999686E-3</c:v>
                </c:pt>
                <c:pt idx="2">
                  <c:v>3.1937718679852021E-3</c:v>
                </c:pt>
                <c:pt idx="3">
                  <c:v>3.3788407597167293E-3</c:v>
                </c:pt>
                <c:pt idx="4">
                  <c:v>3.5483150814869372E-3</c:v>
                </c:pt>
                <c:pt idx="5">
                  <c:v>3.699709449539654E-3</c:v>
                </c:pt>
                <c:pt idx="6">
                  <c:v>3.8344908397224247E-3</c:v>
                </c:pt>
                <c:pt idx="7">
                  <c:v>3.9541587358530644E-3</c:v>
                </c:pt>
                <c:pt idx="8">
                  <c:v>4.0588026509390763E-3</c:v>
                </c:pt>
                <c:pt idx="9">
                  <c:v>4.1482461588049678E-3</c:v>
                </c:pt>
                <c:pt idx="10">
                  <c:v>4.2216153223737863E-3</c:v>
                </c:pt>
                <c:pt idx="11">
                  <c:v>4.2781364547977516E-3</c:v>
                </c:pt>
                <c:pt idx="12">
                  <c:v>4.3166294401341572E-3</c:v>
                </c:pt>
                <c:pt idx="13">
                  <c:v>4.3361132924405422E-3</c:v>
                </c:pt>
                <c:pt idx="14">
                  <c:v>4.335080926372973E-3</c:v>
                </c:pt>
                <c:pt idx="15">
                  <c:v>4.3120340637676814E-3</c:v>
                </c:pt>
                <c:pt idx="16">
                  <c:v>4.2643821328888706E-3</c:v>
                </c:pt>
                <c:pt idx="17">
                  <c:v>4.1899698396107186E-3</c:v>
                </c:pt>
                <c:pt idx="18">
                  <c:v>4.090541981265133E-3</c:v>
                </c:pt>
                <c:pt idx="19">
                  <c:v>3.9951547252074253E-3</c:v>
                </c:pt>
                <c:pt idx="20">
                  <c:v>3.9566155625727836E-3</c:v>
                </c:pt>
              </c:numCache>
            </c:numRef>
          </c:val>
          <c:extLst>
            <c:ext xmlns:c16="http://schemas.microsoft.com/office/drawing/2014/chart" uri="{C3380CC4-5D6E-409C-BE32-E72D297353CC}">
              <c16:uniqueId val="{0000000B-C44F-47D1-9007-A4BD3EB0531D}"/>
            </c:ext>
          </c:extLst>
        </c:ser>
        <c:ser>
          <c:idx val="12"/>
          <c:order val="12"/>
          <c:val>
            <c:numRef>
              <c:f>Gamma!$B$228:$V$228</c:f>
              <c:numCache>
                <c:formatCode>0.00E+00</c:formatCode>
                <c:ptCount val="21"/>
                <c:pt idx="0">
                  <c:v>2.9701352920412059E-3</c:v>
                </c:pt>
                <c:pt idx="1">
                  <c:v>3.0402287968454653E-3</c:v>
                </c:pt>
                <c:pt idx="2">
                  <c:v>3.211392979834117E-3</c:v>
                </c:pt>
                <c:pt idx="3">
                  <c:v>3.4012984990763346E-3</c:v>
                </c:pt>
                <c:pt idx="4">
                  <c:v>3.5730149159548764E-3</c:v>
                </c:pt>
                <c:pt idx="5">
                  <c:v>3.7253411441855932E-3</c:v>
                </c:pt>
                <c:pt idx="6">
                  <c:v>3.8601899670894992E-3</c:v>
                </c:pt>
                <c:pt idx="7">
                  <c:v>3.9795491222672915E-3</c:v>
                </c:pt>
                <c:pt idx="8">
                  <c:v>4.0836176627760817E-3</c:v>
                </c:pt>
                <c:pt idx="9">
                  <c:v>4.1724412172199016E-3</c:v>
                </c:pt>
                <c:pt idx="10">
                  <c:v>4.2451425097575941E-3</c:v>
                </c:pt>
                <c:pt idx="11">
                  <c:v>4.3010699349361478E-3</c:v>
                </c:pt>
                <c:pt idx="12">
                  <c:v>4.3389656680054671E-3</c:v>
                </c:pt>
                <c:pt idx="13">
                  <c:v>4.3578999985521344E-3</c:v>
                </c:pt>
                <c:pt idx="14">
                  <c:v>4.3561491285782159E-3</c:v>
                </c:pt>
                <c:pt idx="15">
                  <c:v>4.3320835046821013E-3</c:v>
                </c:pt>
                <c:pt idx="16">
                  <c:v>4.2823509480271471E-3</c:v>
                </c:pt>
                <c:pt idx="17">
                  <c:v>4.2036402811548804E-3</c:v>
                </c:pt>
                <c:pt idx="18">
                  <c:v>4.0944895406701109E-3</c:v>
                </c:pt>
                <c:pt idx="19">
                  <c:v>3.9861459522670135E-3</c:v>
                </c:pt>
                <c:pt idx="20">
                  <c:v>3.9426091938477665E-3</c:v>
                </c:pt>
              </c:numCache>
            </c:numRef>
          </c:val>
          <c:extLst>
            <c:ext xmlns:c16="http://schemas.microsoft.com/office/drawing/2014/chart" uri="{C3380CC4-5D6E-409C-BE32-E72D297353CC}">
              <c16:uniqueId val="{0000000C-C44F-47D1-9007-A4BD3EB0531D}"/>
            </c:ext>
          </c:extLst>
        </c:ser>
        <c:ser>
          <c:idx val="13"/>
          <c:order val="13"/>
          <c:val>
            <c:numRef>
              <c:f>Gamma!$B$229:$V$229</c:f>
              <c:numCache>
                <c:formatCode>0.00E+00</c:formatCode>
                <c:ptCount val="21"/>
                <c:pt idx="0">
                  <c:v>2.9731904482857494E-3</c:v>
                </c:pt>
                <c:pt idx="1">
                  <c:v>3.0455324448154424E-3</c:v>
                </c:pt>
                <c:pt idx="2">
                  <c:v>3.2247549619318049E-3</c:v>
                </c:pt>
                <c:pt idx="3">
                  <c:v>3.4204935187182811E-3</c:v>
                </c:pt>
                <c:pt idx="4">
                  <c:v>3.5944104687165735E-3</c:v>
                </c:pt>
                <c:pt idx="5">
                  <c:v>3.7476617316864239E-3</c:v>
                </c:pt>
                <c:pt idx="6">
                  <c:v>3.882572047350403E-3</c:v>
                </c:pt>
                <c:pt idx="7">
                  <c:v>4.0016912991768265E-3</c:v>
                </c:pt>
                <c:pt idx="8">
                  <c:v>4.1052432693644645E-3</c:v>
                </c:pt>
                <c:pt idx="9">
                  <c:v>4.1935382948373109E-3</c:v>
                </c:pt>
                <c:pt idx="10">
                  <c:v>4.2656375003624382E-3</c:v>
                </c:pt>
                <c:pt idx="11">
                  <c:v>4.3210547922158575E-3</c:v>
                </c:pt>
                <c:pt idx="12">
                  <c:v>4.3584043857663578E-3</c:v>
                </c:pt>
                <c:pt idx="13">
                  <c:v>4.3768629666892283E-3</c:v>
                </c:pt>
                <c:pt idx="14">
                  <c:v>4.3744365945990226E-3</c:v>
                </c:pt>
                <c:pt idx="15">
                  <c:v>4.3494517749198911E-3</c:v>
                </c:pt>
                <c:pt idx="16">
                  <c:v>4.2977019444869081E-3</c:v>
                </c:pt>
                <c:pt idx="17">
                  <c:v>4.2147792525307134E-3</c:v>
                </c:pt>
                <c:pt idx="18">
                  <c:v>4.0949042302024377E-3</c:v>
                </c:pt>
                <c:pt idx="19">
                  <c:v>3.9711230300671085E-3</c:v>
                </c:pt>
                <c:pt idx="20">
                  <c:v>3.9219965262781648E-3</c:v>
                </c:pt>
              </c:numCache>
            </c:numRef>
          </c:val>
          <c:extLst>
            <c:ext xmlns:c16="http://schemas.microsoft.com/office/drawing/2014/chart" uri="{C3380CC4-5D6E-409C-BE32-E72D297353CC}">
              <c16:uniqueId val="{0000000D-C44F-47D1-9007-A4BD3EB0531D}"/>
            </c:ext>
          </c:extLst>
        </c:ser>
        <c:ser>
          <c:idx val="14"/>
          <c:order val="14"/>
          <c:val>
            <c:numRef>
              <c:f>Gamma!$B$230:$V$230</c:f>
              <c:numCache>
                <c:formatCode>0.00E+00</c:formatCode>
                <c:ptCount val="21"/>
                <c:pt idx="0">
                  <c:v>2.9673850708068694E-3</c:v>
                </c:pt>
                <c:pt idx="1">
                  <c:v>3.0425183384215127E-3</c:v>
                </c:pt>
                <c:pt idx="2">
                  <c:v>3.2325749490620176E-3</c:v>
                </c:pt>
                <c:pt idx="3">
                  <c:v>3.4351719006453269E-3</c:v>
                </c:pt>
                <c:pt idx="4">
                  <c:v>3.6111711751644687E-3</c:v>
                </c:pt>
                <c:pt idx="5">
                  <c:v>3.7653336056521136E-3</c:v>
                </c:pt>
                <c:pt idx="6">
                  <c:v>3.9002789679325892E-3</c:v>
                </c:pt>
                <c:pt idx="7">
                  <c:v>4.0192275845301814E-3</c:v>
                </c:pt>
                <c:pt idx="8">
                  <c:v>4.1223111453170449E-3</c:v>
                </c:pt>
                <c:pt idx="9">
                  <c:v>4.2101717270104028E-3</c:v>
                </c:pt>
                <c:pt idx="10">
                  <c:v>4.2817273471607029E-3</c:v>
                </c:pt>
                <c:pt idx="11">
                  <c:v>4.3367229326013402E-3</c:v>
                </c:pt>
                <c:pt idx="12">
                  <c:v>4.3735720099617624E-3</c:v>
                </c:pt>
                <c:pt idx="13">
                  <c:v>4.3916383587849217E-3</c:v>
                </c:pt>
                <c:pt idx="14">
                  <c:v>4.3885777220388725E-3</c:v>
                </c:pt>
                <c:pt idx="15">
                  <c:v>4.3628016377152542E-3</c:v>
                </c:pt>
                <c:pt idx="16">
                  <c:v>4.3091225873317009E-3</c:v>
                </c:pt>
                <c:pt idx="17">
                  <c:v>4.2222229084174865E-3</c:v>
                </c:pt>
                <c:pt idx="18">
                  <c:v>4.0906300619166164E-3</c:v>
                </c:pt>
                <c:pt idx="19">
                  <c:v>3.9482858403977056E-3</c:v>
                </c:pt>
                <c:pt idx="20">
                  <c:v>3.893062410559785E-3</c:v>
                </c:pt>
              </c:numCache>
            </c:numRef>
          </c:val>
          <c:extLst>
            <c:ext xmlns:c16="http://schemas.microsoft.com/office/drawing/2014/chart" uri="{C3380CC4-5D6E-409C-BE32-E72D297353CC}">
              <c16:uniqueId val="{0000000E-C44F-47D1-9007-A4BD3EB0531D}"/>
            </c:ext>
          </c:extLst>
        </c:ser>
        <c:ser>
          <c:idx val="15"/>
          <c:order val="15"/>
          <c:val>
            <c:numRef>
              <c:f>Gamma!$B$231:$V$231</c:f>
              <c:numCache>
                <c:formatCode>0.00E+00</c:formatCode>
                <c:ptCount val="21"/>
                <c:pt idx="0">
                  <c:v>2.9536383252775685E-3</c:v>
                </c:pt>
                <c:pt idx="1">
                  <c:v>3.0322900278271724E-3</c:v>
                </c:pt>
                <c:pt idx="2">
                  <c:v>3.2370008531345004E-3</c:v>
                </c:pt>
                <c:pt idx="3">
                  <c:v>3.4474414606184265E-3</c:v>
                </c:pt>
                <c:pt idx="4">
                  <c:v>3.6252955174949529E-3</c:v>
                </c:pt>
                <c:pt idx="5">
                  <c:v>3.7803530037967613E-3</c:v>
                </c:pt>
                <c:pt idx="6">
                  <c:v>3.9152845455849346E-3</c:v>
                </c:pt>
                <c:pt idx="7">
                  <c:v>4.0341360175675653E-3</c:v>
                </c:pt>
                <c:pt idx="8">
                  <c:v>4.1367877311966617E-3</c:v>
                </c:pt>
                <c:pt idx="9">
                  <c:v>4.2243133019292996E-3</c:v>
                </c:pt>
                <c:pt idx="10">
                  <c:v>4.2953754814694465E-3</c:v>
                </c:pt>
                <c:pt idx="11">
                  <c:v>4.3500448595789687E-3</c:v>
                </c:pt>
                <c:pt idx="12">
                  <c:v>4.3864318588222716E-3</c:v>
                </c:pt>
                <c:pt idx="13">
                  <c:v>4.4042013463770754E-3</c:v>
                </c:pt>
                <c:pt idx="14">
                  <c:v>4.400542694920166E-3</c:v>
                </c:pt>
                <c:pt idx="15">
                  <c:v>4.3741345102124105E-3</c:v>
                </c:pt>
                <c:pt idx="16">
                  <c:v>4.3186332596065391E-3</c:v>
                </c:pt>
                <c:pt idx="17">
                  <c:v>4.2281732894542227E-3</c:v>
                </c:pt>
                <c:pt idx="18">
                  <c:v>4.0839586846201838E-3</c:v>
                </c:pt>
                <c:pt idx="19">
                  <c:v>3.9190336945999051E-3</c:v>
                </c:pt>
                <c:pt idx="20">
                  <c:v>3.8574371304851249E-3</c:v>
                </c:pt>
              </c:numCache>
            </c:numRef>
          </c:val>
          <c:extLst>
            <c:ext xmlns:c16="http://schemas.microsoft.com/office/drawing/2014/chart" uri="{C3380CC4-5D6E-409C-BE32-E72D297353CC}">
              <c16:uniqueId val="{0000000F-C44F-47D1-9007-A4BD3EB0531D}"/>
            </c:ext>
          </c:extLst>
        </c:ser>
        <c:ser>
          <c:idx val="16"/>
          <c:order val="16"/>
          <c:val>
            <c:numRef>
              <c:f>Gamma!$B$232:$V$232</c:f>
              <c:numCache>
                <c:formatCode>0.00E+00</c:formatCode>
                <c:ptCount val="21"/>
                <c:pt idx="0">
                  <c:v>2.9312694771235796E-3</c:v>
                </c:pt>
                <c:pt idx="1">
                  <c:v>3.0133784809509095E-3</c:v>
                </c:pt>
                <c:pt idx="2">
                  <c:v>3.2371155218419395E-3</c:v>
                </c:pt>
                <c:pt idx="3">
                  <c:v>3.4562183518614888E-3</c:v>
                </c:pt>
                <c:pt idx="4">
                  <c:v>3.6355654459035093E-3</c:v>
                </c:pt>
                <c:pt idx="5">
                  <c:v>3.7915018734354603E-3</c:v>
                </c:pt>
                <c:pt idx="6">
                  <c:v>3.9263467246170658E-3</c:v>
                </c:pt>
                <c:pt idx="7">
                  <c:v>4.0451803097787389E-3</c:v>
                </c:pt>
                <c:pt idx="8">
                  <c:v>4.1474238736327503E-3</c:v>
                </c:pt>
                <c:pt idx="9">
                  <c:v>4.2347201076060742E-3</c:v>
                </c:pt>
                <c:pt idx="10">
                  <c:v>4.3053293733045115E-3</c:v>
                </c:pt>
                <c:pt idx="11">
                  <c:v>4.3597759122066962E-3</c:v>
                </c:pt>
                <c:pt idx="12">
                  <c:v>4.3957306171285666E-3</c:v>
                </c:pt>
                <c:pt idx="13">
                  <c:v>4.4133113594943636E-3</c:v>
                </c:pt>
                <c:pt idx="14">
                  <c:v>4.4090835403212533E-3</c:v>
                </c:pt>
                <c:pt idx="15">
                  <c:v>4.3822347678513836E-3</c:v>
                </c:pt>
                <c:pt idx="16">
                  <c:v>4.3250320764562141E-3</c:v>
                </c:pt>
                <c:pt idx="17">
                  <c:v>4.2316357374589404E-3</c:v>
                </c:pt>
                <c:pt idx="18">
                  <c:v>4.0741340366494596E-3</c:v>
                </c:pt>
                <c:pt idx="19">
                  <c:v>3.8813442155202814E-3</c:v>
                </c:pt>
                <c:pt idx="20">
                  <c:v>3.8135919359332557E-3</c:v>
                </c:pt>
              </c:numCache>
            </c:numRef>
          </c:val>
          <c:extLst>
            <c:ext xmlns:c16="http://schemas.microsoft.com/office/drawing/2014/chart" uri="{C3380CC4-5D6E-409C-BE32-E72D297353CC}">
              <c16:uniqueId val="{00000010-C44F-47D1-9007-A4BD3EB0531D}"/>
            </c:ext>
          </c:extLst>
        </c:ser>
        <c:ser>
          <c:idx val="17"/>
          <c:order val="17"/>
          <c:val>
            <c:numRef>
              <c:f>Gamma!$B$233:$V$233</c:f>
              <c:numCache>
                <c:formatCode>0.00E+00</c:formatCode>
                <c:ptCount val="21"/>
                <c:pt idx="0">
                  <c:v>2.9010991031687356E-3</c:v>
                </c:pt>
                <c:pt idx="1">
                  <c:v>2.9861911269144477E-3</c:v>
                </c:pt>
                <c:pt idx="2">
                  <c:v>3.2350541397025258E-3</c:v>
                </c:pt>
                <c:pt idx="3">
                  <c:v>3.4632677520024689E-3</c:v>
                </c:pt>
                <c:pt idx="4">
                  <c:v>3.6436064311550927E-3</c:v>
                </c:pt>
                <c:pt idx="5">
                  <c:v>3.8004037190435933E-3</c:v>
                </c:pt>
                <c:pt idx="6">
                  <c:v>3.9350693340667701E-3</c:v>
                </c:pt>
                <c:pt idx="7">
                  <c:v>4.0539693210520991E-3</c:v>
                </c:pt>
                <c:pt idx="8">
                  <c:v>4.1558184236526133E-3</c:v>
                </c:pt>
                <c:pt idx="9">
                  <c:v>4.2429963745987988E-3</c:v>
                </c:pt>
                <c:pt idx="10">
                  <c:v>4.3131858523249812E-3</c:v>
                </c:pt>
                <c:pt idx="11">
                  <c:v>4.3675195085001103E-3</c:v>
                </c:pt>
                <c:pt idx="12">
                  <c:v>4.4030649815742793E-3</c:v>
                </c:pt>
                <c:pt idx="13">
                  <c:v>4.4205755609617947E-3</c:v>
                </c:pt>
                <c:pt idx="14">
                  <c:v>4.4158017325923839E-3</c:v>
                </c:pt>
                <c:pt idx="15">
                  <c:v>4.3887310608377861E-3</c:v>
                </c:pt>
                <c:pt idx="16">
                  <c:v>4.3299625703141558E-3</c:v>
                </c:pt>
                <c:pt idx="17">
                  <c:v>4.2344602674052115E-3</c:v>
                </c:pt>
                <c:pt idx="18">
                  <c:v>4.0635085449381349E-3</c:v>
                </c:pt>
                <c:pt idx="19">
                  <c:v>3.835726019631636E-3</c:v>
                </c:pt>
                <c:pt idx="20">
                  <c:v>3.7629882705901706E-3</c:v>
                </c:pt>
              </c:numCache>
            </c:numRef>
          </c:val>
          <c:extLst>
            <c:ext xmlns:c16="http://schemas.microsoft.com/office/drawing/2014/chart" uri="{C3380CC4-5D6E-409C-BE32-E72D297353CC}">
              <c16:uniqueId val="{00000011-C44F-47D1-9007-A4BD3EB0531D}"/>
            </c:ext>
          </c:extLst>
        </c:ser>
        <c:ser>
          <c:idx val="18"/>
          <c:order val="18"/>
          <c:val>
            <c:numRef>
              <c:f>Gamma!$B$234:$V$234</c:f>
              <c:numCache>
                <c:formatCode>0.00E+00</c:formatCode>
                <c:ptCount val="21"/>
                <c:pt idx="0">
                  <c:v>2.8627395093010783E-3</c:v>
                </c:pt>
                <c:pt idx="1">
                  <c:v>2.9486390514280409E-3</c:v>
                </c:pt>
                <c:pt idx="2">
                  <c:v>3.2304665397312822E-3</c:v>
                </c:pt>
                <c:pt idx="3">
                  <c:v>3.46750741928101E-3</c:v>
                </c:pt>
                <c:pt idx="4">
                  <c:v>3.6482409835190657E-3</c:v>
                </c:pt>
                <c:pt idx="5">
                  <c:v>3.8058573651074444E-3</c:v>
                </c:pt>
                <c:pt idx="6">
                  <c:v>3.9402481583775233E-3</c:v>
                </c:pt>
                <c:pt idx="7">
                  <c:v>4.0592920061536582E-3</c:v>
                </c:pt>
                <c:pt idx="8">
                  <c:v>4.160760623193106E-3</c:v>
                </c:pt>
                <c:pt idx="9">
                  <c:v>4.2479273429385641E-3</c:v>
                </c:pt>
                <c:pt idx="10">
                  <c:v>4.3177315703325355E-3</c:v>
                </c:pt>
                <c:pt idx="11">
                  <c:v>4.3720594838238007E-3</c:v>
                </c:pt>
                <c:pt idx="12">
                  <c:v>4.4072216795180931E-3</c:v>
                </c:pt>
                <c:pt idx="13">
                  <c:v>4.4247792145511436E-3</c:v>
                </c:pt>
                <c:pt idx="14">
                  <c:v>4.419489912423441E-3</c:v>
                </c:pt>
                <c:pt idx="15">
                  <c:v>4.3924220068929185E-3</c:v>
                </c:pt>
                <c:pt idx="16">
                  <c:v>4.3322617497719932E-3</c:v>
                </c:pt>
                <c:pt idx="17">
                  <c:v>4.235627736993315E-3</c:v>
                </c:pt>
                <c:pt idx="18">
                  <c:v>4.0520273481452753E-3</c:v>
                </c:pt>
                <c:pt idx="19">
                  <c:v>3.7793763112894093E-3</c:v>
                </c:pt>
                <c:pt idx="20">
                  <c:v>3.7045704630221978E-3</c:v>
                </c:pt>
              </c:numCache>
            </c:numRef>
          </c:val>
          <c:extLst>
            <c:ext xmlns:c16="http://schemas.microsoft.com/office/drawing/2014/chart" uri="{C3380CC4-5D6E-409C-BE32-E72D297353CC}">
              <c16:uniqueId val="{00000012-C44F-47D1-9007-A4BD3EB0531D}"/>
            </c:ext>
          </c:extLst>
        </c:ser>
        <c:ser>
          <c:idx val="19"/>
          <c:order val="19"/>
          <c:val>
            <c:numRef>
              <c:f>Gamma!$B$235:$V$235</c:f>
              <c:numCache>
                <c:formatCode>0.00E+00</c:formatCode>
                <c:ptCount val="21"/>
                <c:pt idx="0">
                  <c:v>2.8174951223604019E-3</c:v>
                </c:pt>
                <c:pt idx="1">
                  <c:v>2.8999359151107278E-3</c:v>
                </c:pt>
                <c:pt idx="2">
                  <c:v>3.2260729977670491E-3</c:v>
                </c:pt>
                <c:pt idx="3">
                  <c:v>3.4703108341640871E-3</c:v>
                </c:pt>
                <c:pt idx="4">
                  <c:v>3.6508943656824943E-3</c:v>
                </c:pt>
                <c:pt idx="5">
                  <c:v>3.8091989882545496E-3</c:v>
                </c:pt>
                <c:pt idx="6">
                  <c:v>3.9432650394758051E-3</c:v>
                </c:pt>
                <c:pt idx="7">
                  <c:v>4.0624889916019346E-3</c:v>
                </c:pt>
                <c:pt idx="8">
                  <c:v>4.1636226330656907E-3</c:v>
                </c:pt>
                <c:pt idx="9">
                  <c:v>4.2508545554609005E-3</c:v>
                </c:pt>
                <c:pt idx="10">
                  <c:v>4.3203365252664936E-3</c:v>
                </c:pt>
                <c:pt idx="11">
                  <c:v>4.3747363080965706E-3</c:v>
                </c:pt>
                <c:pt idx="12">
                  <c:v>4.4095734611394556E-3</c:v>
                </c:pt>
                <c:pt idx="13">
                  <c:v>4.4272595806420399E-3</c:v>
                </c:pt>
                <c:pt idx="14">
                  <c:v>4.421533291710654E-3</c:v>
                </c:pt>
                <c:pt idx="15">
                  <c:v>4.3946397800555198E-3</c:v>
                </c:pt>
                <c:pt idx="16">
                  <c:v>4.333379196216334E-3</c:v>
                </c:pt>
                <c:pt idx="17">
                  <c:v>4.2365362967890499E-3</c:v>
                </c:pt>
                <c:pt idx="18">
                  <c:v>4.0428545636633905E-3</c:v>
                </c:pt>
                <c:pt idx="19">
                  <c:v>3.7112698528403323E-3</c:v>
                </c:pt>
                <c:pt idx="20">
                  <c:v>3.6404165178011852E-3</c:v>
                </c:pt>
              </c:numCache>
            </c:numRef>
          </c:val>
          <c:extLst>
            <c:ext xmlns:c16="http://schemas.microsoft.com/office/drawing/2014/chart" uri="{C3380CC4-5D6E-409C-BE32-E72D297353CC}">
              <c16:uniqueId val="{00000013-C44F-47D1-9007-A4BD3EB0531D}"/>
            </c:ext>
          </c:extLst>
        </c:ser>
        <c:ser>
          <c:idx val="20"/>
          <c:order val="20"/>
          <c:val>
            <c:numRef>
              <c:f>Gamma!$B$236:$V$236</c:f>
              <c:numCache>
                <c:formatCode>0.00E+00</c:formatCode>
                <c:ptCount val="21"/>
                <c:pt idx="0">
                  <c:v>2.7661179235008437E-3</c:v>
                </c:pt>
                <c:pt idx="1">
                  <c:v>2.8363295849734679E-3</c:v>
                </c:pt>
                <c:pt idx="2">
                  <c:v>3.2227748219161969E-3</c:v>
                </c:pt>
                <c:pt idx="3">
                  <c:v>3.4701597175779671E-3</c:v>
                </c:pt>
                <c:pt idx="4">
                  <c:v>3.6504542069155481E-3</c:v>
                </c:pt>
                <c:pt idx="5">
                  <c:v>3.8090591339703934E-3</c:v>
                </c:pt>
                <c:pt idx="6">
                  <c:v>3.9429124391706927E-3</c:v>
                </c:pt>
                <c:pt idx="7">
                  <c:v>4.0622234259524307E-3</c:v>
                </c:pt>
                <c:pt idx="8">
                  <c:v>4.1631738514324645E-3</c:v>
                </c:pt>
                <c:pt idx="9">
                  <c:v>4.2504490555096844E-3</c:v>
                </c:pt>
                <c:pt idx="10">
                  <c:v>4.3197654455045739E-3</c:v>
                </c:pt>
                <c:pt idx="11">
                  <c:v>4.3742181291911326E-3</c:v>
                </c:pt>
                <c:pt idx="12">
                  <c:v>4.4088927642374548E-3</c:v>
                </c:pt>
                <c:pt idx="13">
                  <c:v>4.4266698495281347E-3</c:v>
                </c:pt>
                <c:pt idx="14">
                  <c:v>4.4207344341120431E-3</c:v>
                </c:pt>
                <c:pt idx="15">
                  <c:v>4.3939923483053023E-3</c:v>
                </c:pt>
                <c:pt idx="16">
                  <c:v>4.3322444050553893E-3</c:v>
                </c:pt>
                <c:pt idx="17">
                  <c:v>4.2356049657345249E-3</c:v>
                </c:pt>
                <c:pt idx="18">
                  <c:v>4.0375600369045228E-3</c:v>
                </c:pt>
                <c:pt idx="19">
                  <c:v>3.6264682867007945E-3</c:v>
                </c:pt>
                <c:pt idx="20">
                  <c:v>3.571001043486577E-3</c:v>
                </c:pt>
              </c:numCache>
            </c:numRef>
          </c:val>
          <c:extLst>
            <c:ext xmlns:c16="http://schemas.microsoft.com/office/drawing/2014/chart" uri="{C3380CC4-5D6E-409C-BE32-E72D297353CC}">
              <c16:uniqueId val="{00000014-C44F-47D1-9007-A4BD3EB0531D}"/>
            </c:ext>
          </c:extLst>
        </c:ser>
        <c:bandFmts/>
        <c:axId val="200078848"/>
        <c:axId val="200871296"/>
        <c:axId val="199462016"/>
      </c:surface3DChart>
      <c:catAx>
        <c:axId val="200078848"/>
        <c:scaling>
          <c:orientation val="minMax"/>
        </c:scaling>
        <c:delete val="1"/>
        <c:axPos val="b"/>
        <c:majorTickMark val="out"/>
        <c:minorTickMark val="none"/>
        <c:tickLblPos val="nextTo"/>
        <c:crossAx val="200871296"/>
        <c:crosses val="autoZero"/>
        <c:auto val="1"/>
        <c:lblAlgn val="ctr"/>
        <c:lblOffset val="100"/>
        <c:noMultiLvlLbl val="0"/>
      </c:catAx>
      <c:valAx>
        <c:axId val="200871296"/>
        <c:scaling>
          <c:orientation val="minMax"/>
        </c:scaling>
        <c:delete val="0"/>
        <c:axPos val="l"/>
        <c:majorGridlines/>
        <c:numFmt formatCode="0.00E+00" sourceLinked="1"/>
        <c:majorTickMark val="out"/>
        <c:minorTickMark val="none"/>
        <c:tickLblPos val="none"/>
        <c:crossAx val="200078848"/>
        <c:crosses val="autoZero"/>
        <c:crossBetween val="midCat"/>
      </c:valAx>
      <c:serAx>
        <c:axId val="199462016"/>
        <c:scaling>
          <c:orientation val="minMax"/>
        </c:scaling>
        <c:delete val="1"/>
        <c:axPos val="b"/>
        <c:majorTickMark val="out"/>
        <c:minorTickMark val="none"/>
        <c:tickLblPos val="nextTo"/>
        <c:crossAx val="200871296"/>
        <c:crosses val="autoZero"/>
      </c:serAx>
    </c:plotArea>
    <c:legend>
      <c:legendPos val="r"/>
      <c:overlay val="0"/>
      <c:txPr>
        <a:bodyPr/>
        <a:lstStyle/>
        <a:p>
          <a:pPr rtl="0">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90"/>
      <c:rAngAx val="0"/>
      <c:perspective val="0"/>
    </c:view3D>
    <c:floor>
      <c:thickness val="0"/>
    </c:floor>
    <c:sideWall>
      <c:thickness val="0"/>
    </c:sideWall>
    <c:backWall>
      <c:thickness val="0"/>
    </c:backWall>
    <c:plotArea>
      <c:layout/>
      <c:surface3DChart>
        <c:wireframe val="0"/>
        <c:ser>
          <c:idx val="0"/>
          <c:order val="0"/>
          <c:val>
            <c:numRef>
              <c:f>Gamma!$B$74:$V$74</c:f>
              <c:numCache>
                <c:formatCode>0.00E+00</c:formatCode>
                <c:ptCount val="21"/>
                <c:pt idx="0">
                  <c:v>0.78590178885766926</c:v>
                </c:pt>
                <c:pt idx="1">
                  <c:v>7.8063415361094485E-2</c:v>
                </c:pt>
                <c:pt idx="2">
                  <c:v>3.605792715234829E-2</c:v>
                </c:pt>
                <c:pt idx="3">
                  <c:v>2.3177069754438256E-2</c:v>
                </c:pt>
                <c:pt idx="4">
                  <c:v>1.7250009363910752E-2</c:v>
                </c:pt>
                <c:pt idx="5">
                  <c:v>1.3942221734091291E-2</c:v>
                </c:pt>
                <c:pt idx="6">
                  <c:v>1.1865277321465306E-2</c:v>
                </c:pt>
                <c:pt idx="7">
                  <c:v>1.0454706390918243E-2</c:v>
                </c:pt>
                <c:pt idx="8">
                  <c:v>9.440064671835377E-3</c:v>
                </c:pt>
                <c:pt idx="9">
                  <c:v>8.6797022384571439E-3</c:v>
                </c:pt>
                <c:pt idx="10">
                  <c:v>8.0924404659366532E-3</c:v>
                </c:pt>
                <c:pt idx="11">
                  <c:v>7.6295828788804816E-3</c:v>
                </c:pt>
                <c:pt idx="12">
                  <c:v>7.2589688400845473E-3</c:v>
                </c:pt>
                <c:pt idx="13">
                  <c:v>6.9602981749398666E-3</c:v>
                </c:pt>
                <c:pt idx="14">
                  <c:v>6.7189763971485187E-3</c:v>
                </c:pt>
                <c:pt idx="15">
                  <c:v>6.5256064663347935E-3</c:v>
                </c:pt>
                <c:pt idx="16">
                  <c:v>6.373952793898084E-3</c:v>
                </c:pt>
                <c:pt idx="17">
                  <c:v>6.2600417077530428E-3</c:v>
                </c:pt>
                <c:pt idx="18">
                  <c:v>6.1828887918050036E-3</c:v>
                </c:pt>
                <c:pt idx="19">
                  <c:v>6.147733856513498E-3</c:v>
                </c:pt>
                <c:pt idx="20">
                  <c:v>6.2017323920314574E-3</c:v>
                </c:pt>
              </c:numCache>
            </c:numRef>
          </c:val>
          <c:extLst>
            <c:ext xmlns:c16="http://schemas.microsoft.com/office/drawing/2014/chart" uri="{C3380CC4-5D6E-409C-BE32-E72D297353CC}">
              <c16:uniqueId val="{00000000-9BE7-4B2D-9F2C-353D7B1F191D}"/>
            </c:ext>
          </c:extLst>
        </c:ser>
        <c:ser>
          <c:idx val="1"/>
          <c:order val="1"/>
          <c:val>
            <c:numRef>
              <c:f>Gamma!$B$75:$V$75</c:f>
              <c:numCache>
                <c:formatCode>0.00E+00</c:formatCode>
                <c:ptCount val="21"/>
                <c:pt idx="0">
                  <c:v>1.1774693467663693</c:v>
                </c:pt>
                <c:pt idx="1">
                  <c:v>0.11027693185839732</c:v>
                </c:pt>
                <c:pt idx="2">
                  <c:v>4.8299142910376493E-2</c:v>
                </c:pt>
                <c:pt idx="3">
                  <c:v>2.9627399667288164E-2</c:v>
                </c:pt>
                <c:pt idx="4">
                  <c:v>2.119124053493197E-2</c:v>
                </c:pt>
                <c:pt idx="5">
                  <c:v>1.6577417674263149E-2</c:v>
                </c:pt>
                <c:pt idx="6">
                  <c:v>1.3742452111020358E-2</c:v>
                </c:pt>
                <c:pt idx="7">
                  <c:v>1.1860494785326345E-2</c:v>
                </c:pt>
                <c:pt idx="8">
                  <c:v>1.05367275284656E-2</c:v>
                </c:pt>
                <c:pt idx="9">
                  <c:v>9.5659495626834769E-3</c:v>
                </c:pt>
                <c:pt idx="10">
                  <c:v>8.8312763791188638E-3</c:v>
                </c:pt>
                <c:pt idx="11">
                  <c:v>8.263353411958968E-3</c:v>
                </c:pt>
                <c:pt idx="12">
                  <c:v>7.8168360401336748E-3</c:v>
                </c:pt>
                <c:pt idx="13">
                  <c:v>7.4637123446871061E-3</c:v>
                </c:pt>
                <c:pt idx="14">
                  <c:v>7.1841949041775901E-3</c:v>
                </c:pt>
                <c:pt idx="15">
                  <c:v>6.9660518124750577E-3</c:v>
                </c:pt>
                <c:pt idx="16">
                  <c:v>6.8015587247790285E-3</c:v>
                </c:pt>
                <c:pt idx="17">
                  <c:v>6.6864459775940405E-3</c:v>
                </c:pt>
                <c:pt idx="18">
                  <c:v>6.6207628066571366E-3</c:v>
                </c:pt>
                <c:pt idx="19">
                  <c:v>6.6135506496509643E-3</c:v>
                </c:pt>
                <c:pt idx="20">
                  <c:v>6.7269447844062547E-3</c:v>
                </c:pt>
              </c:numCache>
            </c:numRef>
          </c:val>
          <c:extLst>
            <c:ext xmlns:c16="http://schemas.microsoft.com/office/drawing/2014/chart" uri="{C3380CC4-5D6E-409C-BE32-E72D297353CC}">
              <c16:uniqueId val="{00000001-9BE7-4B2D-9F2C-353D7B1F191D}"/>
            </c:ext>
          </c:extLst>
        </c:ser>
        <c:ser>
          <c:idx val="2"/>
          <c:order val="2"/>
          <c:val>
            <c:numRef>
              <c:f>Gamma!$B$76:$V$76</c:f>
              <c:numCache>
                <c:formatCode>0.00E+00</c:formatCode>
                <c:ptCount val="21"/>
                <c:pt idx="0">
                  <c:v>1.5693783519802873</c:v>
                </c:pt>
                <c:pt idx="1">
                  <c:v>0.14375407974872464</c:v>
                </c:pt>
                <c:pt idx="2">
                  <c:v>6.1530566601054153E-2</c:v>
                </c:pt>
                <c:pt idx="3">
                  <c:v>3.6883640178798513E-2</c:v>
                </c:pt>
                <c:pt idx="4">
                  <c:v>2.5797796702738619E-2</c:v>
                </c:pt>
                <c:pt idx="5">
                  <c:v>1.9764360854596034E-2</c:v>
                </c:pt>
                <c:pt idx="6">
                  <c:v>1.6079104466027297E-2</c:v>
                </c:pt>
                <c:pt idx="7">
                  <c:v>1.3650464306864188E-2</c:v>
                </c:pt>
                <c:pt idx="8">
                  <c:v>1.1956570612973651E-2</c:v>
                </c:pt>
                <c:pt idx="9">
                  <c:v>1.0726168404636929E-2</c:v>
                </c:pt>
                <c:pt idx="10">
                  <c:v>9.8046931638355612E-3</c:v>
                </c:pt>
                <c:pt idx="11">
                  <c:v>9.1006095804769919E-3</c:v>
                </c:pt>
                <c:pt idx="12">
                  <c:v>8.5537245624531764E-3</c:v>
                </c:pt>
                <c:pt idx="13">
                  <c:v>8.1272056135078645E-3</c:v>
                </c:pt>
                <c:pt idx="14">
                  <c:v>7.7950543361034533E-3</c:v>
                </c:pt>
                <c:pt idx="15">
                  <c:v>7.5413682137479669E-3</c:v>
                </c:pt>
                <c:pt idx="16">
                  <c:v>7.3562121561055547E-3</c:v>
                </c:pt>
                <c:pt idx="17">
                  <c:v>7.2342601078991212E-3</c:v>
                </c:pt>
                <c:pt idx="18">
                  <c:v>7.1759279697911384E-3</c:v>
                </c:pt>
                <c:pt idx="19">
                  <c:v>7.1933378401569624E-3</c:v>
                </c:pt>
                <c:pt idx="20">
                  <c:v>7.3628019775225572E-3</c:v>
                </c:pt>
              </c:numCache>
            </c:numRef>
          </c:val>
          <c:extLst>
            <c:ext xmlns:c16="http://schemas.microsoft.com/office/drawing/2014/chart" uri="{C3380CC4-5D6E-409C-BE32-E72D297353CC}">
              <c16:uniqueId val="{00000002-9BE7-4B2D-9F2C-353D7B1F191D}"/>
            </c:ext>
          </c:extLst>
        </c:ser>
        <c:ser>
          <c:idx val="3"/>
          <c:order val="3"/>
          <c:val>
            <c:numRef>
              <c:f>Gamma!$B$77:$V$77</c:f>
              <c:numCache>
                <c:formatCode>0.00E+00</c:formatCode>
                <c:ptCount val="21"/>
                <c:pt idx="0">
                  <c:v>1.5697953472607029</c:v>
                </c:pt>
                <c:pt idx="1">
                  <c:v>0.14506109540336143</c:v>
                </c:pt>
                <c:pt idx="2">
                  <c:v>6.2576734587209748E-2</c:v>
                </c:pt>
                <c:pt idx="3">
                  <c:v>3.7761810191120182E-2</c:v>
                </c:pt>
                <c:pt idx="4">
                  <c:v>2.6551677377462491E-2</c:v>
                </c:pt>
                <c:pt idx="5">
                  <c:v>2.0418100273831518E-2</c:v>
                </c:pt>
                <c:pt idx="6">
                  <c:v>1.6648965995035486E-2</c:v>
                </c:pt>
                <c:pt idx="7">
                  <c:v>1.4149323688115212E-2</c:v>
                </c:pt>
                <c:pt idx="8">
                  <c:v>1.2395183450957751E-2</c:v>
                </c:pt>
                <c:pt idx="9">
                  <c:v>1.1113965181517183E-2</c:v>
                </c:pt>
                <c:pt idx="10">
                  <c:v>1.0149843417248311E-2</c:v>
                </c:pt>
                <c:pt idx="11">
                  <c:v>9.4103537448650479E-3</c:v>
                </c:pt>
                <c:pt idx="12">
                  <c:v>8.834324595913632E-3</c:v>
                </c:pt>
                <c:pt idx="13">
                  <c:v>8.3841152542038361E-3</c:v>
                </c:pt>
                <c:pt idx="14">
                  <c:v>8.0329010735764039E-3</c:v>
                </c:pt>
                <c:pt idx="15">
                  <c:v>7.7640611491011507E-3</c:v>
                </c:pt>
                <c:pt idx="16">
                  <c:v>7.5669950755375224E-3</c:v>
                </c:pt>
                <c:pt idx="17">
                  <c:v>7.435745541729797E-3</c:v>
                </c:pt>
                <c:pt idx="18">
                  <c:v>7.3701117427071808E-3</c:v>
                </c:pt>
                <c:pt idx="19">
                  <c:v>7.381595410725127E-3</c:v>
                </c:pt>
                <c:pt idx="20">
                  <c:v>7.5468770219878096E-3</c:v>
                </c:pt>
              </c:numCache>
            </c:numRef>
          </c:val>
          <c:extLst>
            <c:ext xmlns:c16="http://schemas.microsoft.com/office/drawing/2014/chart" uri="{C3380CC4-5D6E-409C-BE32-E72D297353CC}">
              <c16:uniqueId val="{00000003-9BE7-4B2D-9F2C-353D7B1F191D}"/>
            </c:ext>
          </c:extLst>
        </c:ser>
        <c:ser>
          <c:idx val="4"/>
          <c:order val="4"/>
          <c:val>
            <c:numRef>
              <c:f>Gamma!$B$78:$V$78</c:f>
              <c:numCache>
                <c:formatCode>0.00E+00</c:formatCode>
                <c:ptCount val="21"/>
                <c:pt idx="0">
                  <c:v>1.5702216587863227</c:v>
                </c:pt>
                <c:pt idx="1">
                  <c:v>0.14525764826537163</c:v>
                </c:pt>
                <c:pt idx="2">
                  <c:v>6.2743069277166663E-2</c:v>
                </c:pt>
                <c:pt idx="3">
                  <c:v>3.7923545051444442E-2</c:v>
                </c:pt>
                <c:pt idx="4">
                  <c:v>2.6716533033574314E-2</c:v>
                </c:pt>
                <c:pt idx="5">
                  <c:v>2.0587963968914214E-2</c:v>
                </c:pt>
                <c:pt idx="6">
                  <c:v>1.682270718353341E-2</c:v>
                </c:pt>
                <c:pt idx="7">
                  <c:v>1.4324914283998017E-2</c:v>
                </c:pt>
                <c:pt idx="8">
                  <c:v>1.2570425828548826E-2</c:v>
                </c:pt>
                <c:pt idx="9">
                  <c:v>1.1287061801245321E-2</c:v>
                </c:pt>
                <c:pt idx="10">
                  <c:v>1.0319378551093463E-2</c:v>
                </c:pt>
                <c:pt idx="11">
                  <c:v>9.5753784142935481E-3</c:v>
                </c:pt>
                <c:pt idx="12">
                  <c:v>8.9943807927452216E-3</c:v>
                </c:pt>
                <c:pt idx="13">
                  <c:v>8.539065973650355E-3</c:v>
                </c:pt>
                <c:pt idx="14">
                  <c:v>8.1828938481208636E-3</c:v>
                </c:pt>
                <c:pt idx="15">
                  <c:v>7.9094972687618649E-3</c:v>
                </c:pt>
                <c:pt idx="16">
                  <c:v>7.7085248724029325E-3</c:v>
                </c:pt>
                <c:pt idx="17">
                  <c:v>7.5742823982114776E-3</c:v>
                </c:pt>
                <c:pt idx="18">
                  <c:v>7.5069215190978252E-3</c:v>
                </c:pt>
                <c:pt idx="19">
                  <c:v>7.5185712128547771E-3</c:v>
                </c:pt>
                <c:pt idx="20">
                  <c:v>7.6883373955969198E-3</c:v>
                </c:pt>
              </c:numCache>
            </c:numRef>
          </c:val>
          <c:extLst>
            <c:ext xmlns:c16="http://schemas.microsoft.com/office/drawing/2014/chart" uri="{C3380CC4-5D6E-409C-BE32-E72D297353CC}">
              <c16:uniqueId val="{00000004-9BE7-4B2D-9F2C-353D7B1F191D}"/>
            </c:ext>
          </c:extLst>
        </c:ser>
        <c:ser>
          <c:idx val="5"/>
          <c:order val="5"/>
          <c:val>
            <c:numRef>
              <c:f>Gamma!$B$79:$V$79</c:f>
              <c:numCache>
                <c:formatCode>0.00E+00</c:formatCode>
                <c:ptCount val="21"/>
                <c:pt idx="0">
                  <c:v>1.5706371072259486</c:v>
                </c:pt>
                <c:pt idx="1">
                  <c:v>0.14543436961222794</c:v>
                </c:pt>
                <c:pt idx="2">
                  <c:v>6.2879868161134472E-2</c:v>
                </c:pt>
                <c:pt idx="3">
                  <c:v>3.8041632484577939E-2</c:v>
                </c:pt>
                <c:pt idx="4">
                  <c:v>2.6823683070923542E-2</c:v>
                </c:pt>
                <c:pt idx="5">
                  <c:v>2.0688810202634057E-2</c:v>
                </c:pt>
                <c:pt idx="6">
                  <c:v>1.6919999762513301E-2</c:v>
                </c:pt>
                <c:pt idx="7">
                  <c:v>1.4420434340581564E-2</c:v>
                </c:pt>
                <c:pt idx="8">
                  <c:v>1.2665255417834247E-2</c:v>
                </c:pt>
                <c:pt idx="9">
                  <c:v>1.138173221316377E-2</c:v>
                </c:pt>
                <c:pt idx="10">
                  <c:v>1.0414097476308049E-2</c:v>
                </c:pt>
                <c:pt idx="11">
                  <c:v>9.6701012094204796E-3</c:v>
                </c:pt>
                <c:pt idx="12">
                  <c:v>9.0890358081859232E-3</c:v>
                </c:pt>
                <c:pt idx="13">
                  <c:v>8.6335236914238701E-3</c:v>
                </c:pt>
                <c:pt idx="14">
                  <c:v>8.277076244498539E-3</c:v>
                </c:pt>
                <c:pt idx="15">
                  <c:v>8.0034045464204111E-3</c:v>
                </c:pt>
                <c:pt idx="16">
                  <c:v>7.8022721672068428E-3</c:v>
                </c:pt>
                <c:pt idx="17">
                  <c:v>7.6680628096959203E-3</c:v>
                </c:pt>
                <c:pt idx="18">
                  <c:v>7.6010642431504427E-3</c:v>
                </c:pt>
                <c:pt idx="19">
                  <c:v>7.6135937576621562E-3</c:v>
                </c:pt>
                <c:pt idx="20">
                  <c:v>7.7857222484486021E-3</c:v>
                </c:pt>
              </c:numCache>
            </c:numRef>
          </c:val>
          <c:extLst>
            <c:ext xmlns:c16="http://schemas.microsoft.com/office/drawing/2014/chart" uri="{C3380CC4-5D6E-409C-BE32-E72D297353CC}">
              <c16:uniqueId val="{00000005-9BE7-4B2D-9F2C-353D7B1F191D}"/>
            </c:ext>
          </c:extLst>
        </c:ser>
        <c:ser>
          <c:idx val="6"/>
          <c:order val="6"/>
          <c:val>
            <c:numRef>
              <c:f>Gamma!$B$80:$V$80</c:f>
              <c:numCache>
                <c:formatCode>0.00E+00</c:formatCode>
                <c:ptCount val="21"/>
                <c:pt idx="0">
                  <c:v>1.5710293289946105</c:v>
                </c:pt>
                <c:pt idx="1">
                  <c:v>0.14553209237916079</c:v>
                </c:pt>
                <c:pt idx="2">
                  <c:v>6.295478063552426E-2</c:v>
                </c:pt>
                <c:pt idx="3">
                  <c:v>3.810940062330935E-2</c:v>
                </c:pt>
                <c:pt idx="4">
                  <c:v>2.6888224720937645E-2</c:v>
                </c:pt>
                <c:pt idx="5">
                  <c:v>2.0751819188122345E-2</c:v>
                </c:pt>
                <c:pt idx="6">
                  <c:v>1.6982057318563237E-2</c:v>
                </c:pt>
                <c:pt idx="7">
                  <c:v>1.4481952603294955E-2</c:v>
                </c:pt>
                <c:pt idx="8">
                  <c:v>1.2726475147568099E-2</c:v>
                </c:pt>
                <c:pt idx="9">
                  <c:v>1.1442864338513666E-2</c:v>
                </c:pt>
                <c:pt idx="10">
                  <c:v>1.0475335906488893E-2</c:v>
                </c:pt>
                <c:pt idx="11">
                  <c:v>9.7315144988989986E-3</c:v>
                </c:pt>
                <c:pt idx="12">
                  <c:v>9.1507174875995086E-3</c:v>
                </c:pt>
                <c:pt idx="13">
                  <c:v>8.695483520651321E-3</c:v>
                </c:pt>
                <c:pt idx="14">
                  <c:v>8.339312494806109E-3</c:v>
                </c:pt>
                <c:pt idx="15">
                  <c:v>8.0659071990855594E-3</c:v>
                </c:pt>
                <c:pt idx="16">
                  <c:v>7.8650511164461544E-3</c:v>
                </c:pt>
                <c:pt idx="17">
                  <c:v>7.7311482407453561E-3</c:v>
                </c:pt>
                <c:pt idx="18">
                  <c:v>7.66451918785605E-3</c:v>
                </c:pt>
                <c:pt idx="19">
                  <c:v>7.6775981495407625E-3</c:v>
                </c:pt>
                <c:pt idx="20">
                  <c:v>7.8509975766886883E-3</c:v>
                </c:pt>
              </c:numCache>
            </c:numRef>
          </c:val>
          <c:extLst>
            <c:ext xmlns:c16="http://schemas.microsoft.com/office/drawing/2014/chart" uri="{C3380CC4-5D6E-409C-BE32-E72D297353CC}">
              <c16:uniqueId val="{00000006-9BE7-4B2D-9F2C-353D7B1F191D}"/>
            </c:ext>
          </c:extLst>
        </c:ser>
        <c:ser>
          <c:idx val="7"/>
          <c:order val="7"/>
          <c:val>
            <c:numRef>
              <c:f>Gamma!$B$81:$V$81</c:f>
              <c:numCache>
                <c:formatCode>0.00E+00</c:formatCode>
                <c:ptCount val="21"/>
                <c:pt idx="0">
                  <c:v>1.5713904976744806</c:v>
                </c:pt>
                <c:pt idx="1">
                  <c:v>0.14561876652310662</c:v>
                </c:pt>
                <c:pt idx="2">
                  <c:v>6.3018625303000939E-2</c:v>
                </c:pt>
                <c:pt idx="3">
                  <c:v>3.816470167784064E-2</c:v>
                </c:pt>
                <c:pt idx="4">
                  <c:v>2.6938996809165505E-2</c:v>
                </c:pt>
                <c:pt idx="5">
                  <c:v>2.0799902661388259E-2</c:v>
                </c:pt>
                <c:pt idx="6">
                  <c:v>1.7028417746422109E-2</c:v>
                </c:pt>
                <c:pt idx="7">
                  <c:v>1.4527203420212477E-2</c:v>
                </c:pt>
                <c:pt idx="8">
                  <c:v>1.2771007338154821E-2</c:v>
                </c:pt>
                <c:pt idx="9">
                  <c:v>1.1486925643714349E-2</c:v>
                </c:pt>
                <c:pt idx="10">
                  <c:v>1.0519145583113379E-2</c:v>
                </c:pt>
                <c:pt idx="11">
                  <c:v>9.7752063961113293E-3</c:v>
                </c:pt>
                <c:pt idx="12">
                  <c:v>9.1944056324575456E-3</c:v>
                </c:pt>
                <c:pt idx="13">
                  <c:v>8.7392377185473748E-3</c:v>
                </c:pt>
                <c:pt idx="14">
                  <c:v>8.3831940454109459E-3</c:v>
                </c:pt>
                <c:pt idx="15">
                  <c:v>8.1099588462847129E-3</c:v>
                </c:pt>
                <c:pt idx="16">
                  <c:v>7.9092962001196462E-3</c:v>
                </c:pt>
                <c:pt idx="17">
                  <c:v>7.7756222858917264E-3</c:v>
                </c:pt>
                <c:pt idx="18">
                  <c:v>7.7092247988689595E-3</c:v>
                </c:pt>
                <c:pt idx="19">
                  <c:v>7.7225622871602232E-3</c:v>
                </c:pt>
                <c:pt idx="20">
                  <c:v>7.8964255803864822E-3</c:v>
                </c:pt>
              </c:numCache>
            </c:numRef>
          </c:val>
          <c:extLst>
            <c:ext xmlns:c16="http://schemas.microsoft.com/office/drawing/2014/chart" uri="{C3380CC4-5D6E-409C-BE32-E72D297353CC}">
              <c16:uniqueId val="{00000007-9BE7-4B2D-9F2C-353D7B1F191D}"/>
            </c:ext>
          </c:extLst>
        </c:ser>
        <c:ser>
          <c:idx val="8"/>
          <c:order val="8"/>
          <c:val>
            <c:numRef>
              <c:f>Gamma!$B$82:$V$82</c:f>
              <c:numCache>
                <c:formatCode>0.00E+00</c:formatCode>
                <c:ptCount val="21"/>
                <c:pt idx="0">
                  <c:v>1.5717146081699376</c:v>
                </c:pt>
                <c:pt idx="1">
                  <c:v>0.14568108146766079</c:v>
                </c:pt>
                <c:pt idx="2">
                  <c:v>6.306345136115829E-2</c:v>
                </c:pt>
                <c:pt idx="3">
                  <c:v>3.8203951354344741E-2</c:v>
                </c:pt>
                <c:pt idx="4">
                  <c:v>2.6975772083866111E-2</c:v>
                </c:pt>
                <c:pt idx="5">
                  <c:v>2.0835258077964262E-2</c:v>
                </c:pt>
                <c:pt idx="6">
                  <c:v>1.7062851917960475E-2</c:v>
                </c:pt>
                <c:pt idx="7">
                  <c:v>1.4560988421038165E-2</c:v>
                </c:pt>
                <c:pt idx="8">
                  <c:v>1.2804322791508246E-2</c:v>
                </c:pt>
                <c:pt idx="9">
                  <c:v>1.1519862266861044E-2</c:v>
                </c:pt>
                <c:pt idx="10">
                  <c:v>1.0551814885715084E-2</c:v>
                </c:pt>
                <c:pt idx="11">
                  <c:v>9.8076956640091133E-3</c:v>
                </c:pt>
                <c:pt idx="12">
                  <c:v>9.2267706168611303E-3</c:v>
                </c:pt>
                <c:pt idx="13">
                  <c:v>8.7715313010939579E-3</c:v>
                </c:pt>
                <c:pt idx="14">
                  <c:v>8.4154553644134791E-3</c:v>
                </c:pt>
                <c:pt idx="15">
                  <c:v>8.142221513696455E-3</c:v>
                </c:pt>
                <c:pt idx="16">
                  <c:v>7.9415811103574104E-3</c:v>
                </c:pt>
                <c:pt idx="17">
                  <c:v>7.8079473921818382E-3</c:v>
                </c:pt>
                <c:pt idx="18">
                  <c:v>7.7415914839857498E-3</c:v>
                </c:pt>
                <c:pt idx="19">
                  <c:v>7.7549822033214869E-3</c:v>
                </c:pt>
                <c:pt idx="20">
                  <c:v>7.9290376347940696E-3</c:v>
                </c:pt>
              </c:numCache>
            </c:numRef>
          </c:val>
          <c:extLst>
            <c:ext xmlns:c16="http://schemas.microsoft.com/office/drawing/2014/chart" uri="{C3380CC4-5D6E-409C-BE32-E72D297353CC}">
              <c16:uniqueId val="{00000008-9BE7-4B2D-9F2C-353D7B1F191D}"/>
            </c:ext>
          </c:extLst>
        </c:ser>
        <c:ser>
          <c:idx val="9"/>
          <c:order val="9"/>
          <c:val>
            <c:numRef>
              <c:f>Gamma!$B$83:$V$83</c:f>
              <c:numCache>
                <c:formatCode>0.00E+00</c:formatCode>
                <c:ptCount val="21"/>
                <c:pt idx="0">
                  <c:v>1.5719966233252154</c:v>
                </c:pt>
                <c:pt idx="1">
                  <c:v>0.1457345551509574</c:v>
                </c:pt>
                <c:pt idx="2">
                  <c:v>6.3101002221932267E-2</c:v>
                </c:pt>
                <c:pt idx="3">
                  <c:v>3.8236075711252183E-2</c:v>
                </c:pt>
                <c:pt idx="4">
                  <c:v>2.7005187756121821E-2</c:v>
                </c:pt>
                <c:pt idx="5">
                  <c:v>2.0863085257101024E-2</c:v>
                </c:pt>
                <c:pt idx="6">
                  <c:v>1.7089658062498472E-2</c:v>
                </c:pt>
                <c:pt idx="7">
                  <c:v>1.4587075844882705E-2</c:v>
                </c:pt>
                <c:pt idx="8">
                  <c:v>1.2829902303721719E-2</c:v>
                </c:pt>
                <c:pt idx="9">
                  <c:v>1.1545051587425442E-2</c:v>
                </c:pt>
                <c:pt idx="10">
                  <c:v>1.0576714223817538E-2</c:v>
                </c:pt>
                <c:pt idx="11">
                  <c:v>9.8323769261012377E-3</c:v>
                </c:pt>
                <c:pt idx="12">
                  <c:v>9.2512805769032896E-3</c:v>
                </c:pt>
                <c:pt idx="13">
                  <c:v>8.7959287301795155E-3</c:v>
                </c:pt>
                <c:pt idx="14">
                  <c:v>8.4397664439042723E-3</c:v>
                </c:pt>
                <c:pt idx="15">
                  <c:v>8.1664835328997022E-3</c:v>
                </c:pt>
                <c:pt idx="16">
                  <c:v>7.96582703428215E-3</c:v>
                </c:pt>
                <c:pt idx="17">
                  <c:v>7.8321858975443064E-3</c:v>
                </c:pt>
                <c:pt idx="18">
                  <c:v>7.7658380624498341E-3</c:v>
                </c:pt>
                <c:pt idx="19">
                  <c:v>7.7792309297307783E-3</c:v>
                </c:pt>
                <c:pt idx="20">
                  <c:v>7.9533335356924331E-3</c:v>
                </c:pt>
              </c:numCache>
            </c:numRef>
          </c:val>
          <c:extLst>
            <c:ext xmlns:c16="http://schemas.microsoft.com/office/drawing/2014/chart" uri="{C3380CC4-5D6E-409C-BE32-E72D297353CC}">
              <c16:uniqueId val="{00000009-9BE7-4B2D-9F2C-353D7B1F191D}"/>
            </c:ext>
          </c:extLst>
        </c:ser>
        <c:ser>
          <c:idx val="10"/>
          <c:order val="10"/>
          <c:val>
            <c:numRef>
              <c:f>Gamma!$B$84:$V$84</c:f>
              <c:numCache>
                <c:formatCode>0.00E+00</c:formatCode>
                <c:ptCount val="21"/>
                <c:pt idx="0">
                  <c:v>1.5722321166611615</c:v>
                </c:pt>
                <c:pt idx="1">
                  <c:v>0.14577446551598933</c:v>
                </c:pt>
                <c:pt idx="2">
                  <c:v>6.3128476342036444E-2</c:v>
                </c:pt>
                <c:pt idx="3">
                  <c:v>3.8259672705369854E-2</c:v>
                </c:pt>
                <c:pt idx="4">
                  <c:v>2.7026981853507367E-2</c:v>
                </c:pt>
                <c:pt idx="5">
                  <c:v>2.0883862317119015E-2</c:v>
                </c:pt>
                <c:pt idx="6">
                  <c:v>1.7109769826507106E-2</c:v>
                </c:pt>
                <c:pt idx="7">
                  <c:v>1.4606720895942117E-2</c:v>
                </c:pt>
                <c:pt idx="8">
                  <c:v>1.2849174710561831E-2</c:v>
                </c:pt>
                <c:pt idx="9">
                  <c:v>1.1564046224572758E-2</c:v>
                </c:pt>
                <c:pt idx="10">
                  <c:v>1.0595478698203892E-2</c:v>
                </c:pt>
                <c:pt idx="11">
                  <c:v>9.8509548300115338E-3</c:v>
                </c:pt>
                <c:pt idx="12">
                  <c:v>9.2697049236646484E-3</c:v>
                </c:pt>
                <c:pt idx="13">
                  <c:v>8.8142326406814957E-3</c:v>
                </c:pt>
                <c:pt idx="14">
                  <c:v>8.4579665135868665E-3</c:v>
                </c:pt>
                <c:pt idx="15">
                  <c:v>8.1846020116782062E-3</c:v>
                </c:pt>
                <c:pt idx="16">
                  <c:v>7.983882830066704E-3</c:v>
                </c:pt>
                <c:pt idx="17">
                  <c:v>7.8501907133967791E-3</c:v>
                </c:pt>
                <c:pt idx="18">
                  <c:v>7.7837883417808482E-3</c:v>
                </c:pt>
                <c:pt idx="19">
                  <c:v>7.7971402589531343E-3</c:v>
                </c:pt>
                <c:pt idx="20">
                  <c:v>7.9712617384082585E-3</c:v>
                </c:pt>
              </c:numCache>
            </c:numRef>
          </c:val>
          <c:extLst>
            <c:ext xmlns:c16="http://schemas.microsoft.com/office/drawing/2014/chart" uri="{C3380CC4-5D6E-409C-BE32-E72D297353CC}">
              <c16:uniqueId val="{0000000A-9BE7-4B2D-9F2C-353D7B1F191D}"/>
            </c:ext>
          </c:extLst>
        </c:ser>
        <c:ser>
          <c:idx val="11"/>
          <c:order val="11"/>
          <c:val>
            <c:numRef>
              <c:f>Gamma!$B$85:$V$85</c:f>
              <c:numCache>
                <c:formatCode>0.00E+00</c:formatCode>
                <c:ptCount val="21"/>
                <c:pt idx="0">
                  <c:v>1.5724173300304551</c:v>
                </c:pt>
                <c:pt idx="1">
                  <c:v>0.1458060905602368</c:v>
                </c:pt>
                <c:pt idx="2">
                  <c:v>6.3149924234111227E-2</c:v>
                </c:pt>
                <c:pt idx="3">
                  <c:v>3.8277779937420126E-2</c:v>
                </c:pt>
                <c:pt idx="4">
                  <c:v>2.7043422882046156E-2</c:v>
                </c:pt>
                <c:pt idx="5">
                  <c:v>2.0899345065293083E-2</c:v>
                </c:pt>
                <c:pt idx="6">
                  <c:v>1.7124616536887374E-2</c:v>
                </c:pt>
                <c:pt idx="7">
                  <c:v>1.4621144638418794E-2</c:v>
                </c:pt>
                <c:pt idx="8">
                  <c:v>1.2863262640511051E-2</c:v>
                </c:pt>
                <c:pt idx="9">
                  <c:v>1.1577900829602843E-2</c:v>
                </c:pt>
                <c:pt idx="10">
                  <c:v>1.060913814284071E-2</c:v>
                </c:pt>
                <c:pt idx="11">
                  <c:v>9.8644577019422353E-3</c:v>
                </c:pt>
                <c:pt idx="12">
                  <c:v>9.2830828201521838E-3</c:v>
                </c:pt>
                <c:pt idx="13">
                  <c:v>8.8275112554018521E-3</c:v>
                </c:pt>
                <c:pt idx="14">
                  <c:v>8.4711666801313718E-3</c:v>
                </c:pt>
                <c:pt idx="15">
                  <c:v>8.1977451961656247E-3</c:v>
                </c:pt>
                <c:pt idx="16">
                  <c:v>7.9969905935183688E-3</c:v>
                </c:pt>
                <c:pt idx="17">
                  <c:v>7.8632815707285458E-3</c:v>
                </c:pt>
                <c:pt idx="18">
                  <c:v>7.796863768402806E-3</c:v>
                </c:pt>
                <c:pt idx="19">
                  <c:v>7.8102110984445694E-3</c:v>
                </c:pt>
                <c:pt idx="20">
                  <c:v>7.9843409852293455E-3</c:v>
                </c:pt>
              </c:numCache>
            </c:numRef>
          </c:val>
          <c:extLst>
            <c:ext xmlns:c16="http://schemas.microsoft.com/office/drawing/2014/chart" uri="{C3380CC4-5D6E-409C-BE32-E72D297353CC}">
              <c16:uniqueId val="{0000000B-9BE7-4B2D-9F2C-353D7B1F191D}"/>
            </c:ext>
          </c:extLst>
        </c:ser>
        <c:ser>
          <c:idx val="12"/>
          <c:order val="12"/>
          <c:val>
            <c:numRef>
              <c:f>Gamma!$B$86:$V$86</c:f>
              <c:numCache>
                <c:formatCode>0.00E+00</c:formatCode>
                <c:ptCount val="21"/>
                <c:pt idx="0">
                  <c:v>1.5725492709299009</c:v>
                </c:pt>
                <c:pt idx="1">
                  <c:v>0.14582711478379354</c:v>
                </c:pt>
                <c:pt idx="2">
                  <c:v>6.3163915493533312E-2</c:v>
                </c:pt>
                <c:pt idx="3">
                  <c:v>3.8289601687468262E-2</c:v>
                </c:pt>
                <c:pt idx="4">
                  <c:v>2.7054208567837894E-2</c:v>
                </c:pt>
                <c:pt idx="5">
                  <c:v>2.0909523754284117E-2</c:v>
                </c:pt>
                <c:pt idx="6">
                  <c:v>1.7134411829064972E-2</c:v>
                </c:pt>
                <c:pt idx="7">
                  <c:v>1.4630659720654903E-2</c:v>
                </c:pt>
                <c:pt idx="8">
                  <c:v>1.2872575179768985E-2</c:v>
                </c:pt>
                <c:pt idx="9">
                  <c:v>1.1587047588972006E-2</c:v>
                </c:pt>
                <c:pt idx="10">
                  <c:v>1.0618154308476388E-2</c:v>
                </c:pt>
                <c:pt idx="11">
                  <c:v>9.8733667312194476E-3</c:v>
                </c:pt>
                <c:pt idx="12">
                  <c:v>9.2918958747266953E-3</c:v>
                </c:pt>
                <c:pt idx="13">
                  <c:v>8.8362504634011945E-3</c:v>
                </c:pt>
                <c:pt idx="14">
                  <c:v>8.479841436079787E-3</c:v>
                </c:pt>
                <c:pt idx="15">
                  <c:v>8.206371828764188E-3</c:v>
                </c:pt>
                <c:pt idx="16">
                  <c:v>8.0055792565093958E-3</c:v>
                </c:pt>
                <c:pt idx="17">
                  <c:v>7.871836057234044E-3</c:v>
                </c:pt>
                <c:pt idx="18">
                  <c:v>7.8053941239763155E-3</c:v>
                </c:pt>
                <c:pt idx="19">
                  <c:v>7.8187305548938473E-3</c:v>
                </c:pt>
                <c:pt idx="20">
                  <c:v>7.9928961301463149E-3</c:v>
                </c:pt>
              </c:numCache>
            </c:numRef>
          </c:val>
          <c:extLst>
            <c:ext xmlns:c16="http://schemas.microsoft.com/office/drawing/2014/chart" uri="{C3380CC4-5D6E-409C-BE32-E72D297353CC}">
              <c16:uniqueId val="{0000000C-9BE7-4B2D-9F2C-353D7B1F191D}"/>
            </c:ext>
          </c:extLst>
        </c:ser>
        <c:ser>
          <c:idx val="13"/>
          <c:order val="13"/>
          <c:val>
            <c:numRef>
              <c:f>Gamma!$B$87:$V$87</c:f>
              <c:numCache>
                <c:formatCode>0.00E+00</c:formatCode>
                <c:ptCount val="21"/>
                <c:pt idx="0">
                  <c:v>1.5726259660350026</c:v>
                </c:pt>
                <c:pt idx="1">
                  <c:v>0.14583966417004374</c:v>
                </c:pt>
                <c:pt idx="2">
                  <c:v>6.3172034864008311E-2</c:v>
                </c:pt>
                <c:pt idx="3">
                  <c:v>3.8296189950993542E-2</c:v>
                </c:pt>
                <c:pt idx="4">
                  <c:v>2.7060107707576574E-2</c:v>
                </c:pt>
                <c:pt idx="5">
                  <c:v>2.0914950717803645E-2</c:v>
                </c:pt>
                <c:pt idx="6">
                  <c:v>1.7139555761775793E-2</c:v>
                </c:pt>
                <c:pt idx="7">
                  <c:v>1.4635597694211997E-2</c:v>
                </c:pt>
                <c:pt idx="8">
                  <c:v>1.2877366322496905E-2</c:v>
                </c:pt>
                <c:pt idx="9">
                  <c:v>1.1591727962202902E-2</c:v>
                </c:pt>
                <c:pt idx="10">
                  <c:v>1.0622748297699981E-2</c:v>
                </c:pt>
                <c:pt idx="11">
                  <c:v>9.8779072519406159E-3</c:v>
                </c:pt>
                <c:pt idx="12">
                  <c:v>9.2963879734982713E-3</c:v>
                </c:pt>
                <c:pt idx="13">
                  <c:v>8.8407116190136019E-3</c:v>
                </c:pt>
                <c:pt idx="14">
                  <c:v>8.4842859802731103E-3</c:v>
                </c:pt>
                <c:pt idx="15">
                  <c:v>8.2108227070476145E-3</c:v>
                </c:pt>
                <c:pt idx="16">
                  <c:v>8.0100522291973366E-3</c:v>
                </c:pt>
                <c:pt idx="17">
                  <c:v>7.8763435704719085E-3</c:v>
                </c:pt>
                <c:pt idx="18">
                  <c:v>7.809955194792188E-3</c:v>
                </c:pt>
                <c:pt idx="19">
                  <c:v>7.8233504702665407E-3</c:v>
                </c:pt>
                <c:pt idx="20">
                  <c:v>7.9975707105590672E-3</c:v>
                </c:pt>
              </c:numCache>
            </c:numRef>
          </c:val>
          <c:extLst>
            <c:ext xmlns:c16="http://schemas.microsoft.com/office/drawing/2014/chart" uri="{C3380CC4-5D6E-409C-BE32-E72D297353CC}">
              <c16:uniqueId val="{0000000D-9BE7-4B2D-9F2C-353D7B1F191D}"/>
            </c:ext>
          </c:extLst>
        </c:ser>
        <c:ser>
          <c:idx val="14"/>
          <c:order val="14"/>
          <c:val>
            <c:numRef>
              <c:f>Gamma!$B$88:$V$88</c:f>
              <c:numCache>
                <c:formatCode>0.00E+00</c:formatCode>
                <c:ptCount val="21"/>
                <c:pt idx="0">
                  <c:v>1.572646816361049</c:v>
                </c:pt>
                <c:pt idx="1">
                  <c:v>0.1458422772728451</c:v>
                </c:pt>
                <c:pt idx="2">
                  <c:v>6.3173216448991862E-2</c:v>
                </c:pt>
                <c:pt idx="3">
                  <c:v>3.8296861964824569E-2</c:v>
                </c:pt>
                <c:pt idx="4">
                  <c:v>2.706057262266329E-2</c:v>
                </c:pt>
                <c:pt idx="5">
                  <c:v>2.0915263606584772E-2</c:v>
                </c:pt>
                <c:pt idx="6">
                  <c:v>1.7139782744379627E-2</c:v>
                </c:pt>
                <c:pt idx="7">
                  <c:v>1.4635757894950311E-2</c:v>
                </c:pt>
                <c:pt idx="8">
                  <c:v>1.2877482846880775E-2</c:v>
                </c:pt>
                <c:pt idx="9">
                  <c:v>1.1591815491063577E-2</c:v>
                </c:pt>
                <c:pt idx="10">
                  <c:v>1.062281581656691E-2</c:v>
                </c:pt>
                <c:pt idx="11">
                  <c:v>9.8779712821585389E-3</c:v>
                </c:pt>
                <c:pt idx="12">
                  <c:v>9.2964526330068017E-3</c:v>
                </c:pt>
                <c:pt idx="13">
                  <c:v>8.8407843880583051E-3</c:v>
                </c:pt>
                <c:pt idx="14">
                  <c:v>8.4843746292243352E-3</c:v>
                </c:pt>
                <c:pt idx="15">
                  <c:v>8.2109369479871283E-3</c:v>
                </c:pt>
                <c:pt idx="16">
                  <c:v>8.0101981116327235E-3</c:v>
                </c:pt>
                <c:pt idx="17">
                  <c:v>7.8765299249460782E-3</c:v>
                </c:pt>
                <c:pt idx="18">
                  <c:v>7.8101997998937349E-3</c:v>
                </c:pt>
                <c:pt idx="19">
                  <c:v>7.8236829238779552E-3</c:v>
                </c:pt>
                <c:pt idx="20">
                  <c:v>7.9980581216131368E-3</c:v>
                </c:pt>
              </c:numCache>
            </c:numRef>
          </c:val>
          <c:extLst>
            <c:ext xmlns:c16="http://schemas.microsoft.com/office/drawing/2014/chart" uri="{C3380CC4-5D6E-409C-BE32-E72D297353CC}">
              <c16:uniqueId val="{0000000E-9BE7-4B2D-9F2C-353D7B1F191D}"/>
            </c:ext>
          </c:extLst>
        </c:ser>
        <c:ser>
          <c:idx val="15"/>
          <c:order val="15"/>
          <c:val>
            <c:numRef>
              <c:f>Gamma!$B$89:$V$89</c:f>
              <c:numCache>
                <c:formatCode>0.00E+00</c:formatCode>
                <c:ptCount val="21"/>
                <c:pt idx="0">
                  <c:v>1.5726133891368175</c:v>
                </c:pt>
                <c:pt idx="1">
                  <c:v>0.14583587113691635</c:v>
                </c:pt>
                <c:pt idx="2">
                  <c:v>6.3167938959502123E-2</c:v>
                </c:pt>
                <c:pt idx="3">
                  <c:v>3.8291809033018653E-2</c:v>
                </c:pt>
                <c:pt idx="4">
                  <c:v>2.7055574583747799E-2</c:v>
                </c:pt>
                <c:pt idx="5">
                  <c:v>2.0910291011940273E-2</c:v>
                </c:pt>
                <c:pt idx="6">
                  <c:v>1.7134813327488358E-2</c:v>
                </c:pt>
                <c:pt idx="7">
                  <c:v>1.463082164601536E-2</c:v>
                </c:pt>
                <c:pt idx="8">
                  <c:v>1.287257256515726E-2</c:v>
                </c:pt>
                <c:pt idx="9">
                  <c:v>1.1586940212625237E-2</c:v>
                </c:pt>
                <c:pt idx="10">
                  <c:v>1.0617990665493175E-2</c:v>
                </c:pt>
                <c:pt idx="11">
                  <c:v>9.8732090311689988E-3</c:v>
                </c:pt>
                <c:pt idx="12">
                  <c:v>9.2917677029020086E-3</c:v>
                </c:pt>
                <c:pt idx="13">
                  <c:v>8.8361960009809247E-3</c:v>
                </c:pt>
                <c:pt idx="14">
                  <c:v>8.4799024171076012E-3</c:v>
                </c:pt>
                <c:pt idx="15">
                  <c:v>8.2066030795208082E-3</c:v>
                </c:pt>
                <c:pt idx="16">
                  <c:v>8.006035175800905E-3</c:v>
                </c:pt>
                <c:pt idx="17">
                  <c:v>7.8725666072512312E-3</c:v>
                </c:pt>
                <c:pt idx="18">
                  <c:v>7.8064699811752347E-3</c:v>
                </c:pt>
                <c:pt idx="19">
                  <c:v>7.8201981949900645E-3</c:v>
                </c:pt>
                <c:pt idx="20">
                  <c:v>7.9947940653206269E-3</c:v>
                </c:pt>
              </c:numCache>
            </c:numRef>
          </c:val>
          <c:extLst>
            <c:ext xmlns:c16="http://schemas.microsoft.com/office/drawing/2014/chart" uri="{C3380CC4-5D6E-409C-BE32-E72D297353CC}">
              <c16:uniqueId val="{0000000F-9BE7-4B2D-9F2C-353D7B1F191D}"/>
            </c:ext>
          </c:extLst>
        </c:ser>
        <c:ser>
          <c:idx val="16"/>
          <c:order val="16"/>
          <c:val>
            <c:numRef>
              <c:f>Gamma!$B$90:$V$90</c:f>
              <c:numCache>
                <c:formatCode>0.00E+00</c:formatCode>
                <c:ptCount val="21"/>
                <c:pt idx="0">
                  <c:v>1.5725310778327675</c:v>
                </c:pt>
                <c:pt idx="1">
                  <c:v>0.14581957853469935</c:v>
                </c:pt>
                <c:pt idx="2">
                  <c:v>6.3155242845162135E-2</c:v>
                </c:pt>
                <c:pt idx="3">
                  <c:v>3.8280124589897248E-2</c:v>
                </c:pt>
                <c:pt idx="4">
                  <c:v>2.7044289843914382E-2</c:v>
                </c:pt>
                <c:pt idx="5">
                  <c:v>2.0899229948492026E-2</c:v>
                </c:pt>
                <c:pt idx="6">
                  <c:v>1.7123858166978603E-2</c:v>
                </c:pt>
                <c:pt idx="7">
                  <c:v>1.4619926332582585E-2</c:v>
                </c:pt>
                <c:pt idx="8">
                  <c:v>1.2861737791077032E-2</c:v>
                </c:pt>
                <c:pt idx="9">
                  <c:v>1.1576156071276499E-2</c:v>
                </c:pt>
                <c:pt idx="10">
                  <c:v>1.0607287032398317E-2</c:v>
                </c:pt>
                <c:pt idx="11">
                  <c:v>9.8626063459797391E-3</c:v>
                </c:pt>
                <c:pt idx="12">
                  <c:v>9.2813007457055643E-3</c:v>
                </c:pt>
                <c:pt idx="13">
                  <c:v>8.8258899206682048E-3</c:v>
                </c:pt>
                <c:pt idx="14">
                  <c:v>8.4697773323166026E-3</c:v>
                </c:pt>
                <c:pt idx="15">
                  <c:v>8.1966748843932923E-3</c:v>
                </c:pt>
                <c:pt idx="16">
                  <c:v>7.9963329001884707E-3</c:v>
                </c:pt>
                <c:pt idx="17">
                  <c:v>7.8631217609443152E-3</c:v>
                </c:pt>
                <c:pt idx="18">
                  <c:v>7.7973617910002332E-3</c:v>
                </c:pt>
                <c:pt idx="19">
                  <c:v>7.8115623020881004E-3</c:v>
                </c:pt>
                <c:pt idx="20">
                  <c:v>7.9869068387231103E-3</c:v>
                </c:pt>
              </c:numCache>
            </c:numRef>
          </c:val>
          <c:extLst>
            <c:ext xmlns:c16="http://schemas.microsoft.com/office/drawing/2014/chart" uri="{C3380CC4-5D6E-409C-BE32-E72D297353CC}">
              <c16:uniqueId val="{00000010-9BE7-4B2D-9F2C-353D7B1F191D}"/>
            </c:ext>
          </c:extLst>
        </c:ser>
        <c:ser>
          <c:idx val="17"/>
          <c:order val="17"/>
          <c:val>
            <c:numRef>
              <c:f>Gamma!$B$91:$V$91</c:f>
              <c:numCache>
                <c:formatCode>0.00E+00</c:formatCode>
                <c:ptCount val="21"/>
                <c:pt idx="0">
                  <c:v>1.5724125331039309</c:v>
                </c:pt>
                <c:pt idx="1">
                  <c:v>0.14579511832804026</c:v>
                </c:pt>
                <c:pt idx="2">
                  <c:v>6.3135919650814776E-2</c:v>
                </c:pt>
                <c:pt idx="3">
                  <c:v>3.8262153223475495E-2</c:v>
                </c:pt>
                <c:pt idx="4">
                  <c:v>2.7026649666684908E-2</c:v>
                </c:pt>
                <c:pt idx="5">
                  <c:v>2.0881659823505774E-2</c:v>
                </c:pt>
                <c:pt idx="6">
                  <c:v>1.7106161388946068E-2</c:v>
                </c:pt>
                <c:pt idx="7">
                  <c:v>1.460200974284389E-2</c:v>
                </c:pt>
                <c:pt idx="8">
                  <c:v>1.2843582764167038E-2</c:v>
                </c:pt>
                <c:pt idx="9">
                  <c:v>1.1557777185717735E-2</c:v>
                </c:pt>
                <c:pt idx="10">
                  <c:v>1.0588725613789891E-2</c:v>
                </c:pt>
                <c:pt idx="11">
                  <c:v>9.8439382112525866E-3</c:v>
                </c:pt>
                <c:pt idx="12">
                  <c:v>9.2626696843112234E-3</c:v>
                </c:pt>
                <c:pt idx="13">
                  <c:v>8.8074480889215375E-3</c:v>
                </c:pt>
                <c:pt idx="14">
                  <c:v>8.4517172908433781E-3</c:v>
                </c:pt>
                <c:pt idx="15">
                  <c:v>8.1792052944975498E-3</c:v>
                </c:pt>
                <c:pt idx="16">
                  <c:v>7.979684698308705E-3</c:v>
                </c:pt>
                <c:pt idx="17">
                  <c:v>7.847490889291096E-3</c:v>
                </c:pt>
                <c:pt idx="18">
                  <c:v>7.7829273878574686E-3</c:v>
                </c:pt>
                <c:pt idx="19">
                  <c:v>7.7984288569073971E-3</c:v>
                </c:pt>
                <c:pt idx="20">
                  <c:v>7.9749540401459866E-3</c:v>
                </c:pt>
              </c:numCache>
            </c:numRef>
          </c:val>
          <c:extLst>
            <c:ext xmlns:c16="http://schemas.microsoft.com/office/drawing/2014/chart" uri="{C3380CC4-5D6E-409C-BE32-E72D297353CC}">
              <c16:uniqueId val="{00000011-9BE7-4B2D-9F2C-353D7B1F191D}"/>
            </c:ext>
          </c:extLst>
        </c:ser>
        <c:ser>
          <c:idx val="18"/>
          <c:order val="18"/>
          <c:val>
            <c:numRef>
              <c:f>Gamma!$B$92:$V$92</c:f>
              <c:numCache>
                <c:formatCode>0.00E+00</c:formatCode>
                <c:ptCount val="21"/>
                <c:pt idx="0">
                  <c:v>1.5722825118802539</c:v>
                </c:pt>
                <c:pt idx="1">
                  <c:v>0.14576498414402458</c:v>
                </c:pt>
                <c:pt idx="2">
                  <c:v>6.3110980504602815E-2</c:v>
                </c:pt>
                <c:pt idx="3">
                  <c:v>3.8238349208618697E-2</c:v>
                </c:pt>
                <c:pt idx="4">
                  <c:v>2.700298961267689E-2</c:v>
                </c:pt>
                <c:pt idx="5">
                  <c:v>2.0857674653389384E-2</c:v>
                </c:pt>
                <c:pt idx="6">
                  <c:v>1.7081548975558039E-2</c:v>
                </c:pt>
                <c:pt idx="7">
                  <c:v>1.4576497383681202E-2</c:v>
                </c:pt>
                <c:pt idx="8">
                  <c:v>1.2816942853123282E-2</c:v>
                </c:pt>
                <c:pt idx="9">
                  <c:v>1.1529818365191419E-2</c:v>
                </c:pt>
                <c:pt idx="10">
                  <c:v>1.0559242240397011E-2</c:v>
                </c:pt>
                <c:pt idx="11">
                  <c:v>9.8127875771672271E-3</c:v>
                </c:pt>
                <c:pt idx="12">
                  <c:v>9.2297700436288557E-3</c:v>
                </c:pt>
                <c:pt idx="13">
                  <c:v>8.7728084200567047E-3</c:v>
                </c:pt>
                <c:pt idx="14">
                  <c:v>8.415490585570817E-3</c:v>
                </c:pt>
                <c:pt idx="15">
                  <c:v>8.1417475099063007E-3</c:v>
                </c:pt>
                <c:pt idx="16">
                  <c:v>7.941649389837567E-3</c:v>
                </c:pt>
                <c:pt idx="17">
                  <c:v>7.8099458024317456E-3</c:v>
                </c:pt>
                <c:pt idx="18">
                  <c:v>7.7475863924889093E-3</c:v>
                </c:pt>
                <c:pt idx="19">
                  <c:v>7.7681100429967242E-3</c:v>
                </c:pt>
                <c:pt idx="20">
                  <c:v>7.9548684822887961E-3</c:v>
                </c:pt>
              </c:numCache>
            </c:numRef>
          </c:val>
          <c:extLst>
            <c:ext xmlns:c16="http://schemas.microsoft.com/office/drawing/2014/chart" uri="{C3380CC4-5D6E-409C-BE32-E72D297353CC}">
              <c16:uniqueId val="{00000012-9BE7-4B2D-9F2C-353D7B1F191D}"/>
            </c:ext>
          </c:extLst>
        </c:ser>
        <c:ser>
          <c:idx val="19"/>
          <c:order val="19"/>
          <c:val>
            <c:numRef>
              <c:f>Gamma!$B$93:$V$93</c:f>
              <c:numCache>
                <c:formatCode>0.00E+00</c:formatCode>
                <c:ptCount val="21"/>
                <c:pt idx="0">
                  <c:v>1.5721501880979574</c:v>
                </c:pt>
                <c:pt idx="1">
                  <c:v>0.14571527043417626</c:v>
                </c:pt>
                <c:pt idx="2">
                  <c:v>6.3067805422035245E-2</c:v>
                </c:pt>
                <c:pt idx="3">
                  <c:v>3.819752781431382E-2</c:v>
                </c:pt>
                <c:pt idx="4">
                  <c:v>2.6963070930005537E-2</c:v>
                </c:pt>
                <c:pt idx="5">
                  <c:v>2.0817664485981213E-2</c:v>
                </c:pt>
                <c:pt idx="6">
                  <c:v>1.7040655440310411E-2</c:v>
                </c:pt>
                <c:pt idx="7">
                  <c:v>1.4534003593831441E-2</c:v>
                </c:pt>
                <c:pt idx="8">
                  <c:v>1.27720888850659E-2</c:v>
                </c:pt>
                <c:pt idx="9">
                  <c:v>1.1481805975547297E-2</c:v>
                </c:pt>
                <c:pt idx="10">
                  <c:v>1.0507164612757068E-2</c:v>
                </c:pt>
                <c:pt idx="11">
                  <c:v>9.7556150070223883E-3</c:v>
                </c:pt>
                <c:pt idx="12">
                  <c:v>9.1662824540420275E-3</c:v>
                </c:pt>
                <c:pt idx="13">
                  <c:v>8.7015343415789113E-3</c:v>
                </c:pt>
                <c:pt idx="14">
                  <c:v>8.3346524743801911E-3</c:v>
                </c:pt>
                <c:pt idx="15">
                  <c:v>8.0491365737727551E-3</c:v>
                </c:pt>
                <c:pt idx="16">
                  <c:v>7.8344847112392958E-3</c:v>
                </c:pt>
                <c:pt idx="17">
                  <c:v>7.6846087911408177E-3</c:v>
                </c:pt>
                <c:pt idx="18">
                  <c:v>7.5991457033957668E-3</c:v>
                </c:pt>
                <c:pt idx="19">
                  <c:v>7.5892438250804691E-3</c:v>
                </c:pt>
                <c:pt idx="20">
                  <c:v>7.7307538041377407E-3</c:v>
                </c:pt>
              </c:numCache>
            </c:numRef>
          </c:val>
          <c:extLst>
            <c:ext xmlns:c16="http://schemas.microsoft.com/office/drawing/2014/chart" uri="{C3380CC4-5D6E-409C-BE32-E72D297353CC}">
              <c16:uniqueId val="{00000013-9BE7-4B2D-9F2C-353D7B1F191D}"/>
            </c:ext>
          </c:extLst>
        </c:ser>
        <c:ser>
          <c:idx val="20"/>
          <c:order val="20"/>
          <c:val>
            <c:numRef>
              <c:f>Gamma!$B$94:$V$94</c:f>
              <c:numCache>
                <c:formatCode>0.00E+00</c:formatCode>
                <c:ptCount val="21"/>
                <c:pt idx="0">
                  <c:v>1.5720817425696794</c:v>
                </c:pt>
                <c:pt idx="1">
                  <c:v>0.14568120675457774</c:v>
                </c:pt>
                <c:pt idx="2">
                  <c:v>6.3038062773888515E-2</c:v>
                </c:pt>
                <c:pt idx="3">
                  <c:v>3.8169803587408999E-2</c:v>
                </c:pt>
                <c:pt idx="4">
                  <c:v>2.6936300736271034E-2</c:v>
                </c:pt>
                <c:pt idx="5">
                  <c:v>2.0791111167485901E-2</c:v>
                </c:pt>
                <c:pt idx="6">
                  <c:v>1.7013721859057543E-2</c:v>
                </c:pt>
                <c:pt idx="7">
                  <c:v>1.4506148439845672E-2</c:v>
                </c:pt>
                <c:pt idx="8">
                  <c:v>1.274276085167282E-2</c:v>
                </c:pt>
                <c:pt idx="9">
                  <c:v>1.1450424838000399E-2</c:v>
                </c:pt>
                <c:pt idx="10">
                  <c:v>1.0473060605308117E-2</c:v>
                </c:pt>
                <c:pt idx="11">
                  <c:v>9.7179860442130721E-3</c:v>
                </c:pt>
                <c:pt idx="12">
                  <c:v>9.1241326744431264E-3</c:v>
                </c:pt>
                <c:pt idx="13">
                  <c:v>8.6535896407233422E-3</c:v>
                </c:pt>
                <c:pt idx="14">
                  <c:v>8.2792668009068707E-3</c:v>
                </c:pt>
                <c:pt idx="15">
                  <c:v>7.9841349717188759E-3</c:v>
                </c:pt>
                <c:pt idx="16">
                  <c:v>7.7569569897168508E-3</c:v>
                </c:pt>
                <c:pt idx="17">
                  <c:v>7.5905757405312071E-3</c:v>
                </c:pt>
                <c:pt idx="18">
                  <c:v>7.4829676643203748E-3</c:v>
                </c:pt>
                <c:pt idx="19">
                  <c:v>7.4422694908332331E-3</c:v>
                </c:pt>
                <c:pt idx="20">
                  <c:v>7.5351479825614964E-3</c:v>
                </c:pt>
              </c:numCache>
            </c:numRef>
          </c:val>
          <c:extLst>
            <c:ext xmlns:c16="http://schemas.microsoft.com/office/drawing/2014/chart" uri="{C3380CC4-5D6E-409C-BE32-E72D297353CC}">
              <c16:uniqueId val="{00000014-9BE7-4B2D-9F2C-353D7B1F191D}"/>
            </c:ext>
          </c:extLst>
        </c:ser>
        <c:bandFmts/>
        <c:axId val="200079872"/>
        <c:axId val="200873024"/>
        <c:axId val="201416704"/>
      </c:surface3DChart>
      <c:catAx>
        <c:axId val="200079872"/>
        <c:scaling>
          <c:orientation val="minMax"/>
        </c:scaling>
        <c:delete val="1"/>
        <c:axPos val="b"/>
        <c:majorTickMark val="out"/>
        <c:minorTickMark val="none"/>
        <c:tickLblPos val="nextTo"/>
        <c:crossAx val="200873024"/>
        <c:crosses val="autoZero"/>
        <c:auto val="1"/>
        <c:lblAlgn val="ctr"/>
        <c:lblOffset val="100"/>
        <c:noMultiLvlLbl val="0"/>
      </c:catAx>
      <c:valAx>
        <c:axId val="200873024"/>
        <c:scaling>
          <c:orientation val="minMax"/>
        </c:scaling>
        <c:delete val="0"/>
        <c:axPos val="r"/>
        <c:majorGridlines/>
        <c:numFmt formatCode="0.00E+00" sourceLinked="1"/>
        <c:majorTickMark val="out"/>
        <c:minorTickMark val="none"/>
        <c:tickLblPos val="none"/>
        <c:crossAx val="200079872"/>
        <c:crosses val="autoZero"/>
        <c:crossBetween val="midCat"/>
      </c:valAx>
      <c:serAx>
        <c:axId val="201416704"/>
        <c:scaling>
          <c:orientation val="minMax"/>
        </c:scaling>
        <c:delete val="1"/>
        <c:axPos val="b"/>
        <c:majorTickMark val="out"/>
        <c:minorTickMark val="none"/>
        <c:tickLblPos val="nextTo"/>
        <c:crossAx val="200873024"/>
        <c:crosses val="autoZero"/>
      </c:serAx>
    </c:plotArea>
    <c:legend>
      <c:legendPos val="r"/>
      <c:overlay val="0"/>
      <c:txPr>
        <a:bodyPr/>
        <a:lstStyle/>
        <a:p>
          <a:pPr rtl="0">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Chart>
        <c:wireframe val="0"/>
        <c:ser>
          <c:idx val="0"/>
          <c:order val="0"/>
          <c:val>
            <c:numRef>
              <c:f>Photogeneration!$CE$69:$CX$69</c:f>
              <c:numCache>
                <c:formatCode>General</c:formatCode>
                <c:ptCount val="20"/>
              </c:numCache>
            </c:numRef>
          </c:val>
          <c:extLst>
            <c:ext xmlns:c16="http://schemas.microsoft.com/office/drawing/2014/chart" uri="{C3380CC4-5D6E-409C-BE32-E72D297353CC}">
              <c16:uniqueId val="{00000000-5D25-4216-8D62-7B47B3FB85F4}"/>
            </c:ext>
          </c:extLst>
        </c:ser>
        <c:ser>
          <c:idx val="1"/>
          <c:order val="1"/>
          <c:val>
            <c:numRef>
              <c:f>Photogeneration!$CE$70:$CX$70</c:f>
              <c:numCache>
                <c:formatCode>General</c:formatCode>
                <c:ptCount val="20"/>
              </c:numCache>
            </c:numRef>
          </c:val>
          <c:extLst>
            <c:ext xmlns:c16="http://schemas.microsoft.com/office/drawing/2014/chart" uri="{C3380CC4-5D6E-409C-BE32-E72D297353CC}">
              <c16:uniqueId val="{00000001-5D25-4216-8D62-7B47B3FB85F4}"/>
            </c:ext>
          </c:extLst>
        </c:ser>
        <c:ser>
          <c:idx val="2"/>
          <c:order val="2"/>
          <c:val>
            <c:numRef>
              <c:f>Photogeneration!$CE$71:$CX$71</c:f>
              <c:numCache>
                <c:formatCode>General</c:formatCode>
                <c:ptCount val="20"/>
              </c:numCache>
            </c:numRef>
          </c:val>
          <c:extLst>
            <c:ext xmlns:c16="http://schemas.microsoft.com/office/drawing/2014/chart" uri="{C3380CC4-5D6E-409C-BE32-E72D297353CC}">
              <c16:uniqueId val="{00000002-5D25-4216-8D62-7B47B3FB85F4}"/>
            </c:ext>
          </c:extLst>
        </c:ser>
        <c:ser>
          <c:idx val="3"/>
          <c:order val="3"/>
          <c:val>
            <c:numRef>
              <c:f>Photogeneration!$CE$72:$CX$72</c:f>
              <c:numCache>
                <c:formatCode>General</c:formatCode>
                <c:ptCount val="20"/>
              </c:numCache>
            </c:numRef>
          </c:val>
          <c:extLst>
            <c:ext xmlns:c16="http://schemas.microsoft.com/office/drawing/2014/chart" uri="{C3380CC4-5D6E-409C-BE32-E72D297353CC}">
              <c16:uniqueId val="{00000003-5D25-4216-8D62-7B47B3FB85F4}"/>
            </c:ext>
          </c:extLst>
        </c:ser>
        <c:ser>
          <c:idx val="4"/>
          <c:order val="4"/>
          <c:val>
            <c:numRef>
              <c:f>Photogeneration!$CE$73:$CX$73</c:f>
              <c:numCache>
                <c:formatCode>General</c:formatCode>
                <c:ptCount val="20"/>
              </c:numCache>
            </c:numRef>
          </c:val>
          <c:extLst>
            <c:ext xmlns:c16="http://schemas.microsoft.com/office/drawing/2014/chart" uri="{C3380CC4-5D6E-409C-BE32-E72D297353CC}">
              <c16:uniqueId val="{00000004-5D25-4216-8D62-7B47B3FB85F4}"/>
            </c:ext>
          </c:extLst>
        </c:ser>
        <c:ser>
          <c:idx val="5"/>
          <c:order val="5"/>
          <c:val>
            <c:numRef>
              <c:f>Photogeneration!$CE$74:$CX$74</c:f>
              <c:numCache>
                <c:formatCode>General</c:formatCode>
                <c:ptCount val="20"/>
              </c:numCache>
            </c:numRef>
          </c:val>
          <c:extLst>
            <c:ext xmlns:c16="http://schemas.microsoft.com/office/drawing/2014/chart" uri="{C3380CC4-5D6E-409C-BE32-E72D297353CC}">
              <c16:uniqueId val="{00000005-5D25-4216-8D62-7B47B3FB85F4}"/>
            </c:ext>
          </c:extLst>
        </c:ser>
        <c:ser>
          <c:idx val="6"/>
          <c:order val="6"/>
          <c:val>
            <c:numRef>
              <c:f>Photogeneration!$CE$75:$CX$75</c:f>
              <c:numCache>
                <c:formatCode>General</c:formatCode>
                <c:ptCount val="20"/>
              </c:numCache>
            </c:numRef>
          </c:val>
          <c:extLst>
            <c:ext xmlns:c16="http://schemas.microsoft.com/office/drawing/2014/chart" uri="{C3380CC4-5D6E-409C-BE32-E72D297353CC}">
              <c16:uniqueId val="{00000006-5D25-4216-8D62-7B47B3FB85F4}"/>
            </c:ext>
          </c:extLst>
        </c:ser>
        <c:ser>
          <c:idx val="7"/>
          <c:order val="7"/>
          <c:val>
            <c:numRef>
              <c:f>Photogeneration!$CE$76:$CX$76</c:f>
              <c:numCache>
                <c:formatCode>General</c:formatCode>
                <c:ptCount val="20"/>
              </c:numCache>
            </c:numRef>
          </c:val>
          <c:extLst>
            <c:ext xmlns:c16="http://schemas.microsoft.com/office/drawing/2014/chart" uri="{C3380CC4-5D6E-409C-BE32-E72D297353CC}">
              <c16:uniqueId val="{00000007-5D25-4216-8D62-7B47B3FB85F4}"/>
            </c:ext>
          </c:extLst>
        </c:ser>
        <c:ser>
          <c:idx val="8"/>
          <c:order val="8"/>
          <c:val>
            <c:numRef>
              <c:f>Photogeneration!$CE$77:$CX$77</c:f>
              <c:numCache>
                <c:formatCode>General</c:formatCode>
                <c:ptCount val="20"/>
              </c:numCache>
            </c:numRef>
          </c:val>
          <c:extLst>
            <c:ext xmlns:c16="http://schemas.microsoft.com/office/drawing/2014/chart" uri="{C3380CC4-5D6E-409C-BE32-E72D297353CC}">
              <c16:uniqueId val="{00000008-5D25-4216-8D62-7B47B3FB85F4}"/>
            </c:ext>
          </c:extLst>
        </c:ser>
        <c:ser>
          <c:idx val="9"/>
          <c:order val="9"/>
          <c:val>
            <c:numRef>
              <c:f>Photogeneration!$CE$78:$CX$78</c:f>
              <c:numCache>
                <c:formatCode>General</c:formatCode>
                <c:ptCount val="20"/>
              </c:numCache>
            </c:numRef>
          </c:val>
          <c:extLst>
            <c:ext xmlns:c16="http://schemas.microsoft.com/office/drawing/2014/chart" uri="{C3380CC4-5D6E-409C-BE32-E72D297353CC}">
              <c16:uniqueId val="{00000009-5D25-4216-8D62-7B47B3FB85F4}"/>
            </c:ext>
          </c:extLst>
        </c:ser>
        <c:ser>
          <c:idx val="10"/>
          <c:order val="10"/>
          <c:val>
            <c:numRef>
              <c:f>Photogeneration!$CE$79:$CX$79</c:f>
              <c:numCache>
                <c:formatCode>General</c:formatCode>
                <c:ptCount val="20"/>
              </c:numCache>
            </c:numRef>
          </c:val>
          <c:extLst>
            <c:ext xmlns:c16="http://schemas.microsoft.com/office/drawing/2014/chart" uri="{C3380CC4-5D6E-409C-BE32-E72D297353CC}">
              <c16:uniqueId val="{0000000A-5D25-4216-8D62-7B47B3FB85F4}"/>
            </c:ext>
          </c:extLst>
        </c:ser>
        <c:ser>
          <c:idx val="11"/>
          <c:order val="11"/>
          <c:val>
            <c:numRef>
              <c:f>Photogeneration!$CE$80:$CX$80</c:f>
              <c:numCache>
                <c:formatCode>General</c:formatCode>
                <c:ptCount val="20"/>
              </c:numCache>
            </c:numRef>
          </c:val>
          <c:extLst>
            <c:ext xmlns:c16="http://schemas.microsoft.com/office/drawing/2014/chart" uri="{C3380CC4-5D6E-409C-BE32-E72D297353CC}">
              <c16:uniqueId val="{0000000B-5D25-4216-8D62-7B47B3FB85F4}"/>
            </c:ext>
          </c:extLst>
        </c:ser>
        <c:ser>
          <c:idx val="12"/>
          <c:order val="12"/>
          <c:val>
            <c:numRef>
              <c:f>Photogeneration!$CE$81:$CX$81</c:f>
              <c:numCache>
                <c:formatCode>General</c:formatCode>
                <c:ptCount val="20"/>
              </c:numCache>
            </c:numRef>
          </c:val>
          <c:extLst>
            <c:ext xmlns:c16="http://schemas.microsoft.com/office/drawing/2014/chart" uri="{C3380CC4-5D6E-409C-BE32-E72D297353CC}">
              <c16:uniqueId val="{0000000C-5D25-4216-8D62-7B47B3FB85F4}"/>
            </c:ext>
          </c:extLst>
        </c:ser>
        <c:ser>
          <c:idx val="13"/>
          <c:order val="13"/>
          <c:val>
            <c:numRef>
              <c:f>Photogeneration!$CE$82:$CX$82</c:f>
              <c:numCache>
                <c:formatCode>General</c:formatCode>
                <c:ptCount val="20"/>
              </c:numCache>
            </c:numRef>
          </c:val>
          <c:extLst>
            <c:ext xmlns:c16="http://schemas.microsoft.com/office/drawing/2014/chart" uri="{C3380CC4-5D6E-409C-BE32-E72D297353CC}">
              <c16:uniqueId val="{0000000D-5D25-4216-8D62-7B47B3FB85F4}"/>
            </c:ext>
          </c:extLst>
        </c:ser>
        <c:ser>
          <c:idx val="14"/>
          <c:order val="14"/>
          <c:val>
            <c:numRef>
              <c:f>Photogeneration!$CE$83:$CX$83</c:f>
              <c:numCache>
                <c:formatCode>General</c:formatCode>
                <c:ptCount val="20"/>
              </c:numCache>
            </c:numRef>
          </c:val>
          <c:extLst>
            <c:ext xmlns:c16="http://schemas.microsoft.com/office/drawing/2014/chart" uri="{C3380CC4-5D6E-409C-BE32-E72D297353CC}">
              <c16:uniqueId val="{0000000E-5D25-4216-8D62-7B47B3FB85F4}"/>
            </c:ext>
          </c:extLst>
        </c:ser>
        <c:ser>
          <c:idx val="15"/>
          <c:order val="15"/>
          <c:val>
            <c:numRef>
              <c:f>Photogeneration!$CE$84:$CX$84</c:f>
              <c:numCache>
                <c:formatCode>General</c:formatCode>
                <c:ptCount val="20"/>
              </c:numCache>
            </c:numRef>
          </c:val>
          <c:extLst>
            <c:ext xmlns:c16="http://schemas.microsoft.com/office/drawing/2014/chart" uri="{C3380CC4-5D6E-409C-BE32-E72D297353CC}">
              <c16:uniqueId val="{0000000F-5D25-4216-8D62-7B47B3FB85F4}"/>
            </c:ext>
          </c:extLst>
        </c:ser>
        <c:ser>
          <c:idx val="16"/>
          <c:order val="16"/>
          <c:val>
            <c:numRef>
              <c:f>Photogeneration!$CE$85:$CX$85</c:f>
              <c:numCache>
                <c:formatCode>General</c:formatCode>
                <c:ptCount val="20"/>
              </c:numCache>
            </c:numRef>
          </c:val>
          <c:extLst>
            <c:ext xmlns:c16="http://schemas.microsoft.com/office/drawing/2014/chart" uri="{C3380CC4-5D6E-409C-BE32-E72D297353CC}">
              <c16:uniqueId val="{00000010-5D25-4216-8D62-7B47B3FB85F4}"/>
            </c:ext>
          </c:extLst>
        </c:ser>
        <c:ser>
          <c:idx val="17"/>
          <c:order val="17"/>
          <c:val>
            <c:numRef>
              <c:f>Photogeneration!$CE$86:$CX$86</c:f>
              <c:numCache>
                <c:formatCode>General</c:formatCode>
                <c:ptCount val="20"/>
              </c:numCache>
            </c:numRef>
          </c:val>
          <c:extLst>
            <c:ext xmlns:c16="http://schemas.microsoft.com/office/drawing/2014/chart" uri="{C3380CC4-5D6E-409C-BE32-E72D297353CC}">
              <c16:uniqueId val="{00000011-5D25-4216-8D62-7B47B3FB85F4}"/>
            </c:ext>
          </c:extLst>
        </c:ser>
        <c:ser>
          <c:idx val="18"/>
          <c:order val="18"/>
          <c:val>
            <c:numRef>
              <c:f>Photogeneration!$CE$87:$CX$87</c:f>
              <c:numCache>
                <c:formatCode>General</c:formatCode>
                <c:ptCount val="20"/>
              </c:numCache>
            </c:numRef>
          </c:val>
          <c:extLst>
            <c:ext xmlns:c16="http://schemas.microsoft.com/office/drawing/2014/chart" uri="{C3380CC4-5D6E-409C-BE32-E72D297353CC}">
              <c16:uniqueId val="{00000012-5D25-4216-8D62-7B47B3FB85F4}"/>
            </c:ext>
          </c:extLst>
        </c:ser>
        <c:ser>
          <c:idx val="19"/>
          <c:order val="19"/>
          <c:val>
            <c:numRef>
              <c:f>Photogeneration!$CE$88:$CX$88</c:f>
              <c:numCache>
                <c:formatCode>General</c:formatCode>
                <c:ptCount val="20"/>
              </c:numCache>
            </c:numRef>
          </c:val>
          <c:extLst>
            <c:ext xmlns:c16="http://schemas.microsoft.com/office/drawing/2014/chart" uri="{C3380CC4-5D6E-409C-BE32-E72D297353CC}">
              <c16:uniqueId val="{00000013-5D25-4216-8D62-7B47B3FB85F4}"/>
            </c:ext>
          </c:extLst>
        </c:ser>
        <c:bandFmts/>
        <c:axId val="200046592"/>
        <c:axId val="200875328"/>
        <c:axId val="201418624"/>
      </c:surfaceChart>
      <c:catAx>
        <c:axId val="200046592"/>
        <c:scaling>
          <c:orientation val="minMax"/>
        </c:scaling>
        <c:delete val="1"/>
        <c:axPos val="b"/>
        <c:majorTickMark val="out"/>
        <c:minorTickMark val="none"/>
        <c:tickLblPos val="nextTo"/>
        <c:crossAx val="200875328"/>
        <c:crosses val="autoZero"/>
        <c:auto val="1"/>
        <c:lblAlgn val="ctr"/>
        <c:lblOffset val="100"/>
        <c:noMultiLvlLbl val="0"/>
      </c:catAx>
      <c:valAx>
        <c:axId val="200875328"/>
        <c:scaling>
          <c:orientation val="minMax"/>
        </c:scaling>
        <c:delete val="0"/>
        <c:axPos val="l"/>
        <c:majorGridlines/>
        <c:numFmt formatCode="General" sourceLinked="1"/>
        <c:majorTickMark val="out"/>
        <c:minorTickMark val="none"/>
        <c:tickLblPos val="none"/>
        <c:crossAx val="200046592"/>
        <c:crosses val="autoZero"/>
        <c:crossBetween val="midCat"/>
      </c:valAx>
      <c:serAx>
        <c:axId val="201418624"/>
        <c:scaling>
          <c:orientation val="minMax"/>
        </c:scaling>
        <c:delete val="1"/>
        <c:axPos val="b"/>
        <c:majorTickMark val="out"/>
        <c:minorTickMark val="none"/>
        <c:tickLblPos val="nextTo"/>
        <c:crossAx val="200875328"/>
        <c:crosses val="autoZero"/>
      </c:serAx>
    </c:plotArea>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Chart>
        <c:wireframe val="0"/>
        <c:ser>
          <c:idx val="0"/>
          <c:order val="0"/>
          <c:val>
            <c:numRef>
              <c:f>Photogeneration!$BO$46:$CH$46</c:f>
              <c:numCache>
                <c:formatCode>General</c:formatCode>
                <c:ptCount val="20"/>
              </c:numCache>
            </c:numRef>
          </c:val>
          <c:extLst>
            <c:ext xmlns:c16="http://schemas.microsoft.com/office/drawing/2014/chart" uri="{C3380CC4-5D6E-409C-BE32-E72D297353CC}">
              <c16:uniqueId val="{00000000-BA91-47B4-966B-9D1452FC73E0}"/>
            </c:ext>
          </c:extLst>
        </c:ser>
        <c:ser>
          <c:idx val="1"/>
          <c:order val="1"/>
          <c:val>
            <c:numRef>
              <c:f>Photogeneration!$BO$47:$CH$47</c:f>
              <c:numCache>
                <c:formatCode>General</c:formatCode>
                <c:ptCount val="20"/>
              </c:numCache>
            </c:numRef>
          </c:val>
          <c:extLst>
            <c:ext xmlns:c16="http://schemas.microsoft.com/office/drawing/2014/chart" uri="{C3380CC4-5D6E-409C-BE32-E72D297353CC}">
              <c16:uniqueId val="{00000001-BA91-47B4-966B-9D1452FC73E0}"/>
            </c:ext>
          </c:extLst>
        </c:ser>
        <c:ser>
          <c:idx val="2"/>
          <c:order val="2"/>
          <c:val>
            <c:numRef>
              <c:f>Photogeneration!$BO$48:$CH$48</c:f>
              <c:numCache>
                <c:formatCode>General</c:formatCode>
                <c:ptCount val="20"/>
              </c:numCache>
            </c:numRef>
          </c:val>
          <c:extLst>
            <c:ext xmlns:c16="http://schemas.microsoft.com/office/drawing/2014/chart" uri="{C3380CC4-5D6E-409C-BE32-E72D297353CC}">
              <c16:uniqueId val="{00000002-BA91-47B4-966B-9D1452FC73E0}"/>
            </c:ext>
          </c:extLst>
        </c:ser>
        <c:ser>
          <c:idx val="3"/>
          <c:order val="3"/>
          <c:val>
            <c:numRef>
              <c:f>Photogeneration!$BO$49:$CH$49</c:f>
              <c:numCache>
                <c:formatCode>General</c:formatCode>
                <c:ptCount val="20"/>
              </c:numCache>
            </c:numRef>
          </c:val>
          <c:extLst>
            <c:ext xmlns:c16="http://schemas.microsoft.com/office/drawing/2014/chart" uri="{C3380CC4-5D6E-409C-BE32-E72D297353CC}">
              <c16:uniqueId val="{00000003-BA91-47B4-966B-9D1452FC73E0}"/>
            </c:ext>
          </c:extLst>
        </c:ser>
        <c:ser>
          <c:idx val="4"/>
          <c:order val="4"/>
          <c:val>
            <c:numRef>
              <c:f>Photogeneration!$BO$50:$CH$50</c:f>
              <c:numCache>
                <c:formatCode>General</c:formatCode>
                <c:ptCount val="20"/>
              </c:numCache>
            </c:numRef>
          </c:val>
          <c:extLst>
            <c:ext xmlns:c16="http://schemas.microsoft.com/office/drawing/2014/chart" uri="{C3380CC4-5D6E-409C-BE32-E72D297353CC}">
              <c16:uniqueId val="{00000004-BA91-47B4-966B-9D1452FC73E0}"/>
            </c:ext>
          </c:extLst>
        </c:ser>
        <c:ser>
          <c:idx val="5"/>
          <c:order val="5"/>
          <c:val>
            <c:numRef>
              <c:f>Photogeneration!$BO$51:$CH$51</c:f>
              <c:numCache>
                <c:formatCode>General</c:formatCode>
                <c:ptCount val="20"/>
              </c:numCache>
            </c:numRef>
          </c:val>
          <c:extLst>
            <c:ext xmlns:c16="http://schemas.microsoft.com/office/drawing/2014/chart" uri="{C3380CC4-5D6E-409C-BE32-E72D297353CC}">
              <c16:uniqueId val="{00000005-BA91-47B4-966B-9D1452FC73E0}"/>
            </c:ext>
          </c:extLst>
        </c:ser>
        <c:ser>
          <c:idx val="6"/>
          <c:order val="6"/>
          <c:val>
            <c:numRef>
              <c:f>Photogeneration!$BO$52:$CH$52</c:f>
              <c:numCache>
                <c:formatCode>General</c:formatCode>
                <c:ptCount val="20"/>
              </c:numCache>
            </c:numRef>
          </c:val>
          <c:extLst>
            <c:ext xmlns:c16="http://schemas.microsoft.com/office/drawing/2014/chart" uri="{C3380CC4-5D6E-409C-BE32-E72D297353CC}">
              <c16:uniqueId val="{00000006-BA91-47B4-966B-9D1452FC73E0}"/>
            </c:ext>
          </c:extLst>
        </c:ser>
        <c:ser>
          <c:idx val="7"/>
          <c:order val="7"/>
          <c:val>
            <c:numRef>
              <c:f>Photogeneration!$BO$53:$CH$53</c:f>
              <c:numCache>
                <c:formatCode>General</c:formatCode>
                <c:ptCount val="20"/>
              </c:numCache>
            </c:numRef>
          </c:val>
          <c:extLst>
            <c:ext xmlns:c16="http://schemas.microsoft.com/office/drawing/2014/chart" uri="{C3380CC4-5D6E-409C-BE32-E72D297353CC}">
              <c16:uniqueId val="{00000007-BA91-47B4-966B-9D1452FC73E0}"/>
            </c:ext>
          </c:extLst>
        </c:ser>
        <c:ser>
          <c:idx val="8"/>
          <c:order val="8"/>
          <c:val>
            <c:numRef>
              <c:f>Photogeneration!$BO$54:$CH$54</c:f>
              <c:numCache>
                <c:formatCode>General</c:formatCode>
                <c:ptCount val="20"/>
              </c:numCache>
            </c:numRef>
          </c:val>
          <c:extLst>
            <c:ext xmlns:c16="http://schemas.microsoft.com/office/drawing/2014/chart" uri="{C3380CC4-5D6E-409C-BE32-E72D297353CC}">
              <c16:uniqueId val="{00000008-BA91-47B4-966B-9D1452FC73E0}"/>
            </c:ext>
          </c:extLst>
        </c:ser>
        <c:ser>
          <c:idx val="9"/>
          <c:order val="9"/>
          <c:val>
            <c:numRef>
              <c:f>Photogeneration!$BO$55:$CH$55</c:f>
              <c:numCache>
                <c:formatCode>General</c:formatCode>
                <c:ptCount val="20"/>
              </c:numCache>
            </c:numRef>
          </c:val>
          <c:extLst>
            <c:ext xmlns:c16="http://schemas.microsoft.com/office/drawing/2014/chart" uri="{C3380CC4-5D6E-409C-BE32-E72D297353CC}">
              <c16:uniqueId val="{00000009-BA91-47B4-966B-9D1452FC73E0}"/>
            </c:ext>
          </c:extLst>
        </c:ser>
        <c:ser>
          <c:idx val="10"/>
          <c:order val="10"/>
          <c:val>
            <c:numRef>
              <c:f>Photogeneration!$BO$56:$CH$56</c:f>
              <c:numCache>
                <c:formatCode>General</c:formatCode>
                <c:ptCount val="20"/>
              </c:numCache>
            </c:numRef>
          </c:val>
          <c:extLst>
            <c:ext xmlns:c16="http://schemas.microsoft.com/office/drawing/2014/chart" uri="{C3380CC4-5D6E-409C-BE32-E72D297353CC}">
              <c16:uniqueId val="{0000000A-BA91-47B4-966B-9D1452FC73E0}"/>
            </c:ext>
          </c:extLst>
        </c:ser>
        <c:ser>
          <c:idx val="11"/>
          <c:order val="11"/>
          <c:val>
            <c:numRef>
              <c:f>Photogeneration!$BO$57:$CH$57</c:f>
              <c:numCache>
                <c:formatCode>General</c:formatCode>
                <c:ptCount val="20"/>
              </c:numCache>
            </c:numRef>
          </c:val>
          <c:extLst>
            <c:ext xmlns:c16="http://schemas.microsoft.com/office/drawing/2014/chart" uri="{C3380CC4-5D6E-409C-BE32-E72D297353CC}">
              <c16:uniqueId val="{0000000B-BA91-47B4-966B-9D1452FC73E0}"/>
            </c:ext>
          </c:extLst>
        </c:ser>
        <c:ser>
          <c:idx val="12"/>
          <c:order val="12"/>
          <c:val>
            <c:numRef>
              <c:f>Photogeneration!$BO$58:$CH$58</c:f>
              <c:numCache>
                <c:formatCode>General</c:formatCode>
                <c:ptCount val="20"/>
              </c:numCache>
            </c:numRef>
          </c:val>
          <c:extLst>
            <c:ext xmlns:c16="http://schemas.microsoft.com/office/drawing/2014/chart" uri="{C3380CC4-5D6E-409C-BE32-E72D297353CC}">
              <c16:uniqueId val="{0000000C-BA91-47B4-966B-9D1452FC73E0}"/>
            </c:ext>
          </c:extLst>
        </c:ser>
        <c:ser>
          <c:idx val="13"/>
          <c:order val="13"/>
          <c:val>
            <c:numRef>
              <c:f>Photogeneration!$BO$59:$CH$59</c:f>
              <c:numCache>
                <c:formatCode>General</c:formatCode>
                <c:ptCount val="20"/>
              </c:numCache>
            </c:numRef>
          </c:val>
          <c:extLst>
            <c:ext xmlns:c16="http://schemas.microsoft.com/office/drawing/2014/chart" uri="{C3380CC4-5D6E-409C-BE32-E72D297353CC}">
              <c16:uniqueId val="{0000000D-BA91-47B4-966B-9D1452FC73E0}"/>
            </c:ext>
          </c:extLst>
        </c:ser>
        <c:ser>
          <c:idx val="14"/>
          <c:order val="14"/>
          <c:val>
            <c:numRef>
              <c:f>Photogeneration!$BO$60:$CH$60</c:f>
              <c:numCache>
                <c:formatCode>General</c:formatCode>
                <c:ptCount val="20"/>
              </c:numCache>
            </c:numRef>
          </c:val>
          <c:extLst>
            <c:ext xmlns:c16="http://schemas.microsoft.com/office/drawing/2014/chart" uri="{C3380CC4-5D6E-409C-BE32-E72D297353CC}">
              <c16:uniqueId val="{0000000E-BA91-47B4-966B-9D1452FC73E0}"/>
            </c:ext>
          </c:extLst>
        </c:ser>
        <c:ser>
          <c:idx val="15"/>
          <c:order val="15"/>
          <c:val>
            <c:numRef>
              <c:f>Photogeneration!$BO$61:$CH$61</c:f>
              <c:numCache>
                <c:formatCode>General</c:formatCode>
                <c:ptCount val="20"/>
              </c:numCache>
            </c:numRef>
          </c:val>
          <c:extLst>
            <c:ext xmlns:c16="http://schemas.microsoft.com/office/drawing/2014/chart" uri="{C3380CC4-5D6E-409C-BE32-E72D297353CC}">
              <c16:uniqueId val="{0000000F-BA91-47B4-966B-9D1452FC73E0}"/>
            </c:ext>
          </c:extLst>
        </c:ser>
        <c:ser>
          <c:idx val="16"/>
          <c:order val="16"/>
          <c:val>
            <c:numRef>
              <c:f>Photogeneration!$BO$62:$CH$62</c:f>
              <c:numCache>
                <c:formatCode>General</c:formatCode>
                <c:ptCount val="20"/>
              </c:numCache>
            </c:numRef>
          </c:val>
          <c:extLst>
            <c:ext xmlns:c16="http://schemas.microsoft.com/office/drawing/2014/chart" uri="{C3380CC4-5D6E-409C-BE32-E72D297353CC}">
              <c16:uniqueId val="{00000010-BA91-47B4-966B-9D1452FC73E0}"/>
            </c:ext>
          </c:extLst>
        </c:ser>
        <c:ser>
          <c:idx val="17"/>
          <c:order val="17"/>
          <c:val>
            <c:numRef>
              <c:f>Photogeneration!$BO$63:$CH$63</c:f>
              <c:numCache>
                <c:formatCode>General</c:formatCode>
                <c:ptCount val="20"/>
              </c:numCache>
            </c:numRef>
          </c:val>
          <c:extLst>
            <c:ext xmlns:c16="http://schemas.microsoft.com/office/drawing/2014/chart" uri="{C3380CC4-5D6E-409C-BE32-E72D297353CC}">
              <c16:uniqueId val="{00000011-BA91-47B4-966B-9D1452FC73E0}"/>
            </c:ext>
          </c:extLst>
        </c:ser>
        <c:ser>
          <c:idx val="18"/>
          <c:order val="18"/>
          <c:val>
            <c:numRef>
              <c:f>Photogeneration!$BO$64:$CH$64</c:f>
              <c:numCache>
                <c:formatCode>General</c:formatCode>
                <c:ptCount val="20"/>
              </c:numCache>
            </c:numRef>
          </c:val>
          <c:extLst>
            <c:ext xmlns:c16="http://schemas.microsoft.com/office/drawing/2014/chart" uri="{C3380CC4-5D6E-409C-BE32-E72D297353CC}">
              <c16:uniqueId val="{00000012-BA91-47B4-966B-9D1452FC73E0}"/>
            </c:ext>
          </c:extLst>
        </c:ser>
        <c:ser>
          <c:idx val="19"/>
          <c:order val="19"/>
          <c:val>
            <c:numRef>
              <c:f>Photogeneration!$BO$65:$CH$65</c:f>
              <c:numCache>
                <c:formatCode>General</c:formatCode>
                <c:ptCount val="20"/>
              </c:numCache>
            </c:numRef>
          </c:val>
          <c:extLst>
            <c:ext xmlns:c16="http://schemas.microsoft.com/office/drawing/2014/chart" uri="{C3380CC4-5D6E-409C-BE32-E72D297353CC}">
              <c16:uniqueId val="{00000013-BA91-47B4-966B-9D1452FC73E0}"/>
            </c:ext>
          </c:extLst>
        </c:ser>
        <c:bandFmts/>
        <c:axId val="200045056"/>
        <c:axId val="201369280"/>
        <c:axId val="201419904"/>
      </c:surfaceChart>
      <c:catAx>
        <c:axId val="200045056"/>
        <c:scaling>
          <c:orientation val="minMax"/>
        </c:scaling>
        <c:delete val="1"/>
        <c:axPos val="b"/>
        <c:majorTickMark val="out"/>
        <c:minorTickMark val="none"/>
        <c:tickLblPos val="nextTo"/>
        <c:crossAx val="201369280"/>
        <c:crosses val="autoZero"/>
        <c:auto val="1"/>
        <c:lblAlgn val="ctr"/>
        <c:lblOffset val="100"/>
        <c:noMultiLvlLbl val="0"/>
      </c:catAx>
      <c:valAx>
        <c:axId val="201369280"/>
        <c:scaling>
          <c:orientation val="minMax"/>
        </c:scaling>
        <c:delete val="0"/>
        <c:axPos val="l"/>
        <c:majorGridlines/>
        <c:numFmt formatCode="General" sourceLinked="1"/>
        <c:majorTickMark val="out"/>
        <c:minorTickMark val="none"/>
        <c:tickLblPos val="none"/>
        <c:crossAx val="200045056"/>
        <c:crosses val="autoZero"/>
        <c:crossBetween val="midCat"/>
      </c:valAx>
      <c:serAx>
        <c:axId val="201419904"/>
        <c:scaling>
          <c:orientation val="minMax"/>
        </c:scaling>
        <c:delete val="1"/>
        <c:axPos val="b"/>
        <c:majorTickMark val="out"/>
        <c:minorTickMark val="none"/>
        <c:tickLblPos val="nextTo"/>
        <c:crossAx val="201369280"/>
        <c:crosses val="autoZero"/>
      </c:serAx>
    </c:plotArea>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90"/>
      <c:rotY val="0"/>
      <c:rAngAx val="0"/>
      <c:perspective val="0"/>
    </c:view3D>
    <c:floor>
      <c:thickness val="0"/>
    </c:floor>
    <c:sideWall>
      <c:thickness val="0"/>
    </c:sideWall>
    <c:backWall>
      <c:thickness val="0"/>
    </c:backWall>
    <c:plotArea>
      <c:layout/>
      <c:surface3DChart>
        <c:wireframe val="0"/>
        <c:ser>
          <c:idx val="0"/>
          <c:order val="0"/>
          <c:val>
            <c:numRef>
              <c:f>Photogeneration!$B$15:$V$15</c:f>
              <c:numCache>
                <c:formatCode>0.00E+00</c:formatCode>
                <c:ptCount val="21"/>
                <c:pt idx="0">
                  <c:v>0.78346727394677818</c:v>
                </c:pt>
                <c:pt idx="1">
                  <c:v>1.173807041568623</c:v>
                </c:pt>
                <c:pt idx="2">
                  <c:v>1.5641734871550812</c:v>
                </c:pt>
                <c:pt idx="3">
                  <c:v>1.5642266366473441</c:v>
                </c:pt>
                <c:pt idx="4">
                  <c:v>1.5642752736295158</c:v>
                </c:pt>
                <c:pt idx="5">
                  <c:v>1.5643148227171551</c:v>
                </c:pt>
                <c:pt idx="6">
                  <c:v>1.5643455323926814</c:v>
                </c:pt>
                <c:pt idx="7">
                  <c:v>1.5643689747913401</c:v>
                </c:pt>
                <c:pt idx="8">
                  <c:v>1.5643866998708029</c:v>
                </c:pt>
                <c:pt idx="9">
                  <c:v>1.5643999334638496</c:v>
                </c:pt>
                <c:pt idx="10">
                  <c:v>1.5644095636703457</c:v>
                </c:pt>
                <c:pt idx="11">
                  <c:v>1.564416182810342</c:v>
                </c:pt>
                <c:pt idx="12">
                  <c:v>1.5644201238162909</c:v>
                </c:pt>
                <c:pt idx="13">
                  <c:v>1.5644214699143653</c:v>
                </c:pt>
                <c:pt idx="14">
                  <c:v>1.5644200283863765</c:v>
                </c:pt>
                <c:pt idx="15">
                  <c:v>1.5644152847022403</c:v>
                </c:pt>
                <c:pt idx="16">
                  <c:v>1.5644064526473871</c:v>
                </c:pt>
                <c:pt idx="17">
                  <c:v>1.5643930025919175</c:v>
                </c:pt>
                <c:pt idx="18">
                  <c:v>1.5643762205435681</c:v>
                </c:pt>
                <c:pt idx="19">
                  <c:v>1.5643326909111885</c:v>
                </c:pt>
                <c:pt idx="20">
                  <c:v>1.5642980420663912</c:v>
                </c:pt>
              </c:numCache>
            </c:numRef>
          </c:val>
          <c:extLst>
            <c:ext xmlns:c16="http://schemas.microsoft.com/office/drawing/2014/chart" uri="{C3380CC4-5D6E-409C-BE32-E72D297353CC}">
              <c16:uniqueId val="{00000000-8632-4231-8366-0BA3D22F3A8E}"/>
            </c:ext>
          </c:extLst>
        </c:ser>
        <c:ser>
          <c:idx val="1"/>
          <c:order val="1"/>
          <c:val>
            <c:numRef>
              <c:f>Photogeneration!$B$16:$V$16</c:f>
              <c:numCache>
                <c:formatCode>0.00E+00</c:formatCode>
                <c:ptCount val="21"/>
                <c:pt idx="0">
                  <c:v>7.774550431334068E-2</c:v>
                </c:pt>
                <c:pt idx="1">
                  <c:v>0.10982517774708013</c:v>
                </c:pt>
                <c:pt idx="2">
                  <c:v>0.14312600318065014</c:v>
                </c:pt>
                <c:pt idx="3">
                  <c:v>0.1443860868794816</c:v>
                </c:pt>
                <c:pt idx="4">
                  <c:v>0.14454095057954319</c:v>
                </c:pt>
                <c:pt idx="5">
                  <c:v>0.1446762630173424</c:v>
                </c:pt>
                <c:pt idx="6">
                  <c:v>0.14473462312264543</c:v>
                </c:pt>
                <c:pt idx="7">
                  <c:v>0.1447844060708095</c:v>
                </c:pt>
                <c:pt idx="8">
                  <c:v>0.1448132919640524</c:v>
                </c:pt>
                <c:pt idx="9">
                  <c:v>0.14483732735807672</c:v>
                </c:pt>
                <c:pt idx="10">
                  <c:v>0.14485249502547401</c:v>
                </c:pt>
                <c:pt idx="11">
                  <c:v>0.14486450864243894</c:v>
                </c:pt>
                <c:pt idx="12">
                  <c:v>0.14487152028504408</c:v>
                </c:pt>
                <c:pt idx="13">
                  <c:v>0.14487587727419673</c:v>
                </c:pt>
                <c:pt idx="14">
                  <c:v>0.14487625057248754</c:v>
                </c:pt>
                <c:pt idx="15">
                  <c:v>0.14487334075264277</c:v>
                </c:pt>
                <c:pt idx="16">
                  <c:v>0.14486568409480333</c:v>
                </c:pt>
                <c:pt idx="17">
                  <c:v>0.14485355106915002</c:v>
                </c:pt>
                <c:pt idx="18">
                  <c:v>0.14483682437620768</c:v>
                </c:pt>
                <c:pt idx="19">
                  <c:v>0.14479784737186407</c:v>
                </c:pt>
                <c:pt idx="20">
                  <c:v>0.1447679815972891</c:v>
                </c:pt>
              </c:numCache>
            </c:numRef>
          </c:val>
          <c:extLst>
            <c:ext xmlns:c16="http://schemas.microsoft.com/office/drawing/2014/chart" uri="{C3380CC4-5D6E-409C-BE32-E72D297353CC}">
              <c16:uniqueId val="{00000001-8632-4231-8366-0BA3D22F3A8E}"/>
            </c:ext>
          </c:extLst>
        </c:ser>
        <c:ser>
          <c:idx val="2"/>
          <c:order val="2"/>
          <c:val>
            <c:numRef>
              <c:f>Photogeneration!$B$17:$V$17</c:f>
              <c:numCache>
                <c:formatCode>0.00E+00</c:formatCode>
                <c:ptCount val="21"/>
                <c:pt idx="0">
                  <c:v>3.5874712877704572E-2</c:v>
                </c:pt>
                <c:pt idx="1">
                  <c:v>4.8058338209008282E-2</c:v>
                </c:pt>
                <c:pt idx="2">
                  <c:v>6.1210362290826575E-2</c:v>
                </c:pt>
                <c:pt idx="3">
                  <c:v>6.22291091050294E-2</c:v>
                </c:pt>
                <c:pt idx="4">
                  <c:v>6.2372804710442167E-2</c:v>
                </c:pt>
                <c:pt idx="5">
                  <c:v>6.2487307100384866E-2</c:v>
                </c:pt>
                <c:pt idx="6">
                  <c:v>6.2541148535661756E-2</c:v>
                </c:pt>
                <c:pt idx="7">
                  <c:v>6.2585232992000528E-2</c:v>
                </c:pt>
                <c:pt idx="8">
                  <c:v>6.2612145845241177E-2</c:v>
                </c:pt>
                <c:pt idx="9">
                  <c:v>6.263389014776824E-2</c:v>
                </c:pt>
                <c:pt idx="10">
                  <c:v>6.2648065930284713E-2</c:v>
                </c:pt>
                <c:pt idx="11">
                  <c:v>6.2658965386627075E-2</c:v>
                </c:pt>
                <c:pt idx="12">
                  <c:v>6.2665437757852466E-2</c:v>
                </c:pt>
                <c:pt idx="13">
                  <c:v>6.2669204222906019E-2</c:v>
                </c:pt>
                <c:pt idx="14">
                  <c:v>6.2669300324502561E-2</c:v>
                </c:pt>
                <c:pt idx="15">
                  <c:v>6.2666113567463017E-2</c:v>
                </c:pt>
                <c:pt idx="16">
                  <c:v>6.2658400733657985E-2</c:v>
                </c:pt>
                <c:pt idx="17">
                  <c:v>6.2646195554957346E-2</c:v>
                </c:pt>
                <c:pt idx="18">
                  <c:v>6.2629076792760585E-2</c:v>
                </c:pt>
                <c:pt idx="19">
                  <c:v>6.2592279692163605E-2</c:v>
                </c:pt>
                <c:pt idx="20">
                  <c:v>6.2565073236452329E-2</c:v>
                </c:pt>
              </c:numCache>
            </c:numRef>
          </c:val>
          <c:extLst>
            <c:ext xmlns:c16="http://schemas.microsoft.com/office/drawing/2014/chart" uri="{C3380CC4-5D6E-409C-BE32-E72D297353CC}">
              <c16:uniqueId val="{00000002-8632-4231-8366-0BA3D22F3A8E}"/>
            </c:ext>
          </c:extLst>
        </c:ser>
        <c:ser>
          <c:idx val="3"/>
          <c:order val="3"/>
          <c:val>
            <c:numRef>
              <c:f>Photogeneration!$B$18:$V$18</c:f>
              <c:numCache>
                <c:formatCode>0.00E+00</c:formatCode>
                <c:ptCount val="21"/>
                <c:pt idx="0">
                  <c:v>2.3032768366204111E-2</c:v>
                </c:pt>
                <c:pt idx="1">
                  <c:v>2.9448788532376115E-2</c:v>
                </c:pt>
                <c:pt idx="2">
                  <c:v>3.6655260080312752E-2</c:v>
                </c:pt>
                <c:pt idx="3">
                  <c:v>3.7512043304044111E-2</c:v>
                </c:pt>
                <c:pt idx="4">
                  <c:v>3.7656540752216999E-2</c:v>
                </c:pt>
                <c:pt idx="5">
                  <c:v>3.7757881281736801E-2</c:v>
                </c:pt>
                <c:pt idx="6">
                  <c:v>3.7809882874125476E-2</c:v>
                </c:pt>
                <c:pt idx="7">
                  <c:v>3.7850431099450396E-2</c:v>
                </c:pt>
                <c:pt idx="8">
                  <c:v>3.7876308499393406E-2</c:v>
                </c:pt>
                <c:pt idx="9">
                  <c:v>3.7896633658595497E-2</c:v>
                </c:pt>
                <c:pt idx="10">
                  <c:v>3.7910300598758051E-2</c:v>
                </c:pt>
                <c:pt idx="11">
                  <c:v>3.7920537750818981E-2</c:v>
                </c:pt>
                <c:pt idx="12">
                  <c:v>3.7926765341929569E-2</c:v>
                </c:pt>
                <c:pt idx="13">
                  <c:v>3.7930153704493298E-2</c:v>
                </c:pt>
                <c:pt idx="14">
                  <c:v>3.793011077280601E-2</c:v>
                </c:pt>
                <c:pt idx="15">
                  <c:v>3.7926785390359957E-2</c:v>
                </c:pt>
                <c:pt idx="16">
                  <c:v>3.7919089203373377E-2</c:v>
                </c:pt>
                <c:pt idx="17">
                  <c:v>3.7906831325832301E-2</c:v>
                </c:pt>
                <c:pt idx="18">
                  <c:v>3.7889377467280681E-2</c:v>
                </c:pt>
                <c:pt idx="19">
                  <c:v>3.7853814433626315E-2</c:v>
                </c:pt>
                <c:pt idx="20">
                  <c:v>3.7828201485701297E-2</c:v>
                </c:pt>
              </c:numCache>
            </c:numRef>
          </c:val>
          <c:extLst>
            <c:ext xmlns:c16="http://schemas.microsoft.com/office/drawing/2014/chart" uri="{C3380CC4-5D6E-409C-BE32-E72D297353CC}">
              <c16:uniqueId val="{00000003-8632-4231-8366-0BA3D22F3A8E}"/>
            </c:ext>
          </c:extLst>
        </c:ser>
        <c:ser>
          <c:idx val="4"/>
          <c:order val="4"/>
          <c:val>
            <c:numRef>
              <c:f>Photogeneration!$B$19:$V$19</c:f>
              <c:numCache>
                <c:formatCode>0.00E+00</c:formatCode>
                <c:ptCount val="21"/>
                <c:pt idx="0">
                  <c:v>1.7122410690590416E-2</c:v>
                </c:pt>
                <c:pt idx="1">
                  <c:v>2.1040340135557431E-2</c:v>
                </c:pt>
                <c:pt idx="2">
                  <c:v>2.5611238555365665E-2</c:v>
                </c:pt>
                <c:pt idx="3">
                  <c:v>2.6346604671172693E-2</c:v>
                </c:pt>
                <c:pt idx="4">
                  <c:v>2.6496478728146425E-2</c:v>
                </c:pt>
                <c:pt idx="5">
                  <c:v>2.658929544221425E-2</c:v>
                </c:pt>
                <c:pt idx="6">
                  <c:v>2.6640389132132812E-2</c:v>
                </c:pt>
                <c:pt idx="7">
                  <c:v>2.6678625402510907E-2</c:v>
                </c:pt>
                <c:pt idx="8">
                  <c:v>2.6704047070870426E-2</c:v>
                </c:pt>
                <c:pt idx="9">
                  <c:v>2.6723458214199792E-2</c:v>
                </c:pt>
                <c:pt idx="10">
                  <c:v>2.6736835910343995E-2</c:v>
                </c:pt>
                <c:pt idx="11">
                  <c:v>2.6746618475983901E-2</c:v>
                </c:pt>
                <c:pt idx="12">
                  <c:v>2.6752686907437762E-2</c:v>
                </c:pt>
                <c:pt idx="13">
                  <c:v>2.6755922974005239E-2</c:v>
                </c:pt>
                <c:pt idx="14">
                  <c:v>2.6755867389845176E-2</c:v>
                </c:pt>
                <c:pt idx="15">
                  <c:v>2.6752480272847497E-2</c:v>
                </c:pt>
                <c:pt idx="16">
                  <c:v>2.6744813752696394E-2</c:v>
                </c:pt>
                <c:pt idx="17">
                  <c:v>2.6732382648420903E-2</c:v>
                </c:pt>
                <c:pt idx="18">
                  <c:v>2.6714588462007721E-2</c:v>
                </c:pt>
                <c:pt idx="19">
                  <c:v>2.6679595116059031E-2</c:v>
                </c:pt>
                <c:pt idx="20">
                  <c:v>2.6654814866307306E-2</c:v>
                </c:pt>
              </c:numCache>
            </c:numRef>
          </c:val>
          <c:extLst>
            <c:ext xmlns:c16="http://schemas.microsoft.com/office/drawing/2014/chart" uri="{C3380CC4-5D6E-409C-BE32-E72D297353CC}">
              <c16:uniqueId val="{00000004-8632-4231-8366-0BA3D22F3A8E}"/>
            </c:ext>
          </c:extLst>
        </c:ser>
        <c:ser>
          <c:idx val="5"/>
          <c:order val="5"/>
          <c:val>
            <c:numRef>
              <c:f>Photogeneration!$B$20:$V$20</c:f>
              <c:numCache>
                <c:formatCode>0.00E+00</c:formatCode>
                <c:ptCount val="21"/>
                <c:pt idx="0">
                  <c:v>1.3822689067804846E-2</c:v>
                </c:pt>
                <c:pt idx="1">
                  <c:v>1.6440546982966806E-2</c:v>
                </c:pt>
                <c:pt idx="2">
                  <c:v>1.9599563341537306E-2</c:v>
                </c:pt>
                <c:pt idx="3">
                  <c:v>2.0236424323653478E-2</c:v>
                </c:pt>
                <c:pt idx="4">
                  <c:v>2.0392388345281117E-2</c:v>
                </c:pt>
                <c:pt idx="5">
                  <c:v>2.0480127588612271E-2</c:v>
                </c:pt>
                <c:pt idx="6">
                  <c:v>2.0530888407785428E-2</c:v>
                </c:pt>
                <c:pt idx="7">
                  <c:v>2.056760658351791E-2</c:v>
                </c:pt>
                <c:pt idx="8">
                  <c:v>2.0592684950922764E-2</c:v>
                </c:pt>
                <c:pt idx="9">
                  <c:v>2.061147420108906E-2</c:v>
                </c:pt>
                <c:pt idx="10">
                  <c:v>2.0624655585839698E-2</c:v>
                </c:pt>
                <c:pt idx="11">
                  <c:v>2.0634142774466093E-2</c:v>
                </c:pt>
                <c:pt idx="12">
                  <c:v>2.0640090179017044E-2</c:v>
                </c:pt>
                <c:pt idx="13">
                  <c:v>2.0643162153339764E-2</c:v>
                </c:pt>
                <c:pt idx="14">
                  <c:v>2.0643085928635615E-2</c:v>
                </c:pt>
                <c:pt idx="15">
                  <c:v>2.063970386823373E-2</c:v>
                </c:pt>
                <c:pt idx="16">
                  <c:v>2.0632133640268339E-2</c:v>
                </c:pt>
                <c:pt idx="17">
                  <c:v>2.0619622588042157E-2</c:v>
                </c:pt>
                <c:pt idx="18">
                  <c:v>2.0601421539517693E-2</c:v>
                </c:pt>
                <c:pt idx="19">
                  <c:v>2.0566337306831897E-2</c:v>
                </c:pt>
                <c:pt idx="20">
                  <c:v>2.0541783836091794E-2</c:v>
                </c:pt>
              </c:numCache>
            </c:numRef>
          </c:val>
          <c:extLst>
            <c:ext xmlns:c16="http://schemas.microsoft.com/office/drawing/2014/chart" uri="{C3380CC4-5D6E-409C-BE32-E72D297353CC}">
              <c16:uniqueId val="{00000005-8632-4231-8366-0BA3D22F3A8E}"/>
            </c:ext>
          </c:extLst>
        </c:ser>
        <c:ser>
          <c:idx val="6"/>
          <c:order val="6"/>
          <c:val>
            <c:numRef>
              <c:f>Photogeneration!$B$21:$V$21</c:f>
              <c:numCache>
                <c:formatCode>0.00E+00</c:formatCode>
                <c:ptCount val="21"/>
                <c:pt idx="0">
                  <c:v>1.1750206673296314E-2</c:v>
                </c:pt>
                <c:pt idx="1">
                  <c:v>1.3613755522847716E-2</c:v>
                </c:pt>
                <c:pt idx="2">
                  <c:v>1.5927351432385748E-2</c:v>
                </c:pt>
                <c:pt idx="3">
                  <c:v>1.6481405175344455E-2</c:v>
                </c:pt>
                <c:pt idx="4">
                  <c:v>1.6641824102767187E-2</c:v>
                </c:pt>
                <c:pt idx="5">
                  <c:v>1.6726706479870145E-2</c:v>
                </c:pt>
                <c:pt idx="6">
                  <c:v>1.677722134534497E-2</c:v>
                </c:pt>
                <c:pt idx="7">
                  <c:v>1.6812921559199275E-2</c:v>
                </c:pt>
                <c:pt idx="8">
                  <c:v>1.6837736786498563E-2</c:v>
                </c:pt>
                <c:pt idx="9">
                  <c:v>1.6856102733992025E-2</c:v>
                </c:pt>
                <c:pt idx="10">
                  <c:v>1.686913121455702E-2</c:v>
                </c:pt>
                <c:pt idx="11">
                  <c:v>1.6878400612204178E-2</c:v>
                </c:pt>
                <c:pt idx="12">
                  <c:v>1.6884276201963439E-2</c:v>
                </c:pt>
                <c:pt idx="13">
                  <c:v>1.6887270536998088E-2</c:v>
                </c:pt>
                <c:pt idx="14">
                  <c:v>1.6887211813225497E-2</c:v>
                </c:pt>
                <c:pt idx="15">
                  <c:v>1.6883856642070431E-2</c:v>
                </c:pt>
                <c:pt idx="16">
                  <c:v>1.6876377531113027E-2</c:v>
                </c:pt>
                <c:pt idx="17">
                  <c:v>1.6863759710022051E-2</c:v>
                </c:pt>
                <c:pt idx="18">
                  <c:v>1.684505556223263E-2</c:v>
                </c:pt>
                <c:pt idx="19">
                  <c:v>1.6809270781113571E-2</c:v>
                </c:pt>
                <c:pt idx="20">
                  <c:v>1.6784420060129358E-2</c:v>
                </c:pt>
              </c:numCache>
            </c:numRef>
          </c:val>
          <c:extLst>
            <c:ext xmlns:c16="http://schemas.microsoft.com/office/drawing/2014/chart" uri="{C3380CC4-5D6E-409C-BE32-E72D297353CC}">
              <c16:uniqueId val="{00000006-8632-4231-8366-0BA3D22F3A8E}"/>
            </c:ext>
          </c:extLst>
        </c:ser>
        <c:ser>
          <c:idx val="7"/>
          <c:order val="7"/>
          <c:val>
            <c:numRef>
              <c:f>Photogeneration!$B$22:$V$22</c:f>
              <c:numCache>
                <c:formatCode>0.00E+00</c:formatCode>
                <c:ptCount val="21"/>
                <c:pt idx="0">
                  <c:v>1.0342167098409299E-2</c:v>
                </c:pt>
                <c:pt idx="1">
                  <c:v>1.1736691945468863E-2</c:v>
                </c:pt>
                <c:pt idx="2">
                  <c:v>1.3506745712962865E-2</c:v>
                </c:pt>
                <c:pt idx="3">
                  <c:v>1.3990520352484834E-2</c:v>
                </c:pt>
                <c:pt idx="4">
                  <c:v>1.4153097675817274E-2</c:v>
                </c:pt>
                <c:pt idx="5">
                  <c:v>1.4236612455168359E-2</c:v>
                </c:pt>
                <c:pt idx="6">
                  <c:v>1.428702297474548E-2</c:v>
                </c:pt>
                <c:pt idx="7">
                  <c:v>1.4322063333617165E-2</c:v>
                </c:pt>
                <c:pt idx="8">
                  <c:v>1.4346658551844988E-2</c:v>
                </c:pt>
                <c:pt idx="9">
                  <c:v>1.4364701315919114E-2</c:v>
                </c:pt>
                <c:pt idx="10">
                  <c:v>1.4377606420827572E-2</c:v>
                </c:pt>
                <c:pt idx="11">
                  <c:v>1.4386736458243074E-2</c:v>
                </c:pt>
                <c:pt idx="12">
                  <c:v>1.43925478310415E-2</c:v>
                </c:pt>
                <c:pt idx="13">
                  <c:v>1.4395485274694145E-2</c:v>
                </c:pt>
                <c:pt idx="14">
                  <c:v>1.4395448202693947E-2</c:v>
                </c:pt>
                <c:pt idx="15">
                  <c:v>1.4392174639165161E-2</c:v>
                </c:pt>
                <c:pt idx="16">
                  <c:v>1.4384805656078978E-2</c:v>
                </c:pt>
                <c:pt idx="17">
                  <c:v>1.4372091193145175E-2</c:v>
                </c:pt>
                <c:pt idx="18">
                  <c:v>1.435275092181275E-2</c:v>
                </c:pt>
                <c:pt idx="19">
                  <c:v>1.4315684322103193E-2</c:v>
                </c:pt>
                <c:pt idx="20">
                  <c:v>1.4290050375146735E-2</c:v>
                </c:pt>
              </c:numCache>
            </c:numRef>
          </c:val>
          <c:extLst>
            <c:ext xmlns:c16="http://schemas.microsoft.com/office/drawing/2014/chart" uri="{C3380CC4-5D6E-409C-BE32-E72D297353CC}">
              <c16:uniqueId val="{00000007-8632-4231-8366-0BA3D22F3A8E}"/>
            </c:ext>
          </c:extLst>
        </c:ser>
        <c:ser>
          <c:idx val="8"/>
          <c:order val="8"/>
          <c:val>
            <c:numRef>
              <c:f>Photogeneration!$B$23:$V$23</c:f>
              <c:numCache>
                <c:formatCode>0.00E+00</c:formatCode>
                <c:ptCount val="21"/>
                <c:pt idx="0">
                  <c:v>9.3292106494292319E-3</c:v>
                </c:pt>
                <c:pt idx="1">
                  <c:v>1.0416237681784226E-2</c:v>
                </c:pt>
                <c:pt idx="2">
                  <c:v>1.1818335269889844E-2</c:v>
                </c:pt>
                <c:pt idx="3">
                  <c:v>1.2242369121864084E-2</c:v>
                </c:pt>
                <c:pt idx="4">
                  <c:v>1.24047706472303E-2</c:v>
                </c:pt>
                <c:pt idx="5">
                  <c:v>1.2487842345572965E-2</c:v>
                </c:pt>
                <c:pt idx="6">
                  <c:v>1.2538243074947608E-2</c:v>
                </c:pt>
                <c:pt idx="7">
                  <c:v>1.2572874922985889E-2</c:v>
                </c:pt>
                <c:pt idx="8">
                  <c:v>1.259730418170894E-2</c:v>
                </c:pt>
                <c:pt idx="9">
                  <c:v>1.2615122796799303E-2</c:v>
                </c:pt>
                <c:pt idx="10">
                  <c:v>1.2627905270351271E-2</c:v>
                </c:pt>
                <c:pt idx="11">
                  <c:v>1.2636908414779808E-2</c:v>
                </c:pt>
                <c:pt idx="12">
                  <c:v>1.2642679770306421E-2</c:v>
                </c:pt>
                <c:pt idx="13">
                  <c:v>1.2645587362603267E-2</c:v>
                </c:pt>
                <c:pt idx="14">
                  <c:v>1.2645585939603946E-2</c:v>
                </c:pt>
                <c:pt idx="15">
                  <c:v>1.264239970378952E-2</c:v>
                </c:pt>
                <c:pt idx="16">
                  <c:v>1.263517798837752E-2</c:v>
                </c:pt>
                <c:pt idx="17">
                  <c:v>1.2622411280926072E-2</c:v>
                </c:pt>
                <c:pt idx="18">
                  <c:v>1.2602308947545276E-2</c:v>
                </c:pt>
                <c:pt idx="19">
                  <c:v>1.2563312764233401E-2</c:v>
                </c:pt>
                <c:pt idx="20">
                  <c:v>1.2536389948404057E-2</c:v>
                </c:pt>
              </c:numCache>
            </c:numRef>
          </c:val>
          <c:extLst>
            <c:ext xmlns:c16="http://schemas.microsoft.com/office/drawing/2014/chart" uri="{C3380CC4-5D6E-409C-BE32-E72D297353CC}">
              <c16:uniqueId val="{00000008-8632-4231-8366-0BA3D22F3A8E}"/>
            </c:ext>
          </c:extLst>
        </c:ser>
        <c:ser>
          <c:idx val="9"/>
          <c:order val="9"/>
          <c:val>
            <c:numRef>
              <c:f>Photogeneration!$B$24:$V$24</c:f>
              <c:numCache>
                <c:formatCode>0.00E+00</c:formatCode>
                <c:ptCount val="21"/>
                <c:pt idx="0">
                  <c:v>8.5700394620764203E-3</c:v>
                </c:pt>
                <c:pt idx="1">
                  <c:v>9.4477439353018808E-3</c:v>
                </c:pt>
                <c:pt idx="2">
                  <c:v>1.0591663881655321E-2</c:v>
                </c:pt>
                <c:pt idx="3">
                  <c:v>1.096520929906453E-2</c:v>
                </c:pt>
                <c:pt idx="4">
                  <c:v>1.1125547351474332E-2</c:v>
                </c:pt>
                <c:pt idx="5">
                  <c:v>1.1208604279035072E-2</c:v>
                </c:pt>
                <c:pt idx="6">
                  <c:v>1.1259109538892283E-2</c:v>
                </c:pt>
                <c:pt idx="7">
                  <c:v>1.1293487971776763E-2</c:v>
                </c:pt>
                <c:pt idx="8">
                  <c:v>1.1317758670081448E-2</c:v>
                </c:pt>
                <c:pt idx="9">
                  <c:v>1.1335396213585494E-2</c:v>
                </c:pt>
                <c:pt idx="10">
                  <c:v>1.134808823335922E-2</c:v>
                </c:pt>
                <c:pt idx="11">
                  <c:v>1.1357016309952428E-2</c:v>
                </c:pt>
                <c:pt idx="12">
                  <c:v>1.1362748432965756E-2</c:v>
                </c:pt>
                <c:pt idx="13">
                  <c:v>1.1365640153958745E-2</c:v>
                </c:pt>
                <c:pt idx="14">
                  <c:v>1.1365682476962322E-2</c:v>
                </c:pt>
                <c:pt idx="15">
                  <c:v>1.1362600315988942E-2</c:v>
                </c:pt>
                <c:pt idx="16">
                  <c:v>1.1355540781181197E-2</c:v>
                </c:pt>
                <c:pt idx="17">
                  <c:v>1.1342782953833687E-2</c:v>
                </c:pt>
                <c:pt idx="18">
                  <c:v>1.1321818524337607E-2</c:v>
                </c:pt>
                <c:pt idx="19">
                  <c:v>1.1280207994719569E-2</c:v>
                </c:pt>
                <c:pt idx="20">
                  <c:v>1.1251461236502943E-2</c:v>
                </c:pt>
              </c:numCache>
            </c:numRef>
          </c:val>
          <c:extLst>
            <c:ext xmlns:c16="http://schemas.microsoft.com/office/drawing/2014/chart" uri="{C3380CC4-5D6E-409C-BE32-E72D297353CC}">
              <c16:uniqueId val="{00000009-8632-4231-8366-0BA3D22F3A8E}"/>
            </c:ext>
          </c:extLst>
        </c:ser>
        <c:ser>
          <c:idx val="10"/>
          <c:order val="10"/>
          <c:val>
            <c:numRef>
              <c:f>Photogeneration!$B$25:$V$25</c:f>
              <c:numCache>
                <c:formatCode>0.00E+00</c:formatCode>
                <c:ptCount val="21"/>
                <c:pt idx="0">
                  <c:v>7.983844281914303E-3</c:v>
                </c:pt>
                <c:pt idx="1">
                  <c:v>8.7149090535172721E-3</c:v>
                </c:pt>
                <c:pt idx="2">
                  <c:v>9.6730058593136239E-3</c:v>
                </c:pt>
                <c:pt idx="3">
                  <c:v>1.0004094191481296E-2</c:v>
                </c:pt>
                <c:pt idx="4">
                  <c:v>1.0160902590350686E-2</c:v>
                </c:pt>
                <c:pt idx="5">
                  <c:v>1.0244093455938677E-2</c:v>
                </c:pt>
                <c:pt idx="6">
                  <c:v>1.0294840097568234E-2</c:v>
                </c:pt>
                <c:pt idx="7">
                  <c:v>1.0329127967813831E-2</c:v>
                </c:pt>
                <c:pt idx="8">
                  <c:v>1.035330046863888E-2</c:v>
                </c:pt>
                <c:pt idx="9">
                  <c:v>1.0370810594704623E-2</c:v>
                </c:pt>
                <c:pt idx="10">
                  <c:v>1.0383420771462572E-2</c:v>
                </c:pt>
                <c:pt idx="11">
                  <c:v>1.0392279925945571E-2</c:v>
                </c:pt>
                <c:pt idx="12">
                  <c:v>1.0397984947044511E-2</c:v>
                </c:pt>
                <c:pt idx="13">
                  <c:v>1.0400870209241426E-2</c:v>
                </c:pt>
                <c:pt idx="14">
                  <c:v>1.0400959983776112E-2</c:v>
                </c:pt>
                <c:pt idx="15">
                  <c:v>1.0397999491291424E-2</c:v>
                </c:pt>
                <c:pt idx="16">
                  <c:v>1.0391145547919799E-2</c:v>
                </c:pt>
                <c:pt idx="17">
                  <c:v>1.0378467863908409E-2</c:v>
                </c:pt>
                <c:pt idx="18">
                  <c:v>1.0356517182413892E-2</c:v>
                </c:pt>
                <c:pt idx="19">
                  <c:v>1.0311502626300144E-2</c:v>
                </c:pt>
                <c:pt idx="20">
                  <c:v>1.0280306303806261E-2</c:v>
                </c:pt>
              </c:numCache>
            </c:numRef>
          </c:val>
          <c:extLst>
            <c:ext xmlns:c16="http://schemas.microsoft.com/office/drawing/2014/chart" uri="{C3380CC4-5D6E-409C-BE32-E72D297353CC}">
              <c16:uniqueId val="{0000000A-8632-4231-8366-0BA3D22F3A8E}"/>
            </c:ext>
          </c:extLst>
        </c:ser>
        <c:ser>
          <c:idx val="11"/>
          <c:order val="11"/>
          <c:val>
            <c:numRef>
              <c:f>Photogeneration!$B$26:$V$26</c:f>
              <c:numCache>
                <c:formatCode>0.00E+00</c:formatCode>
                <c:ptCount val="21"/>
                <c:pt idx="0">
                  <c:v>7.5220067485571229E-3</c:v>
                </c:pt>
                <c:pt idx="1">
                  <c:v>8.1485057492449182E-3</c:v>
                </c:pt>
                <c:pt idx="2">
                  <c:v>8.9710071649471684E-3</c:v>
                </c:pt>
                <c:pt idx="3">
                  <c:v>9.2667466824961162E-3</c:v>
                </c:pt>
                <c:pt idx="4">
                  <c:v>9.419035828865073E-3</c:v>
                </c:pt>
                <c:pt idx="5">
                  <c:v>9.5022724227677626E-3</c:v>
                </c:pt>
                <c:pt idx="6">
                  <c:v>9.5532865586248211E-3</c:v>
                </c:pt>
                <c:pt idx="7">
                  <c:v>9.5875744851943306E-3</c:v>
                </c:pt>
                <c:pt idx="8">
                  <c:v>9.6116967443008617E-3</c:v>
                </c:pt>
                <c:pt idx="9">
                  <c:v>9.6291149919214922E-3</c:v>
                </c:pt>
                <c:pt idx="10">
                  <c:v>9.6416565444756765E-3</c:v>
                </c:pt>
                <c:pt idx="11">
                  <c:v>9.6504598913872992E-3</c:v>
                </c:pt>
                <c:pt idx="12">
                  <c:v>9.6561431411945568E-3</c:v>
                </c:pt>
                <c:pt idx="13">
                  <c:v>9.659042266887248E-3</c:v>
                </c:pt>
                <c:pt idx="14">
                  <c:v>9.6591912473385985E-3</c:v>
                </c:pt>
                <c:pt idx="15">
                  <c:v>9.6563653042633923E-3</c:v>
                </c:pt>
                <c:pt idx="16">
                  <c:v>9.6497465260406631E-3</c:v>
                </c:pt>
                <c:pt idx="17">
                  <c:v>9.6372465801927883E-3</c:v>
                </c:pt>
                <c:pt idx="18">
                  <c:v>9.6142497806851798E-3</c:v>
                </c:pt>
                <c:pt idx="19">
                  <c:v>9.5649368354286599E-3</c:v>
                </c:pt>
                <c:pt idx="20">
                  <c:v>9.5305358353782246E-3</c:v>
                </c:pt>
              </c:numCache>
            </c:numRef>
          </c:val>
          <c:extLst>
            <c:ext xmlns:c16="http://schemas.microsoft.com/office/drawing/2014/chart" uri="{C3380CC4-5D6E-409C-BE32-E72D297353CC}">
              <c16:uniqueId val="{0000000B-8632-4231-8366-0BA3D22F3A8E}"/>
            </c:ext>
          </c:extLst>
        </c:ser>
        <c:ser>
          <c:idx val="12"/>
          <c:order val="12"/>
          <c:val>
            <c:numRef>
              <c:f>Photogeneration!$B$27:$V$27</c:f>
              <c:numCache>
                <c:formatCode>0.00E+00</c:formatCode>
                <c:ptCount val="21"/>
                <c:pt idx="0">
                  <c:v>7.1525408547957105E-3</c:v>
                </c:pt>
                <c:pt idx="1">
                  <c:v>7.7034651664008667E-3</c:v>
                </c:pt>
                <c:pt idx="2">
                  <c:v>8.4258619769059327E-3</c:v>
                </c:pt>
                <c:pt idx="3">
                  <c:v>8.6924008104531884E-3</c:v>
                </c:pt>
                <c:pt idx="4">
                  <c:v>8.8396897630065308E-3</c:v>
                </c:pt>
                <c:pt idx="5">
                  <c:v>8.9228758123263783E-3</c:v>
                </c:pt>
                <c:pt idx="6">
                  <c:v>8.9742260728981234E-3</c:v>
                </c:pt>
                <c:pt idx="7">
                  <c:v>9.0086004196530331E-3</c:v>
                </c:pt>
                <c:pt idx="8">
                  <c:v>9.0327031222783693E-3</c:v>
                </c:pt>
                <c:pt idx="9">
                  <c:v>9.0500518165013005E-3</c:v>
                </c:pt>
                <c:pt idx="10">
                  <c:v>9.0625375306114201E-3</c:v>
                </c:pt>
                <c:pt idx="11">
                  <c:v>9.0712987099256202E-3</c:v>
                </c:pt>
                <c:pt idx="12">
                  <c:v>9.0769588314187095E-3</c:v>
                </c:pt>
                <c:pt idx="13">
                  <c:v>9.0798669619703235E-3</c:v>
                </c:pt>
                <c:pt idx="14">
                  <c:v>9.0800748921631997E-3</c:v>
                </c:pt>
                <c:pt idx="15">
                  <c:v>9.0773944000453657E-3</c:v>
                </c:pt>
                <c:pt idx="16">
                  <c:v>9.0710481460114876E-3</c:v>
                </c:pt>
                <c:pt idx="17">
                  <c:v>9.0588781422930101E-3</c:v>
                </c:pt>
                <c:pt idx="18">
                  <c:v>9.0348324321166771E-3</c:v>
                </c:pt>
                <c:pt idx="19">
                  <c:v>8.9801556445659302E-3</c:v>
                </c:pt>
                <c:pt idx="20">
                  <c:v>8.9416005010017462E-3</c:v>
                </c:pt>
              </c:numCache>
            </c:numRef>
          </c:val>
          <c:extLst>
            <c:ext xmlns:c16="http://schemas.microsoft.com/office/drawing/2014/chart" uri="{C3380CC4-5D6E-409C-BE32-E72D297353CC}">
              <c16:uniqueId val="{0000000C-8632-4231-8366-0BA3D22F3A8E}"/>
            </c:ext>
          </c:extLst>
        </c:ser>
        <c:ser>
          <c:idx val="13"/>
          <c:order val="13"/>
          <c:val>
            <c:numRef>
              <c:f>Photogeneration!$B$28:$V$28</c:f>
              <c:numCache>
                <c:formatCode>0.00E+00</c:formatCode>
                <c:ptCount val="21"/>
                <c:pt idx="0">
                  <c:v>6.8551521489955448E-3</c:v>
                </c:pt>
                <c:pt idx="1">
                  <c:v>7.3517889534246298E-3</c:v>
                </c:pt>
                <c:pt idx="2">
                  <c:v>8.0007428373802068E-3</c:v>
                </c:pt>
                <c:pt idx="3">
                  <c:v>8.2434208482230834E-3</c:v>
                </c:pt>
                <c:pt idx="4">
                  <c:v>8.3855529485093658E-3</c:v>
                </c:pt>
                <c:pt idx="5">
                  <c:v>8.4685379363884043E-3</c:v>
                </c:pt>
                <c:pt idx="6">
                  <c:v>8.5202138650932041E-3</c:v>
                </c:pt>
                <c:pt idx="7">
                  <c:v>8.5547201066190574E-3</c:v>
                </c:pt>
                <c:pt idx="8">
                  <c:v>8.5788345125865223E-3</c:v>
                </c:pt>
                <c:pt idx="9">
                  <c:v>8.5961503096318743E-3</c:v>
                </c:pt>
                <c:pt idx="10">
                  <c:v>8.6085956601810783E-3</c:v>
                </c:pt>
                <c:pt idx="11">
                  <c:v>8.6173239267710831E-3</c:v>
                </c:pt>
                <c:pt idx="12">
                  <c:v>8.6229720281747E-3</c:v>
                </c:pt>
                <c:pt idx="13">
                  <c:v>8.6258968525019294E-3</c:v>
                </c:pt>
                <c:pt idx="14">
                  <c:v>8.6261671401244751E-3</c:v>
                </c:pt>
                <c:pt idx="15">
                  <c:v>8.6236458564302974E-3</c:v>
                </c:pt>
                <c:pt idx="16">
                  <c:v>8.6175977183894619E-3</c:v>
                </c:pt>
                <c:pt idx="17">
                  <c:v>8.6059094860743337E-3</c:v>
                </c:pt>
                <c:pt idx="18">
                  <c:v>8.5809054174208355E-3</c:v>
                </c:pt>
                <c:pt idx="19">
                  <c:v>8.5195833184103942E-3</c:v>
                </c:pt>
                <c:pt idx="20">
                  <c:v>8.4756462215409903E-3</c:v>
                </c:pt>
              </c:numCache>
            </c:numRef>
          </c:val>
          <c:extLst>
            <c:ext xmlns:c16="http://schemas.microsoft.com/office/drawing/2014/chart" uri="{C3380CC4-5D6E-409C-BE32-E72D297353CC}">
              <c16:uniqueId val="{0000000D-8632-4231-8366-0BA3D22F3A8E}"/>
            </c:ext>
          </c:extLst>
        </c:ser>
        <c:ser>
          <c:idx val="14"/>
          <c:order val="14"/>
          <c:val>
            <c:numRef>
              <c:f>Photogeneration!$B$29:$V$29</c:f>
              <c:numCache>
                <c:formatCode>0.00E+00</c:formatCode>
                <c:ptCount val="21"/>
                <c:pt idx="0">
                  <c:v>6.6153469819503789E-3</c:v>
                </c:pt>
                <c:pt idx="1">
                  <c:v>7.0738520553451549E-3</c:v>
                </c:pt>
                <c:pt idx="2">
                  <c:v>7.669856831589536E-3</c:v>
                </c:pt>
                <c:pt idx="3">
                  <c:v>7.8932012365175563E-3</c:v>
                </c:pt>
                <c:pt idx="4">
                  <c:v>8.0303180397710439E-3</c:v>
                </c:pt>
                <c:pt idx="5">
                  <c:v>8.1130125030127211E-3</c:v>
                </c:pt>
                <c:pt idx="6">
                  <c:v>8.1650022334432103E-3</c:v>
                </c:pt>
                <c:pt idx="7">
                  <c:v>8.1996850619305301E-3</c:v>
                </c:pt>
                <c:pt idx="8">
                  <c:v>8.2238363990329456E-3</c:v>
                </c:pt>
                <c:pt idx="9">
                  <c:v>8.2411292683886722E-3</c:v>
                </c:pt>
                <c:pt idx="10">
                  <c:v>8.2535387635118349E-3</c:v>
                </c:pt>
                <c:pt idx="11">
                  <c:v>8.2622419648455975E-3</c:v>
                </c:pt>
                <c:pt idx="12">
                  <c:v>8.2678795990528235E-3</c:v>
                </c:pt>
                <c:pt idx="13">
                  <c:v>8.2708263560760456E-3</c:v>
                </c:pt>
                <c:pt idx="14">
                  <c:v>8.2711630417447082E-3</c:v>
                </c:pt>
                <c:pt idx="15">
                  <c:v>8.2688118208313014E-3</c:v>
                </c:pt>
                <c:pt idx="16">
                  <c:v>8.2630781752950321E-3</c:v>
                </c:pt>
                <c:pt idx="17">
                  <c:v>8.2520487971612204E-3</c:v>
                </c:pt>
                <c:pt idx="18">
                  <c:v>8.2263146446359021E-3</c:v>
                </c:pt>
                <c:pt idx="19">
                  <c:v>8.1568009287047282E-3</c:v>
                </c:pt>
                <c:pt idx="20">
                  <c:v>8.1058739919259958E-3</c:v>
                </c:pt>
              </c:numCache>
            </c:numRef>
          </c:val>
          <c:extLst>
            <c:ext xmlns:c16="http://schemas.microsoft.com/office/drawing/2014/chart" uri="{C3380CC4-5D6E-409C-BE32-E72D297353CC}">
              <c16:uniqueId val="{0000000E-8632-4231-8366-0BA3D22F3A8E}"/>
            </c:ext>
          </c:extLst>
        </c:ser>
        <c:ser>
          <c:idx val="15"/>
          <c:order val="15"/>
          <c:val>
            <c:numRef>
              <c:f>Photogeneration!$B$30:$V$30</c:f>
              <c:numCache>
                <c:formatCode>0.00E+00</c:formatCode>
                <c:ptCount val="21"/>
                <c:pt idx="0">
                  <c:v>6.4237102256153762E-3</c:v>
                </c:pt>
                <c:pt idx="1">
                  <c:v>6.8574069090828471E-3</c:v>
                </c:pt>
                <c:pt idx="2">
                  <c:v>7.4172398146473018E-3</c:v>
                </c:pt>
                <c:pt idx="3">
                  <c:v>7.6250629790780107E-3</c:v>
                </c:pt>
                <c:pt idx="4">
                  <c:v>7.7575638860736271E-3</c:v>
                </c:pt>
                <c:pt idx="5">
                  <c:v>7.8399553208556311E-3</c:v>
                </c:pt>
                <c:pt idx="6">
                  <c:v>7.8922398558361889E-3</c:v>
                </c:pt>
                <c:pt idx="7">
                  <c:v>7.9271249559160484E-3</c:v>
                </c:pt>
                <c:pt idx="8">
                  <c:v>7.9513337412539624E-3</c:v>
                </c:pt>
                <c:pt idx="9">
                  <c:v>7.9686242637301893E-3</c:v>
                </c:pt>
                <c:pt idx="10">
                  <c:v>7.9810087326707552E-3</c:v>
                </c:pt>
                <c:pt idx="11">
                  <c:v>7.9896948699196939E-3</c:v>
                </c:pt>
                <c:pt idx="12">
                  <c:v>7.9953311679615072E-3</c:v>
                </c:pt>
                <c:pt idx="13">
                  <c:v>7.9983128568911193E-3</c:v>
                </c:pt>
                <c:pt idx="14">
                  <c:v>7.9987225563673166E-3</c:v>
                </c:pt>
                <c:pt idx="15">
                  <c:v>7.9965526985691197E-3</c:v>
                </c:pt>
                <c:pt idx="16">
                  <c:v>7.9911450663876817E-3</c:v>
                </c:pt>
                <c:pt idx="17">
                  <c:v>7.9809552042884278E-3</c:v>
                </c:pt>
                <c:pt idx="18">
                  <c:v>7.9549167353855591E-3</c:v>
                </c:pt>
                <c:pt idx="19">
                  <c:v>7.8753001518764385E-3</c:v>
                </c:pt>
                <c:pt idx="20">
                  <c:v>7.8152315926767694E-3</c:v>
                </c:pt>
              </c:numCache>
            </c:numRef>
          </c:val>
          <c:extLst>
            <c:ext xmlns:c16="http://schemas.microsoft.com/office/drawing/2014/chart" uri="{C3380CC4-5D6E-409C-BE32-E72D297353CC}">
              <c16:uniqueId val="{0000000F-8632-4231-8366-0BA3D22F3A8E}"/>
            </c:ext>
          </c:extLst>
        </c:ser>
        <c:ser>
          <c:idx val="16"/>
          <c:order val="16"/>
          <c:val>
            <c:numRef>
              <c:f>Photogeneration!$B$31:$V$31</c:f>
              <c:numCache>
                <c:formatCode>0.00E+00</c:formatCode>
                <c:ptCount val="21"/>
                <c:pt idx="0">
                  <c:v>6.27406583222822E-3</c:v>
                </c:pt>
                <c:pt idx="1">
                  <c:v>6.6948457153212888E-3</c:v>
                </c:pt>
                <c:pt idx="2">
                  <c:v>7.2330619868061158E-3</c:v>
                </c:pt>
                <c:pt idx="3">
                  <c:v>7.4285310507879766E-3</c:v>
                </c:pt>
                <c:pt idx="4">
                  <c:v>7.5570776776413924E-3</c:v>
                </c:pt>
                <c:pt idx="5">
                  <c:v>7.6392730703972716E-3</c:v>
                </c:pt>
                <c:pt idx="6">
                  <c:v>7.6918596590611578E-3</c:v>
                </c:pt>
                <c:pt idx="7">
                  <c:v>7.726957245136442E-3</c:v>
                </c:pt>
                <c:pt idx="8">
                  <c:v>7.7512360593074425E-3</c:v>
                </c:pt>
                <c:pt idx="9">
                  <c:v>7.7685432405864641E-3</c:v>
                </c:pt>
                <c:pt idx="10">
                  <c:v>7.780913584135944E-3</c:v>
                </c:pt>
                <c:pt idx="11">
                  <c:v>7.7895921805897078E-3</c:v>
                </c:pt>
                <c:pt idx="12">
                  <c:v>7.7952322512430949E-3</c:v>
                </c:pt>
                <c:pt idx="13">
                  <c:v>7.7982544822001541E-3</c:v>
                </c:pt>
                <c:pt idx="14">
                  <c:v>7.7987408427929025E-3</c:v>
                </c:pt>
                <c:pt idx="15">
                  <c:v>7.7967707973237406E-3</c:v>
                </c:pt>
                <c:pt idx="16">
                  <c:v>7.7917113761264596E-3</c:v>
                </c:pt>
                <c:pt idx="17">
                  <c:v>7.7825460204107352E-3</c:v>
                </c:pt>
                <c:pt idx="18">
                  <c:v>7.7569044357975883E-3</c:v>
                </c:pt>
                <c:pt idx="19">
                  <c:v>7.6647881151412564E-3</c:v>
                </c:pt>
                <c:pt idx="20">
                  <c:v>7.5926558772933268E-3</c:v>
                </c:pt>
              </c:numCache>
            </c:numRef>
          </c:val>
          <c:extLst>
            <c:ext xmlns:c16="http://schemas.microsoft.com/office/drawing/2014/chart" uri="{C3380CC4-5D6E-409C-BE32-E72D297353CC}">
              <c16:uniqueId val="{00000010-8632-4231-8366-0BA3D22F3A8E}"/>
            </c:ext>
          </c:extLst>
        </c:ser>
        <c:ser>
          <c:idx val="17"/>
          <c:order val="17"/>
          <c:val>
            <c:numRef>
              <c:f>Photogeneration!$B$32:$V$32</c:f>
              <c:numCache>
                <c:formatCode>0.00E+00</c:formatCode>
                <c:ptCount val="21"/>
                <c:pt idx="0">
                  <c:v>6.1624026523637481E-3</c:v>
                </c:pt>
                <c:pt idx="1">
                  <c:v>6.5818868172716101E-3</c:v>
                </c:pt>
                <c:pt idx="2">
                  <c:v>7.1118880765606929E-3</c:v>
                </c:pt>
                <c:pt idx="3">
                  <c:v>7.2975599954888297E-3</c:v>
                </c:pt>
                <c:pt idx="4">
                  <c:v>7.4230812210797454E-3</c:v>
                </c:pt>
                <c:pt idx="5">
                  <c:v>7.5052625118492517E-3</c:v>
                </c:pt>
                <c:pt idx="6">
                  <c:v>7.5581779092375985E-3</c:v>
                </c:pt>
                <c:pt idx="7">
                  <c:v>7.5935081971008336E-3</c:v>
                </c:pt>
                <c:pt idx="8">
                  <c:v>7.6178660550838776E-3</c:v>
                </c:pt>
                <c:pt idx="9">
                  <c:v>7.635183201903136E-3</c:v>
                </c:pt>
                <c:pt idx="10">
                  <c:v>7.6475428541177984E-3</c:v>
                </c:pt>
                <c:pt idx="11">
                  <c:v>7.6562192144294409E-3</c:v>
                </c:pt>
                <c:pt idx="12">
                  <c:v>7.6618619906847329E-3</c:v>
                </c:pt>
                <c:pt idx="13">
                  <c:v>7.6649260932998712E-3</c:v>
                </c:pt>
                <c:pt idx="14">
                  <c:v>7.6654961809057799E-3</c:v>
                </c:pt>
                <c:pt idx="15">
                  <c:v>7.663738929530455E-3</c:v>
                </c:pt>
                <c:pt idx="16">
                  <c:v>7.6590524922124977E-3</c:v>
                </c:pt>
                <c:pt idx="17">
                  <c:v>7.6510483345655321E-3</c:v>
                </c:pt>
                <c:pt idx="18">
                  <c:v>7.6268837594601832E-3</c:v>
                </c:pt>
                <c:pt idx="19">
                  <c:v>7.5191688194978217E-3</c:v>
                </c:pt>
                <c:pt idx="20">
                  <c:v>7.430920146125234E-3</c:v>
                </c:pt>
              </c:numCache>
            </c:numRef>
          </c:val>
          <c:extLst>
            <c:ext xmlns:c16="http://schemas.microsoft.com/office/drawing/2014/chart" uri="{C3380CC4-5D6E-409C-BE32-E72D297353CC}">
              <c16:uniqueId val="{00000011-8632-4231-8366-0BA3D22F3A8E}"/>
            </c:ext>
          </c:extLst>
        </c:ser>
        <c:ser>
          <c:idx val="18"/>
          <c:order val="18"/>
          <c:val>
            <c:numRef>
              <c:f>Photogeneration!$B$33:$V$33</c:f>
              <c:numCache>
                <c:formatCode>0.00E+00</c:formatCode>
                <c:ptCount val="21"/>
                <c:pt idx="0">
                  <c:v>6.0877530615263045E-3</c:v>
                </c:pt>
                <c:pt idx="1">
                  <c:v>6.5186909350992885E-3</c:v>
                </c:pt>
                <c:pt idx="2">
                  <c:v>7.0541527817122671E-3</c:v>
                </c:pt>
                <c:pt idx="3">
                  <c:v>7.2320189993933352E-3</c:v>
                </c:pt>
                <c:pt idx="4">
                  <c:v>7.3558033364099704E-3</c:v>
                </c:pt>
                <c:pt idx="5">
                  <c:v>7.4382920183740271E-3</c:v>
                </c:pt>
                <c:pt idx="6">
                  <c:v>7.4915982349352903E-3</c:v>
                </c:pt>
                <c:pt idx="7">
                  <c:v>7.5271513377311496E-3</c:v>
                </c:pt>
                <c:pt idx="8">
                  <c:v>7.551582635074521E-3</c:v>
                </c:pt>
                <c:pt idx="9">
                  <c:v>7.5689117009322586E-3</c:v>
                </c:pt>
                <c:pt idx="10">
                  <c:v>7.581250144167679E-3</c:v>
                </c:pt>
                <c:pt idx="11">
                  <c:v>7.5899138748647703E-3</c:v>
                </c:pt>
                <c:pt idx="12">
                  <c:v>7.5955649758148213E-3</c:v>
                </c:pt>
                <c:pt idx="13">
                  <c:v>7.5986792799959046E-3</c:v>
                </c:pt>
                <c:pt idx="14">
                  <c:v>7.5993485043021744E-3</c:v>
                </c:pt>
                <c:pt idx="15">
                  <c:v>7.597821387864084E-3</c:v>
                </c:pt>
                <c:pt idx="16">
                  <c:v>7.5935764901345652E-3</c:v>
                </c:pt>
                <c:pt idx="17">
                  <c:v>7.5868417424019268E-3</c:v>
                </c:pt>
                <c:pt idx="18">
                  <c:v>7.5658048171854649E-3</c:v>
                </c:pt>
                <c:pt idx="19">
                  <c:v>7.4382736984140458E-3</c:v>
                </c:pt>
                <c:pt idx="20">
                  <c:v>7.3280814971865569E-3</c:v>
                </c:pt>
              </c:numCache>
            </c:numRef>
          </c:val>
          <c:extLst>
            <c:ext xmlns:c16="http://schemas.microsoft.com/office/drawing/2014/chart" uri="{C3380CC4-5D6E-409C-BE32-E72D297353CC}">
              <c16:uniqueId val="{00000012-8632-4231-8366-0BA3D22F3A8E}"/>
            </c:ext>
          </c:extLst>
        </c:ser>
        <c:ser>
          <c:idx val="19"/>
          <c:order val="19"/>
          <c:val>
            <c:numRef>
              <c:f>Photogeneration!$B$34:$V$34</c:f>
              <c:numCache>
                <c:formatCode>0.00E+00</c:formatCode>
                <c:ptCount val="21"/>
                <c:pt idx="0">
                  <c:v>6.0552510282486129E-3</c:v>
                </c:pt>
                <c:pt idx="1">
                  <c:v>6.5142892149194801E-3</c:v>
                </c:pt>
                <c:pt idx="2">
                  <c:v>7.0717444642306405E-3</c:v>
                </c:pt>
                <c:pt idx="3">
                  <c:v>7.2432514982037352E-3</c:v>
                </c:pt>
                <c:pt idx="4">
                  <c:v>7.3671998866238538E-3</c:v>
                </c:pt>
                <c:pt idx="5">
                  <c:v>7.4505042209780884E-3</c:v>
                </c:pt>
                <c:pt idx="6">
                  <c:v>7.5043707139677718E-3</c:v>
                </c:pt>
                <c:pt idx="7">
                  <c:v>7.5401591773064883E-3</c:v>
                </c:pt>
                <c:pt idx="8">
                  <c:v>7.5646621197302446E-3</c:v>
                </c:pt>
                <c:pt idx="9">
                  <c:v>7.5819826873333111E-3</c:v>
                </c:pt>
                <c:pt idx="10">
                  <c:v>7.5943014956504238E-3</c:v>
                </c:pt>
                <c:pt idx="11">
                  <c:v>7.6029517039285623E-3</c:v>
                </c:pt>
                <c:pt idx="12">
                  <c:v>7.6086160150484116E-3</c:v>
                </c:pt>
                <c:pt idx="13">
                  <c:v>7.6117773835328228E-3</c:v>
                </c:pt>
                <c:pt idx="14">
                  <c:v>7.6125693524203954E-3</c:v>
                </c:pt>
                <c:pt idx="15">
                  <c:v>7.6112729481679249E-3</c:v>
                </c:pt>
                <c:pt idx="16">
                  <c:v>7.6075875764401134E-3</c:v>
                </c:pt>
                <c:pt idx="17">
                  <c:v>7.6021648116262565E-3</c:v>
                </c:pt>
                <c:pt idx="18">
                  <c:v>7.5868822375326772E-3</c:v>
                </c:pt>
                <c:pt idx="19">
                  <c:v>7.4332420260012988E-3</c:v>
                </c:pt>
                <c:pt idx="20">
                  <c:v>7.2920777085974048E-3</c:v>
                </c:pt>
              </c:numCache>
            </c:numRef>
          </c:val>
          <c:extLst>
            <c:ext xmlns:c16="http://schemas.microsoft.com/office/drawing/2014/chart" uri="{C3380CC4-5D6E-409C-BE32-E72D297353CC}">
              <c16:uniqueId val="{00000013-8632-4231-8366-0BA3D22F3A8E}"/>
            </c:ext>
          </c:extLst>
        </c:ser>
        <c:ser>
          <c:idx val="20"/>
          <c:order val="20"/>
          <c:val>
            <c:numRef>
              <c:f>Photogeneration!$B$35:$V$35</c:f>
              <c:numCache>
                <c:formatCode>0.00E+00</c:formatCode>
                <c:ptCount val="21"/>
                <c:pt idx="0">
                  <c:v>6.1117907967818113E-3</c:v>
                </c:pt>
                <c:pt idx="1">
                  <c:v>6.6307252699423329E-3</c:v>
                </c:pt>
                <c:pt idx="2">
                  <c:v>7.240516317367808E-3</c:v>
                </c:pt>
                <c:pt idx="3">
                  <c:v>7.4076009026920221E-3</c:v>
                </c:pt>
                <c:pt idx="4">
                  <c:v>7.5359790887317406E-3</c:v>
                </c:pt>
                <c:pt idx="5">
                  <c:v>7.6215669549571834E-3</c:v>
                </c:pt>
                <c:pt idx="6">
                  <c:v>7.6766748420002374E-3</c:v>
                </c:pt>
                <c:pt idx="7">
                  <c:v>7.7128847187045999E-3</c:v>
                </c:pt>
                <c:pt idx="8">
                  <c:v>7.7375646281209725E-3</c:v>
                </c:pt>
                <c:pt idx="9">
                  <c:v>7.7549047222506056E-3</c:v>
                </c:pt>
                <c:pt idx="10">
                  <c:v>7.7672363251748448E-3</c:v>
                </c:pt>
                <c:pt idx="11">
                  <c:v>7.7758758193470752E-3</c:v>
                </c:pt>
                <c:pt idx="12">
                  <c:v>7.781579166746014E-3</c:v>
                </c:pt>
                <c:pt idx="13">
                  <c:v>7.7847826496427932E-3</c:v>
                </c:pt>
                <c:pt idx="14">
                  <c:v>7.7857469321650418E-3</c:v>
                </c:pt>
                <c:pt idx="15">
                  <c:v>7.784664669568917E-3</c:v>
                </c:pt>
                <c:pt idx="16">
                  <c:v>7.7817781321450142E-3</c:v>
                </c:pt>
                <c:pt idx="17">
                  <c:v>7.7775377071725438E-3</c:v>
                </c:pt>
                <c:pt idx="18">
                  <c:v>7.7728022566506544E-3</c:v>
                </c:pt>
                <c:pt idx="19">
                  <c:v>7.5798033000874353E-3</c:v>
                </c:pt>
                <c:pt idx="20">
                  <c:v>7.3891559730872814E-3</c:v>
                </c:pt>
              </c:numCache>
            </c:numRef>
          </c:val>
          <c:extLst>
            <c:ext xmlns:c16="http://schemas.microsoft.com/office/drawing/2014/chart" uri="{C3380CC4-5D6E-409C-BE32-E72D297353CC}">
              <c16:uniqueId val="{00000014-8632-4231-8366-0BA3D22F3A8E}"/>
            </c:ext>
          </c:extLst>
        </c:ser>
        <c:bandFmts/>
        <c:axId val="200044544"/>
        <c:axId val="201371584"/>
        <c:axId val="201419264"/>
      </c:surface3DChart>
      <c:catAx>
        <c:axId val="200044544"/>
        <c:scaling>
          <c:orientation val="minMax"/>
        </c:scaling>
        <c:delete val="1"/>
        <c:axPos val="b"/>
        <c:majorTickMark val="out"/>
        <c:minorTickMark val="none"/>
        <c:tickLblPos val="nextTo"/>
        <c:crossAx val="201371584"/>
        <c:crosses val="autoZero"/>
        <c:auto val="1"/>
        <c:lblAlgn val="ctr"/>
        <c:lblOffset val="100"/>
        <c:noMultiLvlLbl val="0"/>
      </c:catAx>
      <c:valAx>
        <c:axId val="201371584"/>
        <c:scaling>
          <c:orientation val="minMax"/>
        </c:scaling>
        <c:delete val="0"/>
        <c:axPos val="l"/>
        <c:majorGridlines/>
        <c:numFmt formatCode="0.00E+00" sourceLinked="1"/>
        <c:majorTickMark val="out"/>
        <c:minorTickMark val="none"/>
        <c:tickLblPos val="none"/>
        <c:crossAx val="200044544"/>
        <c:crosses val="autoZero"/>
        <c:crossBetween val="midCat"/>
      </c:valAx>
      <c:serAx>
        <c:axId val="201419264"/>
        <c:scaling>
          <c:orientation val="minMax"/>
        </c:scaling>
        <c:delete val="1"/>
        <c:axPos val="b"/>
        <c:majorTickMark val="out"/>
        <c:minorTickMark val="none"/>
        <c:tickLblPos val="nextTo"/>
        <c:crossAx val="201371584"/>
        <c:crosses val="autoZero"/>
      </c:serAx>
    </c:plotArea>
    <c:legend>
      <c:legendPos val="r"/>
      <c:overlay val="0"/>
      <c:txPr>
        <a:bodyPr/>
        <a:lstStyle/>
        <a:p>
          <a:pPr rtl="0">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Centerline top to bottom</a:t>
            </a:r>
          </a:p>
        </c:rich>
      </c:tx>
      <c:overlay val="0"/>
    </c:title>
    <c:autoTitleDeleted val="0"/>
    <c:plotArea>
      <c:layout/>
      <c:scatterChart>
        <c:scatterStyle val="smoothMarker"/>
        <c:varyColors val="0"/>
        <c:ser>
          <c:idx val="0"/>
          <c:order val="0"/>
          <c:marker>
            <c:symbol val="none"/>
          </c:marker>
          <c:yVal>
            <c:numRef>
              <c:f>Photogeneration!$L$15:$L$35</c:f>
              <c:numCache>
                <c:formatCode>0.00E+00</c:formatCode>
                <c:ptCount val="21"/>
                <c:pt idx="0">
                  <c:v>1.5644095636703457</c:v>
                </c:pt>
                <c:pt idx="1">
                  <c:v>0.14485249502547401</c:v>
                </c:pt>
                <c:pt idx="2">
                  <c:v>6.2648065930284713E-2</c:v>
                </c:pt>
                <c:pt idx="3">
                  <c:v>3.7910300598758051E-2</c:v>
                </c:pt>
                <c:pt idx="4">
                  <c:v>2.6736835910343995E-2</c:v>
                </c:pt>
                <c:pt idx="5">
                  <c:v>2.0624655585839698E-2</c:v>
                </c:pt>
                <c:pt idx="6">
                  <c:v>1.686913121455702E-2</c:v>
                </c:pt>
                <c:pt idx="7">
                  <c:v>1.4377606420827572E-2</c:v>
                </c:pt>
                <c:pt idx="8">
                  <c:v>1.2627905270351271E-2</c:v>
                </c:pt>
                <c:pt idx="9">
                  <c:v>1.134808823335922E-2</c:v>
                </c:pt>
                <c:pt idx="10">
                  <c:v>1.0383420771462572E-2</c:v>
                </c:pt>
                <c:pt idx="11">
                  <c:v>9.6416565444756765E-3</c:v>
                </c:pt>
                <c:pt idx="12">
                  <c:v>9.0625375306114201E-3</c:v>
                </c:pt>
                <c:pt idx="13">
                  <c:v>8.6085956601810783E-3</c:v>
                </c:pt>
                <c:pt idx="14">
                  <c:v>8.2535387635118349E-3</c:v>
                </c:pt>
                <c:pt idx="15">
                  <c:v>7.9810087326707552E-3</c:v>
                </c:pt>
                <c:pt idx="16">
                  <c:v>7.780913584135944E-3</c:v>
                </c:pt>
                <c:pt idx="17">
                  <c:v>7.6475428541177984E-3</c:v>
                </c:pt>
                <c:pt idx="18">
                  <c:v>7.581250144167679E-3</c:v>
                </c:pt>
                <c:pt idx="19">
                  <c:v>7.5943014956504238E-3</c:v>
                </c:pt>
                <c:pt idx="20">
                  <c:v>7.7672363251748448E-3</c:v>
                </c:pt>
              </c:numCache>
            </c:numRef>
          </c:yVal>
          <c:smooth val="1"/>
          <c:extLst>
            <c:ext xmlns:c16="http://schemas.microsoft.com/office/drawing/2014/chart" uri="{C3380CC4-5D6E-409C-BE32-E72D297353CC}">
              <c16:uniqueId val="{00000000-C238-4D0C-88C2-D717FC7E97FA}"/>
            </c:ext>
          </c:extLst>
        </c:ser>
        <c:dLbls>
          <c:showLegendKey val="0"/>
          <c:showVal val="0"/>
          <c:showCatName val="0"/>
          <c:showSerName val="0"/>
          <c:showPercent val="0"/>
          <c:showBubbleSize val="0"/>
        </c:dLbls>
        <c:axId val="201373888"/>
        <c:axId val="201374464"/>
      </c:scatterChart>
      <c:valAx>
        <c:axId val="201373888"/>
        <c:scaling>
          <c:orientation val="minMax"/>
        </c:scaling>
        <c:delete val="1"/>
        <c:axPos val="b"/>
        <c:majorTickMark val="out"/>
        <c:minorTickMark val="none"/>
        <c:tickLblPos val="nextTo"/>
        <c:crossAx val="201374464"/>
        <c:crosses val="autoZero"/>
        <c:crossBetween val="midCat"/>
      </c:valAx>
      <c:valAx>
        <c:axId val="201374464"/>
        <c:scaling>
          <c:orientation val="minMax"/>
        </c:scaling>
        <c:delete val="0"/>
        <c:axPos val="l"/>
        <c:majorGridlines/>
        <c:numFmt formatCode="0.00E+00" sourceLinked="0"/>
        <c:majorTickMark val="out"/>
        <c:minorTickMark val="none"/>
        <c:tickLblPos val="nextTo"/>
        <c:crossAx val="201373888"/>
        <c:crosses val="autoZero"/>
        <c:crossBetween val="midCat"/>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Current!$B$21:$U$21</c:f>
              <c:numCache>
                <c:formatCode>0.00E+00</c:formatCode>
                <c:ptCount val="20"/>
                <c:pt idx="0">
                  <c:v>0</c:v>
                </c:pt>
                <c:pt idx="1">
                  <c:v>3.5094112501300928E-2</c:v>
                </c:pt>
                <c:pt idx="2">
                  <c:v>3.3207111585003314E-2</c:v>
                </c:pt>
                <c:pt idx="3">
                  <c:v>3.1296473902244132E-2</c:v>
                </c:pt>
                <c:pt idx="4">
                  <c:v>2.9383138350930996E-2</c:v>
                </c:pt>
                <c:pt idx="5">
                  <c:v>2.7468587834067467E-2</c:v>
                </c:pt>
                <c:pt idx="6">
                  <c:v>2.5556181744715696E-2</c:v>
                </c:pt>
                <c:pt idx="7">
                  <c:v>2.3646211643575069E-2</c:v>
                </c:pt>
                <c:pt idx="8">
                  <c:v>2.1739707814827369E-2</c:v>
                </c:pt>
                <c:pt idx="9">
                  <c:v>1.9836334305635615E-2</c:v>
                </c:pt>
                <c:pt idx="10">
                  <c:v>1.7936224153641028E-2</c:v>
                </c:pt>
                <c:pt idx="11">
                  <c:v>1.6038752607117068E-2</c:v>
                </c:pt>
                <c:pt idx="12">
                  <c:v>1.4143714055646151E-2</c:v>
                </c:pt>
                <c:pt idx="13">
                  <c:v>1.2250500713390748E-2</c:v>
                </c:pt>
                <c:pt idx="14">
                  <c:v>1.0359012312391842E-2</c:v>
                </c:pt>
                <c:pt idx="15">
                  <c:v>8.4690869064850197E-3</c:v>
                </c:pt>
                <c:pt idx="16">
                  <c:v>6.581286738852451E-3</c:v>
                </c:pt>
                <c:pt idx="17">
                  <c:v>4.6963295406733854E-3</c:v>
                </c:pt>
                <c:pt idx="18">
                  <c:v>2.815247526680561E-3</c:v>
                </c:pt>
                <c:pt idx="19">
                  <c:v>9.3784547035014032E-4</c:v>
                </c:pt>
              </c:numCache>
            </c:numRef>
          </c:val>
          <c:smooth val="0"/>
          <c:extLst>
            <c:ext xmlns:c16="http://schemas.microsoft.com/office/drawing/2014/chart" uri="{C3380CC4-5D6E-409C-BE32-E72D297353CC}">
              <c16:uniqueId val="{00000000-7232-4D15-865F-68F498972FE9}"/>
            </c:ext>
          </c:extLst>
        </c:ser>
        <c:dLbls>
          <c:showLegendKey val="0"/>
          <c:showVal val="0"/>
          <c:showCatName val="0"/>
          <c:showSerName val="0"/>
          <c:showPercent val="0"/>
          <c:showBubbleSize val="0"/>
        </c:dLbls>
        <c:marker val="1"/>
        <c:smooth val="0"/>
        <c:axId val="200250368"/>
        <c:axId val="187024512"/>
      </c:lineChart>
      <c:catAx>
        <c:axId val="200250368"/>
        <c:scaling>
          <c:orientation val="minMax"/>
        </c:scaling>
        <c:delete val="0"/>
        <c:axPos val="b"/>
        <c:majorGridlines/>
        <c:title>
          <c:tx>
            <c:rich>
              <a:bodyPr/>
              <a:lstStyle/>
              <a:p>
                <a:pPr>
                  <a:defRPr/>
                </a:pPr>
                <a:r>
                  <a:rPr lang="en-US"/>
                  <a:t>Column Number</a:t>
                </a:r>
              </a:p>
            </c:rich>
          </c:tx>
          <c:overlay val="0"/>
        </c:title>
        <c:majorTickMark val="out"/>
        <c:minorTickMark val="none"/>
        <c:tickLblPos val="nextTo"/>
        <c:crossAx val="187024512"/>
        <c:crosses val="autoZero"/>
        <c:auto val="1"/>
        <c:lblAlgn val="ctr"/>
        <c:lblOffset val="100"/>
        <c:noMultiLvlLbl val="0"/>
      </c:catAx>
      <c:valAx>
        <c:axId val="187024512"/>
        <c:scaling>
          <c:orientation val="minMax"/>
        </c:scaling>
        <c:delete val="0"/>
        <c:axPos val="l"/>
        <c:majorGridlines/>
        <c:numFmt formatCode="0.0E+00" sourceLinked="0"/>
        <c:majorTickMark val="out"/>
        <c:minorTickMark val="none"/>
        <c:tickLblPos val="nextTo"/>
        <c:crossAx val="200250368"/>
        <c:crosses val="autoZero"/>
        <c:crossBetween val="between"/>
      </c:valAx>
    </c:plotArea>
    <c:plotVisOnly val="1"/>
    <c:dispBlanksAs val="gap"/>
    <c:showDLblsOverMax val="0"/>
  </c:chart>
  <c:printSettings>
    <c:headerFooter/>
    <c:pageMargins b="0.75000000000001099" l="0.70000000000000095" r="0.70000000000000095" t="0.75000000000001099"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Current!$B$22:$U$22</c:f>
              <c:numCache>
                <c:formatCode>0.00E+00</c:formatCode>
                <c:ptCount val="20"/>
                <c:pt idx="0">
                  <c:v>-1.6422903615660873E-21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4DB2-41EB-8F39-5AF3E69AEE92}"/>
            </c:ext>
          </c:extLst>
        </c:ser>
        <c:dLbls>
          <c:showLegendKey val="0"/>
          <c:showVal val="0"/>
          <c:showCatName val="0"/>
          <c:showSerName val="0"/>
          <c:showPercent val="0"/>
          <c:showBubbleSize val="0"/>
        </c:dLbls>
        <c:marker val="1"/>
        <c:smooth val="0"/>
        <c:axId val="200675840"/>
        <c:axId val="187026240"/>
      </c:lineChart>
      <c:catAx>
        <c:axId val="200675840"/>
        <c:scaling>
          <c:orientation val="minMax"/>
        </c:scaling>
        <c:delete val="0"/>
        <c:axPos val="b"/>
        <c:majorGridlines/>
        <c:title>
          <c:tx>
            <c:rich>
              <a:bodyPr/>
              <a:lstStyle/>
              <a:p>
                <a:pPr>
                  <a:defRPr/>
                </a:pPr>
                <a:r>
                  <a:rPr lang="en-US"/>
                  <a:t>Column Number</a:t>
                </a:r>
              </a:p>
            </c:rich>
          </c:tx>
          <c:overlay val="0"/>
        </c:title>
        <c:majorTickMark val="out"/>
        <c:minorTickMark val="none"/>
        <c:tickLblPos val="nextTo"/>
        <c:crossAx val="187026240"/>
        <c:crosses val="autoZero"/>
        <c:auto val="1"/>
        <c:lblAlgn val="ctr"/>
        <c:lblOffset val="100"/>
        <c:noMultiLvlLbl val="0"/>
      </c:catAx>
      <c:valAx>
        <c:axId val="187026240"/>
        <c:scaling>
          <c:orientation val="minMax"/>
        </c:scaling>
        <c:delete val="0"/>
        <c:axPos val="l"/>
        <c:majorGridlines/>
        <c:numFmt formatCode="0.0E+00" sourceLinked="0"/>
        <c:majorTickMark val="out"/>
        <c:minorTickMark val="none"/>
        <c:tickLblPos val="nextTo"/>
        <c:crossAx val="200675840"/>
        <c:crosses val="autoZero"/>
        <c:crossBetween val="between"/>
      </c:valAx>
    </c:plotArea>
    <c:plotVisOnly val="1"/>
    <c:dispBlanksAs val="gap"/>
    <c:showDLblsOverMax val="0"/>
  </c:chart>
  <c:printSettings>
    <c:headerFooter/>
    <c:pageMargins b="0.75000000000001099" l="0.70000000000000095" r="0.70000000000000095" t="0.75000000000001099"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Jacobian Matrix</a:t>
            </a:r>
          </a:p>
        </c:rich>
      </c:tx>
      <c:overlay val="0"/>
    </c:title>
    <c:autoTitleDeleted val="0"/>
    <c:view3D>
      <c:rotX val="-90"/>
      <c:rotY val="0"/>
      <c:rAngAx val="0"/>
      <c:perspective val="0"/>
    </c:view3D>
    <c:floor>
      <c:thickness val="0"/>
    </c:floor>
    <c:sideWall>
      <c:thickness val="0"/>
    </c:sideWall>
    <c:backWall>
      <c:thickness val="0"/>
    </c:backWall>
    <c:plotArea>
      <c:layout/>
      <c:surface3DChart>
        <c:wireframe val="0"/>
        <c:ser>
          <c:idx val="0"/>
          <c:order val="0"/>
          <c:val>
            <c:numRef>
              <c:f>Jacobian!$B$180:$CG$180</c:f>
              <c:numCache>
                <c:formatCode>0.00E+00</c:formatCode>
                <c:ptCount val="84"/>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extLst>
            <c:ext xmlns:c16="http://schemas.microsoft.com/office/drawing/2014/chart" uri="{C3380CC4-5D6E-409C-BE32-E72D297353CC}">
              <c16:uniqueId val="{00000000-5631-41B3-A340-31C48878FC1C}"/>
            </c:ext>
          </c:extLst>
        </c:ser>
        <c:ser>
          <c:idx val="1"/>
          <c:order val="1"/>
          <c:val>
            <c:numRef>
              <c:f>Jacobian!$B$181:$CG$181</c:f>
              <c:numCache>
                <c:formatCode>0.00E+00</c:formatCode>
                <c:ptCount val="84"/>
                <c:pt idx="0">
                  <c:v>0</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extLst>
            <c:ext xmlns:c16="http://schemas.microsoft.com/office/drawing/2014/chart" uri="{C3380CC4-5D6E-409C-BE32-E72D297353CC}">
              <c16:uniqueId val="{00000001-5631-41B3-A340-31C48878FC1C}"/>
            </c:ext>
          </c:extLst>
        </c:ser>
        <c:ser>
          <c:idx val="2"/>
          <c:order val="2"/>
          <c:val>
            <c:numRef>
              <c:f>Jacobian!$B$182:$CG$182</c:f>
              <c:numCache>
                <c:formatCode>0.00E+00</c:formatCode>
                <c:ptCount val="84"/>
                <c:pt idx="0">
                  <c:v>-4.9982787334889136E-4</c:v>
                </c:pt>
                <c:pt idx="1">
                  <c:v>28.587916311231616</c:v>
                </c:pt>
                <c:pt idx="2">
                  <c:v>-57.185630904277396</c:v>
                </c:pt>
                <c:pt idx="3">
                  <c:v>28.589164758179749</c:v>
                </c:pt>
                <c:pt idx="4">
                  <c:v>-8.6580149453572609E-4</c:v>
                </c:pt>
                <c:pt idx="5">
                  <c:v>2.0172236831168763E-3</c:v>
                </c:pt>
                <c:pt idx="6">
                  <c:v>-6.339522600003482E-4</c:v>
                </c:pt>
                <c:pt idx="7">
                  <c:v>7.4596848001391562E-4</c:v>
                </c:pt>
                <c:pt idx="8">
                  <c:v>-4.5350980220125128E-4</c:v>
                </c:pt>
                <c:pt idx="9">
                  <c:v>4.2501708440677316E-4</c:v>
                </c:pt>
                <c:pt idx="10">
                  <c:v>-3.349977661726065E-4</c:v>
                </c:pt>
                <c:pt idx="11">
                  <c:v>3.0046927589501326E-4</c:v>
                </c:pt>
                <c:pt idx="12">
                  <c:v>-2.6123217879403965E-4</c:v>
                </c:pt>
                <c:pt idx="13">
                  <c:v>2.3646817929751652E-4</c:v>
                </c:pt>
                <c:pt idx="14">
                  <c:v>-2.1446977400161438E-4</c:v>
                </c:pt>
                <c:pt idx="15">
                  <c:v>1.9779120369104621E-4</c:v>
                </c:pt>
                <c:pt idx="16">
                  <c:v>-1.8393859178830144E-4</c:v>
                </c:pt>
                <c:pt idx="17">
                  <c:v>1.7313088074607185E-4</c:v>
                </c:pt>
                <c:pt idx="18">
                  <c:v>-1.6502182054422605E-4</c:v>
                </c:pt>
                <c:pt idx="19">
                  <c:v>1.5995892425623465E-4</c:v>
                </c:pt>
                <c:pt idx="20">
                  <c:v>-7.9107761602113406E-5</c:v>
                </c:pt>
                <c:pt idx="21">
                  <c:v>1.0554582940644254E-3</c:v>
                </c:pt>
                <c:pt idx="22">
                  <c:v>2.3274154442768404E-3</c:v>
                </c:pt>
                <c:pt idx="23">
                  <c:v>2.7246686171299686E-3</c:v>
                </c:pt>
                <c:pt idx="24">
                  <c:v>2.3150355604726509E-3</c:v>
                </c:pt>
                <c:pt idx="25">
                  <c:v>1.4464980607626901E-3</c:v>
                </c:pt>
                <c:pt idx="26">
                  <c:v>7.4341407788661379E-4</c:v>
                </c:pt>
                <c:pt idx="27">
                  <c:v>3.4283609100825942E-4</c:v>
                </c:pt>
                <c:pt idx="28">
                  <c:v>1.5074766407763816E-4</c:v>
                </c:pt>
                <c:pt idx="29">
                  <c:v>6.4269811537521405E-5</c:v>
                </c:pt>
                <c:pt idx="30">
                  <c:v>2.7352518739422502E-5</c:v>
                </c:pt>
                <c:pt idx="31">
                  <c:v>1.1299532423640728E-5</c:v>
                </c:pt>
                <c:pt idx="32">
                  <c:v>4.8550244924002921E-6</c:v>
                </c:pt>
                <c:pt idx="33">
                  <c:v>1.8865625293899771E-6</c:v>
                </c:pt>
                <c:pt idx="34">
                  <c:v>8.9365781537702758E-7</c:v>
                </c:pt>
                <c:pt idx="35">
                  <c:v>2.6302984285663862E-7</c:v>
                </c:pt>
                <c:pt idx="36">
                  <c:v>2.0336778548544248E-7</c:v>
                </c:pt>
                <c:pt idx="37">
                  <c:v>-6.240224821734162E-9</c:v>
                </c:pt>
                <c:pt idx="38">
                  <c:v>8.0265036342582445E-8</c:v>
                </c:pt>
                <c:pt idx="39">
                  <c:v>-4.4422149698016621E-8</c:v>
                </c:pt>
                <c:pt idx="40">
                  <c:v>5.0910789106623085E-8</c:v>
                </c:pt>
                <c:pt idx="41">
                  <c:v>-2.1749348748707047E-8</c:v>
                </c:pt>
                <c:pt idx="42">
                  <c:v>-2.5088408274091375E-5</c:v>
                </c:pt>
                <c:pt idx="43">
                  <c:v>-1.1845683996004875E-3</c:v>
                </c:pt>
                <c:pt idx="44">
                  <c:v>-1.8366375306747807E-4</c:v>
                </c:pt>
                <c:pt idx="45">
                  <c:v>1.1128130956475973E-3</c:v>
                </c:pt>
                <c:pt idx="46">
                  <c:v>-1.7559773092406847E-4</c:v>
                </c:pt>
                <c:pt idx="47">
                  <c:v>3.3131919095178938E-4</c:v>
                </c:pt>
                <c:pt idx="48">
                  <c:v>-1.5812612125926584E-4</c:v>
                </c:pt>
                <c:pt idx="49">
                  <c:v>1.8719406680878689E-4</c:v>
                </c:pt>
                <c:pt idx="50">
                  <c:v>-1.3617539884324873E-4</c:v>
                </c:pt>
                <c:pt idx="51">
                  <c:v>1.3295908349138146E-4</c:v>
                </c:pt>
                <c:pt idx="52">
                  <c:v>-1.1356150386805108E-4</c:v>
                </c:pt>
                <c:pt idx="53">
                  <c:v>1.0517198613232185E-4</c:v>
                </c:pt>
                <c:pt idx="54">
                  <c:v>-9.458575357141549E-5</c:v>
                </c:pt>
                <c:pt idx="55">
                  <c:v>8.6765579604049462E-5</c:v>
                </c:pt>
                <c:pt idx="56">
                  <c:v>-7.9163835542898624E-5</c:v>
                </c:pt>
                <c:pt idx="57">
                  <c:v>7.2526606328048048E-5</c:v>
                </c:pt>
                <c:pt idx="58">
                  <c:v>-6.6422216569226875E-5</c:v>
                </c:pt>
                <c:pt idx="59">
                  <c:v>6.1070364077196013E-5</c:v>
                </c:pt>
                <c:pt idx="60">
                  <c:v>-5.6695129894788744E-5</c:v>
                </c:pt>
                <c:pt idx="61">
                  <c:v>5.3771230649926889E-5</c:v>
                </c:pt>
                <c:pt idx="62">
                  <c:v>-2.6367706805237721E-5</c:v>
                </c:pt>
                <c:pt idx="63">
                  <c:v>2.518091409298859E-4</c:v>
                </c:pt>
                <c:pt idx="64">
                  <c:v>6.0436786912007438E-4</c:v>
                </c:pt>
                <c:pt idx="65">
                  <c:v>9.5464939222138321E-4</c:v>
                </c:pt>
                <c:pt idx="66">
                  <c:v>9.1565904779585504E-4</c:v>
                </c:pt>
                <c:pt idx="67">
                  <c:v>6.0945353460797229E-4</c:v>
                </c:pt>
                <c:pt idx="68">
                  <c:v>3.2670244786202476E-4</c:v>
                </c:pt>
                <c:pt idx="69">
                  <c:v>1.5473546990321796E-4</c:v>
                </c:pt>
                <c:pt idx="70">
                  <c:v>6.9316488336851532E-5</c:v>
                </c:pt>
                <c:pt idx="71">
                  <c:v>2.9868423090454418E-5</c:v>
                </c:pt>
                <c:pt idx="72">
                  <c:v>1.2799910831090515E-5</c:v>
                </c:pt>
                <c:pt idx="73">
                  <c:v>5.2809745045082085E-6</c:v>
                </c:pt>
                <c:pt idx="74">
                  <c:v>2.2710426873218254E-6</c:v>
                </c:pt>
                <c:pt idx="75">
                  <c:v>8.6491817716026048E-7</c:v>
                </c:pt>
                <c:pt idx="76">
                  <c:v>4.1428041288776934E-7</c:v>
                </c:pt>
                <c:pt idx="77">
                  <c:v>1.1047809520368087E-7</c:v>
                </c:pt>
                <c:pt idx="78">
                  <c:v>9.5386639368569148E-8</c:v>
                </c:pt>
                <c:pt idx="79">
                  <c:v>-9.8301025838025039E-9</c:v>
                </c:pt>
                <c:pt idx="80">
                  <c:v>3.911768458986076E-8</c:v>
                </c:pt>
                <c:pt idx="81">
                  <c:v>-2.3539345976803977E-8</c:v>
                </c:pt>
                <c:pt idx="82">
                  <c:v>2.1925394304998114E-8</c:v>
                </c:pt>
                <c:pt idx="83">
                  <c:v>-9.7103011696175029E-9</c:v>
                </c:pt>
              </c:numCache>
            </c:numRef>
          </c:val>
          <c:extLst>
            <c:ext xmlns:c16="http://schemas.microsoft.com/office/drawing/2014/chart" uri="{C3380CC4-5D6E-409C-BE32-E72D297353CC}">
              <c16:uniqueId val="{00000002-5631-41B3-A340-31C48878FC1C}"/>
            </c:ext>
          </c:extLst>
        </c:ser>
        <c:ser>
          <c:idx val="3"/>
          <c:order val="3"/>
          <c:val>
            <c:numRef>
              <c:f>Jacobian!$B$183:$CG$183</c:f>
              <c:numCache>
                <c:formatCode>0.00E+00</c:formatCode>
                <c:ptCount val="84"/>
                <c:pt idx="0">
                  <c:v>1.356434189969664E-3</c:v>
                </c:pt>
                <c:pt idx="1">
                  <c:v>-8.3130012794895806E-4</c:v>
                </c:pt>
                <c:pt idx="2">
                  <c:v>28.58801361602421</c:v>
                </c:pt>
                <c:pt idx="3">
                  <c:v>-57.188472056461926</c:v>
                </c:pt>
                <c:pt idx="4">
                  <c:v>28.59010468557776</c:v>
                </c:pt>
                <c:pt idx="5">
                  <c:v>-8.2857433556061922E-4</c:v>
                </c:pt>
                <c:pt idx="6">
                  <c:v>2.0331083593499964E-3</c:v>
                </c:pt>
                <c:pt idx="7">
                  <c:v>-6.0935107496032229E-4</c:v>
                </c:pt>
                <c:pt idx="8">
                  <c:v>7.2933505742680204E-4</c:v>
                </c:pt>
                <c:pt idx="9">
                  <c:v>-4.3559164649655175E-4</c:v>
                </c:pt>
                <c:pt idx="10">
                  <c:v>4.0973750511284518E-4</c:v>
                </c:pt>
                <c:pt idx="11">
                  <c:v>-3.2155455076502548E-4</c:v>
                </c:pt>
                <c:pt idx="12">
                  <c:v>2.8877429984793364E-4</c:v>
                </c:pt>
                <c:pt idx="13">
                  <c:v>-2.5117970328869023E-4</c:v>
                </c:pt>
                <c:pt idx="14">
                  <c:v>2.2783568124836343E-4</c:v>
                </c:pt>
                <c:pt idx="15">
                  <c:v>-2.0722206510813125E-4</c:v>
                </c:pt>
                <c:pt idx="16">
                  <c:v>1.919125216571257E-4</c:v>
                </c:pt>
                <c:pt idx="17">
                  <c:v>-1.7960718914018949E-4</c:v>
                </c:pt>
                <c:pt idx="18">
                  <c:v>1.7072669472109584E-4</c:v>
                </c:pt>
                <c:pt idx="19">
                  <c:v>-1.6515064155711085E-4</c:v>
                </c:pt>
                <c:pt idx="20">
                  <c:v>8.1634932648287306E-5</c:v>
                </c:pt>
                <c:pt idx="21">
                  <c:v>5.2320119097622891E-4</c:v>
                </c:pt>
                <c:pt idx="22">
                  <c:v>1.3220115909536438E-3</c:v>
                </c:pt>
                <c:pt idx="23">
                  <c:v>2.1508435701475914E-3</c:v>
                </c:pt>
                <c:pt idx="24">
                  <c:v>2.6926139330807879E-3</c:v>
                </c:pt>
                <c:pt idx="25">
                  <c:v>2.3264223601771978E-3</c:v>
                </c:pt>
                <c:pt idx="26">
                  <c:v>1.4618361352115373E-3</c:v>
                </c:pt>
                <c:pt idx="27">
                  <c:v>7.4913894071763389E-4</c:v>
                </c:pt>
                <c:pt idx="28">
                  <c:v>3.4457299578592553E-4</c:v>
                </c:pt>
                <c:pt idx="29">
                  <c:v>1.5083002119463257E-4</c:v>
                </c:pt>
                <c:pt idx="30">
                  <c:v>6.4095469260961878E-5</c:v>
                </c:pt>
                <c:pt idx="31">
                  <c:v>2.714995170965874E-5</c:v>
                </c:pt>
                <c:pt idx="32">
                  <c:v>1.118211125500959E-5</c:v>
                </c:pt>
                <c:pt idx="33">
                  <c:v>4.778011126598232E-6</c:v>
                </c:pt>
                <c:pt idx="34">
                  <c:v>1.8525657654932007E-6</c:v>
                </c:pt>
                <c:pt idx="35">
                  <c:v>8.7086138556145155E-7</c:v>
                </c:pt>
                <c:pt idx="36">
                  <c:v>2.5590678217907748E-7</c:v>
                </c:pt>
                <c:pt idx="37">
                  <c:v>1.9620854817883135E-7</c:v>
                </c:pt>
                <c:pt idx="38">
                  <c:v>-6.5160814621301435E-9</c:v>
                </c:pt>
                <c:pt idx="39">
                  <c:v>7.6538683488582748E-8</c:v>
                </c:pt>
                <c:pt idx="40">
                  <c:v>-3.9564944638764757E-8</c:v>
                </c:pt>
                <c:pt idx="41">
                  <c:v>2.6863530585939122E-8</c:v>
                </c:pt>
                <c:pt idx="42">
                  <c:v>-2.3021893957418614E-4</c:v>
                </c:pt>
                <c:pt idx="43">
                  <c:v>3.2551839494850209E-5</c:v>
                </c:pt>
                <c:pt idx="44">
                  <c:v>-1.1971119985788961E-3</c:v>
                </c:pt>
                <c:pt idx="45">
                  <c:v>-1.8320489152205224E-4</c:v>
                </c:pt>
                <c:pt idx="46">
                  <c:v>1.1417844820809447E-3</c:v>
                </c:pt>
                <c:pt idx="47">
                  <c:v>-1.6776599908735197E-4</c:v>
                </c:pt>
                <c:pt idx="48">
                  <c:v>3.1332914467170278E-4</c:v>
                </c:pt>
                <c:pt idx="49">
                  <c:v>-1.443604632668862E-4</c:v>
                </c:pt>
                <c:pt idx="50">
                  <c:v>1.6909133611001112E-4</c:v>
                </c:pt>
                <c:pt idx="51">
                  <c:v>-1.2121130978683709E-4</c:v>
                </c:pt>
                <c:pt idx="52">
                  <c:v>1.1718003260446081E-4</c:v>
                </c:pt>
                <c:pt idx="53">
                  <c:v>-9.9287089755958308E-5</c:v>
                </c:pt>
                <c:pt idx="54">
                  <c:v>9.1154458192720217E-5</c:v>
                </c:pt>
                <c:pt idx="55">
                  <c:v>-8.1367023222326428E-5</c:v>
                </c:pt>
                <c:pt idx="56">
                  <c:v>7.3979811535777372E-5</c:v>
                </c:pt>
                <c:pt idx="57">
                  <c:v>-6.6909161656839735E-5</c:v>
                </c:pt>
                <c:pt idx="58">
                  <c:v>6.0749243975586096E-5</c:v>
                </c:pt>
                <c:pt idx="59">
                  <c:v>-5.5278913984920749E-5</c:v>
                </c:pt>
                <c:pt idx="60">
                  <c:v>5.0854658120425376E-5</c:v>
                </c:pt>
                <c:pt idx="61">
                  <c:v>-4.7892771413645461E-5</c:v>
                </c:pt>
                <c:pt idx="62">
                  <c:v>2.3423382233022254E-5</c:v>
                </c:pt>
                <c:pt idx="63">
                  <c:v>9.25254747554888E-5</c:v>
                </c:pt>
                <c:pt idx="64">
                  <c:v>2.6739470682564717E-4</c:v>
                </c:pt>
                <c:pt idx="65">
                  <c:v>6.5391925152417311E-4</c:v>
                </c:pt>
                <c:pt idx="66">
                  <c:v>9.5843373948913807E-4</c:v>
                </c:pt>
                <c:pt idx="67">
                  <c:v>8.988561487452524E-4</c:v>
                </c:pt>
                <c:pt idx="68">
                  <c:v>5.9590033627147238E-4</c:v>
                </c:pt>
                <c:pt idx="69">
                  <c:v>3.1579781597877038E-4</c:v>
                </c:pt>
                <c:pt idx="70">
                  <c:v>1.4854993623059543E-4</c:v>
                </c:pt>
                <c:pt idx="71">
                  <c:v>6.5904872184025738E-5</c:v>
                </c:pt>
                <c:pt idx="72">
                  <c:v>2.819990168415522E-5</c:v>
                </c:pt>
                <c:pt idx="73">
                  <c:v>1.196718571058964E-5</c:v>
                </c:pt>
                <c:pt idx="74">
                  <c:v>4.89956130577089E-6</c:v>
                </c:pt>
                <c:pt idx="75">
                  <c:v>2.0827821675656117E-6</c:v>
                </c:pt>
                <c:pt idx="76">
                  <c:v>7.8550540576033347E-7</c:v>
                </c:pt>
                <c:pt idx="77">
                  <c:v>3.7107727704989853E-7</c:v>
                </c:pt>
                <c:pt idx="78">
                  <c:v>9.6516760687763562E-8</c:v>
                </c:pt>
                <c:pt idx="79">
                  <c:v>8.3315709838123464E-8</c:v>
                </c:pt>
                <c:pt idx="80">
                  <c:v>-9.9784086351768892E-9</c:v>
                </c:pt>
                <c:pt idx="81">
                  <c:v>3.2523038901223864E-8</c:v>
                </c:pt>
                <c:pt idx="82">
                  <c:v>-1.7604238985669314E-8</c:v>
                </c:pt>
                <c:pt idx="83">
                  <c:v>1.0052856082200545E-8</c:v>
                </c:pt>
              </c:numCache>
            </c:numRef>
          </c:val>
          <c:extLst>
            <c:ext xmlns:c16="http://schemas.microsoft.com/office/drawing/2014/chart" uri="{C3380CC4-5D6E-409C-BE32-E72D297353CC}">
              <c16:uniqueId val="{00000003-5631-41B3-A340-31C48878FC1C}"/>
            </c:ext>
          </c:extLst>
        </c:ser>
        <c:ser>
          <c:idx val="4"/>
          <c:order val="4"/>
          <c:val>
            <c:numRef>
              <c:f>Jacobian!$B$184:$CG$184</c:f>
              <c:numCache>
                <c:formatCode>0.00E+00</c:formatCode>
                <c:ptCount val="84"/>
                <c:pt idx="0">
                  <c:v>-3.2494277470271408E-4</c:v>
                </c:pt>
                <c:pt idx="1">
                  <c:v>1.7691297151043643E-3</c:v>
                </c:pt>
                <c:pt idx="2">
                  <c:v>-7.585282666449706E-4</c:v>
                </c:pt>
                <c:pt idx="3">
                  <c:v>28.588926835307095</c:v>
                </c:pt>
                <c:pt idx="4">
                  <c:v>-57.191470183740257</c:v>
                </c:pt>
                <c:pt idx="5">
                  <c:v>28.591187966809297</c:v>
                </c:pt>
                <c:pt idx="6">
                  <c:v>-8.2196021394938495E-4</c:v>
                </c:pt>
                <c:pt idx="7">
                  <c:v>2.0884909025640089E-3</c:v>
                </c:pt>
                <c:pt idx="8">
                  <c:v>-6.0256370529590281E-4</c:v>
                </c:pt>
                <c:pt idx="9">
                  <c:v>7.2893109983204383E-4</c:v>
                </c:pt>
                <c:pt idx="10">
                  <c:v>-4.2789979712339103E-4</c:v>
                </c:pt>
                <c:pt idx="11">
                  <c:v>4.0283580654742763E-4</c:v>
                </c:pt>
                <c:pt idx="12">
                  <c:v>-3.1432979728462538E-4</c:v>
                </c:pt>
                <c:pt idx="13">
                  <c:v>2.8219545061611474E-4</c:v>
                </c:pt>
                <c:pt idx="14">
                  <c:v>-2.4533567617000785E-4</c:v>
                </c:pt>
                <c:pt idx="15">
                  <c:v>2.2289657763441352E-4</c:v>
                </c:pt>
                <c:pt idx="16">
                  <c:v>-2.0338728655794412E-4</c:v>
                </c:pt>
                <c:pt idx="17">
                  <c:v>1.8947439682044141E-4</c:v>
                </c:pt>
                <c:pt idx="18">
                  <c:v>-1.7907994669034586E-4</c:v>
                </c:pt>
                <c:pt idx="19">
                  <c:v>1.7284023237881951E-4</c:v>
                </c:pt>
                <c:pt idx="20">
                  <c:v>-8.5338120448930291E-5</c:v>
                </c:pt>
                <c:pt idx="21">
                  <c:v>2.3379933063854197E-4</c:v>
                </c:pt>
                <c:pt idx="22">
                  <c:v>6.388994451295598E-4</c:v>
                </c:pt>
                <c:pt idx="23">
                  <c:v>1.2779564457661512E-3</c:v>
                </c:pt>
                <c:pt idx="24">
                  <c:v>2.2122519733447608E-3</c:v>
                </c:pt>
                <c:pt idx="25">
                  <c:v>2.7869002401637063E-3</c:v>
                </c:pt>
                <c:pt idx="26">
                  <c:v>2.4077620343765111E-3</c:v>
                </c:pt>
                <c:pt idx="27">
                  <c:v>1.5048394062674598E-3</c:v>
                </c:pt>
                <c:pt idx="28">
                  <c:v>7.6825137192367118E-4</c:v>
                </c:pt>
                <c:pt idx="29">
                  <c:v>3.5166053935158992E-4</c:v>
                </c:pt>
                <c:pt idx="30">
                  <c:v>1.5336217199131226E-4</c:v>
                </c:pt>
                <c:pt idx="31">
                  <c:v>6.4888818934126573E-5</c:v>
                </c:pt>
                <c:pt idx="32">
                  <c:v>2.7379933575040963E-5</c:v>
                </c:pt>
                <c:pt idx="33">
                  <c:v>1.1230498977990771E-5</c:v>
                </c:pt>
                <c:pt idx="34">
                  <c:v>4.7762081900726665E-6</c:v>
                </c:pt>
                <c:pt idx="35">
                  <c:v>1.8447883394869339E-6</c:v>
                </c:pt>
                <c:pt idx="36">
                  <c:v>8.6135489902012106E-7</c:v>
                </c:pt>
                <c:pt idx="37">
                  <c:v>2.5194725444043169E-7</c:v>
                </c:pt>
                <c:pt idx="38">
                  <c:v>1.9188223997773264E-7</c:v>
                </c:pt>
                <c:pt idx="39">
                  <c:v>-5.8153922041920211E-9</c:v>
                </c:pt>
                <c:pt idx="40">
                  <c:v>7.2425995588460772E-8</c:v>
                </c:pt>
                <c:pt idx="41">
                  <c:v>-1.7211776264814568E-8</c:v>
                </c:pt>
                <c:pt idx="42">
                  <c:v>5.515150995849444E-5</c:v>
                </c:pt>
                <c:pt idx="43">
                  <c:v>-4.2083379142588491E-4</c:v>
                </c:pt>
                <c:pt idx="44">
                  <c:v>2.9715117658532557E-5</c:v>
                </c:pt>
                <c:pt idx="45">
                  <c:v>-1.2217822841343018E-3</c:v>
                </c:pt>
                <c:pt idx="46">
                  <c:v>-1.9304693853748031E-4</c:v>
                </c:pt>
                <c:pt idx="47">
                  <c:v>1.1286519919625996E-3</c:v>
                </c:pt>
                <c:pt idx="48">
                  <c:v>-1.6344644923243579E-4</c:v>
                </c:pt>
                <c:pt idx="49">
                  <c:v>2.9243217095251692E-4</c:v>
                </c:pt>
                <c:pt idx="50">
                  <c:v>-1.328996849203462E-4</c:v>
                </c:pt>
                <c:pt idx="51">
                  <c:v>1.5200451645634228E-4</c:v>
                </c:pt>
                <c:pt idx="52">
                  <c:v>-1.078525508697931E-4</c:v>
                </c:pt>
                <c:pt idx="53">
                  <c:v>1.0254962875137803E-4</c:v>
                </c:pt>
                <c:pt idx="54">
                  <c:v>-8.605381476030249E-5</c:v>
                </c:pt>
                <c:pt idx="55">
                  <c:v>7.7919071733732748E-5</c:v>
                </c:pt>
                <c:pt idx="56">
                  <c:v>-6.8763999991256486E-5</c:v>
                </c:pt>
                <c:pt idx="57">
                  <c:v>6.1661441417157646E-5</c:v>
                </c:pt>
                <c:pt idx="58">
                  <c:v>-5.5059315640864624E-5</c:v>
                </c:pt>
                <c:pt idx="59">
                  <c:v>4.9441520762601515E-5</c:v>
                </c:pt>
                <c:pt idx="60">
                  <c:v>-4.4871021451995201E-5</c:v>
                </c:pt>
                <c:pt idx="61">
                  <c:v>4.1837276836761522E-5</c:v>
                </c:pt>
                <c:pt idx="62">
                  <c:v>-2.038245876007677E-5</c:v>
                </c:pt>
                <c:pt idx="63">
                  <c:v>2.5669601676692489E-5</c:v>
                </c:pt>
                <c:pt idx="64">
                  <c:v>8.8947955881105959E-5</c:v>
                </c:pt>
                <c:pt idx="65">
                  <c:v>3.2201438217063609E-4</c:v>
                </c:pt>
                <c:pt idx="66">
                  <c:v>6.8815006091844108E-4</c:v>
                </c:pt>
                <c:pt idx="67">
                  <c:v>9.6689977655602219E-4</c:v>
                </c:pt>
                <c:pt idx="68">
                  <c:v>8.9691856356162621E-4</c:v>
                </c:pt>
                <c:pt idx="69">
                  <c:v>5.8588742904288802E-4</c:v>
                </c:pt>
                <c:pt idx="70">
                  <c:v>3.0793662212706333E-4</c:v>
                </c:pt>
                <c:pt idx="71">
                  <c:v>1.433468928831096E-4</c:v>
                </c:pt>
                <c:pt idx="72">
                  <c:v>6.3104427384515444E-5</c:v>
                </c:pt>
                <c:pt idx="73">
                  <c:v>2.6731969289470233E-5</c:v>
                </c:pt>
                <c:pt idx="74">
                  <c:v>1.1244004712305576E-5</c:v>
                </c:pt>
                <c:pt idx="75">
                  <c:v>4.5506523779517786E-6</c:v>
                </c:pt>
                <c:pt idx="76">
                  <c:v>1.9126104229990961E-6</c:v>
                </c:pt>
                <c:pt idx="77">
                  <c:v>7.0962311351952537E-7</c:v>
                </c:pt>
                <c:pt idx="78">
                  <c:v>3.305664248662279E-7</c:v>
                </c:pt>
                <c:pt idx="79">
                  <c:v>8.2182206707733489E-8</c:v>
                </c:pt>
                <c:pt idx="80">
                  <c:v>7.1355283399006583E-8</c:v>
                </c:pt>
                <c:pt idx="81">
                  <c:v>-9.9151822462833443E-9</c:v>
                </c:pt>
                <c:pt idx="82">
                  <c:v>2.2641566888789874E-8</c:v>
                </c:pt>
                <c:pt idx="83">
                  <c:v>-7.515155056852133E-9</c:v>
                </c:pt>
              </c:numCache>
            </c:numRef>
          </c:val>
          <c:extLst>
            <c:ext xmlns:c16="http://schemas.microsoft.com/office/drawing/2014/chart" uri="{C3380CC4-5D6E-409C-BE32-E72D297353CC}">
              <c16:uniqueId val="{00000004-5631-41B3-A340-31C48878FC1C}"/>
            </c:ext>
          </c:extLst>
        </c:ser>
        <c:ser>
          <c:idx val="5"/>
          <c:order val="5"/>
          <c:val>
            <c:numRef>
              <c:f>Jacobian!$B$185:$CG$185</c:f>
              <c:numCache>
                <c:formatCode>0.00E+00</c:formatCode>
                <c:ptCount val="84"/>
                <c:pt idx="0">
                  <c:v>3.9869421314640938E-4</c:v>
                </c:pt>
                <c:pt idx="1">
                  <c:v>-5.3371092667517492E-4</c:v>
                </c:pt>
                <c:pt idx="2">
                  <c:v>1.6630408171782718E-3</c:v>
                </c:pt>
                <c:pt idx="3">
                  <c:v>-7.3048195884907105E-4</c:v>
                </c:pt>
                <c:pt idx="4">
                  <c:v>28.590021827455878</c:v>
                </c:pt>
                <c:pt idx="5">
                  <c:v>-57.194483123829933</c:v>
                </c:pt>
                <c:pt idx="6">
                  <c:v>28.592269653842568</c:v>
                </c:pt>
                <c:pt idx="7">
                  <c:v>-8.3143777323677526E-4</c:v>
                </c:pt>
                <c:pt idx="8">
                  <c:v>2.1532424290764073E-3</c:v>
                </c:pt>
                <c:pt idx="9">
                  <c:v>-6.0457932946707217E-4</c:v>
                </c:pt>
                <c:pt idx="10">
                  <c:v>7.3467740847785168E-4</c:v>
                </c:pt>
                <c:pt idx="11">
                  <c:v>-4.2547793241755176E-4</c:v>
                </c:pt>
                <c:pt idx="12">
                  <c:v>4.001007397537941E-4</c:v>
                </c:pt>
                <c:pt idx="13">
                  <c:v>-3.1072795890963031E-4</c:v>
                </c:pt>
                <c:pt idx="14">
                  <c:v>2.7879990540689869E-4</c:v>
                </c:pt>
                <c:pt idx="15">
                  <c:v>-2.4248316609442095E-4</c:v>
                </c:pt>
                <c:pt idx="16">
                  <c:v>2.209442456878707E-4</c:v>
                </c:pt>
                <c:pt idx="17">
                  <c:v>-2.0279742770922617E-4</c:v>
                </c:pt>
                <c:pt idx="18">
                  <c:v>1.9087997367719833E-4</c:v>
                </c:pt>
                <c:pt idx="19">
                  <c:v>-1.8334672182601324E-4</c:v>
                </c:pt>
                <c:pt idx="20">
                  <c:v>9.0467562083860128E-5</c:v>
                </c:pt>
                <c:pt idx="21">
                  <c:v>9.9861399420837223E-5</c:v>
                </c:pt>
                <c:pt idx="22">
                  <c:v>2.8241646321533432E-4</c:v>
                </c:pt>
                <c:pt idx="23">
                  <c:v>6.2964311491080823E-4</c:v>
                </c:pt>
                <c:pt idx="24">
                  <c:v>1.3326266157285983E-3</c:v>
                </c:pt>
                <c:pt idx="25">
                  <c:v>2.3082154778382895E-3</c:v>
                </c:pt>
                <c:pt idx="26">
                  <c:v>2.8998506516928167E-3</c:v>
                </c:pt>
                <c:pt idx="27">
                  <c:v>2.4889379204000167E-3</c:v>
                </c:pt>
                <c:pt idx="28">
                  <c:v>1.5489677151441443E-3</c:v>
                </c:pt>
                <c:pt idx="29">
                  <c:v>7.8675717531480013E-4</c:v>
                </c:pt>
                <c:pt idx="30">
                  <c:v>3.5880334725542286E-4</c:v>
                </c:pt>
                <c:pt idx="31">
                  <c:v>1.5576310461157914E-4</c:v>
                </c:pt>
                <c:pt idx="32">
                  <c:v>6.5672261763492464E-5</c:v>
                </c:pt>
                <c:pt idx="33">
                  <c:v>2.7578771071317072E-5</c:v>
                </c:pt>
                <c:pt idx="34">
                  <c:v>1.1271798888876309E-5</c:v>
                </c:pt>
                <c:pt idx="35">
                  <c:v>4.7661859168872835E-6</c:v>
                </c:pt>
                <c:pt idx="36">
                  <c:v>1.8335573400650737E-6</c:v>
                </c:pt>
                <c:pt idx="37">
                  <c:v>8.4944611615640354E-7</c:v>
                </c:pt>
                <c:pt idx="38">
                  <c:v>2.468114679409455E-7</c:v>
                </c:pt>
                <c:pt idx="39">
                  <c:v>1.8702995103092478E-7</c:v>
                </c:pt>
                <c:pt idx="40">
                  <c:v>-6.095837286010053E-10</c:v>
                </c:pt>
                <c:pt idx="41">
                  <c:v>4.4461730532352794E-8</c:v>
                </c:pt>
                <c:pt idx="42">
                  <c:v>-1.2858435744401224E-4</c:v>
                </c:pt>
                <c:pt idx="43">
                  <c:v>1.3191753957467317E-4</c:v>
                </c:pt>
                <c:pt idx="44">
                  <c:v>-3.8368518101425489E-4</c:v>
                </c:pt>
                <c:pt idx="45">
                  <c:v>1.9476120224875822E-5</c:v>
                </c:pt>
                <c:pt idx="46">
                  <c:v>-1.2117013056468567E-3</c:v>
                </c:pt>
                <c:pt idx="47">
                  <c:v>-2.0497829978374422E-4</c:v>
                </c:pt>
                <c:pt idx="48">
                  <c:v>1.0786635170155065E-3</c:v>
                </c:pt>
                <c:pt idx="49">
                  <c:v>-1.598784548398269E-4</c:v>
                </c:pt>
                <c:pt idx="50">
                  <c:v>2.665245479843503E-4</c:v>
                </c:pt>
                <c:pt idx="51">
                  <c:v>-1.2188946019562434E-4</c:v>
                </c:pt>
                <c:pt idx="52">
                  <c:v>1.3420421992564485E-4</c:v>
                </c:pt>
                <c:pt idx="53">
                  <c:v>-9.4849892736898809E-5</c:v>
                </c:pt>
                <c:pt idx="54">
                  <c:v>8.8018582113803026E-5</c:v>
                </c:pt>
                <c:pt idx="55">
                  <c:v>-7.3086661865049581E-5</c:v>
                </c:pt>
                <c:pt idx="56">
                  <c:v>6.4864390582324873E-5</c:v>
                </c:pt>
                <c:pt idx="57">
                  <c:v>-5.6349057304124911E-5</c:v>
                </c:pt>
                <c:pt idx="58">
                  <c:v>4.9547166848050484E-5</c:v>
                </c:pt>
                <c:pt idx="59">
                  <c:v>-4.3554891341643957E-5</c:v>
                </c:pt>
                <c:pt idx="60">
                  <c:v>3.8805933148037043E-5</c:v>
                </c:pt>
                <c:pt idx="61">
                  <c:v>-3.5657279113400728E-5</c:v>
                </c:pt>
                <c:pt idx="62">
                  <c:v>1.7272944122074936E-5</c:v>
                </c:pt>
                <c:pt idx="63">
                  <c:v>4.0271184469902681E-6</c:v>
                </c:pt>
                <c:pt idx="64">
                  <c:v>2.0626496904929857E-5</c:v>
                </c:pt>
                <c:pt idx="65">
                  <c:v>1.2374581712135693E-4</c:v>
                </c:pt>
                <c:pt idx="66">
                  <c:v>3.4986730030577061E-4</c:v>
                </c:pt>
                <c:pt idx="67">
                  <c:v>7.0215017747263036E-4</c:v>
                </c:pt>
                <c:pt idx="68">
                  <c:v>9.7103338126194069E-4</c:v>
                </c:pt>
                <c:pt idx="69">
                  <c:v>8.8534948774103236E-4</c:v>
                </c:pt>
                <c:pt idx="70">
                  <c:v>5.7312404644937174E-4</c:v>
                </c:pt>
                <c:pt idx="71">
                  <c:v>2.9786692667614352E-4</c:v>
                </c:pt>
                <c:pt idx="72">
                  <c:v>1.3753714155612343E-4</c:v>
                </c:pt>
                <c:pt idx="73">
                  <c:v>5.9894980142259434E-5</c:v>
                </c:pt>
                <c:pt idx="74">
                  <c:v>2.5139835057474271E-5</c:v>
                </c:pt>
                <c:pt idx="75">
                  <c:v>1.0440630362635045E-5</c:v>
                </c:pt>
                <c:pt idx="76">
                  <c:v>4.1752588111097444E-6</c:v>
                </c:pt>
                <c:pt idx="77">
                  <c:v>1.7250764757698343E-6</c:v>
                </c:pt>
                <c:pt idx="78">
                  <c:v>6.2727640336304347E-7</c:v>
                </c:pt>
                <c:pt idx="79">
                  <c:v>2.8520437135405581E-7</c:v>
                </c:pt>
                <c:pt idx="80">
                  <c:v>6.5918107869645749E-8</c:v>
                </c:pt>
                <c:pt idx="81">
                  <c:v>5.5938393143521829E-8</c:v>
                </c:pt>
                <c:pt idx="82">
                  <c:v>-9.2756786417498238E-9</c:v>
                </c:pt>
                <c:pt idx="83">
                  <c:v>1.0618235059606792E-8</c:v>
                </c:pt>
              </c:numCache>
            </c:numRef>
          </c:val>
          <c:extLst>
            <c:ext xmlns:c16="http://schemas.microsoft.com/office/drawing/2014/chart" uri="{C3380CC4-5D6E-409C-BE32-E72D297353CC}">
              <c16:uniqueId val="{00000005-5631-41B3-A340-31C48878FC1C}"/>
            </c:ext>
          </c:extLst>
        </c:ser>
        <c:ser>
          <c:idx val="6"/>
          <c:order val="6"/>
          <c:val>
            <c:numRef>
              <c:f>Jacobian!$B$186:$CG$186</c:f>
              <c:numCache>
                <c:formatCode>0.00E+00</c:formatCode>
                <c:ptCount val="84"/>
                <c:pt idx="0">
                  <c:v>-2.0457005406912358E-4</c:v>
                </c:pt>
                <c:pt idx="1">
                  <c:v>5.9108822130155144E-4</c:v>
                </c:pt>
                <c:pt idx="2">
                  <c:v>-4.9458013152759372E-4</c:v>
                </c:pt>
                <c:pt idx="3">
                  <c:v>1.6962750190424288E-3</c:v>
                </c:pt>
                <c:pt idx="4">
                  <c:v>-7.3191944592235572E-4</c:v>
                </c:pt>
                <c:pt idx="5">
                  <c:v>28.591151142040989</c:v>
                </c:pt>
                <c:pt idx="6">
                  <c:v>-57.197396062030052</c:v>
                </c:pt>
                <c:pt idx="7">
                  <c:v>28.593294571662152</c:v>
                </c:pt>
                <c:pt idx="8">
                  <c:v>-8.4827365106678347E-4</c:v>
                </c:pt>
                <c:pt idx="9">
                  <c:v>2.2166038454684489E-3</c:v>
                </c:pt>
                <c:pt idx="10">
                  <c:v>-6.106022328656544E-4</c:v>
                </c:pt>
                <c:pt idx="11">
                  <c:v>7.4239414097425674E-4</c:v>
                </c:pt>
                <c:pt idx="12">
                  <c:v>-4.2581638566277285E-4</c:v>
                </c:pt>
                <c:pt idx="13">
                  <c:v>3.9965383898230532E-4</c:v>
                </c:pt>
                <c:pt idx="14">
                  <c:v>-3.0956425630632314E-4</c:v>
                </c:pt>
                <c:pt idx="15">
                  <c:v>2.7787321626765785E-4</c:v>
                </c:pt>
                <c:pt idx="16">
                  <c:v>-2.4237832750303859E-4</c:v>
                </c:pt>
                <c:pt idx="17">
                  <c:v>2.2222978106659544E-4</c:v>
                </c:pt>
                <c:pt idx="18">
                  <c:v>-2.0628770780846796E-4</c:v>
                </c:pt>
                <c:pt idx="19">
                  <c:v>1.9762866785717067E-4</c:v>
                </c:pt>
                <c:pt idx="20">
                  <c:v>-9.7225903705594032E-5</c:v>
                </c:pt>
                <c:pt idx="21">
                  <c:v>4.1615448278999682E-5</c:v>
                </c:pt>
                <c:pt idx="22">
                  <c:v>1.2015573672545665E-4</c:v>
                </c:pt>
                <c:pt idx="23">
                  <c:v>2.8059235465297764E-4</c:v>
                </c:pt>
                <c:pt idx="24">
                  <c:v>6.5992664967310223E-4</c:v>
                </c:pt>
                <c:pt idx="25">
                  <c:v>1.3940385869387177E-3</c:v>
                </c:pt>
                <c:pt idx="26">
                  <c:v>2.4051101741662264E-3</c:v>
                </c:pt>
                <c:pt idx="27">
                  <c:v>3.0003721975932402E-3</c:v>
                </c:pt>
                <c:pt idx="28">
                  <c:v>2.5637073334780869E-3</c:v>
                </c:pt>
                <c:pt idx="29">
                  <c:v>1.5872847761760434E-3</c:v>
                </c:pt>
                <c:pt idx="30">
                  <c:v>8.031869134316528E-4</c:v>
                </c:pt>
                <c:pt idx="31">
                  <c:v>3.6464292165958387E-4</c:v>
                </c:pt>
                <c:pt idx="32">
                  <c:v>1.5772023912444803E-4</c:v>
                </c:pt>
                <c:pt idx="33">
                  <c:v>6.6195057839048667E-5</c:v>
                </c:pt>
                <c:pt idx="34">
                  <c:v>2.7689320151882847E-5</c:v>
                </c:pt>
                <c:pt idx="35">
                  <c:v>1.1258086811899887E-5</c:v>
                </c:pt>
                <c:pt idx="36">
                  <c:v>4.7382333947267556E-6</c:v>
                </c:pt>
                <c:pt idx="37">
                  <c:v>1.8086219715590048E-6</c:v>
                </c:pt>
                <c:pt idx="38">
                  <c:v>8.3496406334925914E-7</c:v>
                </c:pt>
                <c:pt idx="39">
                  <c:v>2.4049614410380347E-7</c:v>
                </c:pt>
                <c:pt idx="40">
                  <c:v>1.8594887364026088E-7</c:v>
                </c:pt>
                <c:pt idx="41">
                  <c:v>1.6617541421645586E-8</c:v>
                </c:pt>
                <c:pt idx="42">
                  <c:v>7.1919970215580348E-5</c:v>
                </c:pt>
                <c:pt idx="43">
                  <c:v>-2.2629004866860867E-4</c:v>
                </c:pt>
                <c:pt idx="44">
                  <c:v>1.1601374200436149E-4</c:v>
                </c:pt>
                <c:pt idx="45">
                  <c:v>-3.6678365236183228E-4</c:v>
                </c:pt>
                <c:pt idx="46">
                  <c:v>8.0026435448489098E-6</c:v>
                </c:pt>
                <c:pt idx="47">
                  <c:v>-1.1664226187692412E-3</c:v>
                </c:pt>
                <c:pt idx="48">
                  <c:v>-2.1718744092093936E-4</c:v>
                </c:pt>
                <c:pt idx="49">
                  <c:v>1.000830377824764E-3</c:v>
                </c:pt>
                <c:pt idx="50">
                  <c:v>-1.5595137937530232E-4</c:v>
                </c:pt>
                <c:pt idx="51">
                  <c:v>2.3587697546989856E-4</c:v>
                </c:pt>
                <c:pt idx="52">
                  <c:v>-1.1053328385284808E-4</c:v>
                </c:pt>
                <c:pt idx="53">
                  <c:v>1.1522661867938647E-4</c:v>
                </c:pt>
                <c:pt idx="54">
                  <c:v>-8.1648796547495906E-5</c:v>
                </c:pt>
                <c:pt idx="55">
                  <c:v>7.3179969364636993E-5</c:v>
                </c:pt>
                <c:pt idx="56">
                  <c:v>-6.0031386923078689E-5</c:v>
                </c:pt>
                <c:pt idx="57">
                  <c:v>5.1742116419431069E-5</c:v>
                </c:pt>
                <c:pt idx="58">
                  <c:v>-4.3978095654475407E-5</c:v>
                </c:pt>
                <c:pt idx="59">
                  <c:v>3.7663248658251062E-5</c:v>
                </c:pt>
                <c:pt idx="60">
                  <c:v>-3.2659211298590834E-5</c:v>
                </c:pt>
                <c:pt idx="61">
                  <c:v>2.9349334358128525E-5</c:v>
                </c:pt>
                <c:pt idx="62">
                  <c:v>-1.4103054452967516E-5</c:v>
                </c:pt>
                <c:pt idx="63">
                  <c:v>-1.2384609644926434E-6</c:v>
                </c:pt>
                <c:pt idx="64">
                  <c:v>7.6338749426890757E-7</c:v>
                </c:pt>
                <c:pt idx="65">
                  <c:v>3.9216193282409113E-5</c:v>
                </c:pt>
                <c:pt idx="66">
                  <c:v>1.4008773231688709E-4</c:v>
                </c:pt>
                <c:pt idx="67">
                  <c:v>3.6148178470034987E-4</c:v>
                </c:pt>
                <c:pt idx="68">
                  <c:v>7.1010775112176024E-4</c:v>
                </c:pt>
                <c:pt idx="69">
                  <c:v>9.6268527041771471E-4</c:v>
                </c:pt>
                <c:pt idx="70">
                  <c:v>8.6916589025906198E-4</c:v>
                </c:pt>
                <c:pt idx="71">
                  <c:v>5.5599886657213744E-4</c:v>
                </c:pt>
                <c:pt idx="72">
                  <c:v>2.8650966521028963E-4</c:v>
                </c:pt>
                <c:pt idx="73">
                  <c:v>1.3079418918286574E-4</c:v>
                </c:pt>
                <c:pt idx="74">
                  <c:v>5.6402673188323919E-5</c:v>
                </c:pt>
                <c:pt idx="75">
                  <c:v>2.3356597456181135E-5</c:v>
                </c:pt>
                <c:pt idx="76">
                  <c:v>9.5773419571881093E-6</c:v>
                </c:pt>
                <c:pt idx="77">
                  <c:v>3.7574553312640429E-6</c:v>
                </c:pt>
                <c:pt idx="78">
                  <c:v>1.523762791479176E-6</c:v>
                </c:pt>
                <c:pt idx="79">
                  <c:v>5.3312271165306477E-7</c:v>
                </c:pt>
                <c:pt idx="80">
                  <c:v>2.3541968867595665E-7</c:v>
                </c:pt>
                <c:pt idx="81">
                  <c:v>4.4737307810641541E-8</c:v>
                </c:pt>
                <c:pt idx="82">
                  <c:v>3.1777755643642972E-8</c:v>
                </c:pt>
                <c:pt idx="83">
                  <c:v>-3.4379342871665026E-9</c:v>
                </c:pt>
              </c:numCache>
            </c:numRef>
          </c:val>
          <c:extLst>
            <c:ext xmlns:c16="http://schemas.microsoft.com/office/drawing/2014/chart" uri="{C3380CC4-5D6E-409C-BE32-E72D297353CC}">
              <c16:uniqueId val="{00000006-5631-41B3-A340-31C48878FC1C}"/>
            </c:ext>
          </c:extLst>
        </c:ser>
        <c:ser>
          <c:idx val="7"/>
          <c:order val="7"/>
          <c:val>
            <c:numRef>
              <c:f>Jacobian!$B$187:$CG$187</c:f>
              <c:numCache>
                <c:formatCode>0.00E+00</c:formatCode>
                <c:ptCount val="84"/>
                <c:pt idx="0">
                  <c:v>1.8773168896198927E-4</c:v>
                </c:pt>
                <c:pt idx="1">
                  <c:v>-3.4158977769422027E-4</c:v>
                </c:pt>
                <c:pt idx="2">
                  <c:v>5.5421989189719792E-4</c:v>
                </c:pt>
                <c:pt idx="3">
                  <c:v>-4.8412869909108793E-4</c:v>
                </c:pt>
                <c:pt idx="4">
                  <c:v>1.7710449264718756E-3</c:v>
                </c:pt>
                <c:pt idx="5">
                  <c:v>-7.4925633566000772E-4</c:v>
                </c:pt>
                <c:pt idx="6">
                  <c:v>28.592251368856015</c:v>
                </c:pt>
                <c:pt idx="7">
                  <c:v>-57.200125131710834</c:v>
                </c:pt>
                <c:pt idx="8">
                  <c:v>28.594231024790485</c:v>
                </c:pt>
                <c:pt idx="9">
                  <c:v>-8.6771648584535097E-4</c:v>
                </c:pt>
                <c:pt idx="10">
                  <c:v>2.2735376121343939E-3</c:v>
                </c:pt>
                <c:pt idx="11">
                  <c:v>-6.1814844973287128E-4</c:v>
                </c:pt>
                <c:pt idx="12">
                  <c:v>7.5014277306244064E-4</c:v>
                </c:pt>
                <c:pt idx="13">
                  <c:v>-4.2775206220360446E-4</c:v>
                </c:pt>
                <c:pt idx="14">
                  <c:v>4.0078511154752324E-4</c:v>
                </c:pt>
                <c:pt idx="15">
                  <c:v>-3.105710983728499E-4</c:v>
                </c:pt>
                <c:pt idx="16">
                  <c:v>2.7958302348519027E-4</c:v>
                </c:pt>
                <c:pt idx="17">
                  <c:v>-2.4569252453252364E-4</c:v>
                </c:pt>
                <c:pt idx="18">
                  <c:v>2.2809061193349218E-4</c:v>
                </c:pt>
                <c:pt idx="19">
                  <c:v>-2.1593311619677176E-4</c:v>
                </c:pt>
                <c:pt idx="20">
                  <c:v>1.0631740223696321E-4</c:v>
                </c:pt>
                <c:pt idx="21">
                  <c:v>1.731555859495916E-5</c:v>
                </c:pt>
                <c:pt idx="22">
                  <c:v>4.9928151723378206E-5</c:v>
                </c:pt>
                <c:pt idx="23">
                  <c:v>1.197870298310507E-4</c:v>
                </c:pt>
                <c:pt idx="24">
                  <c:v>2.9470146333530417E-4</c:v>
                </c:pt>
                <c:pt idx="25">
                  <c:v>6.909613114753592E-4</c:v>
                </c:pt>
                <c:pt idx="26">
                  <c:v>1.4532068847232676E-3</c:v>
                </c:pt>
                <c:pt idx="27">
                  <c:v>2.4890391393647443E-3</c:v>
                </c:pt>
                <c:pt idx="28">
                  <c:v>3.0909707080034364E-3</c:v>
                </c:pt>
                <c:pt idx="29">
                  <c:v>2.6274000206087263E-3</c:v>
                </c:pt>
                <c:pt idx="30">
                  <c:v>1.6205994005923979E-3</c:v>
                </c:pt>
                <c:pt idx="31">
                  <c:v>8.1631964110636453E-4</c:v>
                </c:pt>
                <c:pt idx="32">
                  <c:v>3.6926500767534367E-4</c:v>
                </c:pt>
                <c:pt idx="33">
                  <c:v>1.5898288036343266E-4</c:v>
                </c:pt>
                <c:pt idx="34">
                  <c:v>6.6469801698466216E-5</c:v>
                </c:pt>
                <c:pt idx="35">
                  <c:v>2.7656343087155397E-5</c:v>
                </c:pt>
                <c:pt idx="36">
                  <c:v>1.1192353487864899E-5</c:v>
                </c:pt>
                <c:pt idx="37">
                  <c:v>4.6769776537268614E-6</c:v>
                </c:pt>
                <c:pt idx="38">
                  <c:v>1.774105628560971E-6</c:v>
                </c:pt>
                <c:pt idx="39">
                  <c:v>8.1608769966237083E-7</c:v>
                </c:pt>
                <c:pt idx="40">
                  <c:v>2.5049728764267347E-7</c:v>
                </c:pt>
                <c:pt idx="41">
                  <c:v>1.3866751591517725E-7</c:v>
                </c:pt>
                <c:pt idx="42">
                  <c:v>-8.5408720612496493E-5</c:v>
                </c:pt>
                <c:pt idx="43">
                  <c:v>1.4158186727680975E-4</c:v>
                </c:pt>
                <c:pt idx="44">
                  <c:v>-1.98933775009293E-4</c:v>
                </c:pt>
                <c:pt idx="45">
                  <c:v>1.0177468262183218E-4</c:v>
                </c:pt>
                <c:pt idx="46">
                  <c:v>-3.4870489112476938E-4</c:v>
                </c:pt>
                <c:pt idx="47">
                  <c:v>-3.6583516257347809E-6</c:v>
                </c:pt>
                <c:pt idx="48">
                  <c:v>-1.0933827100740861E-3</c:v>
                </c:pt>
                <c:pt idx="49">
                  <c:v>-2.2872777849274156E-4</c:v>
                </c:pt>
                <c:pt idx="50">
                  <c:v>9.0050055754232962E-4</c:v>
                </c:pt>
                <c:pt idx="51">
                  <c:v>-1.5116859799576592E-4</c:v>
                </c:pt>
                <c:pt idx="52">
                  <c:v>2.0095430783717149E-4</c:v>
                </c:pt>
                <c:pt idx="53">
                  <c:v>-9.8465847716193737E-5</c:v>
                </c:pt>
                <c:pt idx="54">
                  <c:v>9.4953883825403676E-5</c:v>
                </c:pt>
                <c:pt idx="55">
                  <c:v>-6.7986995224718496E-5</c:v>
                </c:pt>
                <c:pt idx="56">
                  <c:v>5.7866257492646967E-5</c:v>
                </c:pt>
                <c:pt idx="57">
                  <c:v>-4.6730113452487878E-5</c:v>
                </c:pt>
                <c:pt idx="58">
                  <c:v>3.8491343543148012E-5</c:v>
                </c:pt>
                <c:pt idx="59">
                  <c:v>-3.1722992674472128E-5</c:v>
                </c:pt>
                <c:pt idx="60">
                  <c:v>2.6311397929013948E-5</c:v>
                </c:pt>
                <c:pt idx="61">
                  <c:v>-2.291098101670728E-5</c:v>
                </c:pt>
                <c:pt idx="62">
                  <c:v>1.0825826168576575E-5</c:v>
                </c:pt>
                <c:pt idx="63">
                  <c:v>-1.6908609880261065E-6</c:v>
                </c:pt>
                <c:pt idx="64">
                  <c:v>-2.9795267279308448E-6</c:v>
                </c:pt>
                <c:pt idx="65">
                  <c:v>1.0028624378695566E-5</c:v>
                </c:pt>
                <c:pt idx="66">
                  <c:v>4.770599588158977E-5</c:v>
                </c:pt>
                <c:pt idx="67">
                  <c:v>1.4768725827413781E-4</c:v>
                </c:pt>
                <c:pt idx="68">
                  <c:v>3.6977754023316707E-4</c:v>
                </c:pt>
                <c:pt idx="69">
                  <c:v>7.0914107110147773E-4</c:v>
                </c:pt>
                <c:pt idx="70">
                  <c:v>9.5083839478541927E-4</c:v>
                </c:pt>
                <c:pt idx="71">
                  <c:v>8.4758873988171344E-4</c:v>
                </c:pt>
                <c:pt idx="72">
                  <c:v>5.37398563977076E-4</c:v>
                </c:pt>
                <c:pt idx="73">
                  <c:v>2.7363296820945407E-4</c:v>
                </c:pt>
                <c:pt idx="74">
                  <c:v>1.2364174239778801E-4</c:v>
                </c:pt>
                <c:pt idx="75">
                  <c:v>5.2565090394743458E-5</c:v>
                </c:pt>
                <c:pt idx="76">
                  <c:v>2.1473979069981768E-5</c:v>
                </c:pt>
                <c:pt idx="77">
                  <c:v>8.6320370515056875E-6</c:v>
                </c:pt>
                <c:pt idx="78">
                  <c:v>3.3134277731485498E-6</c:v>
                </c:pt>
                <c:pt idx="79">
                  <c:v>1.2972937105757367E-6</c:v>
                </c:pt>
                <c:pt idx="80">
                  <c:v>4.2957466795848299E-7</c:v>
                </c:pt>
                <c:pt idx="81">
                  <c:v>1.6995067573402485E-7</c:v>
                </c:pt>
                <c:pt idx="82">
                  <c:v>1.2367900636720882E-8</c:v>
                </c:pt>
                <c:pt idx="83">
                  <c:v>1.4305277224744812E-8</c:v>
                </c:pt>
              </c:numCache>
            </c:numRef>
          </c:val>
          <c:extLst>
            <c:ext xmlns:c16="http://schemas.microsoft.com/office/drawing/2014/chart" uri="{C3380CC4-5D6E-409C-BE32-E72D297353CC}">
              <c16:uniqueId val="{00000007-5631-41B3-A340-31C48878FC1C}"/>
            </c:ext>
          </c:extLst>
        </c:ser>
        <c:ser>
          <c:idx val="8"/>
          <c:order val="8"/>
          <c:val>
            <c:numRef>
              <c:f>Jacobian!$B$188:$CG$188</c:f>
              <c:numCache>
                <c:formatCode>0.00E+00</c:formatCode>
                <c:ptCount val="84"/>
                <c:pt idx="0">
                  <c:v>-1.3433328227941668E-4</c:v>
                </c:pt>
                <c:pt idx="1">
                  <c:v>3.0608282838352297E-4</c:v>
                </c:pt>
                <c:pt idx="2">
                  <c:v>-3.2296154205731773E-4</c:v>
                </c:pt>
                <c:pt idx="3">
                  <c:v>5.5544823658600908E-4</c:v>
                </c:pt>
                <c:pt idx="4">
                  <c:v>-4.8977780806860665E-4</c:v>
                </c:pt>
                <c:pt idx="5">
                  <c:v>1.8600268107020817E-3</c:v>
                </c:pt>
                <c:pt idx="6">
                  <c:v>-7.7429300299226931E-4</c:v>
                </c:pt>
                <c:pt idx="7">
                  <c:v>28.593285683068306</c:v>
                </c:pt>
                <c:pt idx="8">
                  <c:v>-57.202605419560264</c:v>
                </c:pt>
                <c:pt idx="9">
                  <c:v>28.595056423683257</c:v>
                </c:pt>
                <c:pt idx="10">
                  <c:v>-8.8720488008172391E-4</c:v>
                </c:pt>
                <c:pt idx="11">
                  <c:v>2.3213035793949312E-3</c:v>
                </c:pt>
                <c:pt idx="12">
                  <c:v>-6.2602212368568437E-4</c:v>
                </c:pt>
                <c:pt idx="13">
                  <c:v>7.5714085381032507E-4</c:v>
                </c:pt>
                <c:pt idx="14">
                  <c:v>-4.3100287641918141E-4</c:v>
                </c:pt>
                <c:pt idx="15">
                  <c:v>4.0363013542003612E-4</c:v>
                </c:pt>
                <c:pt idx="16">
                  <c:v>-3.1432365675125866E-4</c:v>
                </c:pt>
                <c:pt idx="17">
                  <c:v>2.8510099986328759E-4</c:v>
                </c:pt>
                <c:pt idx="18">
                  <c:v>-2.5432722084900569E-4</c:v>
                </c:pt>
                <c:pt idx="19">
                  <c:v>2.4147260424096532E-4</c:v>
                </c:pt>
                <c:pt idx="20">
                  <c:v>-1.1778526534193417E-4</c:v>
                </c:pt>
                <c:pt idx="21">
                  <c:v>7.0751469754255333E-6</c:v>
                </c:pt>
                <c:pt idx="22">
                  <c:v>2.0801846037417579E-5</c:v>
                </c:pt>
                <c:pt idx="23">
                  <c:v>4.9843749842123584E-5</c:v>
                </c:pt>
                <c:pt idx="24">
                  <c:v>1.2590152233475746E-4</c:v>
                </c:pt>
                <c:pt idx="25">
                  <c:v>3.0868401171988086E-4</c:v>
                </c:pt>
                <c:pt idx="26">
                  <c:v>7.2038391213859437E-4</c:v>
                </c:pt>
                <c:pt idx="27">
                  <c:v>1.5040243671370671E-3</c:v>
                </c:pt>
                <c:pt idx="28">
                  <c:v>2.5642603774078117E-3</c:v>
                </c:pt>
                <c:pt idx="29">
                  <c:v>3.1678147380238093E-3</c:v>
                </c:pt>
                <c:pt idx="30">
                  <c:v>2.6825543407994219E-3</c:v>
                </c:pt>
                <c:pt idx="31">
                  <c:v>1.6471115977059168E-3</c:v>
                </c:pt>
                <c:pt idx="32">
                  <c:v>8.2666301560178662E-4</c:v>
                </c:pt>
                <c:pt idx="33">
                  <c:v>3.7222554932593436E-4</c:v>
                </c:pt>
                <c:pt idx="34">
                  <c:v>1.596413399294273E-4</c:v>
                </c:pt>
                <c:pt idx="35">
                  <c:v>6.6390045198889519E-5</c:v>
                </c:pt>
                <c:pt idx="36">
                  <c:v>2.7497774381892558E-5</c:v>
                </c:pt>
                <c:pt idx="37">
                  <c:v>1.1042726750211367E-5</c:v>
                </c:pt>
                <c:pt idx="38">
                  <c:v>4.5945645339629274E-6</c:v>
                </c:pt>
                <c:pt idx="39">
                  <c:v>1.7299707700059472E-6</c:v>
                </c:pt>
                <c:pt idx="40">
                  <c:v>8.2906428037276867E-7</c:v>
                </c:pt>
                <c:pt idx="41">
                  <c:v>2.3009202893522945E-7</c:v>
                </c:pt>
                <c:pt idx="42">
                  <c:v>6.6805243821423644E-5</c:v>
                </c:pt>
                <c:pt idx="43">
                  <c:v>-1.5397766621080098E-4</c:v>
                </c:pt>
                <c:pt idx="44">
                  <c:v>1.2336756326622461E-4</c:v>
                </c:pt>
                <c:pt idx="45">
                  <c:v>-1.8118241282189402E-4</c:v>
                </c:pt>
                <c:pt idx="46">
                  <c:v>8.8640898999288646E-5</c:v>
                </c:pt>
                <c:pt idx="47">
                  <c:v>-3.2581272761467633E-4</c:v>
                </c:pt>
                <c:pt idx="48">
                  <c:v>-1.5466997012098773E-5</c:v>
                </c:pt>
                <c:pt idx="49">
                  <c:v>-9.9749786421459634E-4</c:v>
                </c:pt>
                <c:pt idx="50">
                  <c:v>-2.3935813659960495E-4</c:v>
                </c:pt>
                <c:pt idx="51">
                  <c:v>7.8150284426726471E-4</c:v>
                </c:pt>
                <c:pt idx="52">
                  <c:v>-1.4530781596257551E-4</c:v>
                </c:pt>
                <c:pt idx="53">
                  <c:v>1.6229560201581794E-4</c:v>
                </c:pt>
                <c:pt idx="54">
                  <c:v>-8.5549581303313309E-5</c:v>
                </c:pt>
                <c:pt idx="55">
                  <c:v>7.3453588627170853E-5</c:v>
                </c:pt>
                <c:pt idx="56">
                  <c:v>-5.377491812553681E-5</c:v>
                </c:pt>
                <c:pt idx="57">
                  <c:v>4.2070240213774323E-5</c:v>
                </c:pt>
                <c:pt idx="58">
                  <c:v>-3.3188434696866191E-5</c:v>
                </c:pt>
                <c:pt idx="59">
                  <c:v>2.5262599646662443E-5</c:v>
                </c:pt>
                <c:pt idx="60">
                  <c:v>-1.9939933836726236E-5</c:v>
                </c:pt>
                <c:pt idx="61">
                  <c:v>1.607054400564279E-5</c:v>
                </c:pt>
                <c:pt idx="62">
                  <c:v>-7.4748977897306554E-6</c:v>
                </c:pt>
                <c:pt idx="63">
                  <c:v>-1.1634167002740465E-6</c:v>
                </c:pt>
                <c:pt idx="64">
                  <c:v>-2.5358696575494466E-6</c:v>
                </c:pt>
                <c:pt idx="65">
                  <c:v>1.4583848697155456E-6</c:v>
                </c:pt>
                <c:pt idx="66">
                  <c:v>1.4238570523082107E-5</c:v>
                </c:pt>
                <c:pt idx="67">
                  <c:v>5.2133573882072543E-5</c:v>
                </c:pt>
                <c:pt idx="68">
                  <c:v>1.5398463958151586E-4</c:v>
                </c:pt>
                <c:pt idx="69">
                  <c:v>3.7367424004311348E-4</c:v>
                </c:pt>
                <c:pt idx="70">
                  <c:v>7.0703366455069077E-4</c:v>
                </c:pt>
                <c:pt idx="71">
                  <c:v>9.3462823900842564E-4</c:v>
                </c:pt>
                <c:pt idx="72">
                  <c:v>8.2534473365524093E-4</c:v>
                </c:pt>
                <c:pt idx="73">
                  <c:v>5.1680038544509315E-4</c:v>
                </c:pt>
                <c:pt idx="74">
                  <c:v>2.603748501644426E-4</c:v>
                </c:pt>
                <c:pt idx="75">
                  <c:v>1.1591904626062758E-4</c:v>
                </c:pt>
                <c:pt idx="76">
                  <c:v>4.8594756282510998E-5</c:v>
                </c:pt>
                <c:pt idx="77">
                  <c:v>1.9436568298047894E-5</c:v>
                </c:pt>
                <c:pt idx="78">
                  <c:v>7.6425400858609613E-6</c:v>
                </c:pt>
                <c:pt idx="79">
                  <c:v>2.8161050294885118E-6</c:v>
                </c:pt>
                <c:pt idx="80">
                  <c:v>1.0507706898935787E-6</c:v>
                </c:pt>
                <c:pt idx="81">
                  <c:v>2.9303357232079447E-7</c:v>
                </c:pt>
                <c:pt idx="82">
                  <c:v>6.4260122546198145E-8</c:v>
                </c:pt>
                <c:pt idx="83">
                  <c:v>3.5868600179828326E-9</c:v>
                </c:pt>
              </c:numCache>
            </c:numRef>
          </c:val>
          <c:extLst>
            <c:ext xmlns:c16="http://schemas.microsoft.com/office/drawing/2014/chart" uri="{C3380CC4-5D6E-409C-BE32-E72D297353CC}">
              <c16:uniqueId val="{00000008-5631-41B3-A340-31C48878FC1C}"/>
            </c:ext>
          </c:extLst>
        </c:ser>
        <c:ser>
          <c:idx val="9"/>
          <c:order val="9"/>
          <c:val>
            <c:numRef>
              <c:f>Jacobian!$B$189:$CG$189</c:f>
              <c:numCache>
                <c:formatCode>0.00E+00</c:formatCode>
                <c:ptCount val="84"/>
                <c:pt idx="0">
                  <c:v>1.1594298863591645E-4</c:v>
                </c:pt>
                <c:pt idx="1">
                  <c:v>-2.3149445696297094E-4</c:v>
                </c:pt>
                <c:pt idx="2">
                  <c:v>2.920596714857843E-4</c:v>
                </c:pt>
                <c:pt idx="3">
                  <c:v>-3.200975604631642E-4</c:v>
                </c:pt>
                <c:pt idx="4">
                  <c:v>5.7172798556966251E-4</c:v>
                </c:pt>
                <c:pt idx="5">
                  <c:v>-5.0392172847995383E-4</c:v>
                </c:pt>
                <c:pt idx="6">
                  <c:v>1.9523867744102872E-3</c:v>
                </c:pt>
                <c:pt idx="7">
                  <c:v>-8.0255262284775666E-4</c:v>
                </c:pt>
                <c:pt idx="8">
                  <c:v>28.594227748440375</c:v>
                </c:pt>
                <c:pt idx="9">
                  <c:v>-57.204784257987221</c:v>
                </c:pt>
                <c:pt idx="10">
                  <c:v>28.595753014166078</c:v>
                </c:pt>
                <c:pt idx="11">
                  <c:v>-9.0542364562020772E-4</c:v>
                </c:pt>
                <c:pt idx="12">
                  <c:v>2.3584458673756481E-3</c:v>
                </c:pt>
                <c:pt idx="13">
                  <c:v>-6.338904981172224E-4</c:v>
                </c:pt>
                <c:pt idx="14">
                  <c:v>7.6346498591926457E-4</c:v>
                </c:pt>
                <c:pt idx="15">
                  <c:v>-4.3609443940779595E-4</c:v>
                </c:pt>
                <c:pt idx="16">
                  <c:v>4.0927509192921106E-4</c:v>
                </c:pt>
                <c:pt idx="17">
                  <c:v>-3.2254188258863252E-4</c:v>
                </c:pt>
                <c:pt idx="18">
                  <c:v>2.9720797586413507E-4</c:v>
                </c:pt>
                <c:pt idx="19">
                  <c:v>-2.7214668489669667E-4</c:v>
                </c:pt>
                <c:pt idx="20">
                  <c:v>1.3412416566691956E-4</c:v>
                </c:pt>
                <c:pt idx="21">
                  <c:v>2.9708373560778626E-6</c:v>
                </c:pt>
                <c:pt idx="22">
                  <c:v>8.4587603859722007E-6</c:v>
                </c:pt>
                <c:pt idx="23">
                  <c:v>2.0781870440873581E-5</c:v>
                </c:pt>
                <c:pt idx="24">
                  <c:v>5.2414625455873931E-5</c:v>
                </c:pt>
                <c:pt idx="25">
                  <c:v>1.3188291512278373E-4</c:v>
                </c:pt>
                <c:pt idx="26">
                  <c:v>3.2185308648479462E-4</c:v>
                </c:pt>
                <c:pt idx="27">
                  <c:v>7.4557750551532901E-4</c:v>
                </c:pt>
                <c:pt idx="28">
                  <c:v>1.5494815666890528E-3</c:v>
                </c:pt>
                <c:pt idx="29">
                  <c:v>2.627983386562339E-3</c:v>
                </c:pt>
                <c:pt idx="30">
                  <c:v>3.2342836307424597E-3</c:v>
                </c:pt>
                <c:pt idx="31">
                  <c:v>2.726400843582479E-3</c:v>
                </c:pt>
                <c:pt idx="32">
                  <c:v>1.6679626330575843E-3</c:v>
                </c:pt>
                <c:pt idx="33">
                  <c:v>8.3327752682073547E-4</c:v>
                </c:pt>
                <c:pt idx="34">
                  <c:v>3.7376115335270907E-4</c:v>
                </c:pt>
                <c:pt idx="35">
                  <c:v>1.5945035833975137E-4</c:v>
                </c:pt>
                <c:pt idx="36">
                  <c:v>6.6003214683583016E-5</c:v>
                </c:pt>
                <c:pt idx="37">
                  <c:v>2.71374585799571E-5</c:v>
                </c:pt>
                <c:pt idx="38">
                  <c:v>1.0838816625787503E-5</c:v>
                </c:pt>
                <c:pt idx="39">
                  <c:v>4.4875992077892943E-6</c:v>
                </c:pt>
                <c:pt idx="40">
                  <c:v>1.771460343643252E-6</c:v>
                </c:pt>
                <c:pt idx="41">
                  <c:v>6.7782462392237828E-7</c:v>
                </c:pt>
                <c:pt idx="42">
                  <c:v>-6.5495997092983018E-5</c:v>
                </c:pt>
                <c:pt idx="43">
                  <c:v>1.2551592489135706E-4</c:v>
                </c:pt>
                <c:pt idx="44">
                  <c:v>-1.3373656675294446E-4</c:v>
                </c:pt>
                <c:pt idx="45">
                  <c:v>1.0837481112058222E-4</c:v>
                </c:pt>
                <c:pt idx="46">
                  <c:v>-1.6476777528828191E-4</c:v>
                </c:pt>
                <c:pt idx="47">
                  <c:v>7.5739372968911073E-5</c:v>
                </c:pt>
                <c:pt idx="48">
                  <c:v>-2.979792297874648E-4</c:v>
                </c:pt>
                <c:pt idx="49">
                  <c:v>-2.7500609907893102E-5</c:v>
                </c:pt>
                <c:pt idx="50">
                  <c:v>-8.8244671594512366E-4</c:v>
                </c:pt>
                <c:pt idx="51">
                  <c:v>-2.487116237019134E-4</c:v>
                </c:pt>
                <c:pt idx="52">
                  <c:v>6.4668050462011865E-4</c:v>
                </c:pt>
                <c:pt idx="53">
                  <c:v>-1.3828317367740116E-4</c:v>
                </c:pt>
                <c:pt idx="54">
                  <c:v>1.2050344483798575E-4</c:v>
                </c:pt>
                <c:pt idx="55">
                  <c:v>-7.1777269391840596E-5</c:v>
                </c:pt>
                <c:pt idx="56">
                  <c:v>5.0920266862289747E-5</c:v>
                </c:pt>
                <c:pt idx="57">
                  <c:v>-3.904402288547848E-5</c:v>
                </c:pt>
                <c:pt idx="58">
                  <c:v>2.593429367140771E-5</c:v>
                </c:pt>
                <c:pt idx="59">
                  <c:v>-1.9611148620194136E-5</c:v>
                </c:pt>
                <c:pt idx="60">
                  <c:v>1.2480794751919319E-5</c:v>
                </c:pt>
                <c:pt idx="61">
                  <c:v>-9.2851859063327831E-6</c:v>
                </c:pt>
                <c:pt idx="62">
                  <c:v>3.7694852580138047E-6</c:v>
                </c:pt>
                <c:pt idx="63">
                  <c:v>-6.6187682922095265E-7</c:v>
                </c:pt>
                <c:pt idx="64">
                  <c:v>-1.5476961312810954E-6</c:v>
                </c:pt>
                <c:pt idx="65">
                  <c:v>-4.3461972098821179E-7</c:v>
                </c:pt>
                <c:pt idx="66">
                  <c:v>3.4921669677971888E-6</c:v>
                </c:pt>
                <c:pt idx="67">
                  <c:v>1.6661241862740294E-5</c:v>
                </c:pt>
                <c:pt idx="68">
                  <c:v>5.6135032991733596E-5</c:v>
                </c:pt>
                <c:pt idx="69">
                  <c:v>1.5856425692835973E-4</c:v>
                </c:pt>
                <c:pt idx="70">
                  <c:v>3.7784042019215906E-4</c:v>
                </c:pt>
                <c:pt idx="71">
                  <c:v>7.0287323833901673E-4</c:v>
                </c:pt>
                <c:pt idx="72">
                  <c:v>9.1945585492955327E-4</c:v>
                </c:pt>
                <c:pt idx="73">
                  <c:v>8.0129426001066136E-4</c:v>
                </c:pt>
                <c:pt idx="74">
                  <c:v>4.9632717482797552E-4</c:v>
                </c:pt>
                <c:pt idx="75">
                  <c:v>2.4628557399184316E-4</c:v>
                </c:pt>
                <c:pt idx="76">
                  <c:v>1.0808343745370994E-4</c:v>
                </c:pt>
                <c:pt idx="77">
                  <c:v>4.4340289669531362E-5</c:v>
                </c:pt>
                <c:pt idx="78">
                  <c:v>1.7327921078932261E-5</c:v>
                </c:pt>
                <c:pt idx="79">
                  <c:v>6.5385755702401623E-6</c:v>
                </c:pt>
                <c:pt idx="80">
                  <c:v>2.276261151913591E-6</c:v>
                </c:pt>
                <c:pt idx="81">
                  <c:v>7.2036895091686545E-7</c:v>
                </c:pt>
                <c:pt idx="82">
                  <c:v>6.9987316471774771E-8</c:v>
                </c:pt>
                <c:pt idx="83">
                  <c:v>1.9574904174416889E-8</c:v>
                </c:pt>
              </c:numCache>
            </c:numRef>
          </c:val>
          <c:extLst>
            <c:ext xmlns:c16="http://schemas.microsoft.com/office/drawing/2014/chart" uri="{C3380CC4-5D6E-409C-BE32-E72D297353CC}">
              <c16:uniqueId val="{00000009-5631-41B3-A340-31C48878FC1C}"/>
            </c:ext>
          </c:extLst>
        </c:ser>
        <c:ser>
          <c:idx val="10"/>
          <c:order val="10"/>
          <c:val>
            <c:numRef>
              <c:f>Jacobian!$B$190:$CG$190</c:f>
              <c:numCache>
                <c:formatCode>0.00E+00</c:formatCode>
                <c:ptCount val="84"/>
                <c:pt idx="0">
                  <c:v>-9.5342075657841953E-5</c:v>
                </c:pt>
                <c:pt idx="1">
                  <c:v>2.0100591267332836E-4</c:v>
                </c:pt>
                <c:pt idx="2">
                  <c:v>-2.2361200895575683E-4</c:v>
                </c:pt>
                <c:pt idx="3">
                  <c:v>2.9248723347375473E-4</c:v>
                </c:pt>
                <c:pt idx="4">
                  <c:v>-3.2600860605879899E-4</c:v>
                </c:pt>
                <c:pt idx="5">
                  <c:v>5.9485347897733892E-4</c:v>
                </c:pt>
                <c:pt idx="6">
                  <c:v>-5.2241790545634039E-4</c:v>
                </c:pt>
                <c:pt idx="7">
                  <c:v>2.0426888981605168E-3</c:v>
                </c:pt>
                <c:pt idx="8">
                  <c:v>-8.3157623228823552E-4</c:v>
                </c:pt>
                <c:pt idx="9">
                  <c:v>28.595057017616011</c:v>
                </c:pt>
                <c:pt idx="10">
                  <c:v>-57.20661795987202</c:v>
                </c:pt>
                <c:pt idx="11">
                  <c:v>28.596306963484821</c:v>
                </c:pt>
                <c:pt idx="12">
                  <c:v>-9.2190832015780612E-4</c:v>
                </c:pt>
                <c:pt idx="13">
                  <c:v>2.3845640426783284E-3</c:v>
                </c:pt>
                <c:pt idx="14">
                  <c:v>-6.4221843254730045E-4</c:v>
                </c:pt>
                <c:pt idx="15">
                  <c:v>7.7016861773333486E-4</c:v>
                </c:pt>
                <c:pt idx="16">
                  <c:v>-4.446341740255113E-4</c:v>
                </c:pt>
                <c:pt idx="17">
                  <c:v>4.2035858200703021E-4</c:v>
                </c:pt>
                <c:pt idx="18">
                  <c:v>-3.389058922074045E-4</c:v>
                </c:pt>
                <c:pt idx="19">
                  <c:v>3.2182893637035226E-4</c:v>
                </c:pt>
                <c:pt idx="20">
                  <c:v>-1.5319901692255821E-4</c:v>
                </c:pt>
                <c:pt idx="21">
                  <c:v>1.174086320534766E-6</c:v>
                </c:pt>
                <c:pt idx="22">
                  <c:v>3.5851648071097453E-6</c:v>
                </c:pt>
                <c:pt idx="23">
                  <c:v>8.4489631419082598E-6</c:v>
                </c:pt>
                <c:pt idx="24">
                  <c:v>2.1849765134342251E-5</c:v>
                </c:pt>
                <c:pt idx="25">
                  <c:v>5.4915022436253557E-5</c:v>
                </c:pt>
                <c:pt idx="26">
                  <c:v>1.3750382984591738E-4</c:v>
                </c:pt>
                <c:pt idx="27">
                  <c:v>3.3311274568175733E-4</c:v>
                </c:pt>
                <c:pt idx="28">
                  <c:v>7.6809814246826195E-4</c:v>
                </c:pt>
                <c:pt idx="29">
                  <c:v>1.5879677248452691E-3</c:v>
                </c:pt>
                <c:pt idx="30">
                  <c:v>2.6830801025111411E-3</c:v>
                </c:pt>
                <c:pt idx="31">
                  <c:v>3.2870957722717911E-3</c:v>
                </c:pt>
                <c:pt idx="32">
                  <c:v>2.7608659094672835E-3</c:v>
                </c:pt>
                <c:pt idx="33">
                  <c:v>1.6812781719902545E-3</c:v>
                </c:pt>
                <c:pt idx="34">
                  <c:v>8.367028346340673E-4</c:v>
                </c:pt>
                <c:pt idx="35">
                  <c:v>3.7330205249742692E-4</c:v>
                </c:pt>
                <c:pt idx="36">
                  <c:v>1.5852639283606864E-4</c:v>
                </c:pt>
                <c:pt idx="37">
                  <c:v>6.5126871599180389E-5</c:v>
                </c:pt>
                <c:pt idx="38">
                  <c:v>2.6648897993350543E-5</c:v>
                </c:pt>
                <c:pt idx="39">
                  <c:v>1.057638464792846E-5</c:v>
                </c:pt>
                <c:pt idx="40">
                  <c:v>4.5802740059658154E-6</c:v>
                </c:pt>
                <c:pt idx="41">
                  <c:v>1.5144952221539574E-6</c:v>
                </c:pt>
                <c:pt idx="42">
                  <c:v>5.7577278801394495E-5</c:v>
                </c:pt>
                <c:pt idx="43">
                  <c:v>-1.2002753252304597E-4</c:v>
                </c:pt>
                <c:pt idx="44">
                  <c:v>1.0879061641894167E-4</c:v>
                </c:pt>
                <c:pt idx="45">
                  <c:v>-1.1805858668768567E-4</c:v>
                </c:pt>
                <c:pt idx="46">
                  <c:v>9.4666474466373936E-5</c:v>
                </c:pt>
                <c:pt idx="47">
                  <c:v>-1.4762280388672016E-4</c:v>
                </c:pt>
                <c:pt idx="48">
                  <c:v>6.2562669158837812E-5</c:v>
                </c:pt>
                <c:pt idx="49">
                  <c:v>-2.6554925174241317E-4</c:v>
                </c:pt>
                <c:pt idx="50">
                  <c:v>-3.9765643489806975E-5</c:v>
                </c:pt>
                <c:pt idx="51">
                  <c:v>-7.5098934942014069E-4</c:v>
                </c:pt>
                <c:pt idx="52">
                  <c:v>-2.5665156391553058E-4</c:v>
                </c:pt>
                <c:pt idx="53">
                  <c:v>4.9895651940369806E-4</c:v>
                </c:pt>
                <c:pt idx="54">
                  <c:v>-1.3009773136973745E-4</c:v>
                </c:pt>
                <c:pt idx="55">
                  <c:v>7.6325892775398177E-5</c:v>
                </c:pt>
                <c:pt idx="56">
                  <c:v>-5.7237857942482094E-5</c:v>
                </c:pt>
                <c:pt idx="57">
                  <c:v>2.7692334879635597E-5</c:v>
                </c:pt>
                <c:pt idx="58">
                  <c:v>-2.3959093500338377E-5</c:v>
                </c:pt>
                <c:pt idx="59">
                  <c:v>9.8127618559496718E-6</c:v>
                </c:pt>
                <c:pt idx="60">
                  <c:v>-6.5032668430658595E-6</c:v>
                </c:pt>
                <c:pt idx="61">
                  <c:v>7.9549117397791924E-7</c:v>
                </c:pt>
                <c:pt idx="62">
                  <c:v>-2.7966246332175324E-7</c:v>
                </c:pt>
                <c:pt idx="63">
                  <c:v>-3.3606458373328194E-7</c:v>
                </c:pt>
                <c:pt idx="64">
                  <c:v>-8.3295870586459906E-7</c:v>
                </c:pt>
                <c:pt idx="65">
                  <c:v>-5.8562060558932608E-7</c:v>
                </c:pt>
                <c:pt idx="66">
                  <c:v>5.4379381062184191E-7</c:v>
                </c:pt>
                <c:pt idx="67">
                  <c:v>4.7610655286191416E-6</c:v>
                </c:pt>
                <c:pt idx="68">
                  <c:v>1.8964301257491833E-5</c:v>
                </c:pt>
                <c:pt idx="69">
                  <c:v>5.9556536747570012E-5</c:v>
                </c:pt>
                <c:pt idx="70">
                  <c:v>1.6370743873164696E-4</c:v>
                </c:pt>
                <c:pt idx="71">
                  <c:v>3.8161116974752985E-4</c:v>
                </c:pt>
                <c:pt idx="72">
                  <c:v>7.0092438212792025E-4</c:v>
                </c:pt>
                <c:pt idx="73">
                  <c:v>9.03670285035704E-4</c:v>
                </c:pt>
                <c:pt idx="74">
                  <c:v>7.7871018908406259E-4</c:v>
                </c:pt>
                <c:pt idx="75">
                  <c:v>4.7492161689251515E-4</c:v>
                </c:pt>
                <c:pt idx="76">
                  <c:v>2.3231213089745225E-4</c:v>
                </c:pt>
                <c:pt idx="77">
                  <c:v>9.9745843563239621E-5</c:v>
                </c:pt>
                <c:pt idx="78">
                  <c:v>3.9986864247643096E-5</c:v>
                </c:pt>
                <c:pt idx="79">
                  <c:v>1.4972914701905836E-5</c:v>
                </c:pt>
                <c:pt idx="80">
                  <c:v>5.3429266696301334E-6</c:v>
                </c:pt>
                <c:pt idx="81">
                  <c:v>1.5418009107907346E-6</c:v>
                </c:pt>
                <c:pt idx="82">
                  <c:v>1.6215049299147061E-7</c:v>
                </c:pt>
                <c:pt idx="83">
                  <c:v>4.344328245768916E-9</c:v>
                </c:pt>
              </c:numCache>
            </c:numRef>
          </c:val>
          <c:extLst>
            <c:ext xmlns:c16="http://schemas.microsoft.com/office/drawing/2014/chart" uri="{C3380CC4-5D6E-409C-BE32-E72D297353CC}">
              <c16:uniqueId val="{0000000A-5631-41B3-A340-31C48878FC1C}"/>
            </c:ext>
          </c:extLst>
        </c:ser>
        <c:ser>
          <c:idx val="11"/>
          <c:order val="11"/>
          <c:val>
            <c:numRef>
              <c:f>Jacobian!$B$191:$CG$191</c:f>
              <c:numCache>
                <c:formatCode>0.00E+00</c:formatCode>
                <c:ptCount val="84"/>
                <c:pt idx="0">
                  <c:v>8.3483854151172643E-5</c:v>
                </c:pt>
                <c:pt idx="1">
                  <c:v>-1.7000178706929494E-4</c:v>
                </c:pt>
                <c:pt idx="2">
                  <c:v>1.9612970164373272E-4</c:v>
                </c:pt>
                <c:pt idx="3">
                  <c:v>-2.244603370229362E-4</c:v>
                </c:pt>
                <c:pt idx="4">
                  <c:v>3.0012954297472117E-4</c:v>
                </c:pt>
                <c:pt idx="5">
                  <c:v>-3.3687641041726138E-4</c:v>
                </c:pt>
                <c:pt idx="6">
                  <c:v>6.2114390040985399E-4</c:v>
                </c:pt>
                <c:pt idx="7">
                  <c:v>-5.43089820313837E-4</c:v>
                </c:pt>
                <c:pt idx="8">
                  <c:v>2.1276901451576353E-3</c:v>
                </c:pt>
                <c:pt idx="9">
                  <c:v>-8.6005160064235565E-4</c:v>
                </c:pt>
                <c:pt idx="10">
                  <c:v>28.595756779757934</c:v>
                </c:pt>
                <c:pt idx="11">
                  <c:v>-57.208071234698544</c:v>
                </c:pt>
                <c:pt idx="12">
                  <c:v>28.596708277676562</c:v>
                </c:pt>
                <c:pt idx="13">
                  <c:v>-9.3700145417435212E-4</c:v>
                </c:pt>
                <c:pt idx="14">
                  <c:v>2.4004828960941275E-3</c:v>
                </c:pt>
                <c:pt idx="15">
                  <c:v>-6.5253415505629958E-4</c:v>
                </c:pt>
                <c:pt idx="16">
                  <c:v>7.7988569230995754E-4</c:v>
                </c:pt>
                <c:pt idx="17">
                  <c:v>-4.6010966281267264E-4</c:v>
                </c:pt>
                <c:pt idx="18">
                  <c:v>4.427134886935275E-4</c:v>
                </c:pt>
                <c:pt idx="19">
                  <c:v>-3.7070068409290479E-4</c:v>
                </c:pt>
                <c:pt idx="20">
                  <c:v>1.8633002251240076E-4</c:v>
                </c:pt>
                <c:pt idx="21">
                  <c:v>5.2556853022681285E-7</c:v>
                </c:pt>
                <c:pt idx="22">
                  <c:v>1.3868495936133457E-6</c:v>
                </c:pt>
                <c:pt idx="23">
                  <c:v>3.5855704803155991E-6</c:v>
                </c:pt>
                <c:pt idx="24">
                  <c:v>8.8884572009222565E-6</c:v>
                </c:pt>
                <c:pt idx="25">
                  <c:v>2.2886309721953329E-5</c:v>
                </c:pt>
                <c:pt idx="26">
                  <c:v>5.7260196824078775E-5</c:v>
                </c:pt>
                <c:pt idx="27">
                  <c:v>1.4230814753667397E-4</c:v>
                </c:pt>
                <c:pt idx="28">
                  <c:v>3.4317211479944934E-4</c:v>
                </c:pt>
                <c:pt idx="29">
                  <c:v>7.8716029415994268E-4</c:v>
                </c:pt>
                <c:pt idx="30">
                  <c:v>1.6212324605581468E-3</c:v>
                </c:pt>
                <c:pt idx="31">
                  <c:v>2.7268411785330198E-3</c:v>
                </c:pt>
                <c:pt idx="32">
                  <c:v>3.3285856419881413E-3</c:v>
                </c:pt>
                <c:pt idx="33">
                  <c:v>2.7828555302046457E-3</c:v>
                </c:pt>
                <c:pt idx="34">
                  <c:v>1.6881522030613035E-3</c:v>
                </c:pt>
                <c:pt idx="35">
                  <c:v>8.3566719462124274E-4</c:v>
                </c:pt>
                <c:pt idx="36">
                  <c:v>3.7112211781900985E-4</c:v>
                </c:pt>
                <c:pt idx="37">
                  <c:v>1.5643395132464906E-4</c:v>
                </c:pt>
                <c:pt idx="38">
                  <c:v>6.3938075796740273E-5</c:v>
                </c:pt>
                <c:pt idx="39">
                  <c:v>2.601921972133306E-5</c:v>
                </c:pt>
                <c:pt idx="40">
                  <c:v>1.0808524846644399E-5</c:v>
                </c:pt>
                <c:pt idx="41">
                  <c:v>3.8328760402724741E-6</c:v>
                </c:pt>
                <c:pt idx="42">
                  <c:v>-5.3787933736324505E-5</c:v>
                </c:pt>
                <c:pt idx="43">
                  <c:v>1.0680812737948626E-4</c:v>
                </c:pt>
                <c:pt idx="44">
                  <c:v>-1.0370616990354543E-4</c:v>
                </c:pt>
                <c:pt idx="45">
                  <c:v>9.4545036040835894E-5</c:v>
                </c:pt>
                <c:pt idx="46">
                  <c:v>-1.0355275350130662E-4</c:v>
                </c:pt>
                <c:pt idx="47">
                  <c:v>8.1242988019979991E-5</c:v>
                </c:pt>
                <c:pt idx="48">
                  <c:v>-1.2921110966365544E-4</c:v>
                </c:pt>
                <c:pt idx="49">
                  <c:v>4.8851241235913627E-5</c:v>
                </c:pt>
                <c:pt idx="50">
                  <c:v>-2.2900588259015646E-4</c:v>
                </c:pt>
                <c:pt idx="51">
                  <c:v>-5.2203782594587511E-5</c:v>
                </c:pt>
                <c:pt idx="52">
                  <c:v>-6.0598463205191336E-4</c:v>
                </c:pt>
                <c:pt idx="53">
                  <c:v>-2.6293127978628089E-4</c:v>
                </c:pt>
                <c:pt idx="54">
                  <c:v>3.4144688634530078E-4</c:v>
                </c:pt>
                <c:pt idx="55">
                  <c:v>-1.2082227914873461E-4</c:v>
                </c:pt>
                <c:pt idx="56">
                  <c:v>3.0704044906361259E-5</c:v>
                </c:pt>
                <c:pt idx="57">
                  <c:v>-4.2114064954343963E-5</c:v>
                </c:pt>
                <c:pt idx="58">
                  <c:v>4.3087084853500534E-6</c:v>
                </c:pt>
                <c:pt idx="59">
                  <c:v>-8.9009427155353865E-6</c:v>
                </c:pt>
                <c:pt idx="60">
                  <c:v>-5.6770923991791114E-6</c:v>
                </c:pt>
                <c:pt idx="61">
                  <c:v>5.2540055118029595E-6</c:v>
                </c:pt>
                <c:pt idx="62">
                  <c:v>-4.7367952169937354E-6</c:v>
                </c:pt>
                <c:pt idx="63">
                  <c:v>-1.6761038789991099E-7</c:v>
                </c:pt>
                <c:pt idx="64">
                  <c:v>-4.0490996052720528E-7</c:v>
                </c:pt>
                <c:pt idx="65">
                  <c:v>-3.8156311604528424E-7</c:v>
                </c:pt>
                <c:pt idx="66">
                  <c:v>-1.2845953645285019E-7</c:v>
                </c:pt>
                <c:pt idx="67">
                  <c:v>1.1943728332994043E-6</c:v>
                </c:pt>
                <c:pt idx="68">
                  <c:v>6.0020098729781694E-6</c:v>
                </c:pt>
                <c:pt idx="69">
                  <c:v>2.1089907583296905E-5</c:v>
                </c:pt>
                <c:pt idx="70">
                  <c:v>6.3396544417737441E-5</c:v>
                </c:pt>
                <c:pt idx="71">
                  <c:v>1.6902035024455922E-4</c:v>
                </c:pt>
                <c:pt idx="72">
                  <c:v>3.8742563756794326E-4</c:v>
                </c:pt>
                <c:pt idx="73">
                  <c:v>6.9958123081234592E-4</c:v>
                </c:pt>
                <c:pt idx="74">
                  <c:v>8.9092443620578652E-4</c:v>
                </c:pt>
                <c:pt idx="75">
                  <c:v>7.5559182868215437E-4</c:v>
                </c:pt>
                <c:pt idx="76">
                  <c:v>4.5433938996931108E-4</c:v>
                </c:pt>
                <c:pt idx="77">
                  <c:v>2.1750482491503782E-4</c:v>
                </c:pt>
                <c:pt idx="78">
                  <c:v>9.130406938232407E-5</c:v>
                </c:pt>
                <c:pt idx="79">
                  <c:v>3.5098184619617752E-5</c:v>
                </c:pt>
                <c:pt idx="80">
                  <c:v>1.2419608463083028E-5</c:v>
                </c:pt>
                <c:pt idx="81">
                  <c:v>3.6769031458876132E-6</c:v>
                </c:pt>
                <c:pt idx="82">
                  <c:v>2.7108828071705138E-7</c:v>
                </c:pt>
                <c:pt idx="83">
                  <c:v>7.3964378970543688E-9</c:v>
                </c:pt>
              </c:numCache>
            </c:numRef>
          </c:val>
          <c:extLst>
            <c:ext xmlns:c16="http://schemas.microsoft.com/office/drawing/2014/chart" uri="{C3380CC4-5D6E-409C-BE32-E72D297353CC}">
              <c16:uniqueId val="{0000000B-5631-41B3-A340-31C48878FC1C}"/>
            </c:ext>
          </c:extLst>
        </c:ser>
        <c:ser>
          <c:idx val="12"/>
          <c:order val="12"/>
          <c:val>
            <c:numRef>
              <c:f>Jacobian!$B$192:$CG$192</c:f>
              <c:numCache>
                <c:formatCode>0.00E+00</c:formatCode>
                <c:ptCount val="84"/>
                <c:pt idx="0">
                  <c:v>-7.3324956949695597E-5</c:v>
                </c:pt>
                <c:pt idx="1">
                  <c:v>1.5086342404180671E-4</c:v>
                </c:pt>
                <c:pt idx="2">
                  <c:v>-1.6785759209822946E-4</c:v>
                </c:pt>
                <c:pt idx="3">
                  <c:v>1.9843498922738378E-4</c:v>
                </c:pt>
                <c:pt idx="4">
                  <c:v>-2.3053402734459492E-4</c:v>
                </c:pt>
                <c:pt idx="5">
                  <c:v>3.1184649834261382E-4</c:v>
                </c:pt>
                <c:pt idx="6">
                  <c:v>-3.5070824478955433E-4</c:v>
                </c:pt>
                <c:pt idx="7">
                  <c:v>6.4879005700260554E-4</c:v>
                </c:pt>
                <c:pt idx="8">
                  <c:v>-5.6484754120842513E-4</c:v>
                </c:pt>
                <c:pt idx="9">
                  <c:v>2.2053609878247052E-3</c:v>
                </c:pt>
                <c:pt idx="10">
                  <c:v>-8.8744717324988848E-4</c:v>
                </c:pt>
                <c:pt idx="11">
                  <c:v>28.596313968896517</c:v>
                </c:pt>
                <c:pt idx="12">
                  <c:v>-57.209117895600087</c:v>
                </c:pt>
                <c:pt idx="13">
                  <c:v>28.596951631637506</c:v>
                </c:pt>
                <c:pt idx="14">
                  <c:v>-9.5211406677651064E-4</c:v>
                </c:pt>
                <c:pt idx="15">
                  <c:v>2.4089617830777761E-3</c:v>
                </c:pt>
                <c:pt idx="16">
                  <c:v>-6.6819075523580796E-4</c:v>
                </c:pt>
                <c:pt idx="17">
                  <c:v>7.9852917874355487E-4</c:v>
                </c:pt>
                <c:pt idx="18">
                  <c:v>-4.8962725677699059E-4</c:v>
                </c:pt>
                <c:pt idx="19">
                  <c:v>4.9021699210268182E-4</c:v>
                </c:pt>
                <c:pt idx="20">
                  <c:v>-2.1591688469153856E-4</c:v>
                </c:pt>
                <c:pt idx="21">
                  <c:v>1.7844321059213254E-7</c:v>
                </c:pt>
                <c:pt idx="22">
                  <c:v>6.4917847016319138E-7</c:v>
                </c:pt>
                <c:pt idx="23">
                  <c:v>1.3824946848300119E-6</c:v>
                </c:pt>
                <c:pt idx="24">
                  <c:v>3.7684800897411095E-6</c:v>
                </c:pt>
                <c:pt idx="25">
                  <c:v>9.314503811515804E-6</c:v>
                </c:pt>
                <c:pt idx="26">
                  <c:v>2.3859459409696652E-5</c:v>
                </c:pt>
                <c:pt idx="27">
                  <c:v>5.9262705260840379E-5</c:v>
                </c:pt>
                <c:pt idx="28">
                  <c:v>1.4660076188443929E-4</c:v>
                </c:pt>
                <c:pt idx="29">
                  <c:v>3.516831919175283E-4</c:v>
                </c:pt>
                <c:pt idx="30">
                  <c:v>8.036340083137786E-4</c:v>
                </c:pt>
                <c:pt idx="31">
                  <c:v>1.6476425204455837E-3</c:v>
                </c:pt>
                <c:pt idx="32">
                  <c:v>2.7612082295814734E-3</c:v>
                </c:pt>
                <c:pt idx="33">
                  <c:v>3.355029048605432E-3</c:v>
                </c:pt>
                <c:pt idx="34">
                  <c:v>2.794188011734121E-3</c:v>
                </c:pt>
                <c:pt idx="35">
                  <c:v>1.6860249997785184E-3</c:v>
                </c:pt>
                <c:pt idx="36">
                  <c:v>8.3079204157289466E-4</c:v>
                </c:pt>
                <c:pt idx="37">
                  <c:v>3.6620698085184018E-4</c:v>
                </c:pt>
                <c:pt idx="38">
                  <c:v>1.5360629533176922E-4</c:v>
                </c:pt>
                <c:pt idx="39">
                  <c:v>6.2415514892563866E-5</c:v>
                </c:pt>
                <c:pt idx="40">
                  <c:v>2.6584891399246465E-5</c:v>
                </c:pt>
                <c:pt idx="41">
                  <c:v>9.1296871208876963E-6</c:v>
                </c:pt>
                <c:pt idx="42">
                  <c:v>4.9005817023535065E-5</c:v>
                </c:pt>
                <c:pt idx="43">
                  <c:v>-9.9100465085424759E-5</c:v>
                </c:pt>
                <c:pt idx="44">
                  <c:v>9.2070634657247225E-5</c:v>
                </c:pt>
                <c:pt idx="45">
                  <c:v>-8.9717732160590627E-5</c:v>
                </c:pt>
                <c:pt idx="46">
                  <c:v>8.1236208489700987E-5</c:v>
                </c:pt>
                <c:pt idx="47">
                  <c:v>-8.911220390004413E-5</c:v>
                </c:pt>
                <c:pt idx="48">
                  <c:v>6.7625853145578045E-5</c:v>
                </c:pt>
                <c:pt idx="49">
                  <c:v>-1.0939790088006256E-4</c:v>
                </c:pt>
                <c:pt idx="50">
                  <c:v>3.4519733947480129E-5</c:v>
                </c:pt>
                <c:pt idx="51">
                  <c:v>-1.889118512025554E-4</c:v>
                </c:pt>
                <c:pt idx="52">
                  <c:v>-6.4706354978304035E-5</c:v>
                </c:pt>
                <c:pt idx="53">
                  <c:v>-4.5049495905077886E-4</c:v>
                </c:pt>
                <c:pt idx="54">
                  <c:v>-2.6747069835618615E-4</c:v>
                </c:pt>
                <c:pt idx="55">
                  <c:v>1.7800759455549291E-4</c:v>
                </c:pt>
                <c:pt idx="56">
                  <c:v>-1.1059957738761091E-4</c:v>
                </c:pt>
                <c:pt idx="57">
                  <c:v>-1.5066424271582923E-5</c:v>
                </c:pt>
                <c:pt idx="58">
                  <c:v>-2.6742361140497626E-5</c:v>
                </c:pt>
                <c:pt idx="59">
                  <c:v>-1.8371349065764223E-5</c:v>
                </c:pt>
                <c:pt idx="60">
                  <c:v>5.3378685768608621E-6</c:v>
                </c:pt>
                <c:pt idx="61">
                  <c:v>-1.9975817777293173E-5</c:v>
                </c:pt>
                <c:pt idx="62">
                  <c:v>7.1394981348164146E-6</c:v>
                </c:pt>
                <c:pt idx="63">
                  <c:v>-7.2743991847296004E-8</c:v>
                </c:pt>
                <c:pt idx="64">
                  <c:v>-1.9896560774427548E-7</c:v>
                </c:pt>
                <c:pt idx="65">
                  <c:v>-2.1102406969989415E-7</c:v>
                </c:pt>
                <c:pt idx="66">
                  <c:v>-1.6147729617502469E-7</c:v>
                </c:pt>
                <c:pt idx="67">
                  <c:v>1.9143564495288959E-7</c:v>
                </c:pt>
                <c:pt idx="68">
                  <c:v>1.8406208144785212E-6</c:v>
                </c:pt>
                <c:pt idx="69">
                  <c:v>7.1927566387697001E-6</c:v>
                </c:pt>
                <c:pt idx="70">
                  <c:v>2.3453547106138666E-5</c:v>
                </c:pt>
                <c:pt idx="71">
                  <c:v>6.7447234852072014E-5</c:v>
                </c:pt>
                <c:pt idx="72">
                  <c:v>1.7563800840398892E-4</c:v>
                </c:pt>
                <c:pt idx="73">
                  <c:v>3.9416246686843138E-4</c:v>
                </c:pt>
                <c:pt idx="74">
                  <c:v>7.0162041641476478E-4</c:v>
                </c:pt>
                <c:pt idx="75">
                  <c:v>8.784945313257853E-4</c:v>
                </c:pt>
                <c:pt idx="76">
                  <c:v>7.3458122884640872E-4</c:v>
                </c:pt>
                <c:pt idx="77">
                  <c:v>4.3250179086022357E-4</c:v>
                </c:pt>
                <c:pt idx="78">
                  <c:v>2.0267282731755654E-4</c:v>
                </c:pt>
                <c:pt idx="79">
                  <c:v>8.1700507707335029E-5</c:v>
                </c:pt>
                <c:pt idx="80">
                  <c:v>2.9775547389640168E-5</c:v>
                </c:pt>
                <c:pt idx="81">
                  <c:v>8.7576468542151224E-6</c:v>
                </c:pt>
                <c:pt idx="82">
                  <c:v>7.0408900909684795E-7</c:v>
                </c:pt>
                <c:pt idx="83">
                  <c:v>-6.6243025920834977E-9</c:v>
                </c:pt>
              </c:numCache>
            </c:numRef>
          </c:val>
          <c:extLst>
            <c:ext xmlns:c16="http://schemas.microsoft.com/office/drawing/2014/chart" uri="{C3380CC4-5D6E-409C-BE32-E72D297353CC}">
              <c16:uniqueId val="{0000000C-5631-41B3-A340-31C48878FC1C}"/>
            </c:ext>
          </c:extLst>
        </c:ser>
        <c:ser>
          <c:idx val="13"/>
          <c:order val="13"/>
          <c:val>
            <c:numRef>
              <c:f>Jacobian!$B$193:$CG$193</c:f>
              <c:numCache>
                <c:formatCode>0.00E+00</c:formatCode>
                <c:ptCount val="84"/>
                <c:pt idx="0">
                  <c:v>6.6195480797958154E-5</c:v>
                </c:pt>
                <c:pt idx="1">
                  <c:v>-1.3492680952805652E-4</c:v>
                </c:pt>
                <c:pt idx="2">
                  <c:v>1.5056319489542769E-4</c:v>
                </c:pt>
                <c:pt idx="3">
                  <c:v>-1.71030676680467E-4</c:v>
                </c:pt>
                <c:pt idx="4">
                  <c:v>2.0508443696329949E-4</c:v>
                </c:pt>
                <c:pt idx="5">
                  <c:v>-2.3998256453322859E-4</c:v>
                </c:pt>
                <c:pt idx="6">
                  <c:v>3.2616957333423416E-4</c:v>
                </c:pt>
                <c:pt idx="7">
                  <c:v>-3.6658779697989986E-4</c:v>
                </c:pt>
                <c:pt idx="8">
                  <c:v>6.769499590967194E-4</c:v>
                </c:pt>
                <c:pt idx="9">
                  <c:v>-5.8734527411153227E-4</c:v>
                </c:pt>
                <c:pt idx="10">
                  <c:v>2.2745805250009364E-3</c:v>
                </c:pt>
                <c:pt idx="11">
                  <c:v>-9.1398752925287471E-4</c:v>
                </c:pt>
                <c:pt idx="12">
                  <c:v>28.596719447991546</c:v>
                </c:pt>
                <c:pt idx="13">
                  <c:v>-57.209742834371333</c:v>
                </c:pt>
                <c:pt idx="14">
                  <c:v>28.59703803404474</c:v>
                </c:pt>
                <c:pt idx="15">
                  <c:v>-9.7047051337606873E-4</c:v>
                </c:pt>
                <c:pt idx="16">
                  <c:v>2.4165873628272656E-3</c:v>
                </c:pt>
                <c:pt idx="17">
                  <c:v>-6.9608548239271631E-4</c:v>
                </c:pt>
                <c:pt idx="18">
                  <c:v>8.4035774049152879E-4</c:v>
                </c:pt>
                <c:pt idx="19">
                  <c:v>-5.4715981983232017E-4</c:v>
                </c:pt>
                <c:pt idx="20">
                  <c:v>3.0179078375921391E-4</c:v>
                </c:pt>
                <c:pt idx="21">
                  <c:v>1.0755737877413225E-7</c:v>
                </c:pt>
                <c:pt idx="22">
                  <c:v>1.9618778897822849E-7</c:v>
                </c:pt>
                <c:pt idx="23">
                  <c:v>6.5228256775403102E-7</c:v>
                </c:pt>
                <c:pt idx="24">
                  <c:v>1.4553942274926886E-6</c:v>
                </c:pt>
                <c:pt idx="25">
                  <c:v>3.9456999150019329E-6</c:v>
                </c:pt>
                <c:pt idx="26">
                  <c:v>9.713140835282296E-6</c:v>
                </c:pt>
                <c:pt idx="27">
                  <c:v>2.4691464508941143E-5</c:v>
                </c:pt>
                <c:pt idx="28">
                  <c:v>6.1050304682754022E-5</c:v>
                </c:pt>
                <c:pt idx="29">
                  <c:v>1.5023361738739657E-4</c:v>
                </c:pt>
                <c:pt idx="30">
                  <c:v>3.5903610327019797E-4</c:v>
                </c:pt>
                <c:pt idx="31">
                  <c:v>8.1671239542249437E-4</c:v>
                </c:pt>
                <c:pt idx="32">
                  <c:v>1.668376372598602E-3</c:v>
                </c:pt>
                <c:pt idx="33">
                  <c:v>2.7831031309966691E-3</c:v>
                </c:pt>
                <c:pt idx="34">
                  <c:v>3.3686361517036075E-3</c:v>
                </c:pt>
                <c:pt idx="35">
                  <c:v>2.7906546852110967E-3</c:v>
                </c:pt>
                <c:pt idx="36">
                  <c:v>1.6761813716619307E-3</c:v>
                </c:pt>
                <c:pt idx="37">
                  <c:v>8.1984517178486772E-4</c:v>
                </c:pt>
                <c:pt idx="38">
                  <c:v>3.5960580542235759E-4</c:v>
                </c:pt>
                <c:pt idx="39">
                  <c:v>1.5002336225883138E-4</c:v>
                </c:pt>
                <c:pt idx="40">
                  <c:v>6.3818574835990688E-5</c:v>
                </c:pt>
                <c:pt idx="41">
                  <c:v>2.2347345347146752E-5</c:v>
                </c:pt>
                <c:pt idx="42">
                  <c:v>-4.5328785378448396E-5</c:v>
                </c:pt>
                <c:pt idx="43">
                  <c:v>9.0503043744409026E-5</c:v>
                </c:pt>
                <c:pt idx="44">
                  <c:v>-8.5094019051839244E-5</c:v>
                </c:pt>
                <c:pt idx="45">
                  <c:v>7.8863565370419135E-5</c:v>
                </c:pt>
                <c:pt idx="46">
                  <c:v>-7.6485663696231705E-5</c:v>
                </c:pt>
                <c:pt idx="47">
                  <c:v>6.8156367102993677E-5</c:v>
                </c:pt>
                <c:pt idx="48">
                  <c:v>-7.4324115544241372E-5</c:v>
                </c:pt>
                <c:pt idx="49">
                  <c:v>5.358052300901803E-5</c:v>
                </c:pt>
                <c:pt idx="50">
                  <c:v>-8.8242773984808698E-5</c:v>
                </c:pt>
                <c:pt idx="51">
                  <c:v>1.9590156420687682E-5</c:v>
                </c:pt>
                <c:pt idx="52">
                  <c:v>-1.4598201689715947E-4</c:v>
                </c:pt>
                <c:pt idx="53">
                  <c:v>-7.7133843705154875E-5</c:v>
                </c:pt>
                <c:pt idx="54">
                  <c:v>-2.8833486949525125E-4</c:v>
                </c:pt>
                <c:pt idx="55">
                  <c:v>-2.7013501687272448E-4</c:v>
                </c:pt>
                <c:pt idx="56">
                  <c:v>1.36351327998365E-5</c:v>
                </c:pt>
                <c:pt idx="57">
                  <c:v>-9.9689325607631448E-5</c:v>
                </c:pt>
                <c:pt idx="58">
                  <c:v>-5.9060779292064453E-5</c:v>
                </c:pt>
                <c:pt idx="59">
                  <c:v>-1.1811042848896371E-5</c:v>
                </c:pt>
                <c:pt idx="60">
                  <c:v>-3.9247701967884108E-5</c:v>
                </c:pt>
                <c:pt idx="61">
                  <c:v>1.7134596075132299E-5</c:v>
                </c:pt>
                <c:pt idx="62">
                  <c:v>-1.7208912272540688E-5</c:v>
                </c:pt>
                <c:pt idx="63">
                  <c:v>-3.7684830215964975E-8</c:v>
                </c:pt>
                <c:pt idx="64">
                  <c:v>-8.1922657528100636E-8</c:v>
                </c:pt>
                <c:pt idx="65">
                  <c:v>-1.0233853202597082E-7</c:v>
                </c:pt>
                <c:pt idx="66">
                  <c:v>-1.1487861348557137E-7</c:v>
                </c:pt>
                <c:pt idx="67">
                  <c:v>-1.4207380529347386E-9</c:v>
                </c:pt>
                <c:pt idx="68">
                  <c:v>5.1137201281941798E-7</c:v>
                </c:pt>
                <c:pt idx="69">
                  <c:v>2.47304633538082E-6</c:v>
                </c:pt>
                <c:pt idx="70">
                  <c:v>8.4998462323221456E-6</c:v>
                </c:pt>
                <c:pt idx="71">
                  <c:v>2.5948665527310992E-5</c:v>
                </c:pt>
                <c:pt idx="72">
                  <c:v>7.2173580482465997E-5</c:v>
                </c:pt>
                <c:pt idx="73">
                  <c:v>1.8291059373205635E-4</c:v>
                </c:pt>
                <c:pt idx="74">
                  <c:v>4.0331003483222585E-4</c:v>
                </c:pt>
                <c:pt idx="75">
                  <c:v>7.0446797609266618E-4</c:v>
                </c:pt>
                <c:pt idx="76">
                  <c:v>8.6918336670686002E-4</c:v>
                </c:pt>
                <c:pt idx="77">
                  <c:v>7.1191817146800621E-4</c:v>
                </c:pt>
                <c:pt idx="78">
                  <c:v>4.1084816039487263E-4</c:v>
                </c:pt>
                <c:pt idx="79">
                  <c:v>1.8535737077124924E-4</c:v>
                </c:pt>
                <c:pt idx="80">
                  <c:v>7.1140692678420237E-5</c:v>
                </c:pt>
                <c:pt idx="81">
                  <c:v>2.1836917658938332E-5</c:v>
                </c:pt>
                <c:pt idx="82">
                  <c:v>2.0278886103991728E-6</c:v>
                </c:pt>
                <c:pt idx="83">
                  <c:v>1.4981668531660823E-7</c:v>
                </c:pt>
              </c:numCache>
            </c:numRef>
          </c:val>
          <c:extLst>
            <c:ext xmlns:c16="http://schemas.microsoft.com/office/drawing/2014/chart" uri="{C3380CC4-5D6E-409C-BE32-E72D297353CC}">
              <c16:uniqueId val="{0000000D-5631-41B3-A340-31C48878FC1C}"/>
            </c:ext>
          </c:extLst>
        </c:ser>
        <c:ser>
          <c:idx val="14"/>
          <c:order val="14"/>
          <c:val>
            <c:numRef>
              <c:f>Jacobian!$B$194:$CG$194</c:f>
              <c:numCache>
                <c:formatCode>0.00E+00</c:formatCode>
                <c:ptCount val="84"/>
                <c:pt idx="0">
                  <c:v>-6.0543200132975872E-5</c:v>
                </c:pt>
                <c:pt idx="1">
                  <c:v>1.2350612560797702E-4</c:v>
                </c:pt>
                <c:pt idx="2">
                  <c:v>-1.3618963594628553E-4</c:v>
                </c:pt>
                <c:pt idx="3">
                  <c:v>1.547191703697302E-4</c:v>
                </c:pt>
                <c:pt idx="4">
                  <c:v>-1.7781749296903027E-4</c:v>
                </c:pt>
                <c:pt idx="5">
                  <c:v>2.1474650250659298E-4</c:v>
                </c:pt>
                <c:pt idx="6">
                  <c:v>-2.5196476112129921E-4</c:v>
                </c:pt>
                <c:pt idx="7">
                  <c:v>3.4255759871914767E-4</c:v>
                </c:pt>
                <c:pt idx="8">
                  <c:v>-3.8431567516272481E-4</c:v>
                </c:pt>
                <c:pt idx="9">
                  <c:v>7.0551459949420631E-4</c:v>
                </c:pt>
                <c:pt idx="10">
                  <c:v>-6.1094701516047425E-4</c:v>
                </c:pt>
                <c:pt idx="11">
                  <c:v>2.3352589695708856E-3</c:v>
                </c:pt>
                <c:pt idx="12">
                  <c:v>-9.409155134955478E-4</c:v>
                </c:pt>
                <c:pt idx="13">
                  <c:v>28.59696926733756</c:v>
                </c:pt>
                <c:pt idx="14">
                  <c:v>-57.209945991811495</c:v>
                </c:pt>
                <c:pt idx="15">
                  <c:v>28.596978871039116</c:v>
                </c:pt>
                <c:pt idx="16">
                  <c:v>-9.9877500990044844E-4</c:v>
                </c:pt>
                <c:pt idx="17">
                  <c:v>2.439321691337629E-3</c:v>
                </c:pt>
                <c:pt idx="18">
                  <c:v>-7.5001046338055849E-4</c:v>
                </c:pt>
                <c:pt idx="19">
                  <c:v>9.469502110319416E-4</c:v>
                </c:pt>
                <c:pt idx="20">
                  <c:v>-3.2890027462396303E-4</c:v>
                </c:pt>
                <c:pt idx="21">
                  <c:v>1.2895244665061874E-8</c:v>
                </c:pt>
                <c:pt idx="22">
                  <c:v>1.4565029553734028E-7</c:v>
                </c:pt>
                <c:pt idx="23">
                  <c:v>1.9226587634118165E-7</c:v>
                </c:pt>
                <c:pt idx="24">
                  <c:v>6.850757119600103E-7</c:v>
                </c:pt>
                <c:pt idx="25">
                  <c:v>1.526101266292367E-6</c:v>
                </c:pt>
                <c:pt idx="26">
                  <c:v>4.1126978170063388E-6</c:v>
                </c:pt>
                <c:pt idx="27">
                  <c:v>1.0052845695014987E-5</c:v>
                </c:pt>
                <c:pt idx="28">
                  <c:v>2.5435854904300187E-5</c:v>
                </c:pt>
                <c:pt idx="29">
                  <c:v>6.2562199626532862E-5</c:v>
                </c:pt>
                <c:pt idx="30">
                  <c:v>1.5337542729715537E-4</c:v>
                </c:pt>
                <c:pt idx="31">
                  <c:v>3.648748137074847E-4</c:v>
                </c:pt>
                <c:pt idx="32">
                  <c:v>8.2699109169082378E-4</c:v>
                </c:pt>
                <c:pt idx="33">
                  <c:v>1.681598851256886E-3</c:v>
                </c:pt>
                <c:pt idx="34">
                  <c:v>2.7944136480138851E-3</c:v>
                </c:pt>
                <c:pt idx="35">
                  <c:v>3.3644287267456997E-3</c:v>
                </c:pt>
                <c:pt idx="36">
                  <c:v>2.7745309267264971E-3</c:v>
                </c:pt>
                <c:pt idx="37">
                  <c:v>1.6542977887272683E-3</c:v>
                </c:pt>
                <c:pt idx="38">
                  <c:v>8.0538039052602652E-4</c:v>
                </c:pt>
                <c:pt idx="39">
                  <c:v>3.5146863661595571E-4</c:v>
                </c:pt>
                <c:pt idx="40">
                  <c:v>1.536061382167567E-4</c:v>
                </c:pt>
                <c:pt idx="41">
                  <c:v>5.3716442638143084E-5</c:v>
                </c:pt>
                <c:pt idx="42">
                  <c:v>4.1701978223257469E-5</c:v>
                </c:pt>
                <c:pt idx="43">
                  <c:v>-8.3485701850758817E-5</c:v>
                </c:pt>
                <c:pt idx="44">
                  <c:v>7.7381924165907331E-5</c:v>
                </c:pt>
                <c:pt idx="45">
                  <c:v>-7.2306709970885124E-5</c:v>
                </c:pt>
                <c:pt idx="46">
                  <c:v>6.6224515649347611E-5</c:v>
                </c:pt>
                <c:pt idx="47">
                  <c:v>-6.3405832832526298E-5</c:v>
                </c:pt>
                <c:pt idx="48">
                  <c:v>5.4972897637857092E-5</c:v>
                </c:pt>
                <c:pt idx="49">
                  <c:v>-5.9021261148722875E-5</c:v>
                </c:pt>
                <c:pt idx="50">
                  <c:v>3.9027326845768201E-5</c:v>
                </c:pt>
                <c:pt idx="51">
                  <c:v>-6.5932189955364513E-5</c:v>
                </c:pt>
                <c:pt idx="52">
                  <c:v>4.1623001349174203E-6</c:v>
                </c:pt>
                <c:pt idx="53">
                  <c:v>-1.011321545001819E-4</c:v>
                </c:pt>
                <c:pt idx="54">
                  <c:v>-8.9325189107944354E-5</c:v>
                </c:pt>
                <c:pt idx="55">
                  <c:v>-1.2448559982868338E-4</c:v>
                </c:pt>
                <c:pt idx="56">
                  <c:v>-2.7096723855207875E-4</c:v>
                </c:pt>
                <c:pt idx="57">
                  <c:v>-1.4418581761111116E-4</c:v>
                </c:pt>
                <c:pt idx="58">
                  <c:v>-8.8634576808726263E-5</c:v>
                </c:pt>
                <c:pt idx="59">
                  <c:v>-9.83415834753085E-5</c:v>
                </c:pt>
                <c:pt idx="60">
                  <c:v>1.0499258321694631E-6</c:v>
                </c:pt>
                <c:pt idx="61">
                  <c:v>-5.8465120135406177E-5</c:v>
                </c:pt>
                <c:pt idx="62">
                  <c:v>1.1196005821324269E-5</c:v>
                </c:pt>
                <c:pt idx="63">
                  <c:v>-1.1773978890963039E-8</c:v>
                </c:pt>
                <c:pt idx="64">
                  <c:v>-4.3987738980711984E-8</c:v>
                </c:pt>
                <c:pt idx="65">
                  <c:v>-4.8527082317662205E-8</c:v>
                </c:pt>
                <c:pt idx="66">
                  <c:v>-5.2393257530120894E-8</c:v>
                </c:pt>
                <c:pt idx="67">
                  <c:v>-4.282534203550396E-8</c:v>
                </c:pt>
                <c:pt idx="68">
                  <c:v>1.5874143345859956E-7</c:v>
                </c:pt>
                <c:pt idx="69">
                  <c:v>8.2670138208985473E-7</c:v>
                </c:pt>
                <c:pt idx="70">
                  <c:v>3.1572340751850789E-6</c:v>
                </c:pt>
                <c:pt idx="71">
                  <c:v>9.8687938676269833E-6</c:v>
                </c:pt>
                <c:pt idx="72">
                  <c:v>2.874985569159194E-5</c:v>
                </c:pt>
                <c:pt idx="73">
                  <c:v>7.7229412008457098E-5</c:v>
                </c:pt>
                <c:pt idx="74">
                  <c:v>1.9145275441236531E-4</c:v>
                </c:pt>
                <c:pt idx="75">
                  <c:v>4.1306663987859165E-4</c:v>
                </c:pt>
                <c:pt idx="76">
                  <c:v>7.1004462462453315E-4</c:v>
                </c:pt>
                <c:pt idx="77">
                  <c:v>8.5797394078058315E-4</c:v>
                </c:pt>
                <c:pt idx="78">
                  <c:v>6.8959487556197185E-4</c:v>
                </c:pt>
                <c:pt idx="79">
                  <c:v>3.8420231711754809E-4</c:v>
                </c:pt>
                <c:pt idx="80">
                  <c:v>1.6595304525203125E-4</c:v>
                </c:pt>
                <c:pt idx="81">
                  <c:v>5.4564128458029534E-5</c:v>
                </c:pt>
                <c:pt idx="82">
                  <c:v>6.7476973298877487E-6</c:v>
                </c:pt>
                <c:pt idx="83">
                  <c:v>1.0040340325832472E-6</c:v>
                </c:pt>
              </c:numCache>
            </c:numRef>
          </c:val>
          <c:extLst>
            <c:ext xmlns:c16="http://schemas.microsoft.com/office/drawing/2014/chart" uri="{C3380CC4-5D6E-409C-BE32-E72D297353CC}">
              <c16:uniqueId val="{0000000E-5631-41B3-A340-31C48878FC1C}"/>
            </c:ext>
          </c:extLst>
        </c:ser>
        <c:ser>
          <c:idx val="15"/>
          <c:order val="15"/>
          <c:val>
            <c:numRef>
              <c:f>Jacobian!$B$195:$CG$195</c:f>
              <c:numCache>
                <c:formatCode>0.00E+00</c:formatCode>
                <c:ptCount val="84"/>
                <c:pt idx="0">
                  <c:v>5.6341877374810087E-5</c:v>
                </c:pt>
                <c:pt idx="1">
                  <c:v>-1.1459525890495223E-4</c:v>
                </c:pt>
                <c:pt idx="2">
                  <c:v>1.2603355267661791E-4</c:v>
                </c:pt>
                <c:pt idx="3">
                  <c:v>-1.4120793329356802E-4</c:v>
                </c:pt>
                <c:pt idx="4">
                  <c:v>1.6211336647321448E-4</c:v>
                </c:pt>
                <c:pt idx="5">
                  <c:v>-1.8741965994568038E-4</c:v>
                </c:pt>
                <c:pt idx="6">
                  <c:v>2.2695422478953499E-4</c:v>
                </c:pt>
                <c:pt idx="7">
                  <c:v>-2.6636797919370539E-4</c:v>
                </c:pt>
                <c:pt idx="8">
                  <c:v>3.611565186974189E-4</c:v>
                </c:pt>
                <c:pt idx="9">
                  <c:v>-4.0438551834907427E-4</c:v>
                </c:pt>
                <c:pt idx="10">
                  <c:v>7.3520948373023221E-4</c:v>
                </c:pt>
                <c:pt idx="11">
                  <c:v>-6.3699905123250301E-4</c:v>
                </c:pt>
                <c:pt idx="12">
                  <c:v>2.3888807380940407E-3</c:v>
                </c:pt>
                <c:pt idx="13">
                  <c:v>-9.7121578717469835E-4</c:v>
                </c:pt>
                <c:pt idx="14">
                  <c:v>28.597067331225858</c:v>
                </c:pt>
                <c:pt idx="15">
                  <c:v>-57.209750493728492</c:v>
                </c:pt>
                <c:pt idx="16">
                  <c:v>28.596805633382225</c:v>
                </c:pt>
                <c:pt idx="17">
                  <c:v>-1.0505204214743414E-3</c:v>
                </c:pt>
                <c:pt idx="18">
                  <c:v>2.5223353828855086E-3</c:v>
                </c:pt>
                <c:pt idx="19">
                  <c:v>-8.5511032976035592E-4</c:v>
                </c:pt>
                <c:pt idx="20">
                  <c:v>6.4110128447445423E-4</c:v>
                </c:pt>
                <c:pt idx="21">
                  <c:v>3.4495872927550045E-8</c:v>
                </c:pt>
                <c:pt idx="22">
                  <c:v>-4.6984913555251153E-10</c:v>
                </c:pt>
                <c:pt idx="23">
                  <c:v>1.4953403613423312E-7</c:v>
                </c:pt>
                <c:pt idx="24">
                  <c:v>2.0254926986891839E-7</c:v>
                </c:pt>
                <c:pt idx="25">
                  <c:v>7.1686179657651993E-7</c:v>
                </c:pt>
                <c:pt idx="26">
                  <c:v>1.591761511565468E-6</c:v>
                </c:pt>
                <c:pt idx="27">
                  <c:v>4.2566027186077359E-6</c:v>
                </c:pt>
                <c:pt idx="28">
                  <c:v>1.0356085576174665E-5</c:v>
                </c:pt>
                <c:pt idx="29">
                  <c:v>2.6069210783443194E-5</c:v>
                </c:pt>
                <c:pt idx="30">
                  <c:v>6.3872813930578278E-5</c:v>
                </c:pt>
                <c:pt idx="31">
                  <c:v>1.5588528160967466E-4</c:v>
                </c:pt>
                <c:pt idx="32">
                  <c:v>3.6949103446374068E-4</c:v>
                </c:pt>
                <c:pt idx="33">
                  <c:v>8.3362366634068925E-4</c:v>
                </c:pt>
                <c:pt idx="34">
                  <c:v>1.6885923494485882E-3</c:v>
                </c:pt>
                <c:pt idx="35">
                  <c:v>2.791314632915843E-3</c:v>
                </c:pt>
                <c:pt idx="36">
                  <c:v>3.3457018945731798E-3</c:v>
                </c:pt>
                <c:pt idx="37">
                  <c:v>2.7394991357635929E-3</c:v>
                </c:pt>
                <c:pt idx="38">
                  <c:v>1.626557080234092E-3</c:v>
                </c:pt>
                <c:pt idx="39">
                  <c:v>7.8878870531028545E-4</c:v>
                </c:pt>
                <c:pt idx="40">
                  <c:v>3.6108555229297804E-4</c:v>
                </c:pt>
                <c:pt idx="41">
                  <c:v>1.2891593892931451E-4</c:v>
                </c:pt>
                <c:pt idx="42">
                  <c:v>-3.8493071301912107E-5</c:v>
                </c:pt>
                <c:pt idx="43">
                  <c:v>7.6759257439968338E-5</c:v>
                </c:pt>
                <c:pt idx="44">
                  <c:v>-7.1001888330427941E-5</c:v>
                </c:pt>
                <c:pt idx="45">
                  <c:v>6.5115402817908142E-5</c:v>
                </c:pt>
                <c:pt idx="46">
                  <c:v>-5.9958059381389391E-5</c:v>
                </c:pt>
                <c:pt idx="47">
                  <c:v>5.3745867607202093E-5</c:v>
                </c:pt>
                <c:pt idx="48">
                  <c:v>-5.0232324347448262E-5</c:v>
                </c:pt>
                <c:pt idx="49">
                  <c:v>4.1533077421138975E-5</c:v>
                </c:pt>
                <c:pt idx="50">
                  <c:v>-4.3194186682107429E-5</c:v>
                </c:pt>
                <c:pt idx="51">
                  <c:v>2.3994245741780689E-5</c:v>
                </c:pt>
                <c:pt idx="52">
                  <c:v>-4.2796408033668283E-5</c:v>
                </c:pt>
                <c:pt idx="53">
                  <c:v>-1.1599667297494532E-5</c:v>
                </c:pt>
                <c:pt idx="54">
                  <c:v>-5.5654098027809902E-5</c:v>
                </c:pt>
                <c:pt idx="55">
                  <c:v>-1.0110681921512212E-4</c:v>
                </c:pt>
                <c:pt idx="56">
                  <c:v>3.3489437069431229E-5</c:v>
                </c:pt>
                <c:pt idx="57">
                  <c:v>-2.7010773287045525E-4</c:v>
                </c:pt>
                <c:pt idx="58">
                  <c:v>-2.8332352984080186E-4</c:v>
                </c:pt>
                <c:pt idx="59">
                  <c:v>-7.8833733011397073E-5</c:v>
                </c:pt>
                <c:pt idx="60">
                  <c:v>-1.295147176140026E-4</c:v>
                </c:pt>
                <c:pt idx="61">
                  <c:v>7.314301915406995E-6</c:v>
                </c:pt>
                <c:pt idx="62">
                  <c:v>-4.2069658607544126E-5</c:v>
                </c:pt>
                <c:pt idx="63">
                  <c:v>-9.3536202346359683E-9</c:v>
                </c:pt>
                <c:pt idx="64">
                  <c:v>-1.1698118577644522E-8</c:v>
                </c:pt>
                <c:pt idx="65">
                  <c:v>-2.031535639382893E-8</c:v>
                </c:pt>
                <c:pt idx="66">
                  <c:v>-3.1826051143150656E-8</c:v>
                </c:pt>
                <c:pt idx="67">
                  <c:v>-1.4200651395980394E-8</c:v>
                </c:pt>
                <c:pt idx="68">
                  <c:v>2.8837975570403126E-8</c:v>
                </c:pt>
                <c:pt idx="69">
                  <c:v>3.1637506016861303E-7</c:v>
                </c:pt>
                <c:pt idx="70">
                  <c:v>1.1614202762104759E-6</c:v>
                </c:pt>
                <c:pt idx="71">
                  <c:v>3.8640987097068992E-6</c:v>
                </c:pt>
                <c:pt idx="72">
                  <c:v>1.1356785928993651E-5</c:v>
                </c:pt>
                <c:pt idx="73">
                  <c:v>3.1673298305638898E-5</c:v>
                </c:pt>
                <c:pt idx="74">
                  <c:v>8.2806441442898667E-5</c:v>
                </c:pt>
                <c:pt idx="75">
                  <c:v>2.0019073192508417E-4</c:v>
                </c:pt>
                <c:pt idx="76">
                  <c:v>4.242359416124123E-4</c:v>
                </c:pt>
                <c:pt idx="77">
                  <c:v>7.1361778925041692E-4</c:v>
                </c:pt>
                <c:pt idx="78">
                  <c:v>8.4662078797839561E-4</c:v>
                </c:pt>
                <c:pt idx="79">
                  <c:v>6.5859312688251997E-4</c:v>
                </c:pt>
                <c:pt idx="80">
                  <c:v>3.5324038241378407E-4</c:v>
                </c:pt>
                <c:pt idx="81">
                  <c:v>1.3332050821865209E-4</c:v>
                </c:pt>
                <c:pt idx="82">
                  <c:v>2.1896159539993523E-5</c:v>
                </c:pt>
                <c:pt idx="83">
                  <c:v>4.7478051184409415E-6</c:v>
                </c:pt>
              </c:numCache>
            </c:numRef>
          </c:val>
          <c:extLst>
            <c:ext xmlns:c16="http://schemas.microsoft.com/office/drawing/2014/chart" uri="{C3380CC4-5D6E-409C-BE32-E72D297353CC}">
              <c16:uniqueId val="{0000000F-5631-41B3-A340-31C48878FC1C}"/>
            </c:ext>
          </c:extLst>
        </c:ser>
        <c:ser>
          <c:idx val="16"/>
          <c:order val="16"/>
          <c:val>
            <c:numRef>
              <c:f>Jacobian!$B$196:$CG$196</c:f>
              <c:numCache>
                <c:formatCode>0.00E+00</c:formatCode>
                <c:ptCount val="84"/>
                <c:pt idx="0">
                  <c:v>-5.3153453161777963E-5</c:v>
                </c:pt>
                <c:pt idx="1">
                  <c:v>1.0804094643589118E-4</c:v>
                </c:pt>
                <c:pt idx="2">
                  <c:v>-1.1825587202330213E-4</c:v>
                </c:pt>
                <c:pt idx="3">
                  <c:v>1.3194633039915947E-4</c:v>
                </c:pt>
                <c:pt idx="4">
                  <c:v>-1.4924839847011098E-4</c:v>
                </c:pt>
                <c:pt idx="5">
                  <c:v>1.7230087300454798E-4</c:v>
                </c:pt>
                <c:pt idx="6">
                  <c:v>-1.9973553828260798E-4</c:v>
                </c:pt>
                <c:pt idx="7">
                  <c:v>2.4193776276430583E-4</c:v>
                </c:pt>
                <c:pt idx="8">
                  <c:v>-2.8376460545744665E-4</c:v>
                </c:pt>
                <c:pt idx="9">
                  <c:v>3.8291550090544121E-4</c:v>
                </c:pt>
                <c:pt idx="10">
                  <c:v>-4.2824992060698703E-4</c:v>
                </c:pt>
                <c:pt idx="11">
                  <c:v>7.6813708735540493E-4</c:v>
                </c:pt>
                <c:pt idx="12">
                  <c:v>-6.6855256858053627E-4</c:v>
                </c:pt>
                <c:pt idx="13">
                  <c:v>2.4400923676375229E-3</c:v>
                </c:pt>
                <c:pt idx="14">
                  <c:v>-1.0112093380419008E-3</c:v>
                </c:pt>
                <c:pt idx="15">
                  <c:v>28.597032817553</c:v>
                </c:pt>
                <c:pt idx="16">
                  <c:v>-57.209218870411966</c:v>
                </c:pt>
                <c:pt idx="17">
                  <c:v>28.596597840066973</c:v>
                </c:pt>
                <c:pt idx="18">
                  <c:v>-1.1504964018019372E-3</c:v>
                </c:pt>
                <c:pt idx="19">
                  <c:v>2.8349357421460033E-3</c:v>
                </c:pt>
                <c:pt idx="20">
                  <c:v>-5.2254380887427495E-4</c:v>
                </c:pt>
                <c:pt idx="21">
                  <c:v>-1.3352917065688057E-8</c:v>
                </c:pt>
                <c:pt idx="22">
                  <c:v>5.6742285358166864E-8</c:v>
                </c:pt>
                <c:pt idx="23">
                  <c:v>-4.640793297192996E-9</c:v>
                </c:pt>
                <c:pt idx="24">
                  <c:v>1.5747915992644509E-7</c:v>
                </c:pt>
                <c:pt idx="25">
                  <c:v>2.1266805274258429E-7</c:v>
                </c:pt>
                <c:pt idx="26">
                  <c:v>7.478654862228582E-7</c:v>
                </c:pt>
                <c:pt idx="27">
                  <c:v>1.6478114407713782E-6</c:v>
                </c:pt>
                <c:pt idx="28">
                  <c:v>4.3888256275164929E-6</c:v>
                </c:pt>
                <c:pt idx="29">
                  <c:v>1.0617340482200953E-5</c:v>
                </c:pt>
                <c:pt idx="30">
                  <c:v>2.6633502413543376E-5</c:v>
                </c:pt>
                <c:pt idx="31">
                  <c:v>6.4948855446663446E-5</c:v>
                </c:pt>
                <c:pt idx="32">
                  <c:v>1.5795213049659565E-4</c:v>
                </c:pt>
                <c:pt idx="33">
                  <c:v>3.7265896660237268E-4</c:v>
                </c:pt>
                <c:pt idx="34">
                  <c:v>8.376120119175189E-4</c:v>
                </c:pt>
                <c:pt idx="35">
                  <c:v>1.6878749634990679E-3</c:v>
                </c:pt>
                <c:pt idx="36">
                  <c:v>2.7782969202727902E-3</c:v>
                </c:pt>
                <c:pt idx="37">
                  <c:v>3.3080186155650506E-3</c:v>
                </c:pt>
                <c:pt idx="38">
                  <c:v>2.7005098560130311E-3</c:v>
                </c:pt>
                <c:pt idx="39">
                  <c:v>1.6011496989980583E-3</c:v>
                </c:pt>
                <c:pt idx="40">
                  <c:v>8.1696241896552239E-4</c:v>
                </c:pt>
                <c:pt idx="41">
                  <c:v>3.0185735976545315E-4</c:v>
                </c:pt>
                <c:pt idx="42">
                  <c:v>3.5512093386085901E-5</c:v>
                </c:pt>
                <c:pt idx="43">
                  <c:v>-7.0780242575309174E-5</c:v>
                </c:pt>
                <c:pt idx="44">
                  <c:v>6.4941518345594637E-5</c:v>
                </c:pt>
                <c:pt idx="45">
                  <c:v>-5.9200848640518368E-5</c:v>
                </c:pt>
                <c:pt idx="46">
                  <c:v>5.322172146826045E-5</c:v>
                </c:pt>
                <c:pt idx="47">
                  <c:v>-4.7787739871505447E-5</c:v>
                </c:pt>
                <c:pt idx="48">
                  <c:v>4.1287703905017322E-5</c:v>
                </c:pt>
                <c:pt idx="49">
                  <c:v>-3.6902854268259999E-5</c:v>
                </c:pt>
                <c:pt idx="50">
                  <c:v>2.7835865282497177E-5</c:v>
                </c:pt>
                <c:pt idx="51">
                  <c:v>-2.6980070807906629E-5</c:v>
                </c:pt>
                <c:pt idx="52">
                  <c:v>8.6198345553472633E-6</c:v>
                </c:pt>
                <c:pt idx="53">
                  <c:v>-1.9377188012194854E-5</c:v>
                </c:pt>
                <c:pt idx="54">
                  <c:v>-2.7453455917496792E-5</c:v>
                </c:pt>
                <c:pt idx="55">
                  <c:v>-1.1557341918373897E-5</c:v>
                </c:pt>
                <c:pt idx="56">
                  <c:v>-1.123272182383681E-4</c:v>
                </c:pt>
                <c:pt idx="57">
                  <c:v>1.7297496790652229E-4</c:v>
                </c:pt>
                <c:pt idx="58">
                  <c:v>-2.6835307259191423E-4</c:v>
                </c:pt>
                <c:pt idx="59">
                  <c:v>-3.8390227334620877E-4</c:v>
                </c:pt>
                <c:pt idx="60">
                  <c:v>-7.4531217497941392E-5</c:v>
                </c:pt>
                <c:pt idx="61">
                  <c:v>-1.5440046397469976E-4</c:v>
                </c:pt>
                <c:pt idx="62">
                  <c:v>-3.7088586401657818E-6</c:v>
                </c:pt>
                <c:pt idx="63">
                  <c:v>-1.1686543104070247E-10</c:v>
                </c:pt>
                <c:pt idx="64">
                  <c:v>-1.1214279488960216E-8</c:v>
                </c:pt>
                <c:pt idx="65">
                  <c:v>-1.0237075390515522E-8</c:v>
                </c:pt>
                <c:pt idx="66">
                  <c:v>-7.0421154690501083E-9</c:v>
                </c:pt>
                <c:pt idx="67">
                  <c:v>-1.9064022660750422E-8</c:v>
                </c:pt>
                <c:pt idx="68">
                  <c:v>2.333049040684909E-8</c:v>
                </c:pt>
                <c:pt idx="69">
                  <c:v>9.8292247147101327E-8</c:v>
                </c:pt>
                <c:pt idx="70">
                  <c:v>4.7996756638318155E-7</c:v>
                </c:pt>
                <c:pt idx="71">
                  <c:v>1.4992400132618278E-6</c:v>
                </c:pt>
                <c:pt idx="72">
                  <c:v>4.6076941348502365E-6</c:v>
                </c:pt>
                <c:pt idx="73">
                  <c:v>1.2864128091473723E-5</c:v>
                </c:pt>
                <c:pt idx="74">
                  <c:v>3.4748824585323125E-5</c:v>
                </c:pt>
                <c:pt idx="75">
                  <c:v>8.8307412889228863E-5</c:v>
                </c:pt>
                <c:pt idx="76">
                  <c:v>2.0927480736530896E-4</c:v>
                </c:pt>
                <c:pt idx="77">
                  <c:v>4.3349040000382425E-4</c:v>
                </c:pt>
                <c:pt idx="78">
                  <c:v>7.1597073280835091E-4</c:v>
                </c:pt>
                <c:pt idx="79">
                  <c:v>8.2368804806863083E-4</c:v>
                </c:pt>
                <c:pt idx="80">
                  <c:v>6.2008567770253551E-4</c:v>
                </c:pt>
                <c:pt idx="81">
                  <c:v>2.9627305920177028E-4</c:v>
                </c:pt>
                <c:pt idx="82">
                  <c:v>6.6269590742594922E-5</c:v>
                </c:pt>
                <c:pt idx="83">
                  <c:v>1.7756856489064768E-5</c:v>
                </c:pt>
              </c:numCache>
            </c:numRef>
          </c:val>
          <c:extLst>
            <c:ext xmlns:c16="http://schemas.microsoft.com/office/drawing/2014/chart" uri="{C3380CC4-5D6E-409C-BE32-E72D297353CC}">
              <c16:uniqueId val="{00000010-5631-41B3-A340-31C48878FC1C}"/>
            </c:ext>
          </c:extLst>
        </c:ser>
        <c:ser>
          <c:idx val="17"/>
          <c:order val="17"/>
          <c:val>
            <c:numRef>
              <c:f>Jacobian!$B$197:$CG$197</c:f>
              <c:numCache>
                <c:formatCode>0.00E+00</c:formatCode>
                <c:ptCount val="84"/>
                <c:pt idx="0">
                  <c:v>5.0852179049729362E-5</c:v>
                </c:pt>
                <c:pt idx="1">
                  <c:v>-1.0324496747097927E-4</c:v>
                </c:pt>
                <c:pt idx="2">
                  <c:v>1.1275149996798852E-4</c:v>
                </c:pt>
                <c:pt idx="3">
                  <c:v>-1.250879677295948E-4</c:v>
                </c:pt>
                <c:pt idx="4">
                  <c:v>1.4084273059562091E-4</c:v>
                </c:pt>
                <c:pt idx="5">
                  <c:v>-1.6020087621837264E-4</c:v>
                </c:pt>
                <c:pt idx="6">
                  <c:v>1.8550775843000392E-4</c:v>
                </c:pt>
                <c:pt idx="7">
                  <c:v>-2.1536848702396823E-4</c:v>
                </c:pt>
                <c:pt idx="8">
                  <c:v>2.6072250910886652E-4</c:v>
                </c:pt>
                <c:pt idx="9">
                  <c:v>-3.0568266716172316E-4</c:v>
                </c:pt>
                <c:pt idx="10">
                  <c:v>4.10122024453986E-4</c:v>
                </c:pt>
                <c:pt idx="11">
                  <c:v>-4.5905707499040827E-4</c:v>
                </c:pt>
                <c:pt idx="12">
                  <c:v>8.0932599894945783E-4</c:v>
                </c:pt>
                <c:pt idx="13">
                  <c:v>-7.1197629783112241E-4</c:v>
                </c:pt>
                <c:pt idx="14">
                  <c:v>2.5017165081275688E-3</c:v>
                </c:pt>
                <c:pt idx="15">
                  <c:v>-1.0736823224207046E-3</c:v>
                </c:pt>
                <c:pt idx="16">
                  <c:v>28.596924354765854</c:v>
                </c:pt>
                <c:pt idx="17">
                  <c:v>-57.208480379864326</c:v>
                </c:pt>
                <c:pt idx="18">
                  <c:v>28.596588472054126</c:v>
                </c:pt>
                <c:pt idx="19">
                  <c:v>-1.3321241877336184E-3</c:v>
                </c:pt>
                <c:pt idx="20">
                  <c:v>2.1816436736143371E-3</c:v>
                </c:pt>
                <c:pt idx="21">
                  <c:v>2.0845881561674723E-8</c:v>
                </c:pt>
                <c:pt idx="22">
                  <c:v>-3.0996375221382912E-8</c:v>
                </c:pt>
                <c:pt idx="23">
                  <c:v>6.1205220968446215E-8</c:v>
                </c:pt>
                <c:pt idx="24">
                  <c:v>-5.3373344380850249E-9</c:v>
                </c:pt>
                <c:pt idx="25">
                  <c:v>1.6562367359433573E-7</c:v>
                </c:pt>
                <c:pt idx="26">
                  <c:v>2.2223625454972195E-7</c:v>
                </c:pt>
                <c:pt idx="27">
                  <c:v>7.7796810003920335E-7</c:v>
                </c:pt>
                <c:pt idx="28">
                  <c:v>1.7025637368589416E-6</c:v>
                </c:pt>
                <c:pt idx="29">
                  <c:v>4.5177439188235213E-6</c:v>
                </c:pt>
                <c:pt idx="30">
                  <c:v>1.0878748070676781E-5</c:v>
                </c:pt>
                <c:pt idx="31">
                  <c:v>2.7178652479903704E-5</c:v>
                </c:pt>
                <c:pt idx="32">
                  <c:v>6.6022385415694191E-5</c:v>
                </c:pt>
                <c:pt idx="33">
                  <c:v>1.598567857549944E-4</c:v>
                </c:pt>
                <c:pt idx="34">
                  <c:v>3.7572919523470242E-4</c:v>
                </c:pt>
                <c:pt idx="35">
                  <c:v>8.4035940270533408E-4</c:v>
                </c:pt>
                <c:pt idx="36">
                  <c:v>1.6869978446388612E-3</c:v>
                </c:pt>
                <c:pt idx="37">
                  <c:v>2.7617459486789218E-3</c:v>
                </c:pt>
                <c:pt idx="38">
                  <c:v>3.2872436227478017E-3</c:v>
                </c:pt>
                <c:pt idx="39">
                  <c:v>2.6950679719951512E-3</c:v>
                </c:pt>
                <c:pt idx="40">
                  <c:v>1.6906307269853979E-3</c:v>
                </c:pt>
                <c:pt idx="41">
                  <c:v>6.7557032755225714E-4</c:v>
                </c:pt>
                <c:pt idx="42">
                  <c:v>-3.288764685917841E-5</c:v>
                </c:pt>
                <c:pt idx="43">
                  <c:v>6.5435535963529159E-5</c:v>
                </c:pt>
                <c:pt idx="44">
                  <c:v>-5.9689594685190161E-5</c:v>
                </c:pt>
                <c:pt idx="45">
                  <c:v>5.3763618274590501E-5</c:v>
                </c:pt>
                <c:pt idx="46">
                  <c:v>-4.7841301348130706E-5</c:v>
                </c:pt>
                <c:pt idx="47">
                  <c:v>4.1645287015203168E-5</c:v>
                </c:pt>
                <c:pt idx="48">
                  <c:v>-3.5820545864590656E-5</c:v>
                </c:pt>
                <c:pt idx="49">
                  <c:v>2.8914377142159101E-5</c:v>
                </c:pt>
                <c:pt idx="50">
                  <c:v>-2.3562156304102845E-5</c:v>
                </c:pt>
                <c:pt idx="51">
                  <c:v>1.4058661731193748E-5</c:v>
                </c:pt>
                <c:pt idx="52">
                  <c:v>-1.0734517568538106E-5</c:v>
                </c:pt>
                <c:pt idx="53">
                  <c:v>-6.8074016330608844E-6</c:v>
                </c:pt>
                <c:pt idx="54">
                  <c:v>3.3912428634253765E-6</c:v>
                </c:pt>
                <c:pt idx="55">
                  <c:v>-4.3067248165128224E-5</c:v>
                </c:pt>
                <c:pt idx="56">
                  <c:v>2.7739934850577473E-5</c:v>
                </c:pt>
                <c:pt idx="57">
                  <c:v>-1.2308103016601707E-4</c:v>
                </c:pt>
                <c:pt idx="58">
                  <c:v>2.7189386759310239E-4</c:v>
                </c:pt>
                <c:pt idx="59">
                  <c:v>-2.6855899352909809E-4</c:v>
                </c:pt>
                <c:pt idx="60">
                  <c:v>-4.204985673883886E-4</c:v>
                </c:pt>
                <c:pt idx="61">
                  <c:v>-8.9435875167679022E-5</c:v>
                </c:pt>
                <c:pt idx="62">
                  <c:v>-1.0082528454101447E-4</c:v>
                </c:pt>
                <c:pt idx="63">
                  <c:v>-3.33702170416228E-9</c:v>
                </c:pt>
                <c:pt idx="64">
                  <c:v>5.9505516395053795E-10</c:v>
                </c:pt>
                <c:pt idx="65">
                  <c:v>-2.1131856127397904E-9</c:v>
                </c:pt>
                <c:pt idx="66">
                  <c:v>-1.0318028505501301E-8</c:v>
                </c:pt>
                <c:pt idx="67">
                  <c:v>3.2224424178972791E-9</c:v>
                </c:pt>
                <c:pt idx="68">
                  <c:v>-7.0531680226505752E-9</c:v>
                </c:pt>
                <c:pt idx="69">
                  <c:v>5.9007091899072461E-8</c:v>
                </c:pt>
                <c:pt idx="70">
                  <c:v>1.6755138702349758E-7</c:v>
                </c:pt>
                <c:pt idx="71">
                  <c:v>6.4054083804311235E-7</c:v>
                </c:pt>
                <c:pt idx="72">
                  <c:v>1.8410290153281975E-6</c:v>
                </c:pt>
                <c:pt idx="73">
                  <c:v>5.3375887664974807E-6</c:v>
                </c:pt>
                <c:pt idx="74">
                  <c:v>1.4385063294825355E-5</c:v>
                </c:pt>
                <c:pt idx="75">
                  <c:v>3.7688296151136108E-5</c:v>
                </c:pt>
                <c:pt idx="76">
                  <c:v>9.3741569690236604E-5</c:v>
                </c:pt>
                <c:pt idx="77">
                  <c:v>2.1697950505807567E-4</c:v>
                </c:pt>
                <c:pt idx="78">
                  <c:v>4.4131185061854679E-4</c:v>
                </c:pt>
                <c:pt idx="79">
                  <c:v>7.0813038351301362E-4</c:v>
                </c:pt>
                <c:pt idx="80">
                  <c:v>7.9255062018628367E-4</c:v>
                </c:pt>
                <c:pt idx="81">
                  <c:v>5.416777782556849E-4</c:v>
                </c:pt>
                <c:pt idx="82">
                  <c:v>1.7351885420212315E-4</c:v>
                </c:pt>
                <c:pt idx="83">
                  <c:v>5.6024735019803761E-5</c:v>
                </c:pt>
              </c:numCache>
            </c:numRef>
          </c:val>
          <c:extLst>
            <c:ext xmlns:c16="http://schemas.microsoft.com/office/drawing/2014/chart" uri="{C3380CC4-5D6E-409C-BE32-E72D297353CC}">
              <c16:uniqueId val="{00000011-5631-41B3-A340-31C48878FC1C}"/>
            </c:ext>
          </c:extLst>
        </c:ser>
        <c:ser>
          <c:idx val="18"/>
          <c:order val="18"/>
          <c:val>
            <c:numRef>
              <c:f>Jacobian!$B$198:$CG$198</c:f>
              <c:numCache>
                <c:formatCode>0.00E+00</c:formatCode>
                <c:ptCount val="84"/>
                <c:pt idx="0">
                  <c:v>-4.9282657431936256E-5</c:v>
                </c:pt>
                <c:pt idx="1">
                  <c:v>1.0000889048611015E-4</c:v>
                </c:pt>
                <c:pt idx="2">
                  <c:v>-1.0899429142341222E-4</c:v>
                </c:pt>
                <c:pt idx="3">
                  <c:v>1.2058905556084662E-4</c:v>
                </c:pt>
                <c:pt idx="4">
                  <c:v>-1.3500361746273811E-4</c:v>
                </c:pt>
                <c:pt idx="5">
                  <c:v>1.5292465968200038E-4</c:v>
                </c:pt>
                <c:pt idx="6">
                  <c:v>-1.7464156311774404E-4</c:v>
                </c:pt>
                <c:pt idx="7">
                  <c:v>2.0277409834350651E-4</c:v>
                </c:pt>
                <c:pt idx="8">
                  <c:v>-2.3587771727575399E-4</c:v>
                </c:pt>
                <c:pt idx="9">
                  <c:v>2.8566703524557434E-4</c:v>
                </c:pt>
                <c:pt idx="10">
                  <c:v>-3.3534099350954899E-4</c:v>
                </c:pt>
                <c:pt idx="11">
                  <c:v>4.4796350595934832E-4</c:v>
                </c:pt>
                <c:pt idx="12">
                  <c:v>-5.032845335305264E-4</c:v>
                </c:pt>
                <c:pt idx="13">
                  <c:v>8.7172607237498781E-4</c:v>
                </c:pt>
                <c:pt idx="14">
                  <c:v>-7.8010548588892308E-4</c:v>
                </c:pt>
                <c:pt idx="15">
                  <c:v>2.6144788790251209E-3</c:v>
                </c:pt>
                <c:pt idx="16">
                  <c:v>-1.1819547096754074E-3</c:v>
                </c:pt>
                <c:pt idx="17">
                  <c:v>28.596945205557311</c:v>
                </c:pt>
                <c:pt idx="18">
                  <c:v>-57.207754395290756</c:v>
                </c:pt>
                <c:pt idx="19">
                  <c:v>28.597854363256527</c:v>
                </c:pt>
                <c:pt idx="20">
                  <c:v>-8.0387447780691642E-4</c:v>
                </c:pt>
                <c:pt idx="21">
                  <c:v>-1.6878028209022998E-8</c:v>
                </c:pt>
                <c:pt idx="22">
                  <c:v>3.9892418873975164E-8</c:v>
                </c:pt>
                <c:pt idx="23">
                  <c:v>-3.5521480980280592E-8</c:v>
                </c:pt>
                <c:pt idx="24">
                  <c:v>6.5884044813787629E-8</c:v>
                </c:pt>
                <c:pt idx="25">
                  <c:v>-5.2549781944652057E-9</c:v>
                </c:pt>
                <c:pt idx="26">
                  <c:v>1.7661108202640194E-7</c:v>
                </c:pt>
                <c:pt idx="27">
                  <c:v>2.3502289084461692E-7</c:v>
                </c:pt>
                <c:pt idx="28">
                  <c:v>8.2138836922762161E-7</c:v>
                </c:pt>
                <c:pt idx="29">
                  <c:v>1.784054192070041E-6</c:v>
                </c:pt>
                <c:pt idx="30">
                  <c:v>4.7239053158156695E-6</c:v>
                </c:pt>
                <c:pt idx="31">
                  <c:v>1.131294960256528E-5</c:v>
                </c:pt>
                <c:pt idx="32">
                  <c:v>2.81783526173278E-5</c:v>
                </c:pt>
                <c:pt idx="33">
                  <c:v>6.8124639886735396E-5</c:v>
                </c:pt>
                <c:pt idx="34">
                  <c:v>1.6439813255461708E-4</c:v>
                </c:pt>
                <c:pt idx="35">
                  <c:v>3.846277413145871E-4</c:v>
                </c:pt>
                <c:pt idx="36">
                  <c:v>8.5801787680665634E-4</c:v>
                </c:pt>
                <c:pt idx="37">
                  <c:v>1.7173577177456371E-3</c:v>
                </c:pt>
                <c:pt idx="38">
                  <c:v>2.8265774422630316E-3</c:v>
                </c:pt>
                <c:pt idx="39">
                  <c:v>3.4144252790233843E-3</c:v>
                </c:pt>
                <c:pt idx="40">
                  <c:v>2.9766523641227157E-3</c:v>
                </c:pt>
                <c:pt idx="41">
                  <c:v>1.3629576057256748E-3</c:v>
                </c:pt>
                <c:pt idx="42">
                  <c:v>3.0733291900749908E-5</c:v>
                </c:pt>
                <c:pt idx="43">
                  <c:v>-6.1096537729892188E-5</c:v>
                </c:pt>
                <c:pt idx="44">
                  <c:v>5.535637190742508E-5</c:v>
                </c:pt>
                <c:pt idx="45">
                  <c:v>-4.9426479262762185E-5</c:v>
                </c:pt>
                <c:pt idx="46">
                  <c:v>4.3289415431704843E-5</c:v>
                </c:pt>
                <c:pt idx="47">
                  <c:v>-3.712379047984543E-5</c:v>
                </c:pt>
                <c:pt idx="48">
                  <c:v>3.0641369497591168E-5</c:v>
                </c:pt>
                <c:pt idx="49">
                  <c:v>-2.4351104274314485E-5</c:v>
                </c:pt>
                <c:pt idx="50">
                  <c:v>1.6954252055180266E-5</c:v>
                </c:pt>
                <c:pt idx="51">
                  <c:v>-1.0633340280265375E-5</c:v>
                </c:pt>
                <c:pt idx="52">
                  <c:v>6.1680578686078166E-7</c:v>
                </c:pt>
                <c:pt idx="53">
                  <c:v>4.8600944943236877E-6</c:v>
                </c:pt>
                <c:pt idx="54">
                  <c:v>-2.1832369006230706E-5</c:v>
                </c:pt>
                <c:pt idx="55">
                  <c:v>2.3966901337701816E-5</c:v>
                </c:pt>
                <c:pt idx="56">
                  <c:v>-5.8193452353781667E-5</c:v>
                </c:pt>
                <c:pt idx="57">
                  <c:v>5.6664918841713786E-5</c:v>
                </c:pt>
                <c:pt idx="58">
                  <c:v>-1.3479407266052314E-4</c:v>
                </c:pt>
                <c:pt idx="59">
                  <c:v>2.9604933440610849E-4</c:v>
                </c:pt>
                <c:pt idx="60">
                  <c:v>-2.8144144172028828E-4</c:v>
                </c:pt>
                <c:pt idx="61">
                  <c:v>-3.8621136543289501E-4</c:v>
                </c:pt>
                <c:pt idx="62">
                  <c:v>-8.3611119544560445E-5</c:v>
                </c:pt>
                <c:pt idx="63">
                  <c:v>1.3873259533792735E-9</c:v>
                </c:pt>
                <c:pt idx="64">
                  <c:v>-4.083529322100136E-9</c:v>
                </c:pt>
                <c:pt idx="65">
                  <c:v>-3.8385859862057153E-9</c:v>
                </c:pt>
                <c:pt idx="66">
                  <c:v>3.4562779358045022E-9</c:v>
                </c:pt>
                <c:pt idx="67">
                  <c:v>-1.0701443770935186E-8</c:v>
                </c:pt>
                <c:pt idx="68">
                  <c:v>1.2784644991313321E-8</c:v>
                </c:pt>
                <c:pt idx="69">
                  <c:v>3.5750148744354124E-9</c:v>
                </c:pt>
                <c:pt idx="70">
                  <c:v>9.4088461613999923E-8</c:v>
                </c:pt>
                <c:pt idx="71">
                  <c:v>2.340398308356423E-7</c:v>
                </c:pt>
                <c:pt idx="72">
                  <c:v>8.035499267416366E-7</c:v>
                </c:pt>
                <c:pt idx="73">
                  <c:v>2.1817375142628484E-6</c:v>
                </c:pt>
                <c:pt idx="74">
                  <c:v>6.0994840809509915E-6</c:v>
                </c:pt>
                <c:pt idx="75">
                  <c:v>1.5931676400799175E-5</c:v>
                </c:pt>
                <c:pt idx="76">
                  <c:v>4.0852700973163495E-5</c:v>
                </c:pt>
                <c:pt idx="77">
                  <c:v>9.9245979307694117E-5</c:v>
                </c:pt>
                <c:pt idx="78">
                  <c:v>2.2579296158266361E-4</c:v>
                </c:pt>
                <c:pt idx="79">
                  <c:v>4.4741378899643136E-4</c:v>
                </c:pt>
                <c:pt idx="80">
                  <c:v>7.034768773800785E-4</c:v>
                </c:pt>
                <c:pt idx="81">
                  <c:v>7.2899445878711979E-4</c:v>
                </c:pt>
                <c:pt idx="82">
                  <c:v>3.6248580708744956E-4</c:v>
                </c:pt>
                <c:pt idx="83">
                  <c:v>1.4368033791831991E-4</c:v>
                </c:pt>
              </c:numCache>
            </c:numRef>
          </c:val>
          <c:extLst>
            <c:ext xmlns:c16="http://schemas.microsoft.com/office/drawing/2014/chart" uri="{C3380CC4-5D6E-409C-BE32-E72D297353CC}">
              <c16:uniqueId val="{00000012-5631-41B3-A340-31C48878FC1C}"/>
            </c:ext>
          </c:extLst>
        </c:ser>
        <c:ser>
          <c:idx val="19"/>
          <c:order val="19"/>
          <c:val>
            <c:numRef>
              <c:f>Jacobian!$B$199:$CG$199</c:f>
              <c:numCache>
                <c:formatCode>0.00E+00</c:formatCode>
                <c:ptCount val="84"/>
                <c:pt idx="0">
                  <c:v>4.8373763903708457E-5</c:v>
                </c:pt>
                <c:pt idx="1">
                  <c:v>-9.8125185294327231E-5</c:v>
                </c:pt>
                <c:pt idx="2">
                  <c:v>1.0683643648869049E-4</c:v>
                </c:pt>
                <c:pt idx="3">
                  <c:v>-1.1796013008801598E-4</c:v>
                </c:pt>
                <c:pt idx="4">
                  <c:v>1.317625075454094E-4</c:v>
                </c:pt>
                <c:pt idx="5">
                  <c:v>-1.4853841632360418E-4</c:v>
                </c:pt>
                <c:pt idx="6">
                  <c:v>1.6918926829045629E-4</c:v>
                </c:pt>
                <c:pt idx="7">
                  <c:v>-1.9412109874986826E-4</c:v>
                </c:pt>
                <c:pt idx="8">
                  <c:v>2.264699643087637E-4</c:v>
                </c:pt>
                <c:pt idx="9">
                  <c:v>-2.6451549016054437E-4</c:v>
                </c:pt>
                <c:pt idx="10">
                  <c:v>3.2201877868195906E-4</c:v>
                </c:pt>
                <c:pt idx="11">
                  <c:v>-3.7930800764581505E-4</c:v>
                </c:pt>
                <c:pt idx="12">
                  <c:v>5.0954687373270884E-4</c:v>
                </c:pt>
                <c:pt idx="13">
                  <c:v>-5.7395787621266551E-4</c:v>
                </c:pt>
                <c:pt idx="14">
                  <c:v>9.9599920168201876E-4</c:v>
                </c:pt>
                <c:pt idx="15">
                  <c:v>-8.9630537872794258E-4</c:v>
                </c:pt>
                <c:pt idx="16">
                  <c:v>2.9451215958235747E-3</c:v>
                </c:pt>
                <c:pt idx="17">
                  <c:v>-1.3661887932338399E-3</c:v>
                </c:pt>
                <c:pt idx="18">
                  <c:v>28.598151030327337</c:v>
                </c:pt>
                <c:pt idx="19">
                  <c:v>-57.207312525630215</c:v>
                </c:pt>
                <c:pt idx="20">
                  <c:v>28.595559019768082</c:v>
                </c:pt>
                <c:pt idx="21">
                  <c:v>1.8062073284391362E-8</c:v>
                </c:pt>
                <c:pt idx="22">
                  <c:v>-3.4888378954438183E-8</c:v>
                </c:pt>
                <c:pt idx="23">
                  <c:v>4.530851259023631E-8</c:v>
                </c:pt>
                <c:pt idx="24">
                  <c:v>-3.7896261829710585E-8</c:v>
                </c:pt>
                <c:pt idx="25">
                  <c:v>7.2960466577875347E-8</c:v>
                </c:pt>
                <c:pt idx="26">
                  <c:v>-6.3239272956976825E-10</c:v>
                </c:pt>
                <c:pt idx="27">
                  <c:v>2.0221457260618421E-7</c:v>
                </c:pt>
                <c:pt idx="28">
                  <c:v>2.8058577979706879E-7</c:v>
                </c:pt>
                <c:pt idx="29">
                  <c:v>9.5147148869807546E-7</c:v>
                </c:pt>
                <c:pt idx="30">
                  <c:v>2.0751937721017032E-6</c:v>
                </c:pt>
                <c:pt idx="31">
                  <c:v>5.4521671771773136E-6</c:v>
                </c:pt>
                <c:pt idx="32">
                  <c:v>1.3026461004582594E-5</c:v>
                </c:pt>
                <c:pt idx="33">
                  <c:v>3.2291273151218935E-5</c:v>
                </c:pt>
                <c:pt idx="34">
                  <c:v>7.7825815685815476E-5</c:v>
                </c:pt>
                <c:pt idx="35">
                  <c:v>1.8706884445706456E-4</c:v>
                </c:pt>
                <c:pt idx="36">
                  <c:v>4.3710425085095118E-4</c:v>
                </c:pt>
                <c:pt idx="37">
                  <c:v>9.7514838287678161E-4</c:v>
                </c:pt>
                <c:pt idx="38">
                  <c:v>1.973241435755967E-3</c:v>
                </c:pt>
                <c:pt idx="39">
                  <c:v>3.312597941107586E-3</c:v>
                </c:pt>
                <c:pt idx="40">
                  <c:v>4.1454472975079376E-3</c:v>
                </c:pt>
                <c:pt idx="41">
                  <c:v>2.255666386816305E-3</c:v>
                </c:pt>
                <c:pt idx="42">
                  <c:v>-2.9292470284230931E-5</c:v>
                </c:pt>
                <c:pt idx="43">
                  <c:v>5.8183996087695808E-5</c:v>
                </c:pt>
                <c:pt idx="44">
                  <c:v>-5.246960122893521E-5</c:v>
                </c:pt>
                <c:pt idx="45">
                  <c:v>4.6490213697921179E-5</c:v>
                </c:pt>
                <c:pt idx="46">
                  <c:v>-4.0327688921019321E-5</c:v>
                </c:pt>
                <c:pt idx="47">
                  <c:v>3.3969102632714996E-5</c:v>
                </c:pt>
                <c:pt idx="48">
                  <c:v>-2.7547115454085744E-5</c:v>
                </c:pt>
                <c:pt idx="49">
                  <c:v>2.0720353560703502E-5</c:v>
                </c:pt>
                <c:pt idx="50">
                  <c:v>-1.3954069196007643E-5</c:v>
                </c:pt>
                <c:pt idx="51">
                  <c:v>5.9751961995140807E-6</c:v>
                </c:pt>
                <c:pt idx="52">
                  <c:v>1.1757374633582406E-6</c:v>
                </c:pt>
                <c:pt idx="53">
                  <c:v>-1.1935898761915257E-5</c:v>
                </c:pt>
                <c:pt idx="54">
                  <c:v>1.8825539362088937E-5</c:v>
                </c:pt>
                <c:pt idx="55">
                  <c:v>-3.6168270778585972E-5</c:v>
                </c:pt>
                <c:pt idx="56">
                  <c:v>4.0397336395490815E-5</c:v>
                </c:pt>
                <c:pt idx="57">
                  <c:v>-7.3753693933348538E-5</c:v>
                </c:pt>
                <c:pt idx="58">
                  <c:v>6.830672920128912E-5</c:v>
                </c:pt>
                <c:pt idx="59">
                  <c:v>-1.5466454436402155E-4</c:v>
                </c:pt>
                <c:pt idx="60">
                  <c:v>2.0991962976065832E-4</c:v>
                </c:pt>
                <c:pt idx="61">
                  <c:v>-3.455408984607899E-4</c:v>
                </c:pt>
                <c:pt idx="62">
                  <c:v>-1.5686159230954714E-4</c:v>
                </c:pt>
                <c:pt idx="63">
                  <c:v>-1.8462600462776682E-9</c:v>
                </c:pt>
                <c:pt idx="64">
                  <c:v>1.764163906960027E-9</c:v>
                </c:pt>
                <c:pt idx="65">
                  <c:v>1.8237343935339228E-9</c:v>
                </c:pt>
                <c:pt idx="66">
                  <c:v>-7.0970796778424473E-9</c:v>
                </c:pt>
                <c:pt idx="67">
                  <c:v>7.5618455521060363E-9</c:v>
                </c:pt>
                <c:pt idx="68">
                  <c:v>-1.1341542566590636E-8</c:v>
                </c:pt>
                <c:pt idx="69">
                  <c:v>2.1972188545543316E-8</c:v>
                </c:pt>
                <c:pt idx="70">
                  <c:v>1.553813311157291E-8</c:v>
                </c:pt>
                <c:pt idx="71">
                  <c:v>1.3569677726363618E-7</c:v>
                </c:pt>
                <c:pt idx="72">
                  <c:v>3.2433787603602032E-7</c:v>
                </c:pt>
                <c:pt idx="73">
                  <c:v>1.0366640378320975E-6</c:v>
                </c:pt>
                <c:pt idx="74">
                  <c:v>2.7295810811511178E-6</c:v>
                </c:pt>
                <c:pt idx="75">
                  <c:v>7.3982099067337608E-6</c:v>
                </c:pt>
                <c:pt idx="76">
                  <c:v>1.8937427235792935E-5</c:v>
                </c:pt>
                <c:pt idx="77">
                  <c:v>4.7486528876356005E-5</c:v>
                </c:pt>
                <c:pt idx="78">
                  <c:v>1.1359678570620018E-4</c:v>
                </c:pt>
                <c:pt idx="79">
                  <c:v>2.5271231694231515E-4</c:v>
                </c:pt>
                <c:pt idx="80">
                  <c:v>4.9417560441711251E-4</c:v>
                </c:pt>
                <c:pt idx="81">
                  <c:v>7.2762907476790501E-4</c:v>
                </c:pt>
                <c:pt idx="82">
                  <c:v>5.577576917081546E-4</c:v>
                </c:pt>
                <c:pt idx="83">
                  <c:v>2.7470618543776041E-4</c:v>
                </c:pt>
              </c:numCache>
            </c:numRef>
          </c:val>
          <c:extLst>
            <c:ext xmlns:c16="http://schemas.microsoft.com/office/drawing/2014/chart" uri="{C3380CC4-5D6E-409C-BE32-E72D297353CC}">
              <c16:uniqueId val="{00000013-5631-41B3-A340-31C48878FC1C}"/>
            </c:ext>
          </c:extLst>
        </c:ser>
        <c:ser>
          <c:idx val="20"/>
          <c:order val="20"/>
          <c:val>
            <c:numRef>
              <c:f>Jacobian!$B$200:$CG$200</c:f>
              <c:numCache>
                <c:formatCode>0.00E+00</c:formatCode>
                <c:ptCount val="84"/>
                <c:pt idx="0">
                  <c:v>-4.8074824930949397E-5</c:v>
                </c:pt>
                <c:pt idx="1">
                  <c:v>9.7510220811301352E-5</c:v>
                </c:pt>
                <c:pt idx="2">
                  <c:v>-1.0612437912985658E-4</c:v>
                </c:pt>
                <c:pt idx="3">
                  <c:v>1.1711598566994438E-4</c:v>
                </c:pt>
                <c:pt idx="4">
                  <c:v>-1.306697977985623E-4</c:v>
                </c:pt>
                <c:pt idx="5">
                  <c:v>1.4721216751804349E-4</c:v>
                </c:pt>
                <c:pt idx="6">
                  <c:v>-1.671821729943567E-4</c:v>
                </c:pt>
                <c:pt idx="7">
                  <c:v>1.9197428581483244E-4</c:v>
                </c:pt>
                <c:pt idx="8">
                  <c:v>-2.2188032104255971E-4</c:v>
                </c:pt>
                <c:pt idx="9">
                  <c:v>2.6184260484036803E-4</c:v>
                </c:pt>
                <c:pt idx="10">
                  <c:v>-3.0789118215809061E-4</c:v>
                </c:pt>
                <c:pt idx="11">
                  <c:v>3.8294498989353978E-4</c:v>
                </c:pt>
                <c:pt idx="12">
                  <c:v>-4.50783666024954E-4</c:v>
                </c:pt>
                <c:pt idx="13">
                  <c:v>6.3585135663434802E-4</c:v>
                </c:pt>
                <c:pt idx="14">
                  <c:v>-6.9483774270758219E-4</c:v>
                </c:pt>
                <c:pt idx="15">
                  <c:v>1.349715964200836E-3</c:v>
                </c:pt>
                <c:pt idx="16">
                  <c:v>-1.0903635994420834E-3</c:v>
                </c:pt>
                <c:pt idx="17">
                  <c:v>4.4939816709533894E-3</c:v>
                </c:pt>
                <c:pt idx="18">
                  <c:v>-1.6327670074797651E-3</c:v>
                </c:pt>
                <c:pt idx="19">
                  <c:v>57.191324629881564</c:v>
                </c:pt>
                <c:pt idx="20">
                  <c:v>-57.20623244666843</c:v>
                </c:pt>
                <c:pt idx="21">
                  <c:v>-1.714943269983873E-8</c:v>
                </c:pt>
                <c:pt idx="22">
                  <c:v>3.7037999702036206E-8</c:v>
                </c:pt>
                <c:pt idx="23">
                  <c:v>-3.9308986141887416E-8</c:v>
                </c:pt>
                <c:pt idx="24">
                  <c:v>5.2261481585433437E-8</c:v>
                </c:pt>
                <c:pt idx="25">
                  <c:v>-3.5208595875441686E-8</c:v>
                </c:pt>
                <c:pt idx="26">
                  <c:v>9.4888726952142333E-8</c:v>
                </c:pt>
                <c:pt idx="27">
                  <c:v>3.6708913588036408E-8</c:v>
                </c:pt>
                <c:pt idx="28">
                  <c:v>3.1544147029925982E-7</c:v>
                </c:pt>
                <c:pt idx="29">
                  <c:v>5.3629907193417101E-7</c:v>
                </c:pt>
                <c:pt idx="30">
                  <c:v>1.6126411372682857E-6</c:v>
                </c:pt>
                <c:pt idx="31">
                  <c:v>3.6613306280940979E-6</c:v>
                </c:pt>
                <c:pt idx="32">
                  <c:v>9.3816237045414172E-6</c:v>
                </c:pt>
                <c:pt idx="33">
                  <c:v>2.2521589382995771E-5</c:v>
                </c:pt>
                <c:pt idx="34">
                  <c:v>5.5347177259475853E-5</c:v>
                </c:pt>
                <c:pt idx="35">
                  <c:v>1.3285965455609469E-4</c:v>
                </c:pt>
                <c:pt idx="36">
                  <c:v>3.1693831909643819E-4</c:v>
                </c:pt>
                <c:pt idx="37">
                  <c:v>7.3175195949406362E-4</c:v>
                </c:pt>
                <c:pt idx="38">
                  <c:v>1.6013853867823476E-3</c:v>
                </c:pt>
                <c:pt idx="39">
                  <c:v>3.0804703274950529E-3</c:v>
                </c:pt>
                <c:pt idx="40">
                  <c:v>4.5810921862926325E-3</c:v>
                </c:pt>
                <c:pt idx="41">
                  <c:v>2.7193214272384406E-3</c:v>
                </c:pt>
                <c:pt idx="42">
                  <c:v>2.8781118696415599E-5</c:v>
                </c:pt>
                <c:pt idx="43">
                  <c:v>-5.7156159865925517E-5</c:v>
                </c:pt>
                <c:pt idx="44">
                  <c:v>5.1441544418765844E-5</c:v>
                </c:pt>
                <c:pt idx="45">
                  <c:v>-4.5463455232397251E-5</c:v>
                </c:pt>
                <c:pt idx="46">
                  <c:v>3.9254593338849875E-5</c:v>
                </c:pt>
                <c:pt idx="47">
                  <c:v>-3.2912890079400029E-5</c:v>
                </c:pt>
                <c:pt idx="48">
                  <c:v>2.6343237428276429E-5</c:v>
                </c:pt>
                <c:pt idx="49">
                  <c:v>-1.9686156936919695E-5</c:v>
                </c:pt>
                <c:pt idx="50">
                  <c:v>1.24346318016032E-5</c:v>
                </c:pt>
                <c:pt idx="51">
                  <c:v>-5.2830745771339624E-6</c:v>
                </c:pt>
                <c:pt idx="52">
                  <c:v>-3.5445672825414392E-6</c:v>
                </c:pt>
                <c:pt idx="53">
                  <c:v>1.1136227979038169E-5</c:v>
                </c:pt>
                <c:pt idx="54">
                  <c:v>-2.3536750747302293E-5</c:v>
                </c:pt>
                <c:pt idx="55">
                  <c:v>3.0426015439694102E-5</c:v>
                </c:pt>
                <c:pt idx="56">
                  <c:v>-5.111768361684549E-5</c:v>
                </c:pt>
                <c:pt idx="57">
                  <c:v>5.2133088003300546E-5</c:v>
                </c:pt>
                <c:pt idx="58">
                  <c:v>-9.6034725961608098E-5</c:v>
                </c:pt>
                <c:pt idx="59">
                  <c:v>6.2607195797607367E-5</c:v>
                </c:pt>
                <c:pt idx="60">
                  <c:v>-2.1443775950185656E-4</c:v>
                </c:pt>
                <c:pt idx="61">
                  <c:v>1.0116203321611983E-4</c:v>
                </c:pt>
                <c:pt idx="62">
                  <c:v>-2.5880525974284212E-4</c:v>
                </c:pt>
                <c:pt idx="63">
                  <c:v>1.3620393475182547E-9</c:v>
                </c:pt>
                <c:pt idx="64">
                  <c:v>-2.6079293538676549E-9</c:v>
                </c:pt>
                <c:pt idx="65">
                  <c:v>-3.3411872528858723E-9</c:v>
                </c:pt>
                <c:pt idx="66">
                  <c:v>5.310790409346981E-9</c:v>
                </c:pt>
                <c:pt idx="67">
                  <c:v>-9.842173853538996E-9</c:v>
                </c:pt>
                <c:pt idx="68">
                  <c:v>1.1603053685066937E-8</c:v>
                </c:pt>
                <c:pt idx="69">
                  <c:v>-9.9839595368773154E-9</c:v>
                </c:pt>
                <c:pt idx="70">
                  <c:v>3.9788184312010268E-8</c:v>
                </c:pt>
                <c:pt idx="71">
                  <c:v>5.5169779664662799E-8</c:v>
                </c:pt>
                <c:pt idx="72">
                  <c:v>2.6374131582274365E-7</c:v>
                </c:pt>
                <c:pt idx="73">
                  <c:v>6.5576396551106546E-7</c:v>
                </c:pt>
                <c:pt idx="74">
                  <c:v>1.9373858557073004E-6</c:v>
                </c:pt>
                <c:pt idx="75">
                  <c:v>5.0217051670872049E-6</c:v>
                </c:pt>
                <c:pt idx="76">
                  <c:v>1.3218778605587333E-5</c:v>
                </c:pt>
                <c:pt idx="77">
                  <c:v>3.3087805424684253E-5</c:v>
                </c:pt>
                <c:pt idx="78">
                  <c:v>8.1099184197235309E-5</c:v>
                </c:pt>
                <c:pt idx="79">
                  <c:v>1.8728337029831813E-4</c:v>
                </c:pt>
                <c:pt idx="80">
                  <c:v>3.9854820683306921E-4</c:v>
                </c:pt>
                <c:pt idx="81">
                  <c:v>6.7949214293341745E-4</c:v>
                </c:pt>
                <c:pt idx="82">
                  <c:v>6.3616106121063053E-4</c:v>
                </c:pt>
                <c:pt idx="83">
                  <c:v>3.4750543656249434E-4</c:v>
                </c:pt>
              </c:numCache>
            </c:numRef>
          </c:val>
          <c:extLst>
            <c:ext xmlns:c16="http://schemas.microsoft.com/office/drawing/2014/chart" uri="{C3380CC4-5D6E-409C-BE32-E72D297353CC}">
              <c16:uniqueId val="{00000014-5631-41B3-A340-31C48878FC1C}"/>
            </c:ext>
          </c:extLst>
        </c:ser>
        <c:ser>
          <c:idx val="21"/>
          <c:order val="21"/>
          <c:val>
            <c:numRef>
              <c:f>Jacobian!$B$201:$CG$201</c:f>
              <c:numCache>
                <c:formatCode>0.00E+00</c:formatCode>
                <c:ptCount val="84"/>
                <c:pt idx="0">
                  <c:v>1.413227385873673E-3</c:v>
                </c:pt>
                <c:pt idx="1">
                  <c:v>2.3630129466794764E-3</c:v>
                </c:pt>
                <c:pt idx="2">
                  <c:v>1.5252912476123412E-3</c:v>
                </c:pt>
                <c:pt idx="3">
                  <c:v>8.0858186537149273E-4</c:v>
                </c:pt>
                <c:pt idx="4">
                  <c:v>3.8564619255195194E-4</c:v>
                </c:pt>
                <c:pt idx="5">
                  <c:v>1.7504877270310075E-4</c:v>
                </c:pt>
                <c:pt idx="6">
                  <c:v>7.7084780647280552E-5</c:v>
                </c:pt>
                <c:pt idx="7">
                  <c:v>3.3680242908973788E-5</c:v>
                </c:pt>
                <c:pt idx="8">
                  <c:v>1.4356751749941293E-5</c:v>
                </c:pt>
                <c:pt idx="9">
                  <c:v>6.2473699745387488E-6</c:v>
                </c:pt>
                <c:pt idx="10">
                  <c:v>2.5416605845561423E-6</c:v>
                </c:pt>
                <c:pt idx="11">
                  <c:v>1.163464477426487E-6</c:v>
                </c:pt>
                <c:pt idx="12">
                  <c:v>4.0127132316112682E-7</c:v>
                </c:pt>
                <c:pt idx="13">
                  <c:v>2.440923464892206E-7</c:v>
                </c:pt>
                <c:pt idx="14">
                  <c:v>2.9337851443230914E-8</c:v>
                </c:pt>
                <c:pt idx="15">
                  <c:v>7.8227452628406373E-8</c:v>
                </c:pt>
                <c:pt idx="16">
                  <c:v>-3.0014772588665513E-8</c:v>
                </c:pt>
                <c:pt idx="17">
                  <c:v>4.6254859948607124E-8</c:v>
                </c:pt>
                <c:pt idx="18">
                  <c:v>-3.6927651841667188E-8</c:v>
                </c:pt>
                <c:pt idx="19">
                  <c:v>3.9079227729450916E-8</c:v>
                </c:pt>
                <c:pt idx="20">
                  <c:v>-1.847331002814119E-8</c:v>
                </c:pt>
                <c:pt idx="21">
                  <c:v>-6.2559123150161072E-2</c:v>
                </c:pt>
                <c:pt idx="22">
                  <c:v>4.5915926069661502E-2</c:v>
                </c:pt>
                <c:pt idx="23">
                  <c:v>-1.7373598397461701E-3</c:v>
                </c:pt>
                <c:pt idx="24">
                  <c:v>5.075318922982356E-3</c:v>
                </c:pt>
                <c:pt idx="25">
                  <c:v>-1.2785386579479581E-3</c:v>
                </c:pt>
                <c:pt idx="26">
                  <c:v>1.6364354910227076E-3</c:v>
                </c:pt>
                <c:pt idx="27">
                  <c:v>-8.6891873390810323E-4</c:v>
                </c:pt>
                <c:pt idx="28">
                  <c:v>8.2132654780652046E-4</c:v>
                </c:pt>
                <c:pt idx="29">
                  <c:v>-6.0218282926542124E-4</c:v>
                </c:pt>
                <c:pt idx="30">
                  <c:v>5.3053869946446117E-4</c:v>
                </c:pt>
                <c:pt idx="31">
                  <c:v>-4.4331810381596835E-4</c:v>
                </c:pt>
                <c:pt idx="32">
                  <c:v>3.930248644766101E-4</c:v>
                </c:pt>
                <c:pt idx="33">
                  <c:v>-3.4790613283984669E-4</c:v>
                </c:pt>
                <c:pt idx="34">
                  <c:v>3.1533011930285021E-4</c:v>
                </c:pt>
                <c:pt idx="35">
                  <c:v>-2.8801700276781728E-4</c:v>
                </c:pt>
                <c:pt idx="36">
                  <c:v>2.6641862303748189E-4</c:v>
                </c:pt>
                <c:pt idx="37">
                  <c:v>-2.4783158402156728E-4</c:v>
                </c:pt>
                <c:pt idx="38">
                  <c:v>2.3184400761806656E-4</c:v>
                </c:pt>
                <c:pt idx="39">
                  <c:v>-2.1423392377502794E-4</c:v>
                </c:pt>
                <c:pt idx="40">
                  <c:v>1.8895679812032398E-4</c:v>
                </c:pt>
                <c:pt idx="41">
                  <c:v>-9.2464686095093676E-5</c:v>
                </c:pt>
                <c:pt idx="42">
                  <c:v>-7.8766373310677892E-4</c:v>
                </c:pt>
                <c:pt idx="43">
                  <c:v>-1.2976267961640055E-3</c:v>
                </c:pt>
                <c:pt idx="44">
                  <c:v>-7.0266049233740709E-4</c:v>
                </c:pt>
                <c:pt idx="45">
                  <c:v>-3.0757287738029509E-4</c:v>
                </c:pt>
                <c:pt idx="46">
                  <c:v>-1.1958527870677534E-4</c:v>
                </c:pt>
                <c:pt idx="47">
                  <c:v>-4.3794619680408754E-5</c:v>
                </c:pt>
                <c:pt idx="48">
                  <c:v>-1.549701218088124E-5</c:v>
                </c:pt>
                <c:pt idx="49">
                  <c:v>-5.41217354264892E-6</c:v>
                </c:pt>
                <c:pt idx="50">
                  <c:v>-1.8820036619975566E-6</c:v>
                </c:pt>
                <c:pt idx="51">
                  <c:v>-6.6039902273924664E-7</c:v>
                </c:pt>
                <c:pt idx="52">
                  <c:v>-2.4730997762754805E-7</c:v>
                </c:pt>
                <c:pt idx="53">
                  <c:v>-8.8226905254090772E-8</c:v>
                </c:pt>
                <c:pt idx="54">
                  <c:v>-4.5185397012511922E-8</c:v>
                </c:pt>
                <c:pt idx="55">
                  <c:v>-1.1695990749528913E-8</c:v>
                </c:pt>
                <c:pt idx="56">
                  <c:v>-1.3990102580859864E-8</c:v>
                </c:pt>
                <c:pt idx="57">
                  <c:v>9.4376032746357005E-10</c:v>
                </c:pt>
                <c:pt idx="58">
                  <c:v>-6.47638065981267E-9</c:v>
                </c:pt>
                <c:pt idx="59">
                  <c:v>2.6876673099536294E-9</c:v>
                </c:pt>
                <c:pt idx="60">
                  <c:v>-3.5518715251915619E-9</c:v>
                </c:pt>
                <c:pt idx="61">
                  <c:v>2.2903815332826399E-9</c:v>
                </c:pt>
                <c:pt idx="62">
                  <c:v>-1.2958673035804184E-9</c:v>
                </c:pt>
                <c:pt idx="63">
                  <c:v>-3.9909506122314149E-3</c:v>
                </c:pt>
                <c:pt idx="64">
                  <c:v>1.035119320214072E-3</c:v>
                </c:pt>
                <c:pt idx="65">
                  <c:v>-4.2124246051585814E-4</c:v>
                </c:pt>
                <c:pt idx="66">
                  <c:v>9.6329136031261483E-4</c:v>
                </c:pt>
                <c:pt idx="67">
                  <c:v>-3.5586607474905334E-4</c:v>
                </c:pt>
                <c:pt idx="68">
                  <c:v>4.3236289871729925E-4</c:v>
                </c:pt>
                <c:pt idx="69">
                  <c:v>-2.7158834793771674E-4</c:v>
                </c:pt>
                <c:pt idx="70">
                  <c:v>2.5953117165406571E-4</c:v>
                </c:pt>
                <c:pt idx="71">
                  <c:v>-2.057254543499281E-4</c:v>
                </c:pt>
                <c:pt idx="72">
                  <c:v>1.8552432850381945E-4</c:v>
                </c:pt>
                <c:pt idx="73">
                  <c:v>-1.6090422162435045E-4</c:v>
                </c:pt>
                <c:pt idx="74">
                  <c:v>1.4514959177727003E-4</c:v>
                </c:pt>
                <c:pt idx="75">
                  <c:v>-1.304770823628702E-4</c:v>
                </c:pt>
                <c:pt idx="76">
                  <c:v>1.1892298210395767E-4</c:v>
                </c:pt>
                <c:pt idx="77">
                  <c:v>-1.0843799715711012E-4</c:v>
                </c:pt>
                <c:pt idx="78">
                  <c:v>9.9274274095318421E-5</c:v>
                </c:pt>
                <c:pt idx="79">
                  <c:v>-9.0152790716451842E-5</c:v>
                </c:pt>
                <c:pt idx="80">
                  <c:v>8.0980850856449168E-5</c:v>
                </c:pt>
                <c:pt idx="81">
                  <c:v>-6.8022985339533782E-5</c:v>
                </c:pt>
                <c:pt idx="82">
                  <c:v>4.5436447057393563E-5</c:v>
                </c:pt>
                <c:pt idx="83">
                  <c:v>-2.11473645010849E-5</c:v>
                </c:pt>
              </c:numCache>
            </c:numRef>
          </c:val>
          <c:extLst>
            <c:ext xmlns:c16="http://schemas.microsoft.com/office/drawing/2014/chart" uri="{C3380CC4-5D6E-409C-BE32-E72D297353CC}">
              <c16:uniqueId val="{00000015-5631-41B3-A340-31C48878FC1C}"/>
            </c:ext>
          </c:extLst>
        </c:ser>
        <c:ser>
          <c:idx val="22"/>
          <c:order val="22"/>
          <c:val>
            <c:numRef>
              <c:f>Jacobian!$B$202:$CG$202</c:f>
              <c:numCache>
                <c:formatCode>0.00E+00</c:formatCode>
                <c:ptCount val="84"/>
                <c:pt idx="0">
                  <c:v>1.1723364517241216E-3</c:v>
                </c:pt>
                <c:pt idx="1">
                  <c:v>2.1384276683203496E-3</c:v>
                </c:pt>
                <c:pt idx="2">
                  <c:v>1.6403292400761782E-3</c:v>
                </c:pt>
                <c:pt idx="3">
                  <c:v>9.9640391003780518E-4</c:v>
                </c:pt>
                <c:pt idx="4">
                  <c:v>5.1395302786965595E-4</c:v>
                </c:pt>
                <c:pt idx="5">
                  <c:v>2.4143341981971918E-4</c:v>
                </c:pt>
                <c:pt idx="6">
                  <c:v>1.0854392509636932E-4</c:v>
                </c:pt>
                <c:pt idx="7">
                  <c:v>4.7362252019377641E-5</c:v>
                </c:pt>
                <c:pt idx="8">
                  <c:v>2.0585995855262356E-5</c:v>
                </c:pt>
                <c:pt idx="9">
                  <c:v>8.6751160468277114E-6</c:v>
                </c:pt>
                <c:pt idx="10">
                  <c:v>3.7851125913713524E-6</c:v>
                </c:pt>
                <c:pt idx="11">
                  <c:v>1.4972813428882683E-6</c:v>
                </c:pt>
                <c:pt idx="12">
                  <c:v>7.1197071251078731E-7</c:v>
                </c:pt>
                <c:pt idx="13">
                  <c:v>2.1713238143526683E-7</c:v>
                </c:pt>
                <c:pt idx="14">
                  <c:v>1.6163871214791903E-7</c:v>
                </c:pt>
                <c:pt idx="15">
                  <c:v>-5.2322109769137791E-10</c:v>
                </c:pt>
                <c:pt idx="16">
                  <c:v>6.2198755731108678E-8</c:v>
                </c:pt>
                <c:pt idx="17">
                  <c:v>-3.354324394329384E-8</c:v>
                </c:pt>
                <c:pt idx="18">
                  <c:v>4.2565843552409668E-8</c:v>
                </c:pt>
                <c:pt idx="19">
                  <c:v>-3.6813429454582176E-8</c:v>
                </c:pt>
                <c:pt idx="20">
                  <c:v>1.9457471541073643E-8</c:v>
                </c:pt>
                <c:pt idx="21">
                  <c:v>2.2392797591313972E-2</c:v>
                </c:pt>
                <c:pt idx="22">
                  <c:v>-6.6166787167098284E-2</c:v>
                </c:pt>
                <c:pt idx="23">
                  <c:v>2.8435158803948035E-2</c:v>
                </c:pt>
                <c:pt idx="24">
                  <c:v>-1.5430336211525468E-3</c:v>
                </c:pt>
                <c:pt idx="25">
                  <c:v>3.4535447132173613E-3</c:v>
                </c:pt>
                <c:pt idx="26">
                  <c:v>-1.0867788852562455E-3</c:v>
                </c:pt>
                <c:pt idx="27">
                  <c:v>1.2455954417614845E-3</c:v>
                </c:pt>
                <c:pt idx="28">
                  <c:v>-7.4142404786261987E-4</c:v>
                </c:pt>
                <c:pt idx="29">
                  <c:v>6.8071946075584752E-4</c:v>
                </c:pt>
                <c:pt idx="30">
                  <c:v>-5.2553058976710144E-4</c:v>
                </c:pt>
                <c:pt idx="31">
                  <c:v>4.6368590070837732E-4</c:v>
                </c:pt>
                <c:pt idx="32">
                  <c:v>-3.9705964113926593E-4</c:v>
                </c:pt>
                <c:pt idx="33">
                  <c:v>3.5512283346187886E-4</c:v>
                </c:pt>
                <c:pt idx="34">
                  <c:v>-3.1887460923604082E-4</c:v>
                </c:pt>
                <c:pt idx="35">
                  <c:v>2.9149138102688301E-4</c:v>
                </c:pt>
                <c:pt idx="36">
                  <c:v>-2.6883414902853514E-4</c:v>
                </c:pt>
                <c:pt idx="37">
                  <c:v>2.4991829292465379E-4</c:v>
                </c:pt>
                <c:pt idx="38">
                  <c:v>-2.3352840313682326E-4</c:v>
                </c:pt>
                <c:pt idx="39">
                  <c:v>2.1568366023458585E-4</c:v>
                </c:pt>
                <c:pt idx="40">
                  <c:v>-1.9015933762651962E-4</c:v>
                </c:pt>
                <c:pt idx="41">
                  <c:v>9.3044960209666999E-5</c:v>
                </c:pt>
                <c:pt idx="42">
                  <c:v>-7.0444325397264437E-4</c:v>
                </c:pt>
                <c:pt idx="43">
                  <c:v>-1.2605820835239559E-3</c:v>
                </c:pt>
                <c:pt idx="44">
                  <c:v>-8.0869376645645568E-4</c:v>
                </c:pt>
                <c:pt idx="45">
                  <c:v>-4.0487650625437195E-4</c:v>
                </c:pt>
                <c:pt idx="46">
                  <c:v>-1.7048946939164219E-4</c:v>
                </c:pt>
                <c:pt idx="47">
                  <c:v>-6.5060493990829962E-5</c:v>
                </c:pt>
                <c:pt idx="48">
                  <c:v>-2.3697629768552022E-5</c:v>
                </c:pt>
                <c:pt idx="49">
                  <c:v>-8.4291426129033288E-6</c:v>
                </c:pt>
                <c:pt idx="50">
                  <c:v>-2.9979185897560312E-6</c:v>
                </c:pt>
                <c:pt idx="51">
                  <c:v>-1.0802416125876687E-6</c:v>
                </c:pt>
                <c:pt idx="52">
                  <c:v>-3.9817522897647836E-7</c:v>
                </c:pt>
                <c:pt idx="53">
                  <c:v>-1.6149545258235607E-7</c:v>
                </c:pt>
                <c:pt idx="54">
                  <c:v>-6.0901666217044468E-8</c:v>
                </c:pt>
                <c:pt idx="55">
                  <c:v>-3.3976167889251898E-8</c:v>
                </c:pt>
                <c:pt idx="56">
                  <c:v>-9.1245614769232622E-9</c:v>
                </c:pt>
                <c:pt idx="57">
                  <c:v>-1.0669165878702332E-8</c:v>
                </c:pt>
                <c:pt idx="58">
                  <c:v>2.3950840594046415E-10</c:v>
                </c:pt>
                <c:pt idx="59">
                  <c:v>-4.3638211053149765E-9</c:v>
                </c:pt>
                <c:pt idx="60">
                  <c:v>1.3679685965450983E-9</c:v>
                </c:pt>
                <c:pt idx="61">
                  <c:v>-2.0884775048678676E-9</c:v>
                </c:pt>
                <c:pt idx="62">
                  <c:v>5.9613457732925282E-10</c:v>
                </c:pt>
                <c:pt idx="63">
                  <c:v>-6.1722065682099487E-4</c:v>
                </c:pt>
                <c:pt idx="64">
                  <c:v>-5.4284160764449434E-3</c:v>
                </c:pt>
                <c:pt idx="65">
                  <c:v>3.3169380499605467E-3</c:v>
                </c:pt>
                <c:pt idx="66">
                  <c:v>-3.9522453258562362E-4</c:v>
                </c:pt>
                <c:pt idx="67">
                  <c:v>7.2802415255160521E-4</c:v>
                </c:pt>
                <c:pt idx="68">
                  <c:v>-3.0748594043352188E-4</c:v>
                </c:pt>
                <c:pt idx="69">
                  <c:v>3.4024954624589583E-4</c:v>
                </c:pt>
                <c:pt idx="70">
                  <c:v>-2.3191728608776263E-4</c:v>
                </c:pt>
                <c:pt idx="71">
                  <c:v>2.1580560693088216E-4</c:v>
                </c:pt>
                <c:pt idx="72">
                  <c:v>-1.7747891366033544E-4</c:v>
                </c:pt>
                <c:pt idx="73">
                  <c:v>1.5971628634945799E-4</c:v>
                </c:pt>
                <c:pt idx="74">
                  <c:v>-1.4079430557804629E-4</c:v>
                </c:pt>
                <c:pt idx="75">
                  <c:v>1.2734291818197469E-4</c:v>
                </c:pt>
                <c:pt idx="76">
                  <c:v>-1.1533186397673328E-4</c:v>
                </c:pt>
                <c:pt idx="77">
                  <c:v>1.0510154233818202E-4</c:v>
                </c:pt>
                <c:pt idx="78">
                  <c:v>-9.592486620978871E-5</c:v>
                </c:pt>
                <c:pt idx="79">
                  <c:v>8.6878476146343427E-5</c:v>
                </c:pt>
                <c:pt idx="80">
                  <c:v>-7.7726652250142468E-5</c:v>
                </c:pt>
                <c:pt idx="81">
                  <c:v>6.4755671689070303E-5</c:v>
                </c:pt>
                <c:pt idx="82">
                  <c:v>-4.2070598020170434E-5</c:v>
                </c:pt>
                <c:pt idx="83">
                  <c:v>1.9463263798280214E-5</c:v>
                </c:pt>
              </c:numCache>
            </c:numRef>
          </c:val>
          <c:extLst>
            <c:ext xmlns:c16="http://schemas.microsoft.com/office/drawing/2014/chart" uri="{C3380CC4-5D6E-409C-BE32-E72D297353CC}">
              <c16:uniqueId val="{00000016-5631-41B3-A340-31C48878FC1C}"/>
            </c:ext>
          </c:extLst>
        </c:ser>
        <c:ser>
          <c:idx val="23"/>
          <c:order val="23"/>
          <c:val>
            <c:numRef>
              <c:f>Jacobian!$B$203:$CG$203</c:f>
              <c:numCache>
                <c:formatCode>0.00E+00</c:formatCode>
                <c:ptCount val="84"/>
                <c:pt idx="0">
                  <c:v>7.0863244489170925E-4</c:v>
                </c:pt>
                <c:pt idx="1">
                  <c:v>1.5360746878462981E-3</c:v>
                </c:pt>
                <c:pt idx="2">
                  <c:v>1.691378776353427E-3</c:v>
                </c:pt>
                <c:pt idx="3">
                  <c:v>1.4278339284076443E-3</c:v>
                </c:pt>
                <c:pt idx="4">
                  <c:v>9.0547500055365693E-4</c:v>
                </c:pt>
                <c:pt idx="5">
                  <c:v>4.7410392596334715E-4</c:v>
                </c:pt>
                <c:pt idx="6">
                  <c:v>2.2326042110993626E-4</c:v>
                </c:pt>
                <c:pt idx="7">
                  <c:v>1.0008639857674963E-4</c:v>
                </c:pt>
                <c:pt idx="8">
                  <c:v>4.3447320061323276E-5</c:v>
                </c:pt>
                <c:pt idx="9">
                  <c:v>1.8773239605000071E-5</c:v>
                </c:pt>
                <c:pt idx="10">
                  <c:v>7.8571105129294718E-6</c:v>
                </c:pt>
                <c:pt idx="11">
                  <c:v>3.4097805692975369E-6</c:v>
                </c:pt>
                <c:pt idx="12">
                  <c:v>1.3355405085754693E-6</c:v>
                </c:pt>
                <c:pt idx="13">
                  <c:v>6.3590992783048333E-7</c:v>
                </c:pt>
                <c:pt idx="14">
                  <c:v>1.879455693441001E-7</c:v>
                </c:pt>
                <c:pt idx="15">
                  <c:v>1.4566863504051698E-7</c:v>
                </c:pt>
                <c:pt idx="16">
                  <c:v>-4.4795257072800923E-9</c:v>
                </c:pt>
                <c:pt idx="17">
                  <c:v>5.8337195880277992E-8</c:v>
                </c:pt>
                <c:pt idx="18">
                  <c:v>-3.3382870932046349E-8</c:v>
                </c:pt>
                <c:pt idx="19">
                  <c:v>4.2108670381419615E-8</c:v>
                </c:pt>
                <c:pt idx="20">
                  <c:v>-1.8188380288131345E-8</c:v>
                </c:pt>
                <c:pt idx="21">
                  <c:v>-7.4623323530671293E-4</c:v>
                </c:pt>
                <c:pt idx="22">
                  <c:v>2.5044912980760854E-2</c:v>
                </c:pt>
                <c:pt idx="23">
                  <c:v>-6.8975978232386922E-2</c:v>
                </c:pt>
                <c:pt idx="24">
                  <c:v>2.8829371101309183E-2</c:v>
                </c:pt>
                <c:pt idx="25">
                  <c:v>-1.3864661962926838E-3</c:v>
                </c:pt>
                <c:pt idx="26">
                  <c:v>3.1711878738651233E-3</c:v>
                </c:pt>
                <c:pt idx="27">
                  <c:v>-9.7593733584586497E-4</c:v>
                </c:pt>
                <c:pt idx="28">
                  <c:v>1.1264691132791594E-3</c:v>
                </c:pt>
                <c:pt idx="29">
                  <c:v>-6.725883318923284E-4</c:v>
                </c:pt>
                <c:pt idx="30">
                  <c:v>6.2087058615171954E-4</c:v>
                </c:pt>
                <c:pt idx="31">
                  <c:v>-4.8303810909908695E-4</c:v>
                </c:pt>
                <c:pt idx="32">
                  <c:v>4.2896025329599967E-4</c:v>
                </c:pt>
                <c:pt idx="33">
                  <c:v>-3.7000454369681522E-4</c:v>
                </c:pt>
                <c:pt idx="34">
                  <c:v>3.3320529654339416E-4</c:v>
                </c:pt>
                <c:pt idx="35">
                  <c:v>-3.0099043830697866E-4</c:v>
                </c:pt>
                <c:pt idx="36">
                  <c:v>2.7686966256446115E-4</c:v>
                </c:pt>
                <c:pt idx="37">
                  <c:v>-2.5615556985581698E-4</c:v>
                </c:pt>
                <c:pt idx="38">
                  <c:v>2.3881663896322823E-4</c:v>
                </c:pt>
                <c:pt idx="39">
                  <c:v>-2.2011713635520421E-4</c:v>
                </c:pt>
                <c:pt idx="40">
                  <c:v>1.9387780463951893E-4</c:v>
                </c:pt>
                <c:pt idx="41">
                  <c:v>-9.4826433874207507E-5</c:v>
                </c:pt>
                <c:pt idx="42">
                  <c:v>-5.8925094215169253E-4</c:v>
                </c:pt>
                <c:pt idx="43">
                  <c:v>-1.2466257158508963E-3</c:v>
                </c:pt>
                <c:pt idx="44">
                  <c:v>-1.1671802574860632E-3</c:v>
                </c:pt>
                <c:pt idx="45">
                  <c:v>-8.3214173499684008E-4</c:v>
                </c:pt>
                <c:pt idx="46">
                  <c:v>-4.4634149854969258E-4</c:v>
                </c:pt>
                <c:pt idx="47">
                  <c:v>-1.9888017372518744E-4</c:v>
                </c:pt>
                <c:pt idx="48">
                  <c:v>-8.0519742480481278E-5</c:v>
                </c:pt>
                <c:pt idx="49">
                  <c:v>-3.1423937445253836E-5</c:v>
                </c:pt>
                <c:pt idx="50">
                  <c:v>-1.2110494407618896E-5</c:v>
                </c:pt>
                <c:pt idx="51">
                  <c:v>-4.7290411601770944E-6</c:v>
                </c:pt>
                <c:pt idx="52">
                  <c:v>-1.8627856801648499E-6</c:v>
                </c:pt>
                <c:pt idx="53">
                  <c:v>-7.6331792737416101E-7</c:v>
                </c:pt>
                <c:pt idx="54">
                  <c:v>-3.1440240778254156E-7</c:v>
                </c:pt>
                <c:pt idx="55">
                  <c:v>-1.3827859723115345E-7</c:v>
                </c:pt>
                <c:pt idx="56">
                  <c:v>-5.8423623888830658E-8</c:v>
                </c:pt>
                <c:pt idx="57">
                  <c:v>-2.8719597532863513E-8</c:v>
                </c:pt>
                <c:pt idx="58">
                  <c:v>-1.0277120028371911E-8</c:v>
                </c:pt>
                <c:pt idx="59">
                  <c:v>-8.1152568115785046E-9</c:v>
                </c:pt>
                <c:pt idx="60">
                  <c:v>3.4260064038532652E-10</c:v>
                </c:pt>
                <c:pt idx="61">
                  <c:v>-4.7023815674628189E-9</c:v>
                </c:pt>
                <c:pt idx="62">
                  <c:v>1.2545321600928433E-9</c:v>
                </c:pt>
                <c:pt idx="63">
                  <c:v>2.0465096292172388E-5</c:v>
                </c:pt>
                <c:pt idx="64">
                  <c:v>-3.495644966563548E-3</c:v>
                </c:pt>
                <c:pt idx="65">
                  <c:v>-1.9459623105569373E-4</c:v>
                </c:pt>
                <c:pt idx="66">
                  <c:v>1.9828294015682871E-3</c:v>
                </c:pt>
                <c:pt idx="67">
                  <c:v>-2.7179570235940612E-4</c:v>
                </c:pt>
                <c:pt idx="68">
                  <c:v>4.4847308722551534E-4</c:v>
                </c:pt>
                <c:pt idx="69">
                  <c:v>-2.0748403980324026E-4</c:v>
                </c:pt>
                <c:pt idx="70">
                  <c:v>2.2405538561278348E-4</c:v>
                </c:pt>
                <c:pt idx="71">
                  <c:v>-1.6009721728674174E-4</c:v>
                </c:pt>
                <c:pt idx="72">
                  <c:v>1.4920054712952213E-4</c:v>
                </c:pt>
                <c:pt idx="73">
                  <c:v>-1.2542129955974684E-4</c:v>
                </c:pt>
                <c:pt idx="74">
                  <c:v>1.1355755932014052E-4</c:v>
                </c:pt>
                <c:pt idx="75">
                  <c:v>-1.0087263959882996E-4</c:v>
                </c:pt>
                <c:pt idx="76">
                  <c:v>9.1437459939441797E-5</c:v>
                </c:pt>
                <c:pt idx="77">
                  <c:v>-8.2473030562120158E-5</c:v>
                </c:pt>
                <c:pt idx="78">
                  <c:v>7.4568895782577626E-5</c:v>
                </c:pt>
                <c:pt idx="79">
                  <c:v>-6.6368085476584604E-5</c:v>
                </c:pt>
                <c:pt idx="80">
                  <c:v>5.7840298296700385E-5</c:v>
                </c:pt>
                <c:pt idx="81">
                  <c:v>-4.5170878255838304E-5</c:v>
                </c:pt>
                <c:pt idx="82">
                  <c:v>2.2386000138629514E-5</c:v>
                </c:pt>
                <c:pt idx="83">
                  <c:v>-9.6519013218361747E-6</c:v>
                </c:pt>
              </c:numCache>
            </c:numRef>
          </c:val>
          <c:extLst>
            <c:ext xmlns:c16="http://schemas.microsoft.com/office/drawing/2014/chart" uri="{C3380CC4-5D6E-409C-BE32-E72D297353CC}">
              <c16:uniqueId val="{00000017-5631-41B3-A340-31C48878FC1C}"/>
            </c:ext>
          </c:extLst>
        </c:ser>
        <c:ser>
          <c:idx val="24"/>
          <c:order val="24"/>
          <c:val>
            <c:numRef>
              <c:f>Jacobian!$B$204:$CG$204</c:f>
              <c:numCache>
                <c:formatCode>0.00E+00</c:formatCode>
                <c:ptCount val="84"/>
                <c:pt idx="0">
                  <c:v>3.5132165308343003E-4</c:v>
                </c:pt>
                <c:pt idx="1">
                  <c:v>8.7262516604432795E-4</c:v>
                </c:pt>
                <c:pt idx="2">
                  <c:v>1.3353230798735692E-3</c:v>
                </c:pt>
                <c:pt idx="3">
                  <c:v>1.6608912579557859E-3</c:v>
                </c:pt>
                <c:pt idx="4">
                  <c:v>1.4564368646729868E-3</c:v>
                </c:pt>
                <c:pt idx="5">
                  <c:v>9.3236143970123044E-4</c:v>
                </c:pt>
                <c:pt idx="6">
                  <c:v>4.8789853572397013E-4</c:v>
                </c:pt>
                <c:pt idx="7">
                  <c:v>2.287955349085182E-4</c:v>
                </c:pt>
                <c:pt idx="8">
                  <c:v>1.0197306878152173E-4</c:v>
                </c:pt>
                <c:pt idx="9">
                  <c:v>4.3995879251553328E-5</c:v>
                </c:pt>
                <c:pt idx="10">
                  <c:v>1.8880490134944135E-5</c:v>
                </c:pt>
                <c:pt idx="11">
                  <c:v>7.8542503813573605E-6</c:v>
                </c:pt>
                <c:pt idx="12">
                  <c:v>3.38275884787473E-6</c:v>
                </c:pt>
                <c:pt idx="13">
                  <c:v>1.3184282761642603E-6</c:v>
                </c:pt>
                <c:pt idx="14">
                  <c:v>6.2227254805185081E-7</c:v>
                </c:pt>
                <c:pt idx="15">
                  <c:v>1.8335217753683346E-7</c:v>
                </c:pt>
                <c:pt idx="16">
                  <c:v>1.412841289798367E-7</c:v>
                </c:pt>
                <c:pt idx="17">
                  <c:v>-4.7229491258422E-9</c:v>
                </c:pt>
                <c:pt idx="18">
                  <c:v>5.7534575598889244E-8</c:v>
                </c:pt>
                <c:pt idx="19">
                  <c:v>-3.2724116816845837E-8</c:v>
                </c:pt>
                <c:pt idx="20">
                  <c:v>2.2469323865020934E-8</c:v>
                </c:pt>
                <c:pt idx="21">
                  <c:v>2.0256836840963806E-3</c:v>
                </c:pt>
                <c:pt idx="22">
                  <c:v>-1.2627254786201851E-3</c:v>
                </c:pt>
                <c:pt idx="23">
                  <c:v>2.678740602417657E-2</c:v>
                </c:pt>
                <c:pt idx="24">
                  <c:v>-7.4045313880430549E-2</c:v>
                </c:pt>
                <c:pt idx="25">
                  <c:v>2.9913921804210621E-2</c:v>
                </c:pt>
                <c:pt idx="26">
                  <c:v>-1.3025177886816827E-3</c:v>
                </c:pt>
                <c:pt idx="27">
                  <c:v>3.1304074751296604E-3</c:v>
                </c:pt>
                <c:pt idx="28">
                  <c:v>-9.2020781257051709E-4</c:v>
                </c:pt>
                <c:pt idx="29">
                  <c:v>1.0818094934318383E-3</c:v>
                </c:pt>
                <c:pt idx="30">
                  <c:v>-6.3637144260068283E-4</c:v>
                </c:pt>
                <c:pt idx="31">
                  <c:v>5.90877296414988E-4</c:v>
                </c:pt>
                <c:pt idx="32">
                  <c:v>-4.591081770244254E-4</c:v>
                </c:pt>
                <c:pt idx="33">
                  <c:v>4.0906014803360045E-4</c:v>
                </c:pt>
                <c:pt idx="34">
                  <c:v>-3.5397242914213093E-4</c:v>
                </c:pt>
                <c:pt idx="35">
                  <c:v>3.1978298741320151E-4</c:v>
                </c:pt>
                <c:pt idx="36">
                  <c:v>-2.9010202599890028E-4</c:v>
                </c:pt>
                <c:pt idx="37">
                  <c:v>2.6728891196671885E-4</c:v>
                </c:pt>
                <c:pt idx="38">
                  <c:v>-2.4777660831858681E-4</c:v>
                </c:pt>
                <c:pt idx="39">
                  <c:v>2.2775113246497394E-4</c:v>
                </c:pt>
                <c:pt idx="40">
                  <c:v>-2.0019191045972859E-4</c:v>
                </c:pt>
                <c:pt idx="41">
                  <c:v>9.7866267872193327E-5</c:v>
                </c:pt>
                <c:pt idx="42">
                  <c:v>-3.488017720018537E-4</c:v>
                </c:pt>
                <c:pt idx="43">
                  <c:v>-8.418016225738463E-4</c:v>
                </c:pt>
                <c:pt idx="44">
                  <c:v>-1.0981361136960727E-3</c:v>
                </c:pt>
                <c:pt idx="45">
                  <c:v>-1.1582604405426678E-3</c:v>
                </c:pt>
                <c:pt idx="46">
                  <c:v>-8.642710551605762E-4</c:v>
                </c:pt>
                <c:pt idx="47">
                  <c:v>-4.7533793743235005E-4</c:v>
                </c:pt>
                <c:pt idx="48">
                  <c:v>-2.1655788254305503E-4</c:v>
                </c:pt>
                <c:pt idx="49">
                  <c:v>-8.9867279589692353E-5</c:v>
                </c:pt>
                <c:pt idx="50">
                  <c:v>-3.6084601887859494E-5</c:v>
                </c:pt>
                <c:pt idx="51">
                  <c:v>-1.4357370713558937E-5</c:v>
                </c:pt>
                <c:pt idx="52">
                  <c:v>-5.8012129055677723E-6</c:v>
                </c:pt>
                <c:pt idx="53">
                  <c:v>-2.3589105155415282E-6</c:v>
                </c:pt>
                <c:pt idx="54">
                  <c:v>-9.9871159360463825E-7</c:v>
                </c:pt>
                <c:pt idx="55">
                  <c:v>-4.1622711574952991E-7</c:v>
                </c:pt>
                <c:pt idx="56">
                  <c:v>-1.9019621976058896E-7</c:v>
                </c:pt>
                <c:pt idx="57">
                  <c:v>-7.5758527672018115E-8</c:v>
                </c:pt>
                <c:pt idx="58">
                  <c:v>-4.2238936272898707E-8</c:v>
                </c:pt>
                <c:pt idx="59">
                  <c:v>-1.0351431860131499E-8</c:v>
                </c:pt>
                <c:pt idx="60">
                  <c:v>-1.4018994339387453E-8</c:v>
                </c:pt>
                <c:pt idx="61">
                  <c:v>2.9760810028978823E-9</c:v>
                </c:pt>
                <c:pt idx="62">
                  <c:v>-4.858795881930525E-9</c:v>
                </c:pt>
                <c:pt idx="63">
                  <c:v>-5.5364220231576627E-4</c:v>
                </c:pt>
                <c:pt idx="64">
                  <c:v>1.4158633989886201E-4</c:v>
                </c:pt>
                <c:pt idx="65">
                  <c:v>-2.119968852754341E-3</c:v>
                </c:pt>
                <c:pt idx="66">
                  <c:v>-1.9101660697170485E-4</c:v>
                </c:pt>
                <c:pt idx="67">
                  <c:v>1.4094241513809898E-3</c:v>
                </c:pt>
                <c:pt idx="68">
                  <c:v>-2.282817023563037E-4</c:v>
                </c:pt>
                <c:pt idx="69">
                  <c:v>3.3466657577266334E-4</c:v>
                </c:pt>
                <c:pt idx="70">
                  <c:v>-1.6430074040870557E-4</c:v>
                </c:pt>
                <c:pt idx="71">
                  <c:v>1.7105521057479326E-4</c:v>
                </c:pt>
                <c:pt idx="72">
                  <c:v>-1.25302371783848E-4</c:v>
                </c:pt>
                <c:pt idx="73">
                  <c:v>1.1528433405648223E-4</c:v>
                </c:pt>
                <c:pt idx="74">
                  <c:v>-9.7781428805391495E-5</c:v>
                </c:pt>
                <c:pt idx="75">
                  <c:v>8.7801541649402124E-5</c:v>
                </c:pt>
                <c:pt idx="76">
                  <c:v>-7.791824102473875E-5</c:v>
                </c:pt>
                <c:pt idx="77">
                  <c:v>6.9668819319530472E-5</c:v>
                </c:pt>
                <c:pt idx="78">
                  <c:v>-6.2003837832226932E-5</c:v>
                </c:pt>
                <c:pt idx="79">
                  <c:v>5.4064716210654283E-5</c:v>
                </c:pt>
                <c:pt idx="80">
                  <c:v>-4.5663662178322584E-5</c:v>
                </c:pt>
                <c:pt idx="81">
                  <c:v>3.2882423414473745E-5</c:v>
                </c:pt>
                <c:pt idx="82">
                  <c:v>-9.5728935034522945E-6</c:v>
                </c:pt>
                <c:pt idx="83">
                  <c:v>3.235276321096246E-6</c:v>
                </c:pt>
              </c:numCache>
            </c:numRef>
          </c:val>
          <c:extLst>
            <c:ext xmlns:c16="http://schemas.microsoft.com/office/drawing/2014/chart" uri="{C3380CC4-5D6E-409C-BE32-E72D297353CC}">
              <c16:uniqueId val="{00000018-5631-41B3-A340-31C48878FC1C}"/>
            </c:ext>
          </c:extLst>
        </c:ser>
        <c:ser>
          <c:idx val="25"/>
          <c:order val="25"/>
          <c:val>
            <c:numRef>
              <c:f>Jacobian!$B$205:$CG$205</c:f>
              <c:numCache>
                <c:formatCode>0.00E+00</c:formatCode>
                <c:ptCount val="84"/>
                <c:pt idx="0">
                  <c:v>1.5700172669919275E-4</c:v>
                </c:pt>
                <c:pt idx="1">
                  <c:v>4.2174346280837119E-4</c:v>
                </c:pt>
                <c:pt idx="2">
                  <c:v>7.9344034229295751E-4</c:v>
                </c:pt>
                <c:pt idx="3">
                  <c:v>1.3646439058143446E-3</c:v>
                </c:pt>
                <c:pt idx="4">
                  <c:v>1.7447732923209624E-3</c:v>
                </c:pt>
                <c:pt idx="5">
                  <c:v>1.5357157429577554E-3</c:v>
                </c:pt>
                <c:pt idx="6">
                  <c:v>9.8009218905840338E-4</c:v>
                </c:pt>
                <c:pt idx="7">
                  <c:v>5.1012654602728053E-4</c:v>
                </c:pt>
                <c:pt idx="8">
                  <c:v>2.377546454423091E-4</c:v>
                </c:pt>
                <c:pt idx="9">
                  <c:v>1.0527129633848288E-4</c:v>
                </c:pt>
                <c:pt idx="10">
                  <c:v>4.5125459247188088E-5</c:v>
                </c:pt>
                <c:pt idx="11">
                  <c:v>1.9231774197489387E-5</c:v>
                </c:pt>
                <c:pt idx="12">
                  <c:v>7.9511986751533999E-6</c:v>
                </c:pt>
                <c:pt idx="13">
                  <c:v>3.3991241852861491E-6</c:v>
                </c:pt>
                <c:pt idx="14">
                  <c:v>1.3182561065536014E-6</c:v>
                </c:pt>
                <c:pt idx="15">
                  <c:v>6.1709288983043452E-7</c:v>
                </c:pt>
                <c:pt idx="16">
                  <c:v>1.8145573372456423E-7</c:v>
                </c:pt>
                <c:pt idx="17">
                  <c:v>1.3949844986558041E-7</c:v>
                </c:pt>
                <c:pt idx="18">
                  <c:v>-4.3576382736894425E-9</c:v>
                </c:pt>
                <c:pt idx="19">
                  <c:v>5.9917865201167977E-8</c:v>
                </c:pt>
                <c:pt idx="20">
                  <c:v>-1.4393664225550049E-8</c:v>
                </c:pt>
                <c:pt idx="21">
                  <c:v>-4.852408139102291E-4</c:v>
                </c:pt>
                <c:pt idx="22">
                  <c:v>2.6877418286055891E-3</c:v>
                </c:pt>
                <c:pt idx="23">
                  <c:v>-1.2250292113071817E-3</c:v>
                </c:pt>
                <c:pt idx="24">
                  <c:v>2.8446718488130528E-2</c:v>
                </c:pt>
                <c:pt idx="25">
                  <c:v>-7.7754161642532751E-2</c:v>
                </c:pt>
                <c:pt idx="26">
                  <c:v>3.1066875010101778E-2</c:v>
                </c:pt>
                <c:pt idx="27">
                  <c:v>-1.2654322585136032E-3</c:v>
                </c:pt>
                <c:pt idx="28">
                  <c:v>3.1542603684952004E-3</c:v>
                </c:pt>
                <c:pt idx="29">
                  <c:v>-8.9374293029815556E-4</c:v>
                </c:pt>
                <c:pt idx="30">
                  <c:v>1.0649978056848819E-3</c:v>
                </c:pt>
                <c:pt idx="31">
                  <c:v>-6.1707508271096061E-4</c:v>
                </c:pt>
                <c:pt idx="32">
                  <c:v>5.7518791650254921E-4</c:v>
                </c:pt>
                <c:pt idx="33">
                  <c:v>-4.4527272600007627E-4</c:v>
                </c:pt>
                <c:pt idx="34">
                  <c:v>3.9769674618263891E-4</c:v>
                </c:pt>
                <c:pt idx="35">
                  <c:v>-3.4435686454264736E-4</c:v>
                </c:pt>
                <c:pt idx="36">
                  <c:v>3.1205703086660883E-4</c:v>
                </c:pt>
                <c:pt idx="37">
                  <c:v>-2.8328042406545702E-4</c:v>
                </c:pt>
                <c:pt idx="38">
                  <c:v>2.6139819464478464E-4</c:v>
                </c:pt>
                <c:pt idx="39">
                  <c:v>-2.3890288224899127E-4</c:v>
                </c:pt>
                <c:pt idx="40">
                  <c:v>2.0952050242650531E-4</c:v>
                </c:pt>
                <c:pt idx="41">
                  <c:v>-1.0230937833215098E-4</c:v>
                </c:pt>
                <c:pt idx="42">
                  <c:v>-1.7637782919827745E-4</c:v>
                </c:pt>
                <c:pt idx="43">
                  <c:v>-4.5916184640904905E-4</c:v>
                </c:pt>
                <c:pt idx="44">
                  <c:v>-7.3777551145327532E-4</c:v>
                </c:pt>
                <c:pt idx="45">
                  <c:v>-1.0766431761891572E-3</c:v>
                </c:pt>
                <c:pt idx="46">
                  <c:v>-1.1704803300382129E-3</c:v>
                </c:pt>
                <c:pt idx="47">
                  <c:v>-8.8433413573351424E-4</c:v>
                </c:pt>
                <c:pt idx="48">
                  <c:v>-4.9187341423288723E-4</c:v>
                </c:pt>
                <c:pt idx="49">
                  <c:v>-2.2719977262181451E-4</c:v>
                </c:pt>
                <c:pt idx="50">
                  <c:v>-9.5919507192778242E-5</c:v>
                </c:pt>
                <c:pt idx="51">
                  <c:v>-3.930241239005226E-5</c:v>
                </c:pt>
                <c:pt idx="52">
                  <c:v>-1.5993697788598388E-5</c:v>
                </c:pt>
                <c:pt idx="53">
                  <c:v>-6.6145516581137217E-6</c:v>
                </c:pt>
                <c:pt idx="54">
                  <c:v>-2.7484947454713335E-6</c:v>
                </c:pt>
                <c:pt idx="55">
                  <c:v>-1.1877503520748104E-6</c:v>
                </c:pt>
                <c:pt idx="56">
                  <c:v>-5.0003712508025444E-7</c:v>
                </c:pt>
                <c:pt idx="57">
                  <c:v>-2.3311734242571024E-7</c:v>
                </c:pt>
                <c:pt idx="58">
                  <c:v>-9.0471757592902559E-8</c:v>
                </c:pt>
                <c:pt idx="59">
                  <c:v>-5.3560094810723789E-8</c:v>
                </c:pt>
                <c:pt idx="60">
                  <c:v>-1.0924630725496729E-8</c:v>
                </c:pt>
                <c:pt idx="61">
                  <c:v>-1.9826204356464956E-8</c:v>
                </c:pt>
                <c:pt idx="62">
                  <c:v>1.1382632771234288E-9</c:v>
                </c:pt>
                <c:pt idx="63">
                  <c:v>1.2358938279019032E-4</c:v>
                </c:pt>
                <c:pt idx="64">
                  <c:v>-8.2011389613207471E-4</c:v>
                </c:pt>
                <c:pt idx="65">
                  <c:v>3.756902828084186E-5</c:v>
                </c:pt>
                <c:pt idx="66">
                  <c:v>-1.5388136437435691E-3</c:v>
                </c:pt>
                <c:pt idx="67">
                  <c:v>-1.9700958648044022E-4</c:v>
                </c:pt>
                <c:pt idx="68">
                  <c:v>1.2243869270432723E-3</c:v>
                </c:pt>
                <c:pt idx="69">
                  <c:v>-2.1063327559681986E-4</c:v>
                </c:pt>
                <c:pt idx="70">
                  <c:v>2.7735630828168526E-4</c:v>
                </c:pt>
                <c:pt idx="71">
                  <c:v>-1.4144106880485641E-4</c:v>
                </c:pt>
                <c:pt idx="72">
                  <c:v>1.408841333862778E-4</c:v>
                </c:pt>
                <c:pt idx="73">
                  <c:v>-1.0442746934547538E-4</c:v>
                </c:pt>
                <c:pt idx="74">
                  <c:v>9.4193331539874734E-5</c:v>
                </c:pt>
                <c:pt idx="75">
                  <c:v>-7.9623157084784748E-5</c:v>
                </c:pt>
                <c:pt idx="76">
                  <c:v>7.0489437501561951E-5</c:v>
                </c:pt>
                <c:pt idx="77">
                  <c:v>-6.1526596682768672E-5</c:v>
                </c:pt>
                <c:pt idx="78">
                  <c:v>5.3792637904321491E-5</c:v>
                </c:pt>
                <c:pt idx="79">
                  <c:v>-4.5690564530865452E-5</c:v>
                </c:pt>
                <c:pt idx="80">
                  <c:v>3.7095312657264021E-5</c:v>
                </c:pt>
                <c:pt idx="81">
                  <c:v>-2.3928730715193132E-5</c:v>
                </c:pt>
                <c:pt idx="82">
                  <c:v>-3.1836758585578638E-7</c:v>
                </c:pt>
                <c:pt idx="83">
                  <c:v>1.7357753783578043E-6</c:v>
                </c:pt>
              </c:numCache>
            </c:numRef>
          </c:val>
          <c:extLst>
            <c:ext xmlns:c16="http://schemas.microsoft.com/office/drawing/2014/chart" uri="{C3380CC4-5D6E-409C-BE32-E72D297353CC}">
              <c16:uniqueId val="{00000019-5631-41B3-A340-31C48878FC1C}"/>
            </c:ext>
          </c:extLst>
        </c:ser>
        <c:ser>
          <c:idx val="26"/>
          <c:order val="26"/>
          <c:val>
            <c:numRef>
              <c:f>Jacobian!$B$206:$CG$206</c:f>
              <c:numCache>
                <c:formatCode>0.00E+00</c:formatCode>
                <c:ptCount val="84"/>
                <c:pt idx="0">
                  <c:v>6.7061785096746986E-5</c:v>
                </c:pt>
                <c:pt idx="1">
                  <c:v>1.8643237146133366E-4</c:v>
                </c:pt>
                <c:pt idx="2">
                  <c:v>3.9093657606535556E-4</c:v>
                </c:pt>
                <c:pt idx="3">
                  <c:v>8.2206195309180038E-4</c:v>
                </c:pt>
                <c:pt idx="4">
                  <c:v>1.4451145145824322E-3</c:v>
                </c:pt>
                <c:pt idx="5">
                  <c:v>1.849600850328933E-3</c:v>
                </c:pt>
                <c:pt idx="6">
                  <c:v>1.6210373379688886E-3</c:v>
                </c:pt>
                <c:pt idx="7">
                  <c:v>1.0285299953973926E-3</c:v>
                </c:pt>
                <c:pt idx="8">
                  <c:v>5.3191789845872411E-4</c:v>
                </c:pt>
                <c:pt idx="9">
                  <c:v>2.4628954470660741E-4</c:v>
                </c:pt>
                <c:pt idx="10">
                  <c:v>1.0832117338366605E-4</c:v>
                </c:pt>
                <c:pt idx="11">
                  <c:v>4.6128175251909003E-5</c:v>
                </c:pt>
                <c:pt idx="12">
                  <c:v>1.9525588301540923E-5</c:v>
                </c:pt>
                <c:pt idx="13">
                  <c:v>8.0218794404542623E-6</c:v>
                </c:pt>
                <c:pt idx="14">
                  <c:v>3.4057630576622749E-6</c:v>
                </c:pt>
                <c:pt idx="15">
                  <c:v>1.3136322378521754E-6</c:v>
                </c:pt>
                <c:pt idx="16">
                  <c:v>6.1171527177332713E-7</c:v>
                </c:pt>
                <c:pt idx="17">
                  <c:v>1.7946353000745504E-7</c:v>
                </c:pt>
                <c:pt idx="18">
                  <c:v>1.4061499269081012E-7</c:v>
                </c:pt>
                <c:pt idx="19">
                  <c:v>-4.8867639942428405E-10</c:v>
                </c:pt>
                <c:pt idx="20">
                  <c:v>3.7194755425215411E-8</c:v>
                </c:pt>
                <c:pt idx="21">
                  <c:v>5.9543297293170874E-4</c:v>
                </c:pt>
                <c:pt idx="22">
                  <c:v>-8.1079049028915035E-4</c:v>
                </c:pt>
                <c:pt idx="23">
                  <c:v>2.6862461749679344E-3</c:v>
                </c:pt>
                <c:pt idx="24">
                  <c:v>-1.1873933974935842E-3</c:v>
                </c:pt>
                <c:pt idx="25">
                  <c:v>2.9782699734473169E-2</c:v>
                </c:pt>
                <c:pt idx="26">
                  <c:v>-8.1052429835676801E-2</c:v>
                </c:pt>
                <c:pt idx="27">
                  <c:v>3.20904197215897E-2</c:v>
                </c:pt>
                <c:pt idx="28">
                  <c:v>-1.255539305745216E-3</c:v>
                </c:pt>
                <c:pt idx="29">
                  <c:v>3.1940509093205107E-3</c:v>
                </c:pt>
                <c:pt idx="30">
                  <c:v>-8.8326510298392016E-4</c:v>
                </c:pt>
                <c:pt idx="31">
                  <c:v>1.0595352216478905E-3</c:v>
                </c:pt>
                <c:pt idx="32">
                  <c:v>-6.0751013013855219E-4</c:v>
                </c:pt>
                <c:pt idx="33">
                  <c:v>5.6679031150964421E-4</c:v>
                </c:pt>
                <c:pt idx="34">
                  <c:v>-4.3791023048749943E-4</c:v>
                </c:pt>
                <c:pt idx="35">
                  <c:v>3.91335101181487E-4</c:v>
                </c:pt>
                <c:pt idx="36">
                  <c:v>-3.3948259624403293E-4</c:v>
                </c:pt>
                <c:pt idx="37">
                  <c:v>3.0773877687101012E-4</c:v>
                </c:pt>
                <c:pt idx="38">
                  <c:v>-2.7978251683885639E-4</c:v>
                </c:pt>
                <c:pt idx="39">
                  <c:v>2.5464855913939955E-4</c:v>
                </c:pt>
                <c:pt idx="40">
                  <c:v>-2.2225990259811196E-4</c:v>
                </c:pt>
                <c:pt idx="41">
                  <c:v>1.084605111187816E-4</c:v>
                </c:pt>
                <c:pt idx="42">
                  <c:v>-8.3617567164568588E-5</c:v>
                </c:pt>
                <c:pt idx="43">
                  <c:v>-2.251775676132669E-4</c:v>
                </c:pt>
                <c:pt idx="44">
                  <c:v>-4.0448105914268418E-4</c:v>
                </c:pt>
                <c:pt idx="45">
                  <c:v>-7.2312141529413542E-4</c:v>
                </c:pt>
                <c:pt idx="46">
                  <c:v>-1.0800870802801963E-3</c:v>
                </c:pt>
                <c:pt idx="47">
                  <c:v>-1.1830606774468867E-3</c:v>
                </c:pt>
                <c:pt idx="48">
                  <c:v>-9.0026990074251365E-4</c:v>
                </c:pt>
                <c:pt idx="49">
                  <c:v>-5.0577996570107784E-4</c:v>
                </c:pt>
                <c:pt idx="50">
                  <c:v>-2.3675971090468323E-4</c:v>
                </c:pt>
                <c:pt idx="51">
                  <c:v>-1.0160526093569127E-4</c:v>
                </c:pt>
                <c:pt idx="52">
                  <c:v>-4.2411390704567025E-5</c:v>
                </c:pt>
                <c:pt idx="53">
                  <c:v>-1.7600583807271397E-5</c:v>
                </c:pt>
                <c:pt idx="54">
                  <c:v>-7.4205515889145752E-6</c:v>
                </c:pt>
                <c:pt idx="55">
                  <c:v>-3.1359447890027546E-6</c:v>
                </c:pt>
                <c:pt idx="56">
                  <c:v>-1.3757451532476204E-6</c:v>
                </c:pt>
                <c:pt idx="57">
                  <c:v>-5.8299210774504587E-7</c:v>
                </c:pt>
                <c:pt idx="58">
                  <c:v>-2.7543678775476261E-7</c:v>
                </c:pt>
                <c:pt idx="59">
                  <c:v>-1.049534141708343E-7</c:v>
                </c:pt>
                <c:pt idx="60">
                  <c:v>-6.5499053155117941E-8</c:v>
                </c:pt>
                <c:pt idx="61">
                  <c:v>-1.4114303276714651E-8</c:v>
                </c:pt>
                <c:pt idx="62">
                  <c:v>-1.6017071517579403E-8</c:v>
                </c:pt>
                <c:pt idx="63">
                  <c:v>-2.3360223945582267E-4</c:v>
                </c:pt>
                <c:pt idx="64">
                  <c:v>2.35770981525289E-4</c:v>
                </c:pt>
                <c:pt idx="65">
                  <c:v>-5.3180215327192635E-4</c:v>
                </c:pt>
                <c:pt idx="66">
                  <c:v>-8.2412565796743902E-6</c:v>
                </c:pt>
                <c:pt idx="67">
                  <c:v>-1.3564512249940506E-3</c:v>
                </c:pt>
                <c:pt idx="68">
                  <c:v>-2.0511611411226053E-4</c:v>
                </c:pt>
                <c:pt idx="69">
                  <c:v>1.0181515509737151E-3</c:v>
                </c:pt>
                <c:pt idx="70">
                  <c:v>-1.9965281004477218E-4</c:v>
                </c:pt>
                <c:pt idx="71">
                  <c:v>2.2758186145020395E-4</c:v>
                </c:pt>
                <c:pt idx="72">
                  <c:v>-1.2433629265072956E-4</c:v>
                </c:pt>
                <c:pt idx="73">
                  <c:v>1.15416789436091E-4</c:v>
                </c:pt>
                <c:pt idx="74">
                  <c:v>-8.7666725932691018E-5</c:v>
                </c:pt>
                <c:pt idx="75">
                  <c:v>7.6106425862206806E-5</c:v>
                </c:pt>
                <c:pt idx="76">
                  <c:v>-6.4269020406147045E-5</c:v>
                </c:pt>
                <c:pt idx="77">
                  <c:v>5.4966272906914158E-5</c:v>
                </c:pt>
                <c:pt idx="78">
                  <c:v>-4.6825661135007187E-5</c:v>
                </c:pt>
                <c:pt idx="79">
                  <c:v>3.8252737452148554E-5</c:v>
                </c:pt>
                <c:pt idx="80">
                  <c:v>-2.940695197087254E-5</c:v>
                </c:pt>
                <c:pt idx="81">
                  <c:v>1.5543953861379914E-5</c:v>
                </c:pt>
                <c:pt idx="82">
                  <c:v>9.9508401263929493E-6</c:v>
                </c:pt>
                <c:pt idx="83">
                  <c:v>-6.6227087055358591E-6</c:v>
                </c:pt>
              </c:numCache>
            </c:numRef>
          </c:val>
          <c:extLst>
            <c:ext xmlns:c16="http://schemas.microsoft.com/office/drawing/2014/chart" uri="{C3380CC4-5D6E-409C-BE32-E72D297353CC}">
              <c16:uniqueId val="{0000001A-5631-41B3-A340-31C48878FC1C}"/>
            </c:ext>
          </c:extLst>
        </c:ser>
        <c:ser>
          <c:idx val="27"/>
          <c:order val="27"/>
          <c:val>
            <c:numRef>
              <c:f>Jacobian!$B$207:$CG$207</c:f>
              <c:numCache>
                <c:formatCode>0.00E+00</c:formatCode>
                <c:ptCount val="84"/>
                <c:pt idx="0">
                  <c:v>2.7947313885077169E-5</c:v>
                </c:pt>
                <c:pt idx="1">
                  <c:v>7.9320073680328853E-5</c:v>
                </c:pt>
                <c:pt idx="2">
                  <c:v>1.7421842913748213E-4</c:v>
                </c:pt>
                <c:pt idx="3">
                  <c:v>4.0709575453841147E-4</c:v>
                </c:pt>
                <c:pt idx="4">
                  <c:v>8.7277710462779659E-4</c:v>
                </c:pt>
                <c:pt idx="5">
                  <c:v>1.5340412356083025E-3</c:v>
                </c:pt>
                <c:pt idx="6">
                  <c:v>1.9541167799071338E-3</c:v>
                </c:pt>
                <c:pt idx="7">
                  <c:v>1.7023014950832147E-3</c:v>
                </c:pt>
                <c:pt idx="8">
                  <c:v>1.0731240481101074E-3</c:v>
                </c:pt>
                <c:pt idx="9">
                  <c:v>5.5130977271615044E-4</c:v>
                </c:pt>
                <c:pt idx="10">
                  <c:v>2.5357430834979465E-4</c:v>
                </c:pt>
                <c:pt idx="11">
                  <c:v>1.1077953198026952E-4</c:v>
                </c:pt>
                <c:pt idx="12">
                  <c:v>4.6864369138381379E-5</c:v>
                </c:pt>
                <c:pt idx="13">
                  <c:v>1.9705224275433533E-5</c:v>
                </c:pt>
                <c:pt idx="14">
                  <c:v>8.0444713658446274E-6</c:v>
                </c:pt>
                <c:pt idx="15">
                  <c:v>3.3945027159000869E-6</c:v>
                </c:pt>
                <c:pt idx="16">
                  <c:v>1.3024539091657938E-6</c:v>
                </c:pt>
                <c:pt idx="17">
                  <c:v>6.0704398759135888E-7</c:v>
                </c:pt>
                <c:pt idx="18">
                  <c:v>1.8084048940141063E-7</c:v>
                </c:pt>
                <c:pt idx="19">
                  <c:v>1.538540032603948E-7</c:v>
                </c:pt>
                <c:pt idx="20">
                  <c:v>1.3912221915379301E-8</c:v>
                </c:pt>
                <c:pt idx="21">
                  <c:v>-3.0550124406629432E-4</c:v>
                </c:pt>
                <c:pt idx="22">
                  <c:v>8.9801018091398592E-4</c:v>
                </c:pt>
                <c:pt idx="23">
                  <c:v>-7.9881586766834009E-4</c:v>
                </c:pt>
                <c:pt idx="24">
                  <c:v>2.7576874627883116E-3</c:v>
                </c:pt>
                <c:pt idx="25">
                  <c:v>-1.1722190101433401E-3</c:v>
                </c:pt>
                <c:pt idx="26">
                  <c:v>3.1009285903790592E-2</c:v>
                </c:pt>
                <c:pt idx="27">
                  <c:v>-8.3853973958750716E-2</c:v>
                </c:pt>
                <c:pt idx="28">
                  <c:v>3.3024121883269211E-2</c:v>
                </c:pt>
                <c:pt idx="29">
                  <c:v>-1.2580875341105875E-3</c:v>
                </c:pt>
                <c:pt idx="30">
                  <c:v>3.238603277750315E-3</c:v>
                </c:pt>
                <c:pt idx="31">
                  <c:v>-8.8052917054371523E-4</c:v>
                </c:pt>
                <c:pt idx="32">
                  <c:v>1.0600488392102285E-3</c:v>
                </c:pt>
                <c:pt idx="33">
                  <c:v>-6.0320055787147105E-4</c:v>
                </c:pt>
                <c:pt idx="34">
                  <c:v>5.6323947074175893E-4</c:v>
                </c:pt>
                <c:pt idx="35">
                  <c:v>-4.3451162509830922E-4</c:v>
                </c:pt>
                <c:pt idx="36">
                  <c:v>3.8902944697130311E-4</c:v>
                </c:pt>
                <c:pt idx="37">
                  <c:v>-3.37590628108763E-4</c:v>
                </c:pt>
                <c:pt idx="38">
                  <c:v>3.065906234155531E-4</c:v>
                </c:pt>
                <c:pt idx="39">
                  <c:v>-2.7520226751361917E-4</c:v>
                </c:pt>
                <c:pt idx="40">
                  <c:v>2.3957201278453611E-4</c:v>
                </c:pt>
                <c:pt idx="41">
                  <c:v>-1.1656246130446084E-4</c:v>
                </c:pt>
                <c:pt idx="42">
                  <c:v>-3.8037827278092779E-5</c:v>
                </c:pt>
                <c:pt idx="43">
                  <c:v>-1.0451662074006808E-4</c:v>
                </c:pt>
                <c:pt idx="44">
                  <c:v>-1.9744521517270914E-4</c:v>
                </c:pt>
                <c:pt idx="45">
                  <c:v>-3.9333634025221024E-4</c:v>
                </c:pt>
                <c:pt idx="46">
                  <c:v>-7.1712233656097239E-4</c:v>
                </c:pt>
                <c:pt idx="47">
                  <c:v>-1.0758717486910989E-3</c:v>
                </c:pt>
                <c:pt idx="48">
                  <c:v>-1.1834513420522887E-3</c:v>
                </c:pt>
                <c:pt idx="49">
                  <c:v>-9.0690168655339052E-4</c:v>
                </c:pt>
                <c:pt idx="50">
                  <c:v>-5.1481851139008545E-4</c:v>
                </c:pt>
                <c:pt idx="51">
                  <c:v>-2.4425408045515779E-4</c:v>
                </c:pt>
                <c:pt idx="52">
                  <c:v>-1.0649883074889507E-4</c:v>
                </c:pt>
                <c:pt idx="53">
                  <c:v>-4.5226162930723211E-5</c:v>
                </c:pt>
                <c:pt idx="54">
                  <c:v>-1.9096984350087031E-5</c:v>
                </c:pt>
                <c:pt idx="55">
                  <c:v>-8.1830468013578342E-6</c:v>
                </c:pt>
                <c:pt idx="56">
                  <c:v>-3.5047719952811739E-6</c:v>
                </c:pt>
                <c:pt idx="57">
                  <c:v>-1.5550409861027105E-6</c:v>
                </c:pt>
                <c:pt idx="58">
                  <c:v>-6.6152091895227034E-7</c:v>
                </c:pt>
                <c:pt idx="59">
                  <c:v>-3.1611614314527429E-7</c:v>
                </c:pt>
                <c:pt idx="60">
                  <c:v>-1.2058298446129627E-7</c:v>
                </c:pt>
                <c:pt idx="61">
                  <c:v>-8.3533978043484791E-8</c:v>
                </c:pt>
                <c:pt idx="62">
                  <c:v>-1.6968592467321871E-8</c:v>
                </c:pt>
                <c:pt idx="63">
                  <c:v>1.2022965436754019E-4</c:v>
                </c:pt>
                <c:pt idx="64">
                  <c:v>-3.6056392545093214E-4</c:v>
                </c:pt>
                <c:pt idx="65">
                  <c:v>1.4135793800010453E-4</c:v>
                </c:pt>
                <c:pt idx="66">
                  <c:v>-4.1894729634849498E-4</c:v>
                </c:pt>
                <c:pt idx="67">
                  <c:v>-3.290956584918197E-5</c:v>
                </c:pt>
                <c:pt idx="68">
                  <c:v>-1.1549481510637659E-3</c:v>
                </c:pt>
                <c:pt idx="69">
                  <c:v>-2.1252707859150408E-4</c:v>
                </c:pt>
                <c:pt idx="70">
                  <c:v>8.965703345821612E-4</c:v>
                </c:pt>
                <c:pt idx="71">
                  <c:v>-1.9207083605104355E-4</c:v>
                </c:pt>
                <c:pt idx="72">
                  <c:v>1.8874051290171948E-4</c:v>
                </c:pt>
                <c:pt idx="73">
                  <c:v>-1.1053826945103798E-4</c:v>
                </c:pt>
                <c:pt idx="74">
                  <c:v>9.435543515973038E-5</c:v>
                </c:pt>
                <c:pt idx="75">
                  <c:v>-7.3261811246732065E-5</c:v>
                </c:pt>
                <c:pt idx="76">
                  <c:v>6.0544973224952005E-5</c:v>
                </c:pt>
                <c:pt idx="77">
                  <c:v>-5.0288530817248396E-5</c:v>
                </c:pt>
                <c:pt idx="78">
                  <c:v>4.0839682967681398E-5</c:v>
                </c:pt>
                <c:pt idx="79">
                  <c:v>-3.2100008072326771E-5</c:v>
                </c:pt>
                <c:pt idx="80">
                  <c:v>2.2400711431149193E-5</c:v>
                </c:pt>
                <c:pt idx="81">
                  <c:v>-7.8544092868120697E-6</c:v>
                </c:pt>
                <c:pt idx="82">
                  <c:v>-1.9539367545516263E-5</c:v>
                </c:pt>
                <c:pt idx="83">
                  <c:v>1.1427564306464315E-5</c:v>
                </c:pt>
              </c:numCache>
            </c:numRef>
          </c:val>
          <c:extLst>
            <c:ext xmlns:c16="http://schemas.microsoft.com/office/drawing/2014/chart" uri="{C3380CC4-5D6E-409C-BE32-E72D297353CC}">
              <c16:uniqueId val="{0000001B-5631-41B3-A340-31C48878FC1C}"/>
            </c:ext>
          </c:extLst>
        </c:ser>
        <c:ser>
          <c:idx val="28"/>
          <c:order val="28"/>
          <c:val>
            <c:numRef>
              <c:f>Jacobian!$B$208:$CG$208</c:f>
              <c:numCache>
                <c:formatCode>0.00E+00</c:formatCode>
                <c:ptCount val="84"/>
                <c:pt idx="0">
                  <c:v>1.1628594516563828E-5</c:v>
                </c:pt>
                <c:pt idx="1">
                  <c:v>3.2960181128685065E-5</c:v>
                </c:pt>
                <c:pt idx="2">
                  <c:v>7.4375976948908997E-5</c:v>
                </c:pt>
                <c:pt idx="3">
                  <c:v>1.8179714538260193E-4</c:v>
                </c:pt>
                <c:pt idx="4">
                  <c:v>4.3259811331021469E-4</c:v>
                </c:pt>
                <c:pt idx="5">
                  <c:v>9.2689313410451019E-4</c:v>
                </c:pt>
                <c:pt idx="6">
                  <c:v>1.6210795446930945E-3</c:v>
                </c:pt>
                <c:pt idx="7">
                  <c:v>2.0523759182442367E-3</c:v>
                </c:pt>
                <c:pt idx="8">
                  <c:v>1.7762834710304371E-3</c:v>
                </c:pt>
                <c:pt idx="9">
                  <c:v>1.112355162134978E-3</c:v>
                </c:pt>
                <c:pt idx="10">
                  <c:v>5.676554519505187E-4</c:v>
                </c:pt>
                <c:pt idx="11">
                  <c:v>2.5935609085630916E-4</c:v>
                </c:pt>
                <c:pt idx="12">
                  <c:v>1.1255190112537522E-4</c:v>
                </c:pt>
                <c:pt idx="13">
                  <c:v>4.7301932530123948E-5</c:v>
                </c:pt>
                <c:pt idx="14">
                  <c:v>1.9761106464336593E-5</c:v>
                </c:pt>
                <c:pt idx="15">
                  <c:v>8.0180347628795766E-6</c:v>
                </c:pt>
                <c:pt idx="16">
                  <c:v>3.3678871522594877E-6</c:v>
                </c:pt>
                <c:pt idx="17">
                  <c:v>1.289823773839166E-6</c:v>
                </c:pt>
                <c:pt idx="18">
                  <c:v>6.135677571807801E-7</c:v>
                </c:pt>
                <c:pt idx="19">
                  <c:v>2.0728956736214472E-7</c:v>
                </c:pt>
                <c:pt idx="20">
                  <c:v>1.1601236496045729E-7</c:v>
                </c:pt>
                <c:pt idx="21">
                  <c:v>2.8036179405621479E-4</c:v>
                </c:pt>
                <c:pt idx="22">
                  <c:v>-5.1893602133954917E-4</c:v>
                </c:pt>
                <c:pt idx="23">
                  <c:v>8.9519047657941246E-4</c:v>
                </c:pt>
                <c:pt idx="24">
                  <c:v>-7.8699785712865202E-4</c:v>
                </c:pt>
                <c:pt idx="25">
                  <c:v>2.8368682992074225E-3</c:v>
                </c:pt>
                <c:pt idx="26">
                  <c:v>-1.1778543970708726E-3</c:v>
                </c:pt>
                <c:pt idx="27">
                  <c:v>3.2061795171521315E-2</c:v>
                </c:pt>
                <c:pt idx="28">
                  <c:v>-8.6363465158339814E-2</c:v>
                </c:pt>
                <c:pt idx="29">
                  <c:v>3.3823346389999669E-2</c:v>
                </c:pt>
                <c:pt idx="30">
                  <c:v>-1.2675665948759796E-3</c:v>
                </c:pt>
                <c:pt idx="31">
                  <c:v>3.2788184116287196E-3</c:v>
                </c:pt>
                <c:pt idx="32">
                  <c:v>-8.825682595500411E-4</c:v>
                </c:pt>
                <c:pt idx="33">
                  <c:v>1.0626638120559103E-3</c:v>
                </c:pt>
                <c:pt idx="34">
                  <c:v>-6.0281655695114942E-4</c:v>
                </c:pt>
                <c:pt idx="35">
                  <c:v>5.6255391818487745E-4</c:v>
                </c:pt>
                <c:pt idx="36">
                  <c:v>-4.3479940669259619E-4</c:v>
                </c:pt>
                <c:pt idx="37">
                  <c:v>3.8940802871071468E-4</c:v>
                </c:pt>
                <c:pt idx="38">
                  <c:v>-3.3895599298106944E-4</c:v>
                </c:pt>
                <c:pt idx="39">
                  <c:v>3.0428617408797772E-4</c:v>
                </c:pt>
                <c:pt idx="40">
                  <c:v>-2.6175853999623236E-4</c:v>
                </c:pt>
                <c:pt idx="41">
                  <c:v>1.2746089945891751E-4</c:v>
                </c:pt>
                <c:pt idx="42">
                  <c:v>-1.7076597196721593E-5</c:v>
                </c:pt>
                <c:pt idx="43">
                  <c:v>-4.694571835537561E-5</c:v>
                </c:pt>
                <c:pt idx="44">
                  <c:v>-9.1390965981042759E-5</c:v>
                </c:pt>
                <c:pt idx="45">
                  <c:v>-1.9123746082491322E-4</c:v>
                </c:pt>
                <c:pt idx="46">
                  <c:v>-3.8790286424358531E-4</c:v>
                </c:pt>
                <c:pt idx="47">
                  <c:v>-7.0939858830952151E-4</c:v>
                </c:pt>
                <c:pt idx="48">
                  <c:v>-1.0670814236856073E-3</c:v>
                </c:pt>
                <c:pt idx="49">
                  <c:v>-1.1798429678505024E-3</c:v>
                </c:pt>
                <c:pt idx="50">
                  <c:v>-9.117464230755562E-4</c:v>
                </c:pt>
                <c:pt idx="51">
                  <c:v>-5.235914473129212E-4</c:v>
                </c:pt>
                <c:pt idx="52">
                  <c:v>-2.5195841143364528E-4</c:v>
                </c:pt>
                <c:pt idx="53">
                  <c:v>-1.1160609312223882E-4</c:v>
                </c:pt>
                <c:pt idx="54">
                  <c:v>-4.8169746056732993E-5</c:v>
                </c:pt>
                <c:pt idx="55">
                  <c:v>-2.0654775952992513E-5</c:v>
                </c:pt>
                <c:pt idx="56">
                  <c:v>-8.9710989507731032E-6</c:v>
                </c:pt>
                <c:pt idx="57">
                  <c:v>-3.8814222503531626E-6</c:v>
                </c:pt>
                <c:pt idx="58">
                  <c:v>-1.7364132730099052E-6</c:v>
                </c:pt>
                <c:pt idx="59">
                  <c:v>-7.4080691884180217E-7</c:v>
                </c:pt>
                <c:pt idx="60">
                  <c:v>-3.6228607283746872E-7</c:v>
                </c:pt>
                <c:pt idx="61">
                  <c:v>-1.5235468718129683E-7</c:v>
                </c:pt>
                <c:pt idx="62">
                  <c:v>-7.1810592273333968E-8</c:v>
                </c:pt>
                <c:pt idx="63">
                  <c:v>-1.3215923789523389E-4</c:v>
                </c:pt>
                <c:pt idx="64">
                  <c:v>2.1079293347803671E-4</c:v>
                </c:pt>
                <c:pt idx="65">
                  <c:v>-2.4228943122136983E-4</c:v>
                </c:pt>
                <c:pt idx="66">
                  <c:v>9.7885738208199839E-5</c:v>
                </c:pt>
                <c:pt idx="67">
                  <c:v>-3.6456712230041914E-4</c:v>
                </c:pt>
                <c:pt idx="68">
                  <c:v>-5.1785756099377478E-5</c:v>
                </c:pt>
                <c:pt idx="69">
                  <c:v>-1.0379767015832114E-3</c:v>
                </c:pt>
                <c:pt idx="70">
                  <c:v>-2.1921123778257076E-4</c:v>
                </c:pt>
                <c:pt idx="71">
                  <c:v>7.4506190558508401E-4</c:v>
                </c:pt>
                <c:pt idx="72">
                  <c:v>-1.8537200270262366E-4</c:v>
                </c:pt>
                <c:pt idx="73">
                  <c:v>1.486180694348267E-4</c:v>
                </c:pt>
                <c:pt idx="74">
                  <c:v>-9.7697197776371015E-5</c:v>
                </c:pt>
                <c:pt idx="75">
                  <c:v>7.3139057587701418E-5</c:v>
                </c:pt>
                <c:pt idx="76">
                  <c:v>-5.9467233703563315E-5</c:v>
                </c:pt>
                <c:pt idx="77">
                  <c:v>4.4647249683959436E-5</c:v>
                </c:pt>
                <c:pt idx="78">
                  <c:v>-3.6323196076655242E-5</c:v>
                </c:pt>
                <c:pt idx="79">
                  <c:v>2.5289849493274452E-5</c:v>
                </c:pt>
                <c:pt idx="80">
                  <c:v>-1.5800103209436143E-5</c:v>
                </c:pt>
                <c:pt idx="81">
                  <c:v>-4.5880934738421116E-7</c:v>
                </c:pt>
                <c:pt idx="82">
                  <c:v>2.9760721183730024E-5</c:v>
                </c:pt>
                <c:pt idx="83">
                  <c:v>-1.6759004013367584E-5</c:v>
                </c:pt>
              </c:numCache>
            </c:numRef>
          </c:val>
          <c:extLst>
            <c:ext xmlns:c16="http://schemas.microsoft.com/office/drawing/2014/chart" uri="{C3380CC4-5D6E-409C-BE32-E72D297353CC}">
              <c16:uniqueId val="{0000001C-5631-41B3-A340-31C48878FC1C}"/>
            </c:ext>
          </c:extLst>
        </c:ser>
        <c:ser>
          <c:idx val="29"/>
          <c:order val="29"/>
          <c:val>
            <c:numRef>
              <c:f>Jacobian!$B$209:$CG$209</c:f>
              <c:numCache>
                <c:formatCode>0.00E+00</c:formatCode>
                <c:ptCount val="84"/>
                <c:pt idx="0">
                  <c:v>4.7514860229837573E-6</c:v>
                </c:pt>
                <c:pt idx="1">
                  <c:v>1.3732445294950325E-5</c:v>
                </c:pt>
                <c:pt idx="2">
                  <c:v>3.0948237559232481E-5</c:v>
                </c:pt>
                <c:pt idx="3">
                  <c:v>7.7667137049733514E-5</c:v>
                </c:pt>
                <c:pt idx="4">
                  <c:v>1.9326172559390965E-4</c:v>
                </c:pt>
                <c:pt idx="5">
                  <c:v>4.5947890775496021E-4</c:v>
                </c:pt>
                <c:pt idx="6">
                  <c:v>9.7954567437489519E-4</c:v>
                </c:pt>
                <c:pt idx="7">
                  <c:v>1.7026228617041755E-3</c:v>
                </c:pt>
                <c:pt idx="8">
                  <c:v>2.141593134028414E-3</c:v>
                </c:pt>
                <c:pt idx="9">
                  <c:v>1.8412148616688928E-3</c:v>
                </c:pt>
                <c:pt idx="10">
                  <c:v>1.1453374577160501E-3</c:v>
                </c:pt>
                <c:pt idx="11">
                  <c:v>5.8059197582079362E-4</c:v>
                </c:pt>
                <c:pt idx="12">
                  <c:v>2.6350686689755206E-4</c:v>
                </c:pt>
                <c:pt idx="13">
                  <c:v>1.1360100711874824E-4</c:v>
                </c:pt>
                <c:pt idx="14">
                  <c:v>4.7435325280208417E-5</c:v>
                </c:pt>
                <c:pt idx="15">
                  <c:v>1.9698112303756243E-5</c:v>
                </c:pt>
                <c:pt idx="16">
                  <c:v>7.9515592389629274E-6</c:v>
                </c:pt>
                <c:pt idx="17">
                  <c:v>3.3401785129681809E-6</c:v>
                </c:pt>
                <c:pt idx="18">
                  <c:v>1.3006487134649795E-6</c:v>
                </c:pt>
                <c:pt idx="19">
                  <c:v>6.8596332585836797E-7</c:v>
                </c:pt>
                <c:pt idx="20">
                  <c:v>1.9251264934054665E-7</c:v>
                </c:pt>
                <c:pt idx="21">
                  <c:v>-2.006086750349063E-4</c:v>
                </c:pt>
                <c:pt idx="22">
                  <c:v>4.6499856755592185E-4</c:v>
                </c:pt>
                <c:pt idx="23">
                  <c:v>-5.2162933047170687E-4</c:v>
                </c:pt>
                <c:pt idx="24">
                  <c:v>9.0297940515073516E-4</c:v>
                </c:pt>
                <c:pt idx="25">
                  <c:v>-7.8445705727089637E-4</c:v>
                </c:pt>
                <c:pt idx="26">
                  <c:v>2.9244443473568668E-3</c:v>
                </c:pt>
                <c:pt idx="27">
                  <c:v>-1.1920205815644414E-3</c:v>
                </c:pt>
                <c:pt idx="28">
                  <c:v>3.3009826283725105E-2</c:v>
                </c:pt>
                <c:pt idx="29">
                  <c:v>-8.8493173461952304E-2</c:v>
                </c:pt>
                <c:pt idx="30">
                  <c:v>3.452032395393631E-2</c:v>
                </c:pt>
                <c:pt idx="31">
                  <c:v>-1.2792635797098319E-3</c:v>
                </c:pt>
                <c:pt idx="32">
                  <c:v>3.314473355558119E-3</c:v>
                </c:pt>
                <c:pt idx="33">
                  <c:v>-8.8675431505746158E-4</c:v>
                </c:pt>
                <c:pt idx="34">
                  <c:v>1.067036993394303E-3</c:v>
                </c:pt>
                <c:pt idx="35">
                  <c:v>-6.0494255776516828E-4</c:v>
                </c:pt>
                <c:pt idx="36">
                  <c:v>5.65080892806889E-4</c:v>
                </c:pt>
                <c:pt idx="37">
                  <c:v>-4.3778477897060447E-4</c:v>
                </c:pt>
                <c:pt idx="38">
                  <c:v>3.9331891389935049E-4</c:v>
                </c:pt>
                <c:pt idx="39">
                  <c:v>-3.392811375084471E-4</c:v>
                </c:pt>
                <c:pt idx="40">
                  <c:v>2.927136268810133E-4</c:v>
                </c:pt>
                <c:pt idx="41">
                  <c:v>-1.4120698970540617E-4</c:v>
                </c:pt>
                <c:pt idx="42">
                  <c:v>-7.4688155985685611E-6</c:v>
                </c:pt>
                <c:pt idx="43">
                  <c:v>-2.0884502037449795E-5</c:v>
                </c:pt>
                <c:pt idx="44">
                  <c:v>-4.082200991071689E-5</c:v>
                </c:pt>
                <c:pt idx="45">
                  <c:v>-8.796306310062455E-5</c:v>
                </c:pt>
                <c:pt idx="46">
                  <c:v>-1.8728078807598919E-4</c:v>
                </c:pt>
                <c:pt idx="47">
                  <c:v>-3.8066389121255899E-4</c:v>
                </c:pt>
                <c:pt idx="48">
                  <c:v>-6.971081732093003E-4</c:v>
                </c:pt>
                <c:pt idx="49">
                  <c:v>-1.0522105649389919E-3</c:v>
                </c:pt>
                <c:pt idx="50">
                  <c:v>-1.1709032741051427E-3</c:v>
                </c:pt>
                <c:pt idx="51">
                  <c:v>-9.1359319198183698E-4</c:v>
                </c:pt>
                <c:pt idx="52">
                  <c:v>-5.3125866729371676E-4</c:v>
                </c:pt>
                <c:pt idx="53">
                  <c:v>-2.5938601742303395E-4</c:v>
                </c:pt>
                <c:pt idx="54">
                  <c:v>-1.1667381714328019E-4</c:v>
                </c:pt>
                <c:pt idx="55">
                  <c:v>-5.1114931127638506E-5</c:v>
                </c:pt>
                <c:pt idx="56">
                  <c:v>-2.2210995650382056E-5</c:v>
                </c:pt>
                <c:pt idx="57">
                  <c:v>-9.7532534094962725E-6</c:v>
                </c:pt>
                <c:pt idx="58">
                  <c:v>-4.2510288175957745E-6</c:v>
                </c:pt>
                <c:pt idx="59">
                  <c:v>-1.916348146756121E-6</c:v>
                </c:pt>
                <c:pt idx="60">
                  <c:v>-8.3076722779714289E-7</c:v>
                </c:pt>
                <c:pt idx="61">
                  <c:v>-4.4847440669529889E-7</c:v>
                </c:pt>
                <c:pt idx="62">
                  <c:v>-1.4346357817305529E-7</c:v>
                </c:pt>
                <c:pt idx="63">
                  <c:v>9.7741080146866979E-5</c:v>
                </c:pt>
                <c:pt idx="64">
                  <c:v>-2.1741140427340618E-4</c:v>
                </c:pt>
                <c:pt idx="65">
                  <c:v>1.4041280478837586E-4</c:v>
                </c:pt>
                <c:pt idx="66">
                  <c:v>-1.8966842402177319E-4</c:v>
                </c:pt>
                <c:pt idx="67">
                  <c:v>7.3514227440341356E-5</c:v>
                </c:pt>
                <c:pt idx="68">
                  <c:v>-3.1782208341946735E-4</c:v>
                </c:pt>
                <c:pt idx="69">
                  <c:v>-6.6450271922623445E-5</c:v>
                </c:pt>
                <c:pt idx="70">
                  <c:v>-8.9052727763339534E-4</c:v>
                </c:pt>
                <c:pt idx="71">
                  <c:v>-2.2485402433684764E-4</c:v>
                </c:pt>
                <c:pt idx="72">
                  <c:v>6.3222262953576281E-4</c:v>
                </c:pt>
                <c:pt idx="73">
                  <c:v>-1.7880405196392615E-4</c:v>
                </c:pt>
                <c:pt idx="74">
                  <c:v>1.1200630977081411E-4</c:v>
                </c:pt>
                <c:pt idx="75">
                  <c:v>-8.5068761210628662E-5</c:v>
                </c:pt>
                <c:pt idx="76">
                  <c:v>5.2920343844733944E-5</c:v>
                </c:pt>
                <c:pt idx="77">
                  <c:v>-4.5398490382944139E-5</c:v>
                </c:pt>
                <c:pt idx="78">
                  <c:v>2.8777339698919255E-5</c:v>
                </c:pt>
                <c:pt idx="79">
                  <c:v>-2.0775535136490811E-5</c:v>
                </c:pt>
                <c:pt idx="80">
                  <c:v>7.8993496150562337E-6</c:v>
                </c:pt>
                <c:pt idx="81">
                  <c:v>8.3866666304856107E-6</c:v>
                </c:pt>
                <c:pt idx="82">
                  <c:v>-4.162634662290474E-5</c:v>
                </c:pt>
                <c:pt idx="83">
                  <c:v>2.2416915621234604E-5</c:v>
                </c:pt>
              </c:numCache>
            </c:numRef>
          </c:val>
          <c:extLst>
            <c:ext xmlns:c16="http://schemas.microsoft.com/office/drawing/2014/chart" uri="{C3380CC4-5D6E-409C-BE32-E72D297353CC}">
              <c16:uniqueId val="{0000001D-5631-41B3-A340-31C48878FC1C}"/>
            </c:ext>
          </c:extLst>
        </c:ser>
        <c:ser>
          <c:idx val="30"/>
          <c:order val="30"/>
          <c:val>
            <c:numRef>
              <c:f>Jacobian!$B$210:$CG$210</c:f>
              <c:numCache>
                <c:formatCode>0.00E+00</c:formatCode>
                <c:ptCount val="84"/>
                <c:pt idx="0">
                  <c:v>1.9951429969954618E-6</c:v>
                </c:pt>
                <c:pt idx="1">
                  <c:v>5.5841442562929727E-6</c:v>
                </c:pt>
                <c:pt idx="2">
                  <c:v>1.2903632392583749E-5</c:v>
                </c:pt>
                <c:pt idx="3">
                  <c:v>3.2334142352522279E-5</c:v>
                </c:pt>
                <c:pt idx="4">
                  <c:v>8.2569953796522843E-5</c:v>
                </c:pt>
                <c:pt idx="5">
                  <c:v>2.0528646471747785E-4</c:v>
                </c:pt>
                <c:pt idx="6">
                  <c:v>4.8558159845725458E-4</c:v>
                </c:pt>
                <c:pt idx="7">
                  <c:v>1.0288219981557302E-3</c:v>
                </c:pt>
                <c:pt idx="8">
                  <c:v>1.7766195078922236E-3</c:v>
                </c:pt>
                <c:pt idx="9">
                  <c:v>2.2198595666675469E-3</c:v>
                </c:pt>
                <c:pt idx="10">
                  <c:v>1.8957831752985678E-3</c:v>
                </c:pt>
                <c:pt idx="11">
                  <c:v>1.171426687725289E-3</c:v>
                </c:pt>
                <c:pt idx="12">
                  <c:v>5.8987511838860893E-4</c:v>
                </c:pt>
                <c:pt idx="13">
                  <c:v>2.6595900677599851E-4</c:v>
                </c:pt>
                <c:pt idx="14">
                  <c:v>1.1392189177597634E-4</c:v>
                </c:pt>
                <c:pt idx="15">
                  <c:v>4.7279734658911958E-5</c:v>
                </c:pt>
                <c:pt idx="16">
                  <c:v>1.9540071706075762E-5</c:v>
                </c:pt>
                <c:pt idx="17">
                  <c:v>7.8793692229811181E-6</c:v>
                </c:pt>
                <c:pt idx="18">
                  <c:v>3.3737278148063824E-6</c:v>
                </c:pt>
                <c:pt idx="19">
                  <c:v>1.4656806033497766E-6</c:v>
                </c:pt>
                <c:pt idx="20">
                  <c:v>5.6706327921206204E-7</c:v>
                </c:pt>
                <c:pt idx="21">
                  <c:v>1.7314450169961555E-4</c:v>
                </c:pt>
                <c:pt idx="22">
                  <c:v>-3.5167430233571534E-4</c:v>
                </c:pt>
                <c:pt idx="23">
                  <c:v>4.7172218891860347E-4</c:v>
                </c:pt>
                <c:pt idx="24">
                  <c:v>-5.2034868564670707E-4</c:v>
                </c:pt>
                <c:pt idx="25">
                  <c:v>9.1576109329930444E-4</c:v>
                </c:pt>
                <c:pt idx="26">
                  <c:v>-7.9222339865564104E-4</c:v>
                </c:pt>
                <c:pt idx="27">
                  <c:v>3.0061322954916697E-3</c:v>
                </c:pt>
                <c:pt idx="28">
                  <c:v>-1.2118641417289584E-3</c:v>
                </c:pt>
                <c:pt idx="29">
                  <c:v>3.3817405092592387E-2</c:v>
                </c:pt>
                <c:pt idx="30">
                  <c:v>-9.0339480902538044E-2</c:v>
                </c:pt>
                <c:pt idx="31">
                  <c:v>3.5078147930469594E-2</c:v>
                </c:pt>
                <c:pt idx="32">
                  <c:v>-1.2925767184373564E-3</c:v>
                </c:pt>
                <c:pt idx="33">
                  <c:v>3.340924017772019E-3</c:v>
                </c:pt>
                <c:pt idx="34">
                  <c:v>-8.9326324215914087E-4</c:v>
                </c:pt>
                <c:pt idx="35">
                  <c:v>1.0716004024369642E-3</c:v>
                </c:pt>
                <c:pt idx="36">
                  <c:v>-6.1050551251165899E-4</c:v>
                </c:pt>
                <c:pt idx="37">
                  <c:v>5.7003059067300488E-4</c:v>
                </c:pt>
                <c:pt idx="38">
                  <c:v>-4.4496121232938396E-4</c:v>
                </c:pt>
                <c:pt idx="39">
                  <c:v>3.9648094113224776E-4</c:v>
                </c:pt>
                <c:pt idx="40">
                  <c:v>-3.2989099551270835E-4</c:v>
                </c:pt>
                <c:pt idx="41">
                  <c:v>1.607926847841226E-4</c:v>
                </c:pt>
                <c:pt idx="42">
                  <c:v>-3.3122049911336184E-6</c:v>
                </c:pt>
                <c:pt idx="43">
                  <c:v>-9.0351580405257234E-6</c:v>
                </c:pt>
                <c:pt idx="44">
                  <c:v>-1.809338265448252E-5</c:v>
                </c:pt>
                <c:pt idx="45">
                  <c:v>-3.9140930609470704E-5</c:v>
                </c:pt>
                <c:pt idx="46">
                  <c:v>-8.5767406134167401E-5</c:v>
                </c:pt>
                <c:pt idx="47">
                  <c:v>-1.8292414136122147E-4</c:v>
                </c:pt>
                <c:pt idx="48">
                  <c:v>-3.7203709177958597E-4</c:v>
                </c:pt>
                <c:pt idx="49">
                  <c:v>-6.8293041612308455E-4</c:v>
                </c:pt>
                <c:pt idx="50">
                  <c:v>-1.0359412781687947E-3</c:v>
                </c:pt>
                <c:pt idx="51">
                  <c:v>-1.1620735838798685E-3</c:v>
                </c:pt>
                <c:pt idx="52">
                  <c:v>-9.1677240285368915E-4</c:v>
                </c:pt>
                <c:pt idx="53">
                  <c:v>-5.4031741607076086E-4</c:v>
                </c:pt>
                <c:pt idx="54">
                  <c:v>-2.6771245901840475E-4</c:v>
                </c:pt>
                <c:pt idx="55">
                  <c:v>-1.2219266661231103E-4</c:v>
                </c:pt>
                <c:pt idx="56">
                  <c:v>-5.4252415296550264E-5</c:v>
                </c:pt>
                <c:pt idx="57">
                  <c:v>-2.3834233637753349E-5</c:v>
                </c:pt>
                <c:pt idx="58">
                  <c:v>-1.0554627369519271E-5</c:v>
                </c:pt>
                <c:pt idx="59">
                  <c:v>-4.6304125087540531E-6</c:v>
                </c:pt>
                <c:pt idx="60">
                  <c:v>-2.1301463917308336E-6</c:v>
                </c:pt>
                <c:pt idx="61">
                  <c:v>-1.0201492622549463E-6</c:v>
                </c:pt>
                <c:pt idx="62">
                  <c:v>-3.9463097327075542E-7</c:v>
                </c:pt>
                <c:pt idx="63">
                  <c:v>-9.1935486982345853E-5</c:v>
                </c:pt>
                <c:pt idx="64">
                  <c:v>1.6991320327837343E-4</c:v>
                </c:pt>
                <c:pt idx="65">
                  <c:v>-1.5036055457985788E-4</c:v>
                </c:pt>
                <c:pt idx="66">
                  <c:v>1.0564385370876249E-4</c:v>
                </c:pt>
                <c:pt idx="67">
                  <c:v>-1.60249595219089E-4</c:v>
                </c:pt>
                <c:pt idx="68">
                  <c:v>5.4653900607540773E-5</c:v>
                </c:pt>
                <c:pt idx="69">
                  <c:v>-2.8162304855229543E-4</c:v>
                </c:pt>
                <c:pt idx="70">
                  <c:v>-7.9523272427727869E-5</c:v>
                </c:pt>
                <c:pt idx="71">
                  <c:v>-7.8113790671450079E-4</c:v>
                </c:pt>
                <c:pt idx="72">
                  <c:v>-2.2970193897833073E-4</c:v>
                </c:pt>
                <c:pt idx="73">
                  <c:v>4.8524652471734715E-4</c:v>
                </c:pt>
                <c:pt idx="74">
                  <c:v>-1.7179450720526091E-4</c:v>
                </c:pt>
                <c:pt idx="75">
                  <c:v>7.1319364301568783E-5</c:v>
                </c:pt>
                <c:pt idx="76">
                  <c:v>-7.2023155759302264E-5</c:v>
                </c:pt>
                <c:pt idx="77">
                  <c:v>3.0581873188005196E-5</c:v>
                </c:pt>
                <c:pt idx="78">
                  <c:v>-3.0420039145273472E-5</c:v>
                </c:pt>
                <c:pt idx="79">
                  <c:v>9.9746905671145982E-6</c:v>
                </c:pt>
                <c:pt idx="80">
                  <c:v>-2.3833660645034265E-6</c:v>
                </c:pt>
                <c:pt idx="81">
                  <c:v>-1.9501752154990843E-5</c:v>
                </c:pt>
                <c:pt idx="82">
                  <c:v>5.4146221735923649E-5</c:v>
                </c:pt>
                <c:pt idx="83">
                  <c:v>-2.9653800962794606E-5</c:v>
                </c:pt>
              </c:numCache>
            </c:numRef>
          </c:val>
          <c:extLst>
            <c:ext xmlns:c16="http://schemas.microsoft.com/office/drawing/2014/chart" uri="{C3380CC4-5D6E-409C-BE32-E72D297353CC}">
              <c16:uniqueId val="{0000001E-5631-41B3-A340-31C48878FC1C}"/>
            </c:ext>
          </c:extLst>
        </c:ser>
        <c:ser>
          <c:idx val="31"/>
          <c:order val="31"/>
          <c:val>
            <c:numRef>
              <c:f>Jacobian!$B$211:$CG$211</c:f>
              <c:numCache>
                <c:formatCode>0.00E+00</c:formatCode>
                <c:ptCount val="84"/>
                <c:pt idx="0">
                  <c:v>7.8849903950135272E-7</c:v>
                </c:pt>
                <c:pt idx="1">
                  <c:v>2.3667828784318656E-6</c:v>
                </c:pt>
                <c:pt idx="2">
                  <c:v>5.2460663034158558E-6</c:v>
                </c:pt>
                <c:pt idx="3">
                  <c:v>1.3478976781465763E-5</c:v>
                </c:pt>
                <c:pt idx="4">
                  <c:v>3.4381620455067839E-5</c:v>
                </c:pt>
                <c:pt idx="5">
                  <c:v>8.770379350705501E-5</c:v>
                </c:pt>
                <c:pt idx="6">
                  <c:v>2.1695062833362126E-4</c:v>
                </c:pt>
                <c:pt idx="7">
                  <c:v>5.099990305567748E-4</c:v>
                </c:pt>
                <c:pt idx="8">
                  <c:v>1.0735201643892929E-3</c:v>
                </c:pt>
                <c:pt idx="9">
                  <c:v>1.8415136017961937E-3</c:v>
                </c:pt>
                <c:pt idx="10">
                  <c:v>2.2856097605259275E-3</c:v>
                </c:pt>
                <c:pt idx="11">
                  <c:v>1.9389292992942158E-3</c:v>
                </c:pt>
                <c:pt idx="12">
                  <c:v>1.1901333428756705E-3</c:v>
                </c:pt>
                <c:pt idx="13">
                  <c:v>5.9535472683345538E-4</c:v>
                </c:pt>
                <c:pt idx="14">
                  <c:v>2.6670131994131757E-4</c:v>
                </c:pt>
                <c:pt idx="15">
                  <c:v>1.1355170514131446E-4</c:v>
                </c:pt>
                <c:pt idx="16">
                  <c:v>4.6892074112281841E-5</c:v>
                </c:pt>
                <c:pt idx="17">
                  <c:v>1.9371763774530134E-5</c:v>
                </c:pt>
                <c:pt idx="18">
                  <c:v>7.9509106745370857E-6</c:v>
                </c:pt>
                <c:pt idx="19">
                  <c:v>3.7894280850047521E-6</c:v>
                </c:pt>
                <c:pt idx="20">
                  <c:v>1.2669850358108324E-6</c:v>
                </c:pt>
                <c:pt idx="21">
                  <c:v>-1.4237667457089103E-4</c:v>
                </c:pt>
                <c:pt idx="22">
                  <c:v>3.0535488415692278E-4</c:v>
                </c:pt>
                <c:pt idx="23">
                  <c:v>-3.6115769687288776E-4</c:v>
                </c:pt>
                <c:pt idx="24">
                  <c:v>4.7546891902782909E-4</c:v>
                </c:pt>
                <c:pt idx="25">
                  <c:v>-5.2215406714234283E-4</c:v>
                </c:pt>
                <c:pt idx="26">
                  <c:v>9.3522703998788655E-4</c:v>
                </c:pt>
                <c:pt idx="27">
                  <c:v>-8.0430356335488837E-4</c:v>
                </c:pt>
                <c:pt idx="28">
                  <c:v>3.0849333210263719E-3</c:v>
                </c:pt>
                <c:pt idx="29">
                  <c:v>-1.2332549774851729E-3</c:v>
                </c:pt>
                <c:pt idx="30">
                  <c:v>3.4520061306752163E-2</c:v>
                </c:pt>
                <c:pt idx="31">
                  <c:v>-9.1809921631636315E-2</c:v>
                </c:pt>
                <c:pt idx="32">
                  <c:v>3.5520835304407035E-2</c:v>
                </c:pt>
                <c:pt idx="33">
                  <c:v>-1.3057219546032041E-3</c:v>
                </c:pt>
                <c:pt idx="34">
                  <c:v>3.3604707456140509E-3</c:v>
                </c:pt>
                <c:pt idx="35">
                  <c:v>-9.0134060035648072E-4</c:v>
                </c:pt>
                <c:pt idx="36">
                  <c:v>1.078210518175109E-3</c:v>
                </c:pt>
                <c:pt idx="37">
                  <c:v>-6.1925204282232439E-4</c:v>
                </c:pt>
                <c:pt idx="38">
                  <c:v>5.7990159309954156E-4</c:v>
                </c:pt>
                <c:pt idx="39">
                  <c:v>-4.5209572662638353E-4</c:v>
                </c:pt>
                <c:pt idx="40">
                  <c:v>3.9010986136654789E-4</c:v>
                </c:pt>
                <c:pt idx="41">
                  <c:v>-1.8365657128755874E-4</c:v>
                </c:pt>
                <c:pt idx="42">
                  <c:v>-1.3892565067150122E-6</c:v>
                </c:pt>
                <c:pt idx="43">
                  <c:v>-4.004496308904921E-6</c:v>
                </c:pt>
                <c:pt idx="44">
                  <c:v>-7.7825090977233618E-6</c:v>
                </c:pt>
                <c:pt idx="45">
                  <c:v>-1.7245897971973389E-5</c:v>
                </c:pt>
                <c:pt idx="46">
                  <c:v>-3.7944302679389657E-5</c:v>
                </c:pt>
                <c:pt idx="47">
                  <c:v>-8.3239465262521103E-5</c:v>
                </c:pt>
                <c:pt idx="48">
                  <c:v>-1.7753879106947247E-4</c:v>
                </c:pt>
                <c:pt idx="49">
                  <c:v>-3.615795702166018E-4</c:v>
                </c:pt>
                <c:pt idx="50">
                  <c:v>-6.661402106394041E-4</c:v>
                </c:pt>
                <c:pt idx="51">
                  <c:v>-1.0169097634387257E-3</c:v>
                </c:pt>
                <c:pt idx="52">
                  <c:v>-1.1514759497073535E-3</c:v>
                </c:pt>
                <c:pt idx="53">
                  <c:v>-9.194940659407061E-4</c:v>
                </c:pt>
                <c:pt idx="54">
                  <c:v>-5.4952703215294053E-4</c:v>
                </c:pt>
                <c:pt idx="55">
                  <c:v>-2.7622387393983513E-4</c:v>
                </c:pt>
                <c:pt idx="56">
                  <c:v>-1.27788099461742E-4</c:v>
                </c:pt>
                <c:pt idx="57">
                  <c:v>-5.7391553628241416E-5</c:v>
                </c:pt>
                <c:pt idx="58">
                  <c:v>-2.543384902211242E-5</c:v>
                </c:pt>
                <c:pt idx="59">
                  <c:v>-1.1353110980958989E-5</c:v>
                </c:pt>
                <c:pt idx="60">
                  <c:v>-5.0776647266426005E-6</c:v>
                </c:pt>
                <c:pt idx="61">
                  <c:v>-2.5818511023054774E-6</c:v>
                </c:pt>
                <c:pt idx="62">
                  <c:v>-9.1077051042070834E-7</c:v>
                </c:pt>
                <c:pt idx="63">
                  <c:v>7.8144978335285047E-5</c:v>
                </c:pt>
                <c:pt idx="64">
                  <c:v>-1.5760041816838385E-4</c:v>
                </c:pt>
                <c:pt idx="65">
                  <c:v>1.1819285124364982E-4</c:v>
                </c:pt>
                <c:pt idx="66">
                  <c:v>-1.1657021936149464E-4</c:v>
                </c:pt>
                <c:pt idx="67">
                  <c:v>8.4492255836884924E-5</c:v>
                </c:pt>
                <c:pt idx="68">
                  <c:v>-1.3548175106146932E-4</c:v>
                </c:pt>
                <c:pt idx="69">
                  <c:v>3.9284115187620691E-5</c:v>
                </c:pt>
                <c:pt idx="70">
                  <c:v>-2.4372637626761466E-4</c:v>
                </c:pt>
                <c:pt idx="71">
                  <c:v>-9.1402264011222284E-5</c:v>
                </c:pt>
                <c:pt idx="72">
                  <c:v>-6.3698889256592851E-4</c:v>
                </c:pt>
                <c:pt idx="73">
                  <c:v>-2.3352307559426199E-4</c:v>
                </c:pt>
                <c:pt idx="74">
                  <c:v>3.6378510508901983E-4</c:v>
                </c:pt>
                <c:pt idx="75">
                  <c:v>-1.6386924112922447E-4</c:v>
                </c:pt>
                <c:pt idx="76">
                  <c:v>3.1811048320742397E-5</c:v>
                </c:pt>
                <c:pt idx="77">
                  <c:v>-5.7752921814265069E-5</c:v>
                </c:pt>
                <c:pt idx="78">
                  <c:v>7.5017271259275143E-6</c:v>
                </c:pt>
                <c:pt idx="79">
                  <c:v>-1.2605719843192792E-5</c:v>
                </c:pt>
                <c:pt idx="80">
                  <c:v>-1.2137545289715217E-5</c:v>
                </c:pt>
                <c:pt idx="81">
                  <c:v>2.7254821490056705E-5</c:v>
                </c:pt>
                <c:pt idx="82">
                  <c:v>-7.2845440958672745E-5</c:v>
                </c:pt>
                <c:pt idx="83">
                  <c:v>3.6865081618770357E-5</c:v>
                </c:pt>
              </c:numCache>
            </c:numRef>
          </c:val>
          <c:extLst>
            <c:ext xmlns:c16="http://schemas.microsoft.com/office/drawing/2014/chart" uri="{C3380CC4-5D6E-409C-BE32-E72D297353CC}">
              <c16:uniqueId val="{0000001F-5631-41B3-A340-31C48878FC1C}"/>
            </c:ext>
          </c:extLst>
        </c:ser>
        <c:ser>
          <c:idx val="32"/>
          <c:order val="32"/>
          <c:val>
            <c:numRef>
              <c:f>Jacobian!$B$212:$CG$212</c:f>
              <c:numCache>
                <c:formatCode>0.00E+00</c:formatCode>
                <c:ptCount val="84"/>
                <c:pt idx="0">
                  <c:v>3.5295977138262894E-7</c:v>
                </c:pt>
                <c:pt idx="1">
                  <c:v>9.1556340045599667E-7</c:v>
                </c:pt>
                <c:pt idx="2">
                  <c:v>2.2263297101063858E-6</c:v>
                </c:pt>
                <c:pt idx="3">
                  <c:v>5.4832865784392627E-6</c:v>
                </c:pt>
                <c:pt idx="4">
                  <c:v>1.432892808397385E-5</c:v>
                </c:pt>
                <c:pt idx="5">
                  <c:v>3.652241652000373E-5</c:v>
                </c:pt>
                <c:pt idx="6">
                  <c:v>9.2683361816035134E-5</c:v>
                </c:pt>
                <c:pt idx="7">
                  <c:v>2.2785903621591982E-4</c:v>
                </c:pt>
                <c:pt idx="8">
                  <c:v>5.3214736202104841E-4</c:v>
                </c:pt>
                <c:pt idx="9">
                  <c:v>1.1127169658038884E-3</c:v>
                </c:pt>
                <c:pt idx="10">
                  <c:v>1.8960286305153748E-3</c:v>
                </c:pt>
                <c:pt idx="11">
                  <c:v>2.3375915398297889E-3</c:v>
                </c:pt>
                <c:pt idx="12">
                  <c:v>1.9698632430906952E-3</c:v>
                </c:pt>
                <c:pt idx="13">
                  <c:v>1.2011668805459461E-3</c:v>
                </c:pt>
                <c:pt idx="14">
                  <c:v>5.9701293916580346E-4</c:v>
                </c:pt>
                <c:pt idx="15">
                  <c:v>2.6582365713272177E-4</c:v>
                </c:pt>
                <c:pt idx="16">
                  <c:v>1.1262998208964978E-4</c:v>
                </c:pt>
                <c:pt idx="17">
                  <c:v>4.6476497518833735E-5</c:v>
                </c:pt>
                <c:pt idx="18">
                  <c:v>1.9559415019588103E-5</c:v>
                </c:pt>
                <c:pt idx="19">
                  <c:v>8.941983846156077E-6</c:v>
                </c:pt>
                <c:pt idx="20">
                  <c:v>3.2063200908138809E-6</c:v>
                </c:pt>
                <c:pt idx="21">
                  <c:v>1.2466717900161872E-4</c:v>
                </c:pt>
                <c:pt idx="22">
                  <c:v>-2.582508514869761E-4</c:v>
                </c:pt>
                <c:pt idx="23">
                  <c:v>3.1676872700909516E-4</c:v>
                </c:pt>
                <c:pt idx="24">
                  <c:v>-3.6487420195230194E-4</c:v>
                </c:pt>
                <c:pt idx="25">
                  <c:v>4.8070996809616525E-4</c:v>
                </c:pt>
                <c:pt idx="26">
                  <c:v>-5.296094647613955E-4</c:v>
                </c:pt>
                <c:pt idx="27">
                  <c:v>9.5635286818571597E-4</c:v>
                </c:pt>
                <c:pt idx="28">
                  <c:v>-8.2011817602850394E-4</c:v>
                </c:pt>
                <c:pt idx="29">
                  <c:v>3.1559002459052039E-3</c:v>
                </c:pt>
                <c:pt idx="30">
                  <c:v>-1.2562976556982955E-3</c:v>
                </c:pt>
                <c:pt idx="31">
                  <c:v>3.5082489971511865E-2</c:v>
                </c:pt>
                <c:pt idx="32">
                  <c:v>-9.2970024399053428E-2</c:v>
                </c:pt>
                <c:pt idx="33">
                  <c:v>3.5808968890596607E-2</c:v>
                </c:pt>
                <c:pt idx="34">
                  <c:v>-1.3202502803750784E-3</c:v>
                </c:pt>
                <c:pt idx="35">
                  <c:v>3.369235926942808E-3</c:v>
                </c:pt>
                <c:pt idx="36">
                  <c:v>-9.1345183060679116E-4</c:v>
                </c:pt>
                <c:pt idx="37">
                  <c:v>1.0861882879243769E-3</c:v>
                </c:pt>
                <c:pt idx="38">
                  <c:v>-6.3471594207910613E-4</c:v>
                </c:pt>
                <c:pt idx="39">
                  <c:v>5.9057294062926755E-4</c:v>
                </c:pt>
                <c:pt idx="40">
                  <c:v>-4.4934087024088538E-4</c:v>
                </c:pt>
                <c:pt idx="41">
                  <c:v>2.2337260515878382E-4</c:v>
                </c:pt>
                <c:pt idx="42">
                  <c:v>-6.3673805611925976E-7</c:v>
                </c:pt>
                <c:pt idx="43">
                  <c:v>-1.6426513452588873E-6</c:v>
                </c:pt>
                <c:pt idx="44">
                  <c:v>-3.437811809900033E-6</c:v>
                </c:pt>
                <c:pt idx="45">
                  <c:v>-7.3907674864932337E-6</c:v>
                </c:pt>
                <c:pt idx="46">
                  <c:v>-1.6642098536654555E-5</c:v>
                </c:pt>
                <c:pt idx="47">
                  <c:v>-3.666231942551346E-5</c:v>
                </c:pt>
                <c:pt idx="48">
                  <c:v>-8.0388012918451265E-5</c:v>
                </c:pt>
                <c:pt idx="49">
                  <c:v>-1.7159522578287701E-4</c:v>
                </c:pt>
                <c:pt idx="50">
                  <c:v>-3.5041230812525934E-4</c:v>
                </c:pt>
                <c:pt idx="51">
                  <c:v>-6.4887141469568965E-4</c:v>
                </c:pt>
                <c:pt idx="52">
                  <c:v>-9.9842575375552202E-4</c:v>
                </c:pt>
                <c:pt idx="53">
                  <c:v>-1.1428201224150856E-3</c:v>
                </c:pt>
                <c:pt idx="54">
                  <c:v>-9.2459650073795324E-4</c:v>
                </c:pt>
                <c:pt idx="55">
                  <c:v>-5.6043005242943276E-4</c:v>
                </c:pt>
                <c:pt idx="56">
                  <c:v>-2.8557874978467498E-4</c:v>
                </c:pt>
                <c:pt idx="57">
                  <c:v>-1.3369125361727583E-4</c:v>
                </c:pt>
                <c:pt idx="58">
                  <c:v>-6.0609193439049753E-5</c:v>
                </c:pt>
                <c:pt idx="59">
                  <c:v>-2.7079858100927015E-5</c:v>
                </c:pt>
                <c:pt idx="60">
                  <c:v>-1.2340202111328315E-5</c:v>
                </c:pt>
                <c:pt idx="61">
                  <c:v>-6.103017915451309E-6</c:v>
                </c:pt>
                <c:pt idx="62">
                  <c:v>-2.2555725638570162E-6</c:v>
                </c:pt>
                <c:pt idx="63">
                  <c:v>-7.132491797987214E-5</c:v>
                </c:pt>
                <c:pt idx="64">
                  <c:v>1.3696914552323265E-4</c:v>
                </c:pt>
                <c:pt idx="65">
                  <c:v>-1.113269663590522E-4</c:v>
                </c:pt>
                <c:pt idx="66">
                  <c:v>9.0591068655445004E-5</c:v>
                </c:pt>
                <c:pt idx="67">
                  <c:v>-9.5654199812386962E-5</c:v>
                </c:pt>
                <c:pt idx="68">
                  <c:v>6.736751755320424E-5</c:v>
                </c:pt>
                <c:pt idx="69">
                  <c:v>-1.1497907970531467E-4</c:v>
                </c:pt>
                <c:pt idx="70">
                  <c:v>2.5035600517019493E-5</c:v>
                </c:pt>
                <c:pt idx="71">
                  <c:v>-2.0891202574664682E-4</c:v>
                </c:pt>
                <c:pt idx="72">
                  <c:v>-1.0287938716227759E-4</c:v>
                </c:pt>
                <c:pt idx="73">
                  <c:v>-5.1772213320642503E-4</c:v>
                </c:pt>
                <c:pt idx="74">
                  <c:v>-2.3648678775093433E-4</c:v>
                </c:pt>
                <c:pt idx="75">
                  <c:v>2.0295091476041493E-4</c:v>
                </c:pt>
                <c:pt idx="76">
                  <c:v>-1.5493677720494365E-4</c:v>
                </c:pt>
                <c:pt idx="77">
                  <c:v>-1.4255565241718701E-5</c:v>
                </c:pt>
                <c:pt idx="78">
                  <c:v>-4.1914311194661212E-5</c:v>
                </c:pt>
                <c:pt idx="79">
                  <c:v>-2.1154755924245977E-5</c:v>
                </c:pt>
                <c:pt idx="80">
                  <c:v>9.504874082958107E-6</c:v>
                </c:pt>
                <c:pt idx="81">
                  <c:v>-4.9624230329980997E-5</c:v>
                </c:pt>
                <c:pt idx="82">
                  <c:v>8.7434741993507533E-5</c:v>
                </c:pt>
                <c:pt idx="83">
                  <c:v>-4.9426247735896959E-5</c:v>
                </c:pt>
              </c:numCache>
            </c:numRef>
          </c:val>
          <c:extLst>
            <c:ext xmlns:c16="http://schemas.microsoft.com/office/drawing/2014/chart" uri="{C3380CC4-5D6E-409C-BE32-E72D297353CC}">
              <c16:uniqueId val="{00000020-5631-41B3-A340-31C48878FC1C}"/>
            </c:ext>
          </c:extLst>
        </c:ser>
        <c:ser>
          <c:idx val="33"/>
          <c:order val="33"/>
          <c:val>
            <c:numRef>
              <c:f>Jacobian!$B$213:$CG$213</c:f>
              <c:numCache>
                <c:formatCode>0.00E+00</c:formatCode>
                <c:ptCount val="84"/>
                <c:pt idx="0">
                  <c:v>1.1984572646020566E-7</c:v>
                </c:pt>
                <c:pt idx="1">
                  <c:v>4.2856105920532306E-7</c:v>
                </c:pt>
                <c:pt idx="2">
                  <c:v>8.5842876113652937E-7</c:v>
                </c:pt>
                <c:pt idx="3">
                  <c:v>2.3247777358175786E-6</c:v>
                </c:pt>
                <c:pt idx="4">
                  <c:v>5.8317873302005293E-6</c:v>
                </c:pt>
                <c:pt idx="5">
                  <c:v>1.5218425056877964E-5</c:v>
                </c:pt>
                <c:pt idx="6">
                  <c:v>3.8597239289379337E-5</c:v>
                </c:pt>
                <c:pt idx="7">
                  <c:v>9.7340266445679308E-5</c:v>
                </c:pt>
                <c:pt idx="8">
                  <c:v>2.3775062879289566E-4</c:v>
                </c:pt>
                <c:pt idx="9">
                  <c:v>5.5156619700097193E-4</c:v>
                </c:pt>
                <c:pt idx="10">
                  <c:v>1.1456340342177048E-3</c:v>
                </c:pt>
                <c:pt idx="11">
                  <c:v>1.9391131289317758E-3</c:v>
                </c:pt>
                <c:pt idx="12">
                  <c:v>2.374836630249007E-3</c:v>
                </c:pt>
                <c:pt idx="13">
                  <c:v>1.9880924567051818E-3</c:v>
                </c:pt>
                <c:pt idx="14">
                  <c:v>1.2044851230234111E-3</c:v>
                </c:pt>
                <c:pt idx="15">
                  <c:v>5.9505155012081509E-4</c:v>
                </c:pt>
                <c:pt idx="16">
                  <c:v>2.6365390292586789E-4</c:v>
                </c:pt>
                <c:pt idx="17">
                  <c:v>1.1165199507351095E-4</c:v>
                </c:pt>
                <c:pt idx="18">
                  <c:v>4.6917833635136038E-5</c:v>
                </c:pt>
                <c:pt idx="19">
                  <c:v>2.1992983641179758E-5</c:v>
                </c:pt>
                <c:pt idx="20">
                  <c:v>7.6369913210497328E-6</c:v>
                </c:pt>
                <c:pt idx="21">
                  <c:v>-1.0949507485301821E-4</c:v>
                </c:pt>
                <c:pt idx="22">
                  <c:v>2.2917486995642486E-4</c:v>
                </c:pt>
                <c:pt idx="23">
                  <c:v>-2.7110160916595655E-4</c:v>
                </c:pt>
                <c:pt idx="24">
                  <c:v>3.2256619580158527E-4</c:v>
                </c:pt>
                <c:pt idx="25">
                  <c:v>-3.6923039750653497E-4</c:v>
                </c:pt>
                <c:pt idx="26">
                  <c:v>4.9026485718043158E-4</c:v>
                </c:pt>
                <c:pt idx="27">
                  <c:v>-5.3994533202485272E-4</c:v>
                </c:pt>
                <c:pt idx="28">
                  <c:v>9.7978937033004593E-4</c:v>
                </c:pt>
                <c:pt idx="29">
                  <c:v>-8.3773650833760915E-4</c:v>
                </c:pt>
                <c:pt idx="30">
                  <c:v>3.2218922059877742E-3</c:v>
                </c:pt>
                <c:pt idx="31">
                  <c:v>-1.2795435539896753E-3</c:v>
                </c:pt>
                <c:pt idx="32">
                  <c:v>3.5529835647451921E-2</c:v>
                </c:pt>
                <c:pt idx="33">
                  <c:v>-9.3716109743999423E-2</c:v>
                </c:pt>
                <c:pt idx="34">
                  <c:v>3.5967008684946025E-2</c:v>
                </c:pt>
                <c:pt idx="35">
                  <c:v>-1.3361278815110279E-3</c:v>
                </c:pt>
                <c:pt idx="36">
                  <c:v>3.3723912630475405E-3</c:v>
                </c:pt>
                <c:pt idx="37">
                  <c:v>-9.305510584094427E-4</c:v>
                </c:pt>
                <c:pt idx="38">
                  <c:v>1.1015838118795974E-3</c:v>
                </c:pt>
                <c:pt idx="39">
                  <c:v>-6.5313107829735595E-4</c:v>
                </c:pt>
                <c:pt idx="40">
                  <c:v>5.9421061615786449E-4</c:v>
                </c:pt>
                <c:pt idx="41">
                  <c:v>-2.5883490935257468E-4</c:v>
                </c:pt>
                <c:pt idx="42">
                  <c:v>-2.3596047449035685E-7</c:v>
                </c:pt>
                <c:pt idx="43">
                  <c:v>-7.7283340517322786E-7</c:v>
                </c:pt>
                <c:pt idx="44">
                  <c:v>-1.3987875139155085E-6</c:v>
                </c:pt>
                <c:pt idx="45">
                  <c:v>-3.2419993969818649E-6</c:v>
                </c:pt>
                <c:pt idx="46">
                  <c:v>-7.0910213187313494E-6</c:v>
                </c:pt>
                <c:pt idx="47">
                  <c:v>-1.5971217811580675E-5</c:v>
                </c:pt>
                <c:pt idx="48">
                  <c:v>-3.5159743598198255E-5</c:v>
                </c:pt>
                <c:pt idx="49">
                  <c:v>-7.7097528347116272E-5</c:v>
                </c:pt>
                <c:pt idx="50">
                  <c:v>-1.6486906213003939E-4</c:v>
                </c:pt>
                <c:pt idx="51">
                  <c:v>-3.3798893880263383E-4</c:v>
                </c:pt>
                <c:pt idx="52">
                  <c:v>-6.2991807032165067E-4</c:v>
                </c:pt>
                <c:pt idx="53">
                  <c:v>-9.7828907920764286E-4</c:v>
                </c:pt>
                <c:pt idx="54">
                  <c:v>-1.1331697888318987E-3</c:v>
                </c:pt>
                <c:pt idx="55">
                  <c:v>-9.293366219906272E-4</c:v>
                </c:pt>
                <c:pt idx="56">
                  <c:v>-5.7112811098947169E-4</c:v>
                </c:pt>
                <c:pt idx="57">
                  <c:v>-2.9467811856233377E-4</c:v>
                </c:pt>
                <c:pt idx="58">
                  <c:v>-1.3934897351769348E-4</c:v>
                </c:pt>
                <c:pt idx="59">
                  <c:v>-6.3754023149243942E-5</c:v>
                </c:pt>
                <c:pt idx="60">
                  <c:v>-2.9088434086562831E-5</c:v>
                </c:pt>
                <c:pt idx="61">
                  <c:v>-1.4667123567626021E-5</c:v>
                </c:pt>
                <c:pt idx="62">
                  <c:v>-5.304576381861644E-6</c:v>
                </c:pt>
                <c:pt idx="63">
                  <c:v>6.3786233102874489E-5</c:v>
                </c:pt>
                <c:pt idx="64">
                  <c:v>-1.2489850211657539E-4</c:v>
                </c:pt>
                <c:pt idx="65">
                  <c:v>9.7086228149834472E-5</c:v>
                </c:pt>
                <c:pt idx="66">
                  <c:v>-8.56015843139918E-5</c:v>
                </c:pt>
                <c:pt idx="67">
                  <c:v>7.2391546775272986E-5</c:v>
                </c:pt>
                <c:pt idx="68">
                  <c:v>-7.7692379621296665E-5</c:v>
                </c:pt>
                <c:pt idx="69">
                  <c:v>5.2624119617578554E-5</c:v>
                </c:pt>
                <c:pt idx="70">
                  <c:v>-9.418242555843902E-5</c:v>
                </c:pt>
                <c:pt idx="71">
                  <c:v>1.1266093468600605E-5</c:v>
                </c:pt>
                <c:pt idx="72">
                  <c:v>-1.6959070277313491E-4</c:v>
                </c:pt>
                <c:pt idx="73">
                  <c:v>-1.1413275451162616E-4</c:v>
                </c:pt>
                <c:pt idx="74">
                  <c:v>-3.5840763775294923E-4</c:v>
                </c:pt>
                <c:pt idx="75">
                  <c:v>-2.3831784968230557E-4</c:v>
                </c:pt>
                <c:pt idx="76">
                  <c:v>6.5790011821708846E-5</c:v>
                </c:pt>
                <c:pt idx="77">
                  <c:v>-1.4412421272052216E-4</c:v>
                </c:pt>
                <c:pt idx="78">
                  <c:v>-6.1240068176013015E-5</c:v>
                </c:pt>
                <c:pt idx="79">
                  <c:v>-2.1940631915414201E-5</c:v>
                </c:pt>
                <c:pt idx="80">
                  <c:v>-5.5554227310473731E-5</c:v>
                </c:pt>
                <c:pt idx="81">
                  <c:v>4.7986077480309526E-5</c:v>
                </c:pt>
                <c:pt idx="82">
                  <c:v>-1.2847652570410512E-4</c:v>
                </c:pt>
                <c:pt idx="83">
                  <c:v>5.7124031384446248E-5</c:v>
                </c:pt>
              </c:numCache>
            </c:numRef>
          </c:val>
          <c:extLst>
            <c:ext xmlns:c16="http://schemas.microsoft.com/office/drawing/2014/chart" uri="{C3380CC4-5D6E-409C-BE32-E72D297353CC}">
              <c16:uniqueId val="{00000021-5631-41B3-A340-31C48878FC1C}"/>
            </c:ext>
          </c:extLst>
        </c:ser>
        <c:ser>
          <c:idx val="34"/>
          <c:order val="34"/>
          <c:val>
            <c:numRef>
              <c:f>Jacobian!$B$214:$CG$214</c:f>
              <c:numCache>
                <c:formatCode>0.00E+00</c:formatCode>
                <c:ptCount val="84"/>
                <c:pt idx="0">
                  <c:v>7.2230752686601539E-8</c:v>
                </c:pt>
                <c:pt idx="1">
                  <c:v>1.2952838300007404E-7</c:v>
                </c:pt>
                <c:pt idx="2">
                  <c:v>4.0501137105245098E-7</c:v>
                </c:pt>
                <c:pt idx="3">
                  <c:v>8.9785600520633636E-7</c:v>
                </c:pt>
                <c:pt idx="4">
                  <c:v>2.4704056179230254E-6</c:v>
                </c:pt>
                <c:pt idx="5">
                  <c:v>6.1954701525481391E-6</c:v>
                </c:pt>
                <c:pt idx="6">
                  <c:v>1.6081462061566726E-5</c:v>
                </c:pt>
                <c:pt idx="7">
                  <c:v>4.0536694643138108E-5</c:v>
                </c:pt>
                <c:pt idx="8">
                  <c:v>1.0156419910187291E-4</c:v>
                </c:pt>
                <c:pt idx="9">
                  <c:v>2.4642240714656195E-4</c:v>
                </c:pt>
                <c:pt idx="10">
                  <c:v>5.6787583290086744E-4</c:v>
                </c:pt>
                <c:pt idx="11">
                  <c:v>1.1716483961684279E-3</c:v>
                </c:pt>
                <c:pt idx="12">
                  <c:v>1.9699866629113009E-3</c:v>
                </c:pt>
                <c:pt idx="13">
                  <c:v>2.396782149873984E-3</c:v>
                </c:pt>
                <c:pt idx="14">
                  <c:v>1.9935825976244935E-3</c:v>
                </c:pt>
                <c:pt idx="15">
                  <c:v>1.2005267675466666E-3</c:v>
                </c:pt>
                <c:pt idx="16">
                  <c:v>5.9023705003907962E-4</c:v>
                </c:pt>
                <c:pt idx="17">
                  <c:v>2.6137879378490905E-4</c:v>
                </c:pt>
                <c:pt idx="18">
                  <c:v>1.1276894733966501E-4</c:v>
                </c:pt>
                <c:pt idx="19">
                  <c:v>5.2793659008326941E-5</c:v>
                </c:pt>
                <c:pt idx="20">
                  <c:v>1.8692883619708473E-5</c:v>
                </c:pt>
                <c:pt idx="21">
                  <c:v>9.8847728184060722E-5</c:v>
                </c:pt>
                <c:pt idx="22">
                  <c:v>-2.0496327422136234E-4</c:v>
                </c:pt>
                <c:pt idx="23">
                  <c:v>2.4316776981418608E-4</c:v>
                </c:pt>
                <c:pt idx="24">
                  <c:v>-2.7801496435496268E-4</c:v>
                </c:pt>
                <c:pt idx="25">
                  <c:v>3.2846842879927956E-4</c:v>
                </c:pt>
                <c:pt idx="26">
                  <c:v>-3.7727580397351623E-4</c:v>
                </c:pt>
                <c:pt idx="27">
                  <c:v>5.0217310471761388E-4</c:v>
                </c:pt>
                <c:pt idx="28">
                  <c:v>-5.5358701828437989E-4</c:v>
                </c:pt>
                <c:pt idx="29">
                  <c:v>1.0040554292906295E-3</c:v>
                </c:pt>
                <c:pt idx="30">
                  <c:v>-8.5800118564424829E-4</c:v>
                </c:pt>
                <c:pt idx="31">
                  <c:v>3.2800289335878606E-3</c:v>
                </c:pt>
                <c:pt idx="32">
                  <c:v>-1.30473857681226E-3</c:v>
                </c:pt>
                <c:pt idx="33">
                  <c:v>3.5823883140912123E-2</c:v>
                </c:pt>
                <c:pt idx="34">
                  <c:v>-9.4111498178411121E-2</c:v>
                </c:pt>
                <c:pt idx="35">
                  <c:v>3.5943061618733729E-2</c:v>
                </c:pt>
                <c:pt idx="36">
                  <c:v>-1.3583757578149299E-3</c:v>
                </c:pt>
                <c:pt idx="37">
                  <c:v>3.3656444643451124E-3</c:v>
                </c:pt>
                <c:pt idx="38">
                  <c:v>-9.6019109352527368E-4</c:v>
                </c:pt>
                <c:pt idx="39">
                  <c:v>1.1210073221582092E-3</c:v>
                </c:pt>
                <c:pt idx="40">
                  <c:v>-6.6321045346389666E-4</c:v>
                </c:pt>
                <c:pt idx="41">
                  <c:v>3.6178046288854891E-4</c:v>
                </c:pt>
                <c:pt idx="42">
                  <c:v>-1.324429350919649E-7</c:v>
                </c:pt>
                <c:pt idx="43">
                  <c:v>-2.6238172725096513E-7</c:v>
                </c:pt>
                <c:pt idx="44">
                  <c:v>-6.5839219294429866E-7</c:v>
                </c:pt>
                <c:pt idx="45">
                  <c:v>-1.3149548147044937E-6</c:v>
                </c:pt>
                <c:pt idx="46">
                  <c:v>-3.0918323908176788E-6</c:v>
                </c:pt>
                <c:pt idx="47">
                  <c:v>-6.771558933796735E-6</c:v>
                </c:pt>
                <c:pt idx="48">
                  <c:v>-1.5228482830840563E-5</c:v>
                </c:pt>
                <c:pt idx="49">
                  <c:v>-3.3516820112763218E-5</c:v>
                </c:pt>
                <c:pt idx="50">
                  <c:v>-7.3576756615928576E-5</c:v>
                </c:pt>
                <c:pt idx="51">
                  <c:v>-1.5782103221737259E-4</c:v>
                </c:pt>
                <c:pt idx="52">
                  <c:v>-3.2527053455722244E-4</c:v>
                </c:pt>
                <c:pt idx="53">
                  <c:v>-6.1106885259886053E-4</c:v>
                </c:pt>
                <c:pt idx="54">
                  <c:v>-9.5920260876184154E-4</c:v>
                </c:pt>
                <c:pt idx="55">
                  <c:v>-1.1254185911257772E-3</c:v>
                </c:pt>
                <c:pt idx="56">
                  <c:v>-9.3574950778510437E-4</c:v>
                </c:pt>
                <c:pt idx="57">
                  <c:v>-5.8256655635288788E-4</c:v>
                </c:pt>
                <c:pt idx="58">
                  <c:v>-3.0387601995227135E-4</c:v>
                </c:pt>
                <c:pt idx="59">
                  <c:v>-1.4512299731031839E-4</c:v>
                </c:pt>
                <c:pt idx="60">
                  <c:v>-6.7869948043618948E-5</c:v>
                </c:pt>
                <c:pt idx="61">
                  <c:v>-3.4281080757452611E-5</c:v>
                </c:pt>
                <c:pt idx="62">
                  <c:v>-1.2587624008670707E-5</c:v>
                </c:pt>
                <c:pt idx="63">
                  <c:v>-5.8311012847533426E-5</c:v>
                </c:pt>
                <c:pt idx="64">
                  <c:v>1.1270993849348588E-4</c:v>
                </c:pt>
                <c:pt idx="65">
                  <c:v>-8.8917724484966176E-5</c:v>
                </c:pt>
                <c:pt idx="66">
                  <c:v>7.4133189753208294E-5</c:v>
                </c:pt>
                <c:pt idx="67">
                  <c:v>-6.8316988849370335E-5</c:v>
                </c:pt>
                <c:pt idx="68">
                  <c:v>5.6950111338100491E-5</c:v>
                </c:pt>
                <c:pt idx="69">
                  <c:v>-6.2198095330303184E-5</c:v>
                </c:pt>
                <c:pt idx="70">
                  <c:v>3.8509450552352934E-5</c:v>
                </c:pt>
                <c:pt idx="71">
                  <c:v>-7.4245560292432016E-5</c:v>
                </c:pt>
                <c:pt idx="72">
                  <c:v>-2.7146061180425052E-6</c:v>
                </c:pt>
                <c:pt idx="73">
                  <c:v>-1.3100056450179745E-4</c:v>
                </c:pt>
                <c:pt idx="74">
                  <c:v>-1.2545377934502984E-4</c:v>
                </c:pt>
                <c:pt idx="75">
                  <c:v>-2.2205379213923962E-4</c:v>
                </c:pt>
                <c:pt idx="76">
                  <c:v>-2.3916487519483012E-4</c:v>
                </c:pt>
                <c:pt idx="77">
                  <c:v>-1.2629046626125659E-4</c:v>
                </c:pt>
                <c:pt idx="78">
                  <c:v>-1.3128070595801313E-4</c:v>
                </c:pt>
                <c:pt idx="79">
                  <c:v>-1.2301104175526365E-4</c:v>
                </c:pt>
                <c:pt idx="80">
                  <c:v>4.0807472840790042E-6</c:v>
                </c:pt>
                <c:pt idx="81">
                  <c:v>-1.1852277011481262E-4</c:v>
                </c:pt>
                <c:pt idx="82">
                  <c:v>1.3198688804198078E-4</c:v>
                </c:pt>
                <c:pt idx="83">
                  <c:v>-8.7750319407001138E-5</c:v>
                </c:pt>
              </c:numCache>
            </c:numRef>
          </c:val>
          <c:extLst>
            <c:ext xmlns:c16="http://schemas.microsoft.com/office/drawing/2014/chart" uri="{C3380CC4-5D6E-409C-BE32-E72D297353CC}">
              <c16:uniqueId val="{00000022-5631-41B3-A340-31C48878FC1C}"/>
            </c:ext>
          </c:extLst>
        </c:ser>
        <c:ser>
          <c:idx val="35"/>
          <c:order val="35"/>
          <c:val>
            <c:numRef>
              <c:f>Jacobian!$B$215:$CG$215</c:f>
              <c:numCache>
                <c:formatCode>0.00E+00</c:formatCode>
                <c:ptCount val="84"/>
                <c:pt idx="0">
                  <c:v>8.6651424510453049E-9</c:v>
                </c:pt>
                <c:pt idx="1">
                  <c:v>9.6147234065850005E-8</c:v>
                </c:pt>
                <c:pt idx="2">
                  <c:v>1.1939290237640546E-7</c:v>
                </c:pt>
                <c:pt idx="3">
                  <c:v>4.2262371570492563E-7</c:v>
                </c:pt>
                <c:pt idx="4">
                  <c:v>9.5551235856746288E-7</c:v>
                </c:pt>
                <c:pt idx="5">
                  <c:v>2.6232632159037808E-6</c:v>
                </c:pt>
                <c:pt idx="6">
                  <c:v>6.5474372256002897E-6</c:v>
                </c:pt>
                <c:pt idx="7">
                  <c:v>1.6889195872962547E-5</c:v>
                </c:pt>
                <c:pt idx="8">
                  <c:v>4.2294897374813582E-5</c:v>
                </c:pt>
                <c:pt idx="9">
                  <c:v>1.0526878262873951E-4</c:v>
                </c:pt>
                <c:pt idx="10">
                  <c:v>2.5370508655622672E-4</c:v>
                </c:pt>
                <c:pt idx="11">
                  <c:v>5.8076945951233744E-4</c:v>
                </c:pt>
                <c:pt idx="12">
                  <c:v>1.190293469487975E-3</c:v>
                </c:pt>
                <c:pt idx="13">
                  <c:v>1.9882001238934084E-3</c:v>
                </c:pt>
                <c:pt idx="14">
                  <c:v>2.4034296553733501E-3</c:v>
                </c:pt>
                <c:pt idx="15">
                  <c:v>1.9871450889456092E-3</c:v>
                </c:pt>
                <c:pt idx="16">
                  <c:v>1.1909550313161227E-3</c:v>
                </c:pt>
                <c:pt idx="17">
                  <c:v>5.8536966462855247E-4</c:v>
                </c:pt>
                <c:pt idx="18">
                  <c:v>2.6418115513741425E-4</c:v>
                </c:pt>
                <c:pt idx="19">
                  <c:v>1.2706526285981528E-4</c:v>
                </c:pt>
                <c:pt idx="20">
                  <c:v>4.4930509716617938E-5</c:v>
                </c:pt>
                <c:pt idx="21">
                  <c:v>-9.0406010279032049E-5</c:v>
                </c:pt>
                <c:pt idx="22">
                  <c:v>1.8761185481273897E-4</c:v>
                </c:pt>
                <c:pt idx="23">
                  <c:v>-2.1995030973626095E-4</c:v>
                </c:pt>
                <c:pt idx="24">
                  <c:v>2.514970525575681E-4</c:v>
                </c:pt>
                <c:pt idx="25">
                  <c:v>-2.8479179498775429E-4</c:v>
                </c:pt>
                <c:pt idx="26">
                  <c:v>3.3759999672121403E-4</c:v>
                </c:pt>
                <c:pt idx="27">
                  <c:v>-3.8791601979107056E-4</c:v>
                </c:pt>
                <c:pt idx="28">
                  <c:v>5.1730436675450242E-4</c:v>
                </c:pt>
                <c:pt idx="29">
                  <c:v>-5.6999007660518003E-4</c:v>
                </c:pt>
                <c:pt idx="30">
                  <c:v>1.0306791073550659E-3</c:v>
                </c:pt>
                <c:pt idx="31">
                  <c:v>-8.8093139273418117E-4</c:v>
                </c:pt>
                <c:pt idx="32">
                  <c:v>3.3341071032353588E-3</c:v>
                </c:pt>
                <c:pt idx="33">
                  <c:v>-1.3325820431060258E-3</c:v>
                </c:pt>
                <c:pt idx="34">
                  <c:v>3.5990941861256134E-2</c:v>
                </c:pt>
                <c:pt idx="35">
                  <c:v>-9.4015641119995746E-2</c:v>
                </c:pt>
                <c:pt idx="36">
                  <c:v>3.5767279800440414E-2</c:v>
                </c:pt>
                <c:pt idx="37">
                  <c:v>-1.3907983306216444E-3</c:v>
                </c:pt>
                <c:pt idx="38">
                  <c:v>3.3650180377095586E-3</c:v>
                </c:pt>
                <c:pt idx="39">
                  <c:v>-1.0004141205000262E-3</c:v>
                </c:pt>
                <c:pt idx="40">
                  <c:v>1.1478168590154491E-3</c:v>
                </c:pt>
                <c:pt idx="41">
                  <c:v>-3.9426081906275442E-4</c:v>
                </c:pt>
                <c:pt idx="42">
                  <c:v>-2.5957972825563929E-8</c:v>
                </c:pt>
                <c:pt idx="43">
                  <c:v>-1.7000868196529392E-7</c:v>
                </c:pt>
                <c:pt idx="44">
                  <c:v>-2.1855866676926264E-7</c:v>
                </c:pt>
                <c:pt idx="45">
                  <c:v>-6.1240985367536342E-7</c:v>
                </c:pt>
                <c:pt idx="46">
                  <c:v>-1.246467356073532E-6</c:v>
                </c:pt>
                <c:pt idx="47">
                  <c:v>-2.9260924435335101E-6</c:v>
                </c:pt>
                <c:pt idx="48">
                  <c:v>-6.4014047015085343E-6</c:v>
                </c:pt>
                <c:pt idx="49">
                  <c:v>-1.4378723808296841E-5</c:v>
                </c:pt>
                <c:pt idx="50">
                  <c:v>-3.1660002778514247E-5</c:v>
                </c:pt>
                <c:pt idx="51">
                  <c:v>-6.9642509822364658E-5</c:v>
                </c:pt>
                <c:pt idx="52">
                  <c:v>-1.5000362531221987E-4</c:v>
                </c:pt>
                <c:pt idx="53">
                  <c:v>-3.1120504093729213E-4</c:v>
                </c:pt>
                <c:pt idx="54">
                  <c:v>-5.9008439158093678E-4</c:v>
                </c:pt>
                <c:pt idx="55">
                  <c:v>-9.3720013811571083E-4</c:v>
                </c:pt>
                <c:pt idx="56">
                  <c:v>-1.1143656127946015E-3</c:v>
                </c:pt>
                <c:pt idx="57">
                  <c:v>-9.390509933771842E-4</c:v>
                </c:pt>
                <c:pt idx="58">
                  <c:v>-5.9161685674331387E-4</c:v>
                </c:pt>
                <c:pt idx="59">
                  <c:v>-3.1206303678258139E-4</c:v>
                </c:pt>
                <c:pt idx="60">
                  <c:v>-1.5252266083840159E-4</c:v>
                </c:pt>
                <c:pt idx="61">
                  <c:v>-7.9049737232547777E-5</c:v>
                </c:pt>
                <c:pt idx="62">
                  <c:v>-2.9051060827996811E-5</c:v>
                </c:pt>
                <c:pt idx="63">
                  <c:v>5.3094525475196488E-5</c:v>
                </c:pt>
                <c:pt idx="64">
                  <c:v>-1.0290001687343209E-4</c:v>
                </c:pt>
                <c:pt idx="65">
                  <c:v>7.9796179923244821E-5</c:v>
                </c:pt>
                <c:pt idx="66">
                  <c:v>-6.7132500261609448E-5</c:v>
                </c:pt>
                <c:pt idx="67">
                  <c:v>5.7719798660966599E-5</c:v>
                </c:pt>
                <c:pt idx="68">
                  <c:v>-5.2785249630521241E-5</c:v>
                </c:pt>
                <c:pt idx="69">
                  <c:v>4.2869266916618188E-5</c:v>
                </c:pt>
                <c:pt idx="70">
                  <c:v>-4.6309316187588021E-5</c:v>
                </c:pt>
                <c:pt idx="71">
                  <c:v>2.4169458051046252E-5</c:v>
                </c:pt>
                <c:pt idx="72">
                  <c:v>-5.2042145290867025E-5</c:v>
                </c:pt>
                <c:pt idx="73">
                  <c:v>-1.7628910331169124E-5</c:v>
                </c:pt>
                <c:pt idx="74">
                  <c:v>-8.535420747116706E-5</c:v>
                </c:pt>
                <c:pt idx="75">
                  <c:v>-1.3737978758346204E-4</c:v>
                </c:pt>
                <c:pt idx="76">
                  <c:v>-2.9996783797013897E-5</c:v>
                </c:pt>
                <c:pt idx="77">
                  <c:v>-2.3865823890317135E-4</c:v>
                </c:pt>
                <c:pt idx="78">
                  <c:v>-2.9478673143605881E-4</c:v>
                </c:pt>
                <c:pt idx="79">
                  <c:v>-1.1342132514190121E-4</c:v>
                </c:pt>
                <c:pt idx="80">
                  <c:v>-1.9657816993250105E-4</c:v>
                </c:pt>
                <c:pt idx="81">
                  <c:v>5.3694933479770436E-5</c:v>
                </c:pt>
                <c:pt idx="82">
                  <c:v>-2.6327793284652178E-4</c:v>
                </c:pt>
                <c:pt idx="83">
                  <c:v>8.3062407655906033E-5</c:v>
                </c:pt>
              </c:numCache>
            </c:numRef>
          </c:val>
          <c:extLst>
            <c:ext xmlns:c16="http://schemas.microsoft.com/office/drawing/2014/chart" uri="{C3380CC4-5D6E-409C-BE32-E72D297353CC}">
              <c16:uniqueId val="{00000023-5631-41B3-A340-31C48878FC1C}"/>
            </c:ext>
          </c:extLst>
        </c:ser>
        <c:ser>
          <c:idx val="36"/>
          <c:order val="36"/>
          <c:val>
            <c:numRef>
              <c:f>Jacobian!$B$216:$CG$216</c:f>
              <c:numCache>
                <c:formatCode>0.00E+00</c:formatCode>
                <c:ptCount val="84"/>
                <c:pt idx="0">
                  <c:v>2.3163053140005177E-8</c:v>
                </c:pt>
                <c:pt idx="1">
                  <c:v>-3.0126355189485003E-10</c:v>
                </c:pt>
                <c:pt idx="2">
                  <c:v>9.2842022791822088E-8</c:v>
                </c:pt>
                <c:pt idx="3">
                  <c:v>1.2496512480786562E-7</c:v>
                </c:pt>
                <c:pt idx="4">
                  <c:v>4.4882520258011665E-7</c:v>
                </c:pt>
                <c:pt idx="5">
                  <c:v>1.0153151743329259E-6</c:v>
                </c:pt>
                <c:pt idx="6">
                  <c:v>2.772331582718755E-6</c:v>
                </c:pt>
                <c:pt idx="7">
                  <c:v>6.8763999015097718E-6</c:v>
                </c:pt>
                <c:pt idx="8">
                  <c:v>1.7624029924706467E-5</c:v>
                </c:pt>
                <c:pt idx="9">
                  <c:v>4.3839092590521863E-5</c:v>
                </c:pt>
                <c:pt idx="10">
                  <c:v>1.0839054664055792E-4</c:v>
                </c:pt>
                <c:pt idx="11">
                  <c:v>2.5948196457997795E-4</c:v>
                </c:pt>
                <c:pt idx="12">
                  <c:v>5.9006609525154589E-4</c:v>
                </c:pt>
                <c:pt idx="13">
                  <c:v>1.2014099467451008E-3</c:v>
                </c:pt>
                <c:pt idx="14">
                  <c:v>1.9939910237540977E-3</c:v>
                </c:pt>
                <c:pt idx="15">
                  <c:v>2.3961754580723426E-3</c:v>
                </c:pt>
                <c:pt idx="16">
                  <c:v>1.9721568976480324E-3</c:v>
                </c:pt>
                <c:pt idx="17">
                  <c:v>1.1821837764518942E-3</c:v>
                </c:pt>
                <c:pt idx="18">
                  <c:v>5.928719577925971E-4</c:v>
                </c:pt>
                <c:pt idx="19">
                  <c:v>2.9868429990119645E-4</c:v>
                </c:pt>
                <c:pt idx="20">
                  <c:v>1.0782611325158459E-4</c:v>
                </c:pt>
                <c:pt idx="21">
                  <c:v>8.4131088830006838E-5</c:v>
                </c:pt>
                <c:pt idx="22">
                  <c:v>-1.7407303573134308E-4</c:v>
                </c:pt>
                <c:pt idx="23">
                  <c:v>2.0354483697862383E-4</c:v>
                </c:pt>
                <c:pt idx="24">
                  <c:v>-2.295306233776224E-4</c:v>
                </c:pt>
                <c:pt idx="25">
                  <c:v>2.5963657340280597E-4</c:v>
                </c:pt>
                <c:pt idx="26">
                  <c:v>-2.9463407941663174E-4</c:v>
                </c:pt>
                <c:pt idx="27">
                  <c:v>3.494078541647476E-4</c:v>
                </c:pt>
                <c:pt idx="28">
                  <c:v>-4.0223696526571967E-4</c:v>
                </c:pt>
                <c:pt idx="29">
                  <c:v>5.3564682943756526E-4</c:v>
                </c:pt>
                <c:pt idx="30">
                  <c:v>-5.9073255825264751E-4</c:v>
                </c:pt>
                <c:pt idx="31">
                  <c:v>1.0601601745009865E-3</c:v>
                </c:pt>
                <c:pt idx="32">
                  <c:v>-9.0938063675747433E-4</c:v>
                </c:pt>
                <c:pt idx="33">
                  <c:v>3.3837394890516227E-3</c:v>
                </c:pt>
                <c:pt idx="34">
                  <c:v>-1.3683970485329634E-3</c:v>
                </c:pt>
                <c:pt idx="35">
                  <c:v>3.5983091534592754E-2</c:v>
                </c:pt>
                <c:pt idx="36">
                  <c:v>-9.3498944492282174E-2</c:v>
                </c:pt>
                <c:pt idx="37">
                  <c:v>3.5341669688138858E-2</c:v>
                </c:pt>
                <c:pt idx="38">
                  <c:v>-1.4489606021526368E-3</c:v>
                </c:pt>
                <c:pt idx="39">
                  <c:v>3.3646252199886271E-3</c:v>
                </c:pt>
                <c:pt idx="40">
                  <c:v>-1.0364181992814914E-3</c:v>
                </c:pt>
                <c:pt idx="41">
                  <c:v>7.6852407615514483E-4</c:v>
                </c:pt>
                <c:pt idx="42">
                  <c:v>-3.822021141868141E-8</c:v>
                </c:pt>
                <c:pt idx="43">
                  <c:v>-1.6019300546548187E-8</c:v>
                </c:pt>
                <c:pt idx="44">
                  <c:v>-1.4492378492167714E-7</c:v>
                </c:pt>
                <c:pt idx="45">
                  <c:v>-2.0312810962841021E-7</c:v>
                </c:pt>
                <c:pt idx="46">
                  <c:v>-5.7456175370398585E-7</c:v>
                </c:pt>
                <c:pt idx="47">
                  <c:v>-1.1725629859031746E-6</c:v>
                </c:pt>
                <c:pt idx="48">
                  <c:v>-2.7434456516651965E-6</c:v>
                </c:pt>
                <c:pt idx="49">
                  <c:v>-5.9948679403282271E-6</c:v>
                </c:pt>
                <c:pt idx="50">
                  <c:v>-1.3460075425671493E-5</c:v>
                </c:pt>
                <c:pt idx="51">
                  <c:v>-2.9676129571061747E-5</c:v>
                </c:pt>
                <c:pt idx="52">
                  <c:v>-6.5489160096443748E-5</c:v>
                </c:pt>
                <c:pt idx="53">
                  <c:v>-1.4183706788200638E-4</c:v>
                </c:pt>
                <c:pt idx="54">
                  <c:v>-2.9665296310109026E-4</c:v>
                </c:pt>
                <c:pt idx="55">
                  <c:v>-5.6851526943662721E-4</c:v>
                </c:pt>
                <c:pt idx="56">
                  <c:v>-9.1449902889553509E-4</c:v>
                </c:pt>
                <c:pt idx="57">
                  <c:v>-1.1021946537341182E-3</c:v>
                </c:pt>
                <c:pt idx="58">
                  <c:v>-9.4082554527965612E-4</c:v>
                </c:pt>
                <c:pt idx="59">
                  <c:v>-6.002846143396258E-4</c:v>
                </c:pt>
                <c:pt idx="60">
                  <c:v>-3.2469344010278194E-4</c:v>
                </c:pt>
                <c:pt idx="61">
                  <c:v>-1.7613423668534774E-4</c:v>
                </c:pt>
                <c:pt idx="62">
                  <c:v>-6.5992210220877369E-5</c:v>
                </c:pt>
                <c:pt idx="63">
                  <c:v>-4.8624806582816055E-5</c:v>
                </c:pt>
                <c:pt idx="64">
                  <c:v>9.3796990167472613E-5</c:v>
                </c:pt>
                <c:pt idx="65">
                  <c:v>-7.2277702740737319E-5</c:v>
                </c:pt>
                <c:pt idx="66">
                  <c:v>5.9293693097731717E-5</c:v>
                </c:pt>
                <c:pt idx="67">
                  <c:v>-5.1232904518688458E-5</c:v>
                </c:pt>
                <c:pt idx="68">
                  <c:v>4.2964516872917362E-5</c:v>
                </c:pt>
                <c:pt idx="69">
                  <c:v>-3.8615222134127677E-5</c:v>
                </c:pt>
                <c:pt idx="70">
                  <c:v>2.8782200544915181E-5</c:v>
                </c:pt>
                <c:pt idx="71">
                  <c:v>-3.0388590002554216E-5</c:v>
                </c:pt>
                <c:pt idx="72">
                  <c:v>8.9402411801233757E-6</c:v>
                </c:pt>
                <c:pt idx="73">
                  <c:v>-2.8941156130394037E-5</c:v>
                </c:pt>
                <c:pt idx="74">
                  <c:v>-3.3907445060479294E-5</c:v>
                </c:pt>
                <c:pt idx="75">
                  <c:v>-3.8273340147857713E-5</c:v>
                </c:pt>
                <c:pt idx="76">
                  <c:v>-1.5036406852965897E-4</c:v>
                </c:pt>
                <c:pt idx="77">
                  <c:v>1.3923184946367141E-4</c:v>
                </c:pt>
                <c:pt idx="78">
                  <c:v>-2.3707267736682212E-4</c:v>
                </c:pt>
                <c:pt idx="79">
                  <c:v>-5.7934359537299945E-4</c:v>
                </c:pt>
                <c:pt idx="80">
                  <c:v>-8.8732772813916367E-5</c:v>
                </c:pt>
                <c:pt idx="81">
                  <c:v>-3.4760048893157886E-4</c:v>
                </c:pt>
                <c:pt idx="82">
                  <c:v>1.7085776594937029E-4</c:v>
                </c:pt>
                <c:pt idx="83">
                  <c:v>-1.8782135906354419E-4</c:v>
                </c:pt>
              </c:numCache>
            </c:numRef>
          </c:val>
          <c:extLst>
            <c:ext xmlns:c16="http://schemas.microsoft.com/office/drawing/2014/chart" uri="{C3380CC4-5D6E-409C-BE32-E72D297353CC}">
              <c16:uniqueId val="{00000024-5631-41B3-A340-31C48878FC1C}"/>
            </c:ext>
          </c:extLst>
        </c:ser>
        <c:ser>
          <c:idx val="37"/>
          <c:order val="37"/>
          <c:val>
            <c:numRef>
              <c:f>Jacobian!$B$217:$CG$217</c:f>
              <c:numCache>
                <c:formatCode>0.00E+00</c:formatCode>
                <c:ptCount val="84"/>
                <c:pt idx="0">
                  <c:v>-8.9631624715867557E-9</c:v>
                </c:pt>
                <c:pt idx="1">
                  <c:v>3.7451065913238756E-8</c:v>
                </c:pt>
                <c:pt idx="2">
                  <c:v>-2.8727187519709067E-9</c:v>
                </c:pt>
                <c:pt idx="3">
                  <c:v>9.7140852430756807E-8</c:v>
                </c:pt>
                <c:pt idx="4">
                  <c:v>1.3316066215925562E-7</c:v>
                </c:pt>
                <c:pt idx="5">
                  <c:v>4.7700848850080042E-7</c:v>
                </c:pt>
                <c:pt idx="6">
                  <c:v>1.073218117044928E-6</c:v>
                </c:pt>
                <c:pt idx="7">
                  <c:v>2.9140998839645023E-6</c:v>
                </c:pt>
                <c:pt idx="8">
                  <c:v>7.1777271173268504E-6</c:v>
                </c:pt>
                <c:pt idx="9">
                  <c:v>1.8279583893720004E-5</c:v>
                </c:pt>
                <c:pt idx="10">
                  <c:v>4.5159671235044529E-5</c:v>
                </c:pt>
                <c:pt idx="11">
                  <c:v>1.1092289216604409E-4</c:v>
                </c:pt>
                <c:pt idx="12">
                  <c:v>2.6377527477283112E-4</c:v>
                </c:pt>
                <c:pt idx="13">
                  <c:v>5.9593645786944747E-4</c:v>
                </c:pt>
                <c:pt idx="14">
                  <c:v>1.2057116949635226E-3</c:v>
                </c:pt>
                <c:pt idx="15">
                  <c:v>1.9897396072022185E-3</c:v>
                </c:pt>
                <c:pt idx="16">
                  <c:v>2.381340861757379E-3</c:v>
                </c:pt>
                <c:pt idx="17">
                  <c:v>1.9626463542578797E-3</c:v>
                </c:pt>
                <c:pt idx="18">
                  <c:v>1.2034016386670242E-3</c:v>
                </c:pt>
                <c:pt idx="19">
                  <c:v>6.7574213872829774E-4</c:v>
                </c:pt>
                <c:pt idx="20">
                  <c:v>2.5246135503403732E-4</c:v>
                </c:pt>
                <c:pt idx="21">
                  <c:v>-7.936739070298536E-5</c:v>
                </c:pt>
                <c:pt idx="22">
                  <c:v>1.6411139865109341E-4</c:v>
                </c:pt>
                <c:pt idx="23">
                  <c:v>-1.9097741105847862E-4</c:v>
                </c:pt>
                <c:pt idx="24">
                  <c:v>2.1446900376816816E-4</c:v>
                </c:pt>
                <c:pt idx="25">
                  <c:v>-2.3902415130776266E-4</c:v>
                </c:pt>
                <c:pt idx="26">
                  <c:v>2.7085798673272726E-4</c:v>
                </c:pt>
                <c:pt idx="27">
                  <c:v>-3.0749181533288748E-4</c:v>
                </c:pt>
                <c:pt idx="28">
                  <c:v>3.6533586892062376E-4</c:v>
                </c:pt>
                <c:pt idx="29">
                  <c:v>-4.2084406027030917E-4</c:v>
                </c:pt>
                <c:pt idx="30">
                  <c:v>5.5936344015866776E-4</c:v>
                </c:pt>
                <c:pt idx="31">
                  <c:v>-6.1748780286299528E-4</c:v>
                </c:pt>
                <c:pt idx="32">
                  <c:v>1.0966266108695321E-3</c:v>
                </c:pt>
                <c:pt idx="33">
                  <c:v>-9.4687805453130261E-4</c:v>
                </c:pt>
                <c:pt idx="34">
                  <c:v>3.4383636680938123E-3</c:v>
                </c:pt>
                <c:pt idx="35">
                  <c:v>-1.418972657035893E-3</c:v>
                </c:pt>
                <c:pt idx="36">
                  <c:v>3.5841026379971594E-2</c:v>
                </c:pt>
                <c:pt idx="37">
                  <c:v>-9.2275994011934301E-2</c:v>
                </c:pt>
                <c:pt idx="38">
                  <c:v>3.4718488188214713E-2</c:v>
                </c:pt>
                <c:pt idx="39">
                  <c:v>-1.5344383581985016E-3</c:v>
                </c:pt>
                <c:pt idx="40">
                  <c:v>3.4361331356037037E-3</c:v>
                </c:pt>
                <c:pt idx="41">
                  <c:v>-6.263350304437853E-4</c:v>
                </c:pt>
                <c:pt idx="42">
                  <c:v>9.4696573979521785E-9</c:v>
                </c:pt>
                <c:pt idx="43">
                  <c:v>-5.718677406627229E-8</c:v>
                </c:pt>
                <c:pt idx="44">
                  <c:v>-1.066622600555223E-8</c:v>
                </c:pt>
                <c:pt idx="45">
                  <c:v>-1.3197516269215985E-7</c:v>
                </c:pt>
                <c:pt idx="46">
                  <c:v>-1.8955462628078904E-7</c:v>
                </c:pt>
                <c:pt idx="47">
                  <c:v>-5.3199519393018276E-7</c:v>
                </c:pt>
                <c:pt idx="48">
                  <c:v>-1.0846770680360254E-6</c:v>
                </c:pt>
                <c:pt idx="49">
                  <c:v>-2.5294635120952182E-6</c:v>
                </c:pt>
                <c:pt idx="50">
                  <c:v>-5.5203440805222535E-6</c:v>
                </c:pt>
                <c:pt idx="51">
                  <c:v>-1.2394050669051432E-5</c:v>
                </c:pt>
                <c:pt idx="52">
                  <c:v>-2.7374688123105232E-5</c:v>
                </c:pt>
                <c:pt idx="53">
                  <c:v>-6.0652794594698017E-5</c:v>
                </c:pt>
                <c:pt idx="54">
                  <c:v>-1.3221907576414893E-4</c:v>
                </c:pt>
                <c:pt idx="55">
                  <c:v>-2.7910002422406813E-4</c:v>
                </c:pt>
                <c:pt idx="56">
                  <c:v>-5.4117237887007673E-4</c:v>
                </c:pt>
                <c:pt idx="57">
                  <c:v>-8.82302090997794E-4</c:v>
                </c:pt>
                <c:pt idx="58">
                  <c:v>-1.0783935999025115E-3</c:v>
                </c:pt>
                <c:pt idx="59">
                  <c:v>-9.3459901185432746E-4</c:v>
                </c:pt>
                <c:pt idx="60">
                  <c:v>-6.1379883295397959E-4</c:v>
                </c:pt>
                <c:pt idx="61">
                  <c:v>-3.6968952882319804E-4</c:v>
                </c:pt>
                <c:pt idx="62">
                  <c:v>-1.4318337704178323E-4</c:v>
                </c:pt>
                <c:pt idx="63">
                  <c:v>4.4110237829820544E-5</c:v>
                </c:pt>
                <c:pt idx="64">
                  <c:v>-8.4918999393725033E-5</c:v>
                </c:pt>
                <c:pt idx="65">
                  <c:v>6.4147383135401166E-5</c:v>
                </c:pt>
                <c:pt idx="66">
                  <c:v>-5.1726844411190993E-5</c:v>
                </c:pt>
                <c:pt idx="67">
                  <c:v>4.2940278294035784E-5</c:v>
                </c:pt>
                <c:pt idx="68">
                  <c:v>-3.564235124759522E-5</c:v>
                </c:pt>
                <c:pt idx="69">
                  <c:v>2.8162556900833827E-5</c:v>
                </c:pt>
                <c:pt idx="70">
                  <c:v>-2.2983827612490858E-5</c:v>
                </c:pt>
                <c:pt idx="71">
                  <c:v>1.309774320254246E-5</c:v>
                </c:pt>
                <c:pt idx="72">
                  <c:v>-1.1466325287564495E-5</c:v>
                </c:pt>
                <c:pt idx="73">
                  <c:v>-9.0931846229254419E-6</c:v>
                </c:pt>
                <c:pt idx="74">
                  <c:v>-8.3429732419790145E-8</c:v>
                </c:pt>
                <c:pt idx="75">
                  <c:v>-5.4069053003346734E-5</c:v>
                </c:pt>
                <c:pt idx="76">
                  <c:v>2.4141302098313309E-5</c:v>
                </c:pt>
                <c:pt idx="77">
                  <c:v>-1.6716925875485275E-4</c:v>
                </c:pt>
                <c:pt idx="78">
                  <c:v>4.2486785066146677E-4</c:v>
                </c:pt>
                <c:pt idx="79">
                  <c:v>-2.3433169563337361E-4</c:v>
                </c:pt>
                <c:pt idx="80">
                  <c:v>-8.6743067393363425E-4</c:v>
                </c:pt>
                <c:pt idx="81">
                  <c:v>-3.6025113041771949E-5</c:v>
                </c:pt>
                <c:pt idx="82">
                  <c:v>-7.2688350360898513E-4</c:v>
                </c:pt>
                <c:pt idx="83">
                  <c:v>9.6206156596735911E-5</c:v>
                </c:pt>
              </c:numCache>
            </c:numRef>
          </c:val>
          <c:extLst>
            <c:ext xmlns:c16="http://schemas.microsoft.com/office/drawing/2014/chart" uri="{C3380CC4-5D6E-409C-BE32-E72D297353CC}">
              <c16:uniqueId val="{00000025-5631-41B3-A340-31C48878FC1C}"/>
            </c:ext>
          </c:extLst>
        </c:ser>
        <c:ser>
          <c:idx val="38"/>
          <c:order val="38"/>
          <c:val>
            <c:numRef>
              <c:f>Jacobian!$B$218:$CG$218</c:f>
              <c:numCache>
                <c:formatCode>0.00E+00</c:formatCode>
                <c:ptCount val="84"/>
                <c:pt idx="0">
                  <c:v>1.3994802519762932E-8</c:v>
                </c:pt>
                <c:pt idx="1">
                  <c:v>-2.0453377952761584E-8</c:v>
                </c:pt>
                <c:pt idx="2">
                  <c:v>3.7993241828041597E-8</c:v>
                </c:pt>
                <c:pt idx="3">
                  <c:v>-3.2835707645356403E-9</c:v>
                </c:pt>
                <c:pt idx="4">
                  <c:v>1.0368295654070744E-7</c:v>
                </c:pt>
                <c:pt idx="5">
                  <c:v>1.4175416528081795E-7</c:v>
                </c:pt>
                <c:pt idx="6">
                  <c:v>5.066526864347341E-7</c:v>
                </c:pt>
                <c:pt idx="7">
                  <c:v>1.1304359888710259E-6</c:v>
                </c:pt>
                <c:pt idx="8">
                  <c:v>3.0540195218536384E-6</c:v>
                </c:pt>
                <c:pt idx="9">
                  <c:v>7.4661951218681903E-6</c:v>
                </c:pt>
                <c:pt idx="10">
                  <c:v>1.8896807022363632E-5</c:v>
                </c:pt>
                <c:pt idx="11">
                  <c:v>4.6362706411676551E-5</c:v>
                </c:pt>
                <c:pt idx="12">
                  <c:v>1.1314492597166944E-4</c:v>
                </c:pt>
                <c:pt idx="13">
                  <c:v>2.6730872433115805E-4</c:v>
                </c:pt>
                <c:pt idx="14">
                  <c:v>6.0027235433732186E-4</c:v>
                </c:pt>
                <c:pt idx="15">
                  <c:v>1.2081212009279248E-3</c:v>
                </c:pt>
                <c:pt idx="16">
                  <c:v>1.9879859426729144E-3</c:v>
                </c:pt>
                <c:pt idx="17">
                  <c:v>2.3889186337653382E-3</c:v>
                </c:pt>
                <c:pt idx="18">
                  <c:v>2.0254372965533111E-3</c:v>
                </c:pt>
                <c:pt idx="19">
                  <c:v>1.3982847148856369E-3</c:v>
                </c:pt>
                <c:pt idx="20">
                  <c:v>5.6497618921085859E-4</c:v>
                </c:pt>
                <c:pt idx="21">
                  <c:v>7.5926925400920557E-5</c:v>
                </c:pt>
                <c:pt idx="22">
                  <c:v>-1.5681761664403663E-4</c:v>
                </c:pt>
                <c:pt idx="23">
                  <c:v>1.8207792122695702E-4</c:v>
                </c:pt>
                <c:pt idx="24">
                  <c:v>-2.0330979244934626E-4</c:v>
                </c:pt>
                <c:pt idx="25">
                  <c:v>2.2554976455157604E-4</c:v>
                </c:pt>
                <c:pt idx="26">
                  <c:v>-2.5182236351802706E-4</c:v>
                </c:pt>
                <c:pt idx="27">
                  <c:v>2.8557274649426158E-4</c:v>
                </c:pt>
                <c:pt idx="28">
                  <c:v>-3.2519576582751102E-4</c:v>
                </c:pt>
                <c:pt idx="29">
                  <c:v>3.8665193581301129E-4</c:v>
                </c:pt>
                <c:pt idx="30">
                  <c:v>-4.4651117569902236E-4</c:v>
                </c:pt>
                <c:pt idx="31">
                  <c:v>5.9132949936971846E-4</c:v>
                </c:pt>
                <c:pt idx="32">
                  <c:v>-6.5531262074042739E-4</c:v>
                </c:pt>
                <c:pt idx="33">
                  <c:v>1.1462611911586646E-3</c:v>
                </c:pt>
                <c:pt idx="34">
                  <c:v>-1.0031348848175893E-3</c:v>
                </c:pt>
                <c:pt idx="35">
                  <c:v>3.5108034698257927E-3</c:v>
                </c:pt>
                <c:pt idx="36">
                  <c:v>-1.5026948882001165E-3</c:v>
                </c:pt>
                <c:pt idx="37">
                  <c:v>3.550381041673456E-2</c:v>
                </c:pt>
                <c:pt idx="38">
                  <c:v>-9.0377964826111268E-2</c:v>
                </c:pt>
                <c:pt idx="39">
                  <c:v>3.3558091454130093E-2</c:v>
                </c:pt>
                <c:pt idx="40">
                  <c:v>-1.6143343153293703E-3</c:v>
                </c:pt>
                <c:pt idx="41">
                  <c:v>2.6150310859005227E-3</c:v>
                </c:pt>
                <c:pt idx="42">
                  <c:v>-1.9361372895894168E-8</c:v>
                </c:pt>
                <c:pt idx="43">
                  <c:v>2.3121594176469438E-8</c:v>
                </c:pt>
                <c:pt idx="44">
                  <c:v>-4.9343664244676287E-8</c:v>
                </c:pt>
                <c:pt idx="45">
                  <c:v>-1.015358555039E-8</c:v>
                </c:pt>
                <c:pt idx="46">
                  <c:v>-1.2032175412763737E-7</c:v>
                </c:pt>
                <c:pt idx="47">
                  <c:v>-1.7451135912178118E-7</c:v>
                </c:pt>
                <c:pt idx="48">
                  <c:v>-4.8503100606280563E-7</c:v>
                </c:pt>
                <c:pt idx="49">
                  <c:v>-9.8685089356232832E-7</c:v>
                </c:pt>
                <c:pt idx="50">
                  <c:v>-2.2939187103855246E-6</c:v>
                </c:pt>
                <c:pt idx="51">
                  <c:v>-4.9997918936975732E-6</c:v>
                </c:pt>
                <c:pt idx="52">
                  <c:v>-1.122920320403089E-5</c:v>
                </c:pt>
                <c:pt idx="53">
                  <c:v>-2.4862143928030227E-5</c:v>
                </c:pt>
                <c:pt idx="54">
                  <c:v>-5.5365601506497235E-5</c:v>
                </c:pt>
                <c:pt idx="55">
                  <c:v>-1.2164495494246601E-4</c:v>
                </c:pt>
                <c:pt idx="56">
                  <c:v>-2.5957354956676875E-4</c:v>
                </c:pt>
                <c:pt idx="57">
                  <c:v>-5.1008948176282844E-4</c:v>
                </c:pt>
                <c:pt idx="58">
                  <c:v>-8.4462534069807067E-4</c:v>
                </c:pt>
                <c:pt idx="59">
                  <c:v>-1.0520835028938137E-3</c:v>
                </c:pt>
                <c:pt idx="60">
                  <c:v>-9.4479601476437887E-4</c:v>
                </c:pt>
                <c:pt idx="61">
                  <c:v>-6.943115245848728E-4</c:v>
                </c:pt>
                <c:pt idx="62">
                  <c:v>-2.8958094686825373E-4</c:v>
                </c:pt>
                <c:pt idx="63">
                  <c:v>-3.9577835940781207E-5</c:v>
                </c:pt>
                <c:pt idx="64">
                  <c:v>7.5848275362876323E-5</c:v>
                </c:pt>
                <c:pt idx="65">
                  <c:v>-5.5775062905674302E-5</c:v>
                </c:pt>
                <c:pt idx="66">
                  <c:v>4.3385367617781389E-5</c:v>
                </c:pt>
                <c:pt idx="67">
                  <c:v>-3.4707572282770602E-5</c:v>
                </c:pt>
                <c:pt idx="68">
                  <c:v>2.6589881295560172E-5</c:v>
                </c:pt>
                <c:pt idx="69">
                  <c:v>-1.9711778378019779E-5</c:v>
                </c:pt>
                <c:pt idx="70">
                  <c:v>1.17506466874639E-5</c:v>
                </c:pt>
                <c:pt idx="71">
                  <c:v>-5.4701169222848713E-6</c:v>
                </c:pt>
                <c:pt idx="72">
                  <c:v>-5.482722595624901E-6</c:v>
                </c:pt>
                <c:pt idx="73">
                  <c:v>1.0829911310761348E-5</c:v>
                </c:pt>
                <c:pt idx="74">
                  <c:v>-3.1511579598746449E-5</c:v>
                </c:pt>
                <c:pt idx="75">
                  <c:v>3.4612096521812332E-5</c:v>
                </c:pt>
                <c:pt idx="76">
                  <c:v>-8.048930607574699E-5</c:v>
                </c:pt>
                <c:pt idx="77">
                  <c:v>9.8376102634271112E-5</c:v>
                </c:pt>
                <c:pt idx="78">
                  <c:v>-1.9150306042916833E-4</c:v>
                </c:pt>
                <c:pt idx="79">
                  <c:v>7.117708894075626E-4</c:v>
                </c:pt>
                <c:pt idx="80">
                  <c:v>-2.3372687242722673E-4</c:v>
                </c:pt>
                <c:pt idx="81">
                  <c:v>-1.7256922349886789E-3</c:v>
                </c:pt>
                <c:pt idx="82">
                  <c:v>9.9741578716711616E-5</c:v>
                </c:pt>
                <c:pt idx="83">
                  <c:v>-5.3324429459885789E-4</c:v>
                </c:pt>
              </c:numCache>
            </c:numRef>
          </c:val>
          <c:extLst>
            <c:ext xmlns:c16="http://schemas.microsoft.com/office/drawing/2014/chart" uri="{C3380CC4-5D6E-409C-BE32-E72D297353CC}">
              <c16:uniqueId val="{00000026-5631-41B3-A340-31C48878FC1C}"/>
            </c:ext>
          </c:extLst>
        </c:ser>
        <c:ser>
          <c:idx val="39"/>
          <c:order val="39"/>
          <c:val>
            <c:numRef>
              <c:f>Jacobian!$B$219:$CG$219</c:f>
              <c:numCache>
                <c:formatCode>0.00E+00</c:formatCode>
                <c:ptCount val="84"/>
                <c:pt idx="0">
                  <c:v>-1.1328514964978929E-8</c:v>
                </c:pt>
                <c:pt idx="1">
                  <c:v>2.6322148917750206E-8</c:v>
                </c:pt>
                <c:pt idx="2">
                  <c:v>-2.2043266076493179E-8</c:v>
                </c:pt>
                <c:pt idx="3">
                  <c:v>4.0627224059475751E-8</c:v>
                </c:pt>
                <c:pt idx="4">
                  <c:v>-3.2810484713680099E-9</c:v>
                </c:pt>
                <c:pt idx="5">
                  <c:v>1.1261681894479602E-7</c:v>
                </c:pt>
                <c:pt idx="6">
                  <c:v>1.5304571638124877E-7</c:v>
                </c:pt>
                <c:pt idx="7">
                  <c:v>5.4526671841645832E-7</c:v>
                </c:pt>
                <c:pt idx="8">
                  <c:v>1.2058514328097175E-6</c:v>
                </c:pt>
                <c:pt idx="9">
                  <c:v>3.2415375470956607E-6</c:v>
                </c:pt>
                <c:pt idx="10">
                  <c:v>7.8644755080816128E-6</c:v>
                </c:pt>
                <c:pt idx="11">
                  <c:v>1.9784553835084485E-5</c:v>
                </c:pt>
                <c:pt idx="12">
                  <c:v>4.8210614023954031E-5</c:v>
                </c:pt>
                <c:pt idx="13">
                  <c:v>1.1694182483687556E-4</c:v>
                </c:pt>
                <c:pt idx="14">
                  <c:v>2.7470021407695853E-4</c:v>
                </c:pt>
                <c:pt idx="15">
                  <c:v>6.1436577314452785E-4</c:v>
                </c:pt>
                <c:pt idx="16">
                  <c:v>1.2360154695663056E-3</c:v>
                </c:pt>
                <c:pt idx="17">
                  <c:v>2.0538174940107718E-3</c:v>
                </c:pt>
                <c:pt idx="18">
                  <c:v>2.5656380712942425E-3</c:v>
                </c:pt>
                <c:pt idx="19">
                  <c:v>2.4615028819006931E-3</c:v>
                </c:pt>
                <c:pt idx="20">
                  <c:v>1.1396337808943216E-3</c:v>
                </c:pt>
                <c:pt idx="21">
                  <c:v>-7.3572160326328758E-5</c:v>
                </c:pt>
                <c:pt idx="22">
                  <c:v>1.5187900164596467E-4</c:v>
                </c:pt>
                <c:pt idx="23">
                  <c:v>-1.7598347112127678E-4</c:v>
                </c:pt>
                <c:pt idx="24">
                  <c:v>1.9596743190787802E-4</c:v>
                </c:pt>
                <c:pt idx="25">
                  <c:v>-2.161655490018051E-4</c:v>
                </c:pt>
                <c:pt idx="26">
                  <c:v>2.4034790614241283E-4</c:v>
                </c:pt>
                <c:pt idx="27">
                  <c:v>-2.6880364838572209E-4</c:v>
                </c:pt>
                <c:pt idx="28">
                  <c:v>3.0613232856525451E-4</c:v>
                </c:pt>
                <c:pt idx="29">
                  <c:v>-3.4975215948767062E-4</c:v>
                </c:pt>
                <c:pt idx="30">
                  <c:v>4.1721280616248326E-4</c:v>
                </c:pt>
                <c:pt idx="31">
                  <c:v>-4.834278397288401E-4</c:v>
                </c:pt>
                <c:pt idx="32">
                  <c:v>6.3939083290444907E-4</c:v>
                </c:pt>
                <c:pt idx="33">
                  <c:v>-7.1268017434117836E-4</c:v>
                </c:pt>
                <c:pt idx="34">
                  <c:v>1.2280901895536961E-3</c:v>
                </c:pt>
                <c:pt idx="35">
                  <c:v>-1.0945389181236983E-3</c:v>
                </c:pt>
                <c:pt idx="36">
                  <c:v>3.6590393832672949E-3</c:v>
                </c:pt>
                <c:pt idx="37">
                  <c:v>-1.6455083891540837E-3</c:v>
                </c:pt>
                <c:pt idx="38">
                  <c:v>3.5190216742170127E-2</c:v>
                </c:pt>
                <c:pt idx="39">
                  <c:v>-8.6414334516029173E-2</c:v>
                </c:pt>
                <c:pt idx="40">
                  <c:v>3.2022609104586736E-2</c:v>
                </c:pt>
                <c:pt idx="41">
                  <c:v>-9.6328479496311759E-4</c:v>
                </c:pt>
                <c:pt idx="42">
                  <c:v>1.3030007966009928E-8</c:v>
                </c:pt>
                <c:pt idx="43">
                  <c:v>-3.2323801690568126E-8</c:v>
                </c:pt>
                <c:pt idx="44">
                  <c:v>2.0208771565224152E-8</c:v>
                </c:pt>
                <c:pt idx="45">
                  <c:v>-4.2625917262325261E-8</c:v>
                </c:pt>
                <c:pt idx="46">
                  <c:v>-1.054440688607844E-8</c:v>
                </c:pt>
                <c:pt idx="47">
                  <c:v>-1.058607247569484E-7</c:v>
                </c:pt>
                <c:pt idx="48">
                  <c:v>-1.5561121183318549E-7</c:v>
                </c:pt>
                <c:pt idx="49">
                  <c:v>-4.2465427279513812E-7</c:v>
                </c:pt>
                <c:pt idx="50">
                  <c:v>-8.6123457613270038E-7</c:v>
                </c:pt>
                <c:pt idx="51">
                  <c:v>-1.9866151552521403E-6</c:v>
                </c:pt>
                <c:pt idx="52">
                  <c:v>-4.3128314946660564E-6</c:v>
                </c:pt>
                <c:pt idx="53">
                  <c:v>-9.6596380016706188E-6</c:v>
                </c:pt>
                <c:pt idx="54">
                  <c:v>-2.1393479451307191E-5</c:v>
                </c:pt>
                <c:pt idx="55">
                  <c:v>-4.7817314969929586E-5</c:v>
                </c:pt>
                <c:pt idx="56">
                  <c:v>-1.0588248350746933E-4</c:v>
                </c:pt>
                <c:pt idx="57">
                  <c:v>-2.287640121044543E-4</c:v>
                </c:pt>
                <c:pt idx="58">
                  <c:v>-4.5757098383193744E-4</c:v>
                </c:pt>
                <c:pt idx="59">
                  <c:v>-7.7753141399181591E-4</c:v>
                </c:pt>
                <c:pt idx="60">
                  <c:v>-1.015629696306848E-3</c:v>
                </c:pt>
                <c:pt idx="61">
                  <c:v>-1.0247274686636064E-3</c:v>
                </c:pt>
                <c:pt idx="62">
                  <c:v>-4.8638404315604707E-4</c:v>
                </c:pt>
                <c:pt idx="63">
                  <c:v>3.31364311141444E-5</c:v>
                </c:pt>
                <c:pt idx="64">
                  <c:v>-6.2969831138849828E-5</c:v>
                </c:pt>
                <c:pt idx="65">
                  <c:v>4.3193179693700259E-5</c:v>
                </c:pt>
                <c:pt idx="66">
                  <c:v>-3.0763843484644506E-5</c:v>
                </c:pt>
                <c:pt idx="67">
                  <c:v>2.1604527619103622E-5</c:v>
                </c:pt>
                <c:pt idx="68">
                  <c:v>-1.3099095252491658E-5</c:v>
                </c:pt>
                <c:pt idx="69">
                  <c:v>4.9599296101016467E-6</c:v>
                </c:pt>
                <c:pt idx="70">
                  <c:v>3.2400845279965025E-6</c:v>
                </c:pt>
                <c:pt idx="71">
                  <c:v>-1.257758937410285E-5</c:v>
                </c:pt>
                <c:pt idx="72">
                  <c:v>2.2069138188805889E-5</c:v>
                </c:pt>
                <c:pt idx="73">
                  <c:v>-3.5397367734184344E-5</c:v>
                </c:pt>
                <c:pt idx="74">
                  <c:v>4.8471881189090795E-5</c:v>
                </c:pt>
                <c:pt idx="75">
                  <c:v>-7.0619650772459585E-5</c:v>
                </c:pt>
                <c:pt idx="76">
                  <c:v>9.7525748632969932E-5</c:v>
                </c:pt>
                <c:pt idx="77">
                  <c:v>-1.3180315250016085E-4</c:v>
                </c:pt>
                <c:pt idx="78">
                  <c:v>2.4796037795997249E-4</c:v>
                </c:pt>
                <c:pt idx="79">
                  <c:v>-2.4902384426167301E-4</c:v>
                </c:pt>
                <c:pt idx="80">
                  <c:v>1.5562587505093366E-3</c:v>
                </c:pt>
                <c:pt idx="81">
                  <c:v>-2.4436280643717651E-4</c:v>
                </c:pt>
                <c:pt idx="82">
                  <c:v>-3.7336509677535503E-3</c:v>
                </c:pt>
                <c:pt idx="83">
                  <c:v>-2.7476887061720327E-6</c:v>
                </c:pt>
              </c:numCache>
            </c:numRef>
          </c:val>
          <c:extLst>
            <c:ext xmlns:c16="http://schemas.microsoft.com/office/drawing/2014/chart" uri="{C3380CC4-5D6E-409C-BE32-E72D297353CC}">
              <c16:uniqueId val="{00000027-5631-41B3-A340-31C48878FC1C}"/>
            </c:ext>
          </c:extLst>
        </c:ser>
        <c:ser>
          <c:idx val="40"/>
          <c:order val="40"/>
          <c:val>
            <c:numRef>
              <c:f>Jacobian!$B$220:$CG$220</c:f>
              <c:numCache>
                <c:formatCode>0.00E+00</c:formatCode>
                <c:ptCount val="84"/>
                <c:pt idx="0">
                  <c:v>1.2118953296101975E-8</c:v>
                </c:pt>
                <c:pt idx="1">
                  <c:v>-2.3010813862789524E-8</c:v>
                </c:pt>
                <c:pt idx="2">
                  <c:v>2.8108140562862821E-8</c:v>
                </c:pt>
                <c:pt idx="3">
                  <c:v>-2.3356911048042865E-8</c:v>
                </c:pt>
                <c:pt idx="4">
                  <c:v>4.5643944745380136E-8</c:v>
                </c:pt>
                <c:pt idx="5">
                  <c:v>-3.9724150445930398E-10</c:v>
                </c:pt>
                <c:pt idx="6">
                  <c:v>1.3160836997542984E-7</c:v>
                </c:pt>
                <c:pt idx="7">
                  <c:v>1.8619051192807815E-7</c:v>
                </c:pt>
                <c:pt idx="8">
                  <c:v>6.4281408759121595E-7</c:v>
                </c:pt>
                <c:pt idx="9">
                  <c:v>1.4233999931930507E-6</c:v>
                </c:pt>
                <c:pt idx="10">
                  <c:v>3.7886052966670623E-6</c:v>
                </c:pt>
                <c:pt idx="11">
                  <c:v>9.1423588247809233E-6</c:v>
                </c:pt>
                <c:pt idx="12">
                  <c:v>2.284265333757714E-5</c:v>
                </c:pt>
                <c:pt idx="13">
                  <c:v>5.5337877825342624E-5</c:v>
                </c:pt>
                <c:pt idx="14">
                  <c:v>1.3355118756076462E-4</c:v>
                </c:pt>
                <c:pt idx="15">
                  <c:v>3.1285669959606747E-4</c:v>
                </c:pt>
                <c:pt idx="16">
                  <c:v>7.015596637501817E-4</c:v>
                </c:pt>
                <c:pt idx="17">
                  <c:v>1.4332169840039536E-3</c:v>
                </c:pt>
                <c:pt idx="18">
                  <c:v>2.4881459970917553E-3</c:v>
                </c:pt>
                <c:pt idx="19">
                  <c:v>3.4266554735939672E-3</c:v>
                </c:pt>
                <c:pt idx="20">
                  <c:v>1.8853110170751598E-3</c:v>
                </c:pt>
                <c:pt idx="21">
                  <c:v>7.2188214039521371E-5</c:v>
                </c:pt>
                <c:pt idx="22">
                  <c:v>-1.4896239498016111E-4</c:v>
                </c:pt>
                <c:pt idx="23">
                  <c:v>1.7243468599245125E-4</c:v>
                </c:pt>
                <c:pt idx="24">
                  <c:v>-1.9162332818563728E-4</c:v>
                </c:pt>
                <c:pt idx="25">
                  <c:v>2.1089686957368638E-4</c:v>
                </c:pt>
                <c:pt idx="26">
                  <c:v>-2.3336662141337208E-4</c:v>
                </c:pt>
                <c:pt idx="27">
                  <c:v>2.6031412304004423E-4</c:v>
                </c:pt>
                <c:pt idx="28">
                  <c:v>-2.9295869968871063E-4</c:v>
                </c:pt>
                <c:pt idx="29">
                  <c:v>3.3567728350298692E-4</c:v>
                </c:pt>
                <c:pt idx="30">
                  <c:v>-3.8617553330113003E-4</c:v>
                </c:pt>
                <c:pt idx="31">
                  <c:v>4.6405091523253432E-4</c:v>
                </c:pt>
                <c:pt idx="32">
                  <c:v>-5.4118956418445694E-4</c:v>
                </c:pt>
                <c:pt idx="33">
                  <c:v>7.2128891724911298E-4</c:v>
                </c:pt>
                <c:pt idx="34">
                  <c:v>-8.0827322755849243E-4</c:v>
                </c:pt>
                <c:pt idx="35">
                  <c:v>1.3969863358345605E-3</c:v>
                </c:pt>
                <c:pt idx="36">
                  <c:v>-1.253885500699268E-3</c:v>
                </c:pt>
                <c:pt idx="37">
                  <c:v>4.0990400471746218E-3</c:v>
                </c:pt>
                <c:pt idx="38">
                  <c:v>-1.8833019266713867E-3</c:v>
                </c:pt>
                <c:pt idx="39">
                  <c:v>3.5623264756901009E-2</c:v>
                </c:pt>
                <c:pt idx="40">
                  <c:v>-8.476291614871935E-2</c:v>
                </c:pt>
                <c:pt idx="41">
                  <c:v>2.8908149376512066E-2</c:v>
                </c:pt>
                <c:pt idx="42">
                  <c:v>-1.1996769903383231E-8</c:v>
                </c:pt>
                <c:pt idx="43">
                  <c:v>2.1387805508813009E-8</c:v>
                </c:pt>
                <c:pt idx="44">
                  <c:v>-2.4566626772497926E-8</c:v>
                </c:pt>
                <c:pt idx="45">
                  <c:v>1.3951310228948261E-8</c:v>
                </c:pt>
                <c:pt idx="46">
                  <c:v>-3.357589265576776E-8</c:v>
                </c:pt>
                <c:pt idx="47">
                  <c:v>-1.3369640746955031E-8</c:v>
                </c:pt>
                <c:pt idx="48">
                  <c:v>-8.6726088366239067E-8</c:v>
                </c:pt>
                <c:pt idx="49">
                  <c:v>-1.3487178697779179E-7</c:v>
                </c:pt>
                <c:pt idx="50">
                  <c:v>-3.453648608343136E-7</c:v>
                </c:pt>
                <c:pt idx="51">
                  <c:v>-6.9747837568164395E-7</c:v>
                </c:pt>
                <c:pt idx="52">
                  <c:v>-1.5600616678717539E-6</c:v>
                </c:pt>
                <c:pt idx="53">
                  <c:v>-3.3306436270752732E-6</c:v>
                </c:pt>
                <c:pt idx="54">
                  <c:v>-7.3112613591842313E-6</c:v>
                </c:pt>
                <c:pt idx="55">
                  <c:v>-1.5995867829343393E-5</c:v>
                </c:pt>
                <c:pt idx="56">
                  <c:v>-3.5530182458807923E-5</c:v>
                </c:pt>
                <c:pt idx="57">
                  <c:v>-7.9020202506518511E-5</c:v>
                </c:pt>
                <c:pt idx="58">
                  <c:v>-1.7355463186279443E-4</c:v>
                </c:pt>
                <c:pt idx="59">
                  <c:v>-3.5843173647852425E-4</c:v>
                </c:pt>
                <c:pt idx="60">
                  <c:v>-6.4312514968535421E-4</c:v>
                </c:pt>
                <c:pt idx="61">
                  <c:v>-9.1924945877067045E-4</c:v>
                </c:pt>
                <c:pt idx="62">
                  <c:v>-5.1430145109258982E-4</c:v>
                </c:pt>
                <c:pt idx="63">
                  <c:v>-2.1891850659590034E-5</c:v>
                </c:pt>
                <c:pt idx="64">
                  <c:v>4.0380864048095669E-5</c:v>
                </c:pt>
                <c:pt idx="65">
                  <c:v>-2.0538779145639824E-5</c:v>
                </c:pt>
                <c:pt idx="66">
                  <c:v>7.5816306356664267E-6</c:v>
                </c:pt>
                <c:pt idx="67">
                  <c:v>2.4374665009495781E-6</c:v>
                </c:pt>
                <c:pt idx="68">
                  <c:v>-1.2288319226527936E-5</c:v>
                </c:pt>
                <c:pt idx="69">
                  <c:v>2.1999855520942647E-5</c:v>
                </c:pt>
                <c:pt idx="70">
                  <c:v>-3.2713073712104878E-5</c:v>
                </c:pt>
                <c:pt idx="71">
                  <c:v>4.4442503499332741E-5</c:v>
                </c:pt>
                <c:pt idx="72">
                  <c:v>-5.8519872647239835E-5</c:v>
                </c:pt>
                <c:pt idx="73">
                  <c:v>7.5401531212767681E-5</c:v>
                </c:pt>
                <c:pt idx="74">
                  <c:v>-9.6177750055458021E-5</c:v>
                </c:pt>
                <c:pt idx="75">
                  <c:v>1.268594928067285E-4</c:v>
                </c:pt>
                <c:pt idx="76">
                  <c:v>-1.5682821541378541E-4</c:v>
                </c:pt>
                <c:pt idx="77">
                  <c:v>2.3942943542283246E-4</c:v>
                </c:pt>
                <c:pt idx="78">
                  <c:v>-2.5749734652470447E-4</c:v>
                </c:pt>
                <c:pt idx="79">
                  <c:v>6.1424473541301598E-4</c:v>
                </c:pt>
                <c:pt idx="80">
                  <c:v>-4.1573650509240187E-4</c:v>
                </c:pt>
                <c:pt idx="81">
                  <c:v>3.507617131075386E-3</c:v>
                </c:pt>
                <c:pt idx="82">
                  <c:v>-7.1048614648232455E-3</c:v>
                </c:pt>
                <c:pt idx="83">
                  <c:v>-5.1199328242285136E-4</c:v>
                </c:pt>
              </c:numCache>
            </c:numRef>
          </c:val>
          <c:extLst>
            <c:ext xmlns:c16="http://schemas.microsoft.com/office/drawing/2014/chart" uri="{C3380CC4-5D6E-409C-BE32-E72D297353CC}">
              <c16:uniqueId val="{00000028-5631-41B3-A340-31C48878FC1C}"/>
            </c:ext>
          </c:extLst>
        </c:ser>
        <c:ser>
          <c:idx val="41"/>
          <c:order val="41"/>
          <c:val>
            <c:numRef>
              <c:f>Jacobian!$B$221:$CG$221</c:f>
              <c:numCache>
                <c:formatCode>0.00E+00</c:formatCode>
                <c:ptCount val="84"/>
                <c:pt idx="0">
                  <c:v>-1.1505987022819264E-8</c:v>
                </c:pt>
                <c:pt idx="1">
                  <c:v>2.4427907081457533E-8</c:v>
                </c:pt>
                <c:pt idx="2">
                  <c:v>-2.4384495446296337E-8</c:v>
                </c:pt>
                <c:pt idx="3">
                  <c:v>3.2211440634585448E-8</c:v>
                </c:pt>
                <c:pt idx="4">
                  <c:v>-2.2022650449479025E-8</c:v>
                </c:pt>
                <c:pt idx="5">
                  <c:v>6.0474943577710241E-8</c:v>
                </c:pt>
                <c:pt idx="6">
                  <c:v>2.3897472506737775E-8</c:v>
                </c:pt>
                <c:pt idx="7">
                  <c:v>2.0929725046072259E-7</c:v>
                </c:pt>
                <c:pt idx="8">
                  <c:v>3.623182620689321E-7</c:v>
                </c:pt>
                <c:pt idx="9">
                  <c:v>1.1060698280540173E-6</c:v>
                </c:pt>
                <c:pt idx="10">
                  <c:v>2.5440928080842646E-6</c:v>
                </c:pt>
                <c:pt idx="11">
                  <c:v>6.5840163178311805E-6</c:v>
                </c:pt>
                <c:pt idx="12">
                  <c:v>1.5930999381083319E-5</c:v>
                </c:pt>
                <c:pt idx="13">
                  <c:v>3.9352884318052364E-5</c:v>
                </c:pt>
                <c:pt idx="14">
                  <c:v>9.484667109411739E-5</c:v>
                </c:pt>
                <c:pt idx="15">
                  <c:v>2.2683904862922736E-4</c:v>
                </c:pt>
                <c:pt idx="16">
                  <c:v>5.2642968024928878E-4</c:v>
                </c:pt>
                <c:pt idx="17">
                  <c:v>1.1630803387546722E-3</c:v>
                </c:pt>
                <c:pt idx="18">
                  <c:v>2.3136919634472531E-3</c:v>
                </c:pt>
                <c:pt idx="19">
                  <c:v>3.7865917583625262E-3</c:v>
                </c:pt>
                <c:pt idx="20">
                  <c:v>2.2727339942376973E-3</c:v>
                </c:pt>
                <c:pt idx="21">
                  <c:v>-7.1739065000460904E-5</c:v>
                </c:pt>
                <c:pt idx="22">
                  <c:v>1.4802255098998504E-4</c:v>
                </c:pt>
                <c:pt idx="23">
                  <c:v>-1.7127816107476021E-4</c:v>
                </c:pt>
                <c:pt idx="24">
                  <c:v>1.902439790384984E-4</c:v>
                </c:pt>
                <c:pt idx="25">
                  <c:v>-2.0913903088145715E-4</c:v>
                </c:pt>
                <c:pt idx="26">
                  <c:v>2.3127319144766387E-4</c:v>
                </c:pt>
                <c:pt idx="27">
                  <c:v>-2.5721508271782888E-4</c:v>
                </c:pt>
                <c:pt idx="28">
                  <c:v>2.897066466938657E-4</c:v>
                </c:pt>
                <c:pt idx="29">
                  <c:v>-3.2886032479706125E-4</c:v>
                </c:pt>
                <c:pt idx="30">
                  <c:v>3.8225755630439897E-4</c:v>
                </c:pt>
                <c:pt idx="31">
                  <c:v>-4.4367233055422065E-4</c:v>
                </c:pt>
                <c:pt idx="32">
                  <c:v>5.4635784971876684E-4</c:v>
                </c:pt>
                <c:pt idx="33">
                  <c:v>-6.3807515176555574E-4</c:v>
                </c:pt>
                <c:pt idx="34">
                  <c:v>8.9540754285911733E-4</c:v>
                </c:pt>
                <c:pt idx="35">
                  <c:v>-9.7451865435988101E-4</c:v>
                </c:pt>
                <c:pt idx="36">
                  <c:v>1.8881618749517436E-3</c:v>
                </c:pt>
                <c:pt idx="37">
                  <c:v>-1.5174535739173639E-3</c:v>
                </c:pt>
                <c:pt idx="38">
                  <c:v>6.1951343694400208E-3</c:v>
                </c:pt>
                <c:pt idx="39">
                  <c:v>-2.1763669929928033E-3</c:v>
                </c:pt>
                <c:pt idx="40">
                  <c:v>5.8707846812572809E-2</c:v>
                </c:pt>
                <c:pt idx="41">
                  <c:v>-8.0873850798785049E-2</c:v>
                </c:pt>
                <c:pt idx="42">
                  <c:v>1.0669767458741464E-8</c:v>
                </c:pt>
                <c:pt idx="43">
                  <c:v>-2.3065799059402505E-8</c:v>
                </c:pt>
                <c:pt idx="44">
                  <c:v>1.8703007050317064E-8</c:v>
                </c:pt>
                <c:pt idx="45">
                  <c:v>-2.4032979629656914E-8</c:v>
                </c:pt>
                <c:pt idx="46">
                  <c:v>8.3649690479840666E-9</c:v>
                </c:pt>
                <c:pt idx="47">
                  <c:v>-3.929684485204647E-8</c:v>
                </c:pt>
                <c:pt idx="48">
                  <c:v>-3.2038098374342555E-8</c:v>
                </c:pt>
                <c:pt idx="49">
                  <c:v>-1.209206658567459E-7</c:v>
                </c:pt>
                <c:pt idx="50">
                  <c:v>-2.140489378327665E-7</c:v>
                </c:pt>
                <c:pt idx="51">
                  <c:v>-5.0984012420923412E-7</c:v>
                </c:pt>
                <c:pt idx="52">
                  <c:v>-1.0564155520891481E-6</c:v>
                </c:pt>
                <c:pt idx="53">
                  <c:v>-2.3337830887255482E-6</c:v>
                </c:pt>
                <c:pt idx="54">
                  <c:v>-5.0329273852787622E-6</c:v>
                </c:pt>
                <c:pt idx="55">
                  <c:v>-1.1114687538341615E-5</c:v>
                </c:pt>
                <c:pt idx="56">
                  <c:v>-2.4674676171533625E-5</c:v>
                </c:pt>
                <c:pt idx="57">
                  <c:v>-5.5683640755377504E-5</c:v>
                </c:pt>
                <c:pt idx="58">
                  <c:v>-1.2581461402464894E-4</c:v>
                </c:pt>
                <c:pt idx="59">
                  <c:v>-2.7785436920151172E-4</c:v>
                </c:pt>
                <c:pt idx="60">
                  <c:v>-5.6255168519272743E-4</c:v>
                </c:pt>
                <c:pt idx="61">
                  <c:v>-9.3922506321308995E-4</c:v>
                </c:pt>
                <c:pt idx="62">
                  <c:v>-5.6857490343990131E-4</c:v>
                </c:pt>
                <c:pt idx="63">
                  <c:v>2.0330251221535667E-5</c:v>
                </c:pt>
                <c:pt idx="64">
                  <c:v>-3.7259513604811381E-5</c:v>
                </c:pt>
                <c:pt idx="65">
                  <c:v>1.747740103923588E-5</c:v>
                </c:pt>
                <c:pt idx="66">
                  <c:v>-4.5175091340834961E-6</c:v>
                </c:pt>
                <c:pt idx="67">
                  <c:v>-5.578684561273417E-6</c:v>
                </c:pt>
                <c:pt idx="68">
                  <c:v>1.5492991441058398E-5</c:v>
                </c:pt>
                <c:pt idx="69">
                  <c:v>-2.5381975629022313E-5</c:v>
                </c:pt>
                <c:pt idx="70">
                  <c:v>3.6148739318143056E-5</c:v>
                </c:pt>
                <c:pt idx="71">
                  <c:v>-4.8163524121089695E-5</c:v>
                </c:pt>
                <c:pt idx="72">
                  <c:v>6.2255257343907109E-5</c:v>
                </c:pt>
                <c:pt idx="73">
                  <c:v>-7.9081338578829806E-5</c:v>
                </c:pt>
                <c:pt idx="74">
                  <c:v>1.009508081878248E-4</c:v>
                </c:pt>
                <c:pt idx="75">
                  <c:v>-1.262561630008383E-4</c:v>
                </c:pt>
                <c:pt idx="76">
                  <c:v>1.7014031488487845E-4</c:v>
                </c:pt>
                <c:pt idx="77">
                  <c:v>-2.0337639935519148E-4</c:v>
                </c:pt>
                <c:pt idx="78">
                  <c:v>3.3372688247857162E-4</c:v>
                </c:pt>
                <c:pt idx="79">
                  <c:v>-3.2630068240126024E-4</c:v>
                </c:pt>
                <c:pt idx="80">
                  <c:v>8.8658439141053251E-4</c:v>
                </c:pt>
                <c:pt idx="81">
                  <c:v>-4.7728429519565657E-4</c:v>
                </c:pt>
                <c:pt idx="82">
                  <c:v>7.6757232446757228E-4</c:v>
                </c:pt>
                <c:pt idx="83">
                  <c:v>-5.2642338094900567E-3</c:v>
                </c:pt>
              </c:numCache>
            </c:numRef>
          </c:val>
          <c:extLst>
            <c:ext xmlns:c16="http://schemas.microsoft.com/office/drawing/2014/chart" uri="{C3380CC4-5D6E-409C-BE32-E72D297353CC}">
              <c16:uniqueId val="{00000029-5631-41B3-A340-31C48878FC1C}"/>
            </c:ext>
          </c:extLst>
        </c:ser>
        <c:ser>
          <c:idx val="42"/>
          <c:order val="42"/>
          <c:val>
            <c:numRef>
              <c:f>Jacobian!$B$222:$CG$222</c:f>
              <c:numCache>
                <c:formatCode>0.00E+00</c:formatCode>
                <c:ptCount val="84"/>
                <c:pt idx="0">
                  <c:v>1.3584990822356627E-3</c:v>
                </c:pt>
                <c:pt idx="1">
                  <c:v>9.8781514128663445E-5</c:v>
                </c:pt>
                <c:pt idx="2">
                  <c:v>4.5369348421013794E-5</c:v>
                </c:pt>
                <c:pt idx="3">
                  <c:v>2.5833327693844917E-5</c:v>
                </c:pt>
                <c:pt idx="4">
                  <c:v>1.2809518845564195E-5</c:v>
                </c:pt>
                <c:pt idx="5">
                  <c:v>7.1034634806537819E-6</c:v>
                </c:pt>
                <c:pt idx="6">
                  <c:v>3.3069147486340747E-6</c:v>
                </c:pt>
                <c:pt idx="7">
                  <c:v>1.8172277289209505E-6</c:v>
                </c:pt>
                <c:pt idx="8">
                  <c:v>7.6575627218683411E-7</c:v>
                </c:pt>
                <c:pt idx="9">
                  <c:v>4.3932595423935589E-7</c:v>
                </c:pt>
                <c:pt idx="10">
                  <c:v>1.5858139077915823E-7</c:v>
                </c:pt>
                <c:pt idx="11">
                  <c:v>1.0323680558481356E-7</c:v>
                </c:pt>
                <c:pt idx="12">
                  <c:v>2.8092508020635748E-8</c:v>
                </c:pt>
                <c:pt idx="13">
                  <c:v>2.5387151149573802E-8</c:v>
                </c:pt>
                <c:pt idx="14">
                  <c:v>1.375851164688611E-9</c:v>
                </c:pt>
                <c:pt idx="15">
                  <c:v>1.0294963871966552E-8</c:v>
                </c:pt>
                <c:pt idx="16">
                  <c:v>-6.7701161412092036E-9</c:v>
                </c:pt>
                <c:pt idx="17">
                  <c:v>1.1034798319000609E-8</c:v>
                </c:pt>
                <c:pt idx="18">
                  <c:v>-1.2240876559225916E-8</c:v>
                </c:pt>
                <c:pt idx="19">
                  <c:v>1.4300619820450057E-8</c:v>
                </c:pt>
                <c:pt idx="20">
                  <c:v>-7.3245261217326045E-9</c:v>
                </c:pt>
                <c:pt idx="21">
                  <c:v>3.9620084279332181E-5</c:v>
                </c:pt>
                <c:pt idx="22">
                  <c:v>7.0942625533185891E-5</c:v>
                </c:pt>
                <c:pt idx="23">
                  <c:v>5.5402360739912947E-5</c:v>
                </c:pt>
                <c:pt idx="24">
                  <c:v>3.505475741285438E-5</c:v>
                </c:pt>
                <c:pt idx="25">
                  <c:v>1.9679252625169253E-5</c:v>
                </c:pt>
                <c:pt idx="26">
                  <c:v>1.034759074314261E-5</c:v>
                </c:pt>
                <c:pt idx="27">
                  <c:v>5.2054854034968061E-6</c:v>
                </c:pt>
                <c:pt idx="28">
                  <c:v>2.5468651373591057E-6</c:v>
                </c:pt>
                <c:pt idx="29">
                  <c:v>1.217027666767178E-6</c:v>
                </c:pt>
                <c:pt idx="30">
                  <c:v>5.7332674868379913E-7</c:v>
                </c:pt>
                <c:pt idx="31">
                  <c:v>2.6496733153146175E-7</c:v>
                </c:pt>
                <c:pt idx="32">
                  <c:v>1.2203456593267902E-7</c:v>
                </c:pt>
                <c:pt idx="33">
                  <c:v>5.4649701307212183E-8</c:v>
                </c:pt>
                <c:pt idx="34">
                  <c:v>2.5053528590731467E-8</c:v>
                </c:pt>
                <c:pt idx="35">
                  <c:v>1.0616548881200716E-8</c:v>
                </c:pt>
                <c:pt idx="36">
                  <c:v>5.1355326879892734E-9</c:v>
                </c:pt>
                <c:pt idx="37">
                  <c:v>1.7993864779418292E-9</c:v>
                </c:pt>
                <c:pt idx="38">
                  <c:v>1.186721227370839E-9</c:v>
                </c:pt>
                <c:pt idx="39">
                  <c:v>1.2480049149919014E-10</c:v>
                </c:pt>
                <c:pt idx="40">
                  <c:v>4.1626212539454393E-10</c:v>
                </c:pt>
                <c:pt idx="41">
                  <c:v>-5.5020464649988784E-11</c:v>
                </c:pt>
                <c:pt idx="42">
                  <c:v>7.8623322468967594</c:v>
                </c:pt>
                <c:pt idx="43">
                  <c:v>-6.102440279789672</c:v>
                </c:pt>
                <c:pt idx="44">
                  <c:v>0.17900065776049096</c:v>
                </c:pt>
                <c:pt idx="45">
                  <c:v>-0.55909532869673129</c:v>
                </c:pt>
                <c:pt idx="46">
                  <c:v>0.12547056947398078</c:v>
                </c:pt>
                <c:pt idx="47">
                  <c:v>-0.16371321618694956</c:v>
                </c:pt>
                <c:pt idx="48">
                  <c:v>8.1223594090881646E-2</c:v>
                </c:pt>
                <c:pt idx="49">
                  <c:v>-7.6386698838150968E-2</c:v>
                </c:pt>
                <c:pt idx="50">
                  <c:v>5.3907920992383361E-2</c:v>
                </c:pt>
                <c:pt idx="51">
                  <c:v>-4.6911900892258933E-2</c:v>
                </c:pt>
                <c:pt idx="52">
                  <c:v>3.8400576763520891E-2</c:v>
                </c:pt>
                <c:pt idx="53">
                  <c:v>-3.3704026513442779E-2</c:v>
                </c:pt>
                <c:pt idx="54">
                  <c:v>2.9564320040401479E-2</c:v>
                </c:pt>
                <c:pt idx="55">
                  <c:v>-2.6705872155338914E-2</c:v>
                </c:pt>
                <c:pt idx="56">
                  <c:v>2.4417741958090808E-2</c:v>
                </c:pt>
                <c:pt idx="57">
                  <c:v>-2.2726963486743988E-2</c:v>
                </c:pt>
                <c:pt idx="58">
                  <c:v>2.1439915213805387E-2</c:v>
                </c:pt>
                <c:pt idx="59">
                  <c:v>-2.0513174304953329E-2</c:v>
                </c:pt>
                <c:pt idx="60">
                  <c:v>1.9880601046068768E-2</c:v>
                </c:pt>
                <c:pt idx="61">
                  <c:v>-1.9514754080061161E-2</c:v>
                </c:pt>
                <c:pt idx="62">
                  <c:v>9.6971610709510395E-3</c:v>
                </c:pt>
                <c:pt idx="63">
                  <c:v>-0.29922024166989392</c:v>
                </c:pt>
                <c:pt idx="64">
                  <c:v>-0.49767405435668721</c:v>
                </c:pt>
                <c:pt idx="65">
                  <c:v>-0.30288394976911959</c:v>
                </c:pt>
                <c:pt idx="66">
                  <c:v>-0.15173088728833703</c:v>
                </c:pt>
                <c:pt idx="67">
                  <c:v>-6.8677721967639188E-2</c:v>
                </c:pt>
                <c:pt idx="68">
                  <c:v>-2.9746255444126402E-2</c:v>
                </c:pt>
                <c:pt idx="69">
                  <c:v>-1.2583338438345843E-2</c:v>
                </c:pt>
                <c:pt idx="70">
                  <c:v>-5.3129324159822003E-3</c:v>
                </c:pt>
                <c:pt idx="71">
                  <c:v>-2.2068011962638537E-3</c:v>
                </c:pt>
                <c:pt idx="72">
                  <c:v>-9.3869076373831071E-4</c:v>
                </c:pt>
                <c:pt idx="73">
                  <c:v>-3.7895731116326152E-4</c:v>
                </c:pt>
                <c:pt idx="74">
                  <c:v>-1.7007311363571E-4</c:v>
                </c:pt>
                <c:pt idx="75">
                  <c:v>-6.0651023215267856E-5</c:v>
                </c:pt>
                <c:pt idx="76">
                  <c:v>-3.4755032513804185E-5</c:v>
                </c:pt>
                <c:pt idx="77">
                  <c:v>-5.8807778090054481E-6</c:v>
                </c:pt>
                <c:pt idx="78">
                  <c:v>-1.0503293036461962E-5</c:v>
                </c:pt>
                <c:pt idx="79">
                  <c:v>3.2023647425070808E-6</c:v>
                </c:pt>
                <c:pt idx="80">
                  <c:v>-5.922737098916143E-6</c:v>
                </c:pt>
                <c:pt idx="81">
                  <c:v>4.5383008595256458E-6</c:v>
                </c:pt>
                <c:pt idx="82">
                  <c:v>-5.0018416555668566E-6</c:v>
                </c:pt>
                <c:pt idx="83">
                  <c:v>2.3355985321357386E-6</c:v>
                </c:pt>
              </c:numCache>
            </c:numRef>
          </c:val>
          <c:extLst>
            <c:ext xmlns:c16="http://schemas.microsoft.com/office/drawing/2014/chart" uri="{C3380CC4-5D6E-409C-BE32-E72D297353CC}">
              <c16:uniqueId val="{0000002A-5631-41B3-A340-31C48878FC1C}"/>
            </c:ext>
          </c:extLst>
        </c:ser>
        <c:ser>
          <c:idx val="43"/>
          <c:order val="43"/>
          <c:val>
            <c:numRef>
              <c:f>Jacobian!$B$223:$CG$223</c:f>
              <c:numCache>
                <c:formatCode>0.00E+00</c:formatCode>
                <c:ptCount val="84"/>
                <c:pt idx="0">
                  <c:v>4.9170284917726495E-5</c:v>
                </c:pt>
                <c:pt idx="1">
                  <c:v>9.1189857819057275E-4</c:v>
                </c:pt>
                <c:pt idx="2">
                  <c:v>6.423275888889723E-5</c:v>
                </c:pt>
                <c:pt idx="3">
                  <c:v>3.0265067826624602E-5</c:v>
                </c:pt>
                <c:pt idx="4">
                  <c:v>1.7076238783764057E-5</c:v>
                </c:pt>
                <c:pt idx="5">
                  <c:v>8.37656483038328E-6</c:v>
                </c:pt>
                <c:pt idx="6">
                  <c:v>4.606910653015479E-6</c:v>
                </c:pt>
                <c:pt idx="7">
                  <c:v>2.106457039452697E-6</c:v>
                </c:pt>
                <c:pt idx="8">
                  <c:v>1.1566803707706497E-6</c:v>
                </c:pt>
                <c:pt idx="9">
                  <c:v>4.7513035184117518E-7</c:v>
                </c:pt>
                <c:pt idx="10">
                  <c:v>2.7576593832954777E-7</c:v>
                </c:pt>
                <c:pt idx="11">
                  <c:v>9.5196472939458144E-8</c:v>
                </c:pt>
                <c:pt idx="12">
                  <c:v>6.5020356294949661E-8</c:v>
                </c:pt>
                <c:pt idx="13">
                  <c:v>1.4633268582859263E-8</c:v>
                </c:pt>
                <c:pt idx="14">
                  <c:v>1.828052589322673E-8</c:v>
                </c:pt>
                <c:pt idx="15">
                  <c:v>-3.2574336777017798E-9</c:v>
                </c:pt>
                <c:pt idx="16">
                  <c:v>1.1385843955848929E-8</c:v>
                </c:pt>
                <c:pt idx="17">
                  <c:v>-1.0478774760023385E-8</c:v>
                </c:pt>
                <c:pt idx="18">
                  <c:v>1.3901486508539314E-8</c:v>
                </c:pt>
                <c:pt idx="19">
                  <c:v>-1.490508273327179E-8</c:v>
                </c:pt>
                <c:pt idx="20">
                  <c:v>7.9204778333794501E-9</c:v>
                </c:pt>
                <c:pt idx="21">
                  <c:v>3.465430036245161E-5</c:v>
                </c:pt>
                <c:pt idx="22">
                  <c:v>6.5137425466283634E-5</c:v>
                </c:pt>
                <c:pt idx="23">
                  <c:v>5.6335390272070115E-5</c:v>
                </c:pt>
                <c:pt idx="24">
                  <c:v>3.9076112577121192E-5</c:v>
                </c:pt>
                <c:pt idx="25">
                  <c:v>2.3357294418970327E-5</c:v>
                </c:pt>
                <c:pt idx="26">
                  <c:v>1.2764935286747584E-5</c:v>
                </c:pt>
                <c:pt idx="27">
                  <c:v>6.5854746161664777E-6</c:v>
                </c:pt>
                <c:pt idx="28">
                  <c:v>3.2728408982880807E-6</c:v>
                </c:pt>
                <c:pt idx="29">
                  <c:v>1.5849931438124065E-6</c:v>
                </c:pt>
                <c:pt idx="30">
                  <c:v>7.5130996839137873E-7</c:v>
                </c:pt>
                <c:pt idx="31">
                  <c:v>3.5149352141261584E-7</c:v>
                </c:pt>
                <c:pt idx="32">
                  <c:v>1.6123074391957805E-7</c:v>
                </c:pt>
                <c:pt idx="33">
                  <c:v>7.3970442088378804E-8</c:v>
                </c:pt>
                <c:pt idx="34">
                  <c:v>3.2749573303155333E-8</c:v>
                </c:pt>
                <c:pt idx="35">
                  <c:v>1.5094648361356525E-8</c:v>
                </c:pt>
                <c:pt idx="36">
                  <c:v>6.1896273695598402E-9</c:v>
                </c:pt>
                <c:pt idx="37">
                  <c:v>3.1393604377982442E-9</c:v>
                </c:pt>
                <c:pt idx="38">
                  <c:v>9.4615968708956071E-10</c:v>
                </c:pt>
                <c:pt idx="39">
                  <c:v>7.9589739277099774E-10</c:v>
                </c:pt>
                <c:pt idx="40">
                  <c:v>-2.961827149040822E-12</c:v>
                </c:pt>
                <c:pt idx="41">
                  <c:v>2.0558324547661194E-10</c:v>
                </c:pt>
                <c:pt idx="42">
                  <c:v>-3.0512650089381048</c:v>
                </c:pt>
                <c:pt idx="43">
                  <c:v>7.9514833133231333</c:v>
                </c:pt>
                <c:pt idx="44">
                  <c:v>-3.3308146182268317</c:v>
                </c:pt>
                <c:pt idx="45">
                  <c:v>0.15223901645677684</c:v>
                </c:pt>
                <c:pt idx="46">
                  <c:v>-0.36140895319076427</c:v>
                </c:pt>
                <c:pt idx="47">
                  <c:v>0.10334891226820038</c:v>
                </c:pt>
                <c:pt idx="48">
                  <c:v>-0.1200515676780247</c:v>
                </c:pt>
                <c:pt idx="49">
                  <c:v>6.7566816308573266E-2</c:v>
                </c:pt>
                <c:pt idx="50">
                  <c:v>-6.1650173579157204E-2</c:v>
                </c:pt>
                <c:pt idx="51">
                  <c:v>4.6154937197909272E-2</c:v>
                </c:pt>
                <c:pt idx="52">
                  <c:v>-4.0308549040041303E-2</c:v>
                </c:pt>
                <c:pt idx="53">
                  <c:v>3.3982947517976383E-2</c:v>
                </c:pt>
                <c:pt idx="54">
                  <c:v>-3.0205390609477252E-2</c:v>
                </c:pt>
                <c:pt idx="55">
                  <c:v>2.6991425852084947E-2</c:v>
                </c:pt>
                <c:pt idx="56">
                  <c:v>-2.4716779051862009E-2</c:v>
                </c:pt>
                <c:pt idx="57">
                  <c:v>2.2929163538311835E-2</c:v>
                </c:pt>
                <c:pt idx="58">
                  <c:v>-2.1620384536855101E-2</c:v>
                </c:pt>
                <c:pt idx="59">
                  <c:v>2.0660559473919749E-2</c:v>
                </c:pt>
                <c:pt idx="60">
                  <c:v>-2.0014255818949285E-2</c:v>
                </c:pt>
                <c:pt idx="61">
                  <c:v>1.9637747484821434E-2</c:v>
                </c:pt>
                <c:pt idx="62">
                  <c:v>-9.7575190475631454E-3</c:v>
                </c:pt>
                <c:pt idx="63">
                  <c:v>-0.24884148588855343</c:v>
                </c:pt>
                <c:pt idx="64">
                  <c:v>-0.45067099582215536</c:v>
                </c:pt>
                <c:pt idx="65">
                  <c:v>-0.32470388620074325</c:v>
                </c:pt>
                <c:pt idx="66">
                  <c:v>-0.18578201960287469</c:v>
                </c:pt>
                <c:pt idx="67">
                  <c:v>-9.073924333609866E-2</c:v>
                </c:pt>
                <c:pt idx="68">
                  <c:v>-4.0630802356606634E-2</c:v>
                </c:pt>
                <c:pt idx="69">
                  <c:v>-1.7529712284501116E-2</c:v>
                </c:pt>
                <c:pt idx="70">
                  <c:v>-7.3951164903972178E-3</c:v>
                </c:pt>
                <c:pt idx="71">
                  <c:v>-3.1258324548220835E-3</c:v>
                </c:pt>
                <c:pt idx="72">
                  <c:v>-1.2928878705090764E-3</c:v>
                </c:pt>
                <c:pt idx="73">
                  <c:v>-5.5438624306081434E-4</c:v>
                </c:pt>
                <c:pt idx="74">
                  <c:v>-2.1980596364670483E-4</c:v>
                </c:pt>
                <c:pt idx="75">
                  <c:v>-1.0241514636391098E-4</c:v>
                </c:pt>
                <c:pt idx="76">
                  <c:v>-3.3266271310211259E-5</c:v>
                </c:pt>
                <c:pt idx="77">
                  <c:v>-2.2629494006749675E-5</c:v>
                </c:pt>
                <c:pt idx="78">
                  <c:v>-1.3392445617536878E-6</c:v>
                </c:pt>
                <c:pt idx="79">
                  <c:v>-8.2131570593150647E-6</c:v>
                </c:pt>
                <c:pt idx="80">
                  <c:v>3.8703734914078293E-6</c:v>
                </c:pt>
                <c:pt idx="81">
                  <c:v>-5.4623749183274649E-6</c:v>
                </c:pt>
                <c:pt idx="82">
                  <c:v>4.6048060027482544E-6</c:v>
                </c:pt>
                <c:pt idx="83">
                  <c:v>-2.5009599746772475E-6</c:v>
                </c:pt>
              </c:numCache>
            </c:numRef>
          </c:val>
          <c:extLst>
            <c:ext xmlns:c16="http://schemas.microsoft.com/office/drawing/2014/chart" uri="{C3380CC4-5D6E-409C-BE32-E72D297353CC}">
              <c16:uniqueId val="{0000002B-5631-41B3-A340-31C48878FC1C}"/>
            </c:ext>
          </c:extLst>
        </c:ser>
        <c:ser>
          <c:idx val="44"/>
          <c:order val="44"/>
          <c:val>
            <c:numRef>
              <c:f>Jacobian!$B$224:$CG$224</c:f>
              <c:numCache>
                <c:formatCode>0.00E+00</c:formatCode>
                <c:ptCount val="84"/>
                <c:pt idx="0">
                  <c:v>2.1020445580728238E-5</c:v>
                </c:pt>
                <c:pt idx="1">
                  <c:v>6.1722876362079845E-5</c:v>
                </c:pt>
                <c:pt idx="2">
                  <c:v>4.4517191165847561E-4</c:v>
                </c:pt>
                <c:pt idx="3">
                  <c:v>5.8818422475546569E-5</c:v>
                </c:pt>
                <c:pt idx="4">
                  <c:v>2.7361170715296545E-5</c:v>
                </c:pt>
                <c:pt idx="5">
                  <c:v>1.5411909357596716E-5</c:v>
                </c:pt>
                <c:pt idx="6">
                  <c:v>7.5396515890991601E-6</c:v>
                </c:pt>
                <c:pt idx="7">
                  <c:v>4.140514409449703E-6</c:v>
                </c:pt>
                <c:pt idx="8">
                  <c:v>1.8802000782691143E-6</c:v>
                </c:pt>
                <c:pt idx="9">
                  <c:v>1.0374886535594507E-6</c:v>
                </c:pt>
                <c:pt idx="10">
                  <c:v>4.1439787904901694E-7</c:v>
                </c:pt>
                <c:pt idx="11">
                  <c:v>2.5175824067214287E-7</c:v>
                </c:pt>
                <c:pt idx="12">
                  <c:v>7.4747664337244885E-8</c:v>
                </c:pt>
                <c:pt idx="13">
                  <c:v>6.6472163153976836E-8</c:v>
                </c:pt>
                <c:pt idx="14">
                  <c:v>2.4212322054390047E-9</c:v>
                </c:pt>
                <c:pt idx="15">
                  <c:v>2.6766959244352307E-8</c:v>
                </c:pt>
                <c:pt idx="16">
                  <c:v>-1.4311821701711512E-8</c:v>
                </c:pt>
                <c:pt idx="17">
                  <c:v>2.1667036084280976E-8</c:v>
                </c:pt>
                <c:pt idx="18">
                  <c:v>-2.0867424292406061E-8</c:v>
                </c:pt>
                <c:pt idx="19">
                  <c:v>2.3430036591170033E-8</c:v>
                </c:pt>
                <c:pt idx="20">
                  <c:v>-1.1631050142824657E-8</c:v>
                </c:pt>
                <c:pt idx="21">
                  <c:v>2.4038674729304603E-5</c:v>
                </c:pt>
                <c:pt idx="22">
                  <c:v>5.0074429163741479E-5</c:v>
                </c:pt>
                <c:pt idx="23">
                  <c:v>5.4588692652137076E-5</c:v>
                </c:pt>
                <c:pt idx="24">
                  <c:v>4.7684099007762735E-5</c:v>
                </c:pt>
                <c:pt idx="25">
                  <c:v>3.3625841807357529E-5</c:v>
                </c:pt>
                <c:pt idx="26">
                  <c:v>2.0373961408511297E-5</c:v>
                </c:pt>
                <c:pt idx="27">
                  <c:v>1.118245446906064E-5</c:v>
                </c:pt>
                <c:pt idx="28">
                  <c:v>5.7842007863256703E-6</c:v>
                </c:pt>
                <c:pt idx="29">
                  <c:v>2.8734213648038337E-6</c:v>
                </c:pt>
                <c:pt idx="30">
                  <c:v>1.3910599009359288E-6</c:v>
                </c:pt>
                <c:pt idx="31">
                  <c:v>6.5803893975318519E-7</c:v>
                </c:pt>
                <c:pt idx="32">
                  <c:v>3.0740527434627155E-7</c:v>
                </c:pt>
                <c:pt idx="33">
                  <c:v>1.4054521008411311E-7</c:v>
                </c:pt>
                <c:pt idx="34">
                  <c:v>6.4368626255480693E-8</c:v>
                </c:pt>
                <c:pt idx="35">
                  <c:v>2.8332916130792183E-8</c:v>
                </c:pt>
                <c:pt idx="36">
                  <c:v>1.306324487998872E-8</c:v>
                </c:pt>
                <c:pt idx="37">
                  <c:v>5.2738407036106213E-9</c:v>
                </c:pt>
                <c:pt idx="38">
                  <c:v>2.7202582034856441E-9</c:v>
                </c:pt>
                <c:pt idx="39">
                  <c:v>7.7680860821001945E-10</c:v>
                </c:pt>
                <c:pt idx="40">
                  <c:v>7.2583947078683805E-10</c:v>
                </c:pt>
                <c:pt idx="41">
                  <c:v>5.0275603514759705E-11</c:v>
                </c:pt>
                <c:pt idx="42">
                  <c:v>8.9511391039395094E-2</c:v>
                </c:pt>
                <c:pt idx="43">
                  <c:v>-3.3312421321014867</c:v>
                </c:pt>
                <c:pt idx="44">
                  <c:v>7.9252910086782391</c:v>
                </c:pt>
                <c:pt idx="45">
                  <c:v>-3.1335164964756759</c:v>
                </c:pt>
                <c:pt idx="46">
                  <c:v>0.1301336513253725</c:v>
                </c:pt>
                <c:pt idx="47">
                  <c:v>-0.31778462134429963</c:v>
                </c:pt>
                <c:pt idx="48">
                  <c:v>8.9702752765566468E-2</c:v>
                </c:pt>
                <c:pt idx="49">
                  <c:v>-0.10532716854087033</c:v>
                </c:pt>
                <c:pt idx="50">
                  <c:v>5.9820739693949312E-2</c:v>
                </c:pt>
                <c:pt idx="51">
                  <c:v>-5.5053114647116645E-2</c:v>
                </c:pt>
                <c:pt idx="52">
                  <c:v>4.1742074053667332E-2</c:v>
                </c:pt>
                <c:pt idx="53">
                  <c:v>-3.6814102475886075E-2</c:v>
                </c:pt>
                <c:pt idx="54">
                  <c:v>3.1413621437045625E-2</c:v>
                </c:pt>
                <c:pt idx="55">
                  <c:v>-2.8219498386200657E-2</c:v>
                </c:pt>
                <c:pt idx="56">
                  <c:v>2.5505736546816107E-2</c:v>
                </c:pt>
                <c:pt idx="57">
                  <c:v>-2.3612872654610099E-2</c:v>
                </c:pt>
                <c:pt idx="58">
                  <c:v>2.2152312895863547E-2</c:v>
                </c:pt>
                <c:pt idx="59">
                  <c:v>-2.1123853431504708E-2</c:v>
                </c:pt>
                <c:pt idx="60">
                  <c:v>2.0420012444324957E-2</c:v>
                </c:pt>
                <c:pt idx="61">
                  <c:v>-2.0016800014183319E-2</c:v>
                </c:pt>
                <c:pt idx="62">
                  <c:v>9.9417088202886032E-3</c:v>
                </c:pt>
                <c:pt idx="63">
                  <c:v>-0.15146718089252173</c:v>
                </c:pt>
                <c:pt idx="64">
                  <c:v>-0.32475158499157625</c:v>
                </c:pt>
                <c:pt idx="65">
                  <c:v>-0.33360142275207533</c:v>
                </c:pt>
                <c:pt idx="66">
                  <c:v>-0.2637406291341069</c:v>
                </c:pt>
                <c:pt idx="67">
                  <c:v>-0.15775276092039184</c:v>
                </c:pt>
                <c:pt idx="68">
                  <c:v>-7.8531507531906783E-2</c:v>
                </c:pt>
                <c:pt idx="69">
                  <c:v>-3.5446569699574819E-2</c:v>
                </c:pt>
                <c:pt idx="70">
                  <c:v>-1.5344332295473826E-2</c:v>
                </c:pt>
                <c:pt idx="71">
                  <c:v>-6.4819318811831627E-3</c:v>
                </c:pt>
                <c:pt idx="72">
                  <c:v>-2.7418362679565524E-3</c:v>
                </c:pt>
                <c:pt idx="73">
                  <c:v>-1.1338652495553935E-3</c:v>
                </c:pt>
                <c:pt idx="74">
                  <c:v>-4.8678395204899857E-4</c:v>
                </c:pt>
                <c:pt idx="75">
                  <c:v>-1.9244367854349831E-4</c:v>
                </c:pt>
                <c:pt idx="76">
                  <c:v>-9.0300270474583187E-5</c:v>
                </c:pt>
                <c:pt idx="77">
                  <c:v>-2.8728310334547719E-5</c:v>
                </c:pt>
                <c:pt idx="78">
                  <c:v>-2.0341836349765424E-5</c:v>
                </c:pt>
                <c:pt idx="79">
                  <c:v>-6.7143154028562523E-7</c:v>
                </c:pt>
                <c:pt idx="80">
                  <c:v>-7.7537260235626908E-6</c:v>
                </c:pt>
                <c:pt idx="81">
                  <c:v>3.9372728404937492E-6</c:v>
                </c:pt>
                <c:pt idx="82">
                  <c:v>-5.463142044792168E-6</c:v>
                </c:pt>
                <c:pt idx="83">
                  <c:v>2.2694610371099208E-6</c:v>
                </c:pt>
              </c:numCache>
            </c:numRef>
          </c:val>
          <c:extLst>
            <c:ext xmlns:c16="http://schemas.microsoft.com/office/drawing/2014/chart" uri="{C3380CC4-5D6E-409C-BE32-E72D297353CC}">
              <c16:uniqueId val="{0000002C-5631-41B3-A340-31C48878FC1C}"/>
            </c:ext>
          </c:extLst>
        </c:ser>
        <c:ser>
          <c:idx val="45"/>
          <c:order val="45"/>
          <c:val>
            <c:numRef>
              <c:f>Jacobian!$B$225:$CG$225</c:f>
              <c:numCache>
                <c:formatCode>0.00E+00</c:formatCode>
                <c:ptCount val="84"/>
                <c:pt idx="0">
                  <c:v>1.150885650460964E-5</c:v>
                </c:pt>
                <c:pt idx="1">
                  <c:v>2.6335155650381203E-5</c:v>
                </c:pt>
                <c:pt idx="2">
                  <c:v>5.6739363827739684E-5</c:v>
                </c:pt>
                <c:pt idx="3">
                  <c:v>4.7227287126059691E-4</c:v>
                </c:pt>
                <c:pt idx="4">
                  <c:v>6.0152246477417248E-5</c:v>
                </c:pt>
                <c:pt idx="5">
                  <c:v>2.7847005313141867E-5</c:v>
                </c:pt>
                <c:pt idx="6">
                  <c:v>1.5614344643636062E-5</c:v>
                </c:pt>
                <c:pt idx="7">
                  <c:v>7.6189346700957746E-6</c:v>
                </c:pt>
                <c:pt idx="8">
                  <c:v>4.1620044648486256E-6</c:v>
                </c:pt>
                <c:pt idx="9">
                  <c:v>1.8782919100122358E-6</c:v>
                </c:pt>
                <c:pt idx="10">
                  <c:v>1.0378554546101009E-6</c:v>
                </c:pt>
                <c:pt idx="11">
                  <c:v>4.0283574429958003E-7</c:v>
                </c:pt>
                <c:pt idx="12">
                  <c:v>2.5657482053420032E-7</c:v>
                </c:pt>
                <c:pt idx="13">
                  <c:v>6.3148877581332353E-8</c:v>
                </c:pt>
                <c:pt idx="14">
                  <c:v>7.557816155861879E-8</c:v>
                </c:pt>
                <c:pt idx="15">
                  <c:v>-9.2848658085754562E-9</c:v>
                </c:pt>
                <c:pt idx="16">
                  <c:v>3.7914935430765363E-8</c:v>
                </c:pt>
                <c:pt idx="17">
                  <c:v>-2.6077169724500605E-8</c:v>
                </c:pt>
                <c:pt idx="18">
                  <c:v>3.301895369850044E-8</c:v>
                </c:pt>
                <c:pt idx="19">
                  <c:v>-3.148738052782484E-8</c:v>
                </c:pt>
                <c:pt idx="20">
                  <c:v>1.6712672808535628E-8</c:v>
                </c:pt>
                <c:pt idx="21">
                  <c:v>1.4188600768559693E-5</c:v>
                </c:pt>
                <c:pt idx="22">
                  <c:v>3.2434931962997539E-5</c:v>
                </c:pt>
                <c:pt idx="23">
                  <c:v>4.4624633840146288E-5</c:v>
                </c:pt>
                <c:pt idx="24">
                  <c:v>5.1535828423421706E-5</c:v>
                </c:pt>
                <c:pt idx="25">
                  <c:v>4.628068996781959E-5</c:v>
                </c:pt>
                <c:pt idx="26">
                  <c:v>3.310412849913142E-5</c:v>
                </c:pt>
                <c:pt idx="27">
                  <c:v>2.0115281563786226E-5</c:v>
                </c:pt>
                <c:pt idx="28">
                  <c:v>1.1051738370089408E-5</c:v>
                </c:pt>
                <c:pt idx="29">
                  <c:v>5.7064915159525751E-6</c:v>
                </c:pt>
                <c:pt idx="30">
                  <c:v>2.830572078378873E-6</c:v>
                </c:pt>
                <c:pt idx="31">
                  <c:v>1.3663382985858198E-6</c:v>
                </c:pt>
                <c:pt idx="32">
                  <c:v>6.4481873813181754E-7</c:v>
                </c:pt>
                <c:pt idx="33">
                  <c:v>3.0013717999998737E-7</c:v>
                </c:pt>
                <c:pt idx="34">
                  <c:v>1.3681111481346636E-7</c:v>
                </c:pt>
                <c:pt idx="35">
                  <c:v>6.2371525588885226E-8</c:v>
                </c:pt>
                <c:pt idx="36">
                  <c:v>2.734083083032443E-8</c:v>
                </c:pt>
                <c:pt idx="37">
                  <c:v>1.2532747081292985E-8</c:v>
                </c:pt>
                <c:pt idx="38">
                  <c:v>5.0312891167911767E-9</c:v>
                </c:pt>
                <c:pt idx="39">
                  <c:v>2.604129614916017E-9</c:v>
                </c:pt>
                <c:pt idx="40">
                  <c:v>7.9829068469612951E-10</c:v>
                </c:pt>
                <c:pt idx="41">
                  <c:v>5.1060140795604089E-10</c:v>
                </c:pt>
                <c:pt idx="42">
                  <c:v>-0.27962765078986035</c:v>
                </c:pt>
                <c:pt idx="43">
                  <c:v>0.15227564141081007</c:v>
                </c:pt>
                <c:pt idx="44">
                  <c:v>-3.1339536083605242</c:v>
                </c:pt>
                <c:pt idx="45">
                  <c:v>7.9043070887595501</c:v>
                </c:pt>
                <c:pt idx="46">
                  <c:v>-3.0902720201135909</c:v>
                </c:pt>
                <c:pt idx="47">
                  <c:v>0.11649179521146384</c:v>
                </c:pt>
                <c:pt idx="48">
                  <c:v>-0.30308630844986806</c:v>
                </c:pt>
                <c:pt idx="49">
                  <c:v>8.1959736557206619E-2</c:v>
                </c:pt>
                <c:pt idx="50">
                  <c:v>-9.8735808638323749E-2</c:v>
                </c:pt>
                <c:pt idx="51">
                  <c:v>5.5409737468364056E-2</c:v>
                </c:pt>
                <c:pt idx="52">
                  <c:v>-5.1560657790790748E-2</c:v>
                </c:pt>
                <c:pt idx="53">
                  <c:v>3.9173858490189083E-2</c:v>
                </c:pt>
                <c:pt idx="54">
                  <c:v>-3.4829187502699435E-2</c:v>
                </c:pt>
                <c:pt idx="55">
                  <c:v>2.9928643166124227E-2</c:v>
                </c:pt>
                <c:pt idx="56">
                  <c:v>-2.7116201643672219E-2</c:v>
                </c:pt>
                <c:pt idx="57">
                  <c:v>2.4729392297089228E-2</c:v>
                </c:pt>
                <c:pt idx="58">
                  <c:v>-2.3116790878042172E-2</c:v>
                </c:pt>
                <c:pt idx="59">
                  <c:v>2.1912169938877783E-2</c:v>
                </c:pt>
                <c:pt idx="60">
                  <c:v>-2.1126774697492412E-2</c:v>
                </c:pt>
                <c:pt idx="61">
                  <c:v>2.0666043317311179E-2</c:v>
                </c:pt>
                <c:pt idx="62">
                  <c:v>-1.0259458870947497E-2</c:v>
                </c:pt>
                <c:pt idx="63">
                  <c:v>-7.5890111538665816E-2</c:v>
                </c:pt>
                <c:pt idx="64">
                  <c:v>-0.185838171403614</c:v>
                </c:pt>
                <c:pt idx="65">
                  <c:v>-0.26378031020997966</c:v>
                </c:pt>
                <c:pt idx="66">
                  <c:v>-0.3055884827659669</c:v>
                </c:pt>
                <c:pt idx="67">
                  <c:v>-0.25155465733254484</c:v>
                </c:pt>
                <c:pt idx="68">
                  <c:v>-0.15258346632122471</c:v>
                </c:pt>
                <c:pt idx="69">
                  <c:v>-7.635394890685733E-2</c:v>
                </c:pt>
                <c:pt idx="70">
                  <c:v>-3.4536968008300667E-2</c:v>
                </c:pt>
                <c:pt idx="71">
                  <c:v>-1.4961898498645928E-2</c:v>
                </c:pt>
                <c:pt idx="72">
                  <c:v>-6.3235719460437798E-3</c:v>
                </c:pt>
                <c:pt idx="73">
                  <c:v>-2.6745152683036936E-3</c:v>
                </c:pt>
                <c:pt idx="74">
                  <c:v>-1.1066211322580406E-3</c:v>
                </c:pt>
                <c:pt idx="75">
                  <c:v>-4.7471960295322833E-4</c:v>
                </c:pt>
                <c:pt idx="76">
                  <c:v>-1.8792689138023185E-4</c:v>
                </c:pt>
                <c:pt idx="77">
                  <c:v>-8.8021916181424634E-5</c:v>
                </c:pt>
                <c:pt idx="78">
                  <c:v>-2.8064301347457649E-5</c:v>
                </c:pt>
                <c:pt idx="79">
                  <c:v>-1.9884230226051461E-5</c:v>
                </c:pt>
                <c:pt idx="80">
                  <c:v>-6.05183804250664E-7</c:v>
                </c:pt>
                <c:pt idx="81">
                  <c:v>-7.7549189838737509E-6</c:v>
                </c:pt>
                <c:pt idx="82">
                  <c:v>3.8712565984865967E-6</c:v>
                </c:pt>
                <c:pt idx="83">
                  <c:v>-2.9622838564240856E-6</c:v>
                </c:pt>
              </c:numCache>
            </c:numRef>
          </c:val>
          <c:extLst>
            <c:ext xmlns:c16="http://schemas.microsoft.com/office/drawing/2014/chart" uri="{C3380CC4-5D6E-409C-BE32-E72D297353CC}">
              <c16:uniqueId val="{0000002D-5631-41B3-A340-31C48878FC1C}"/>
            </c:ext>
          </c:extLst>
        </c:ser>
        <c:ser>
          <c:idx val="46"/>
          <c:order val="46"/>
          <c:val>
            <c:numRef>
              <c:f>Jacobian!$B$226:$CG$226</c:f>
              <c:numCache>
                <c:formatCode>0.00E+00</c:formatCode>
                <c:ptCount val="84"/>
                <c:pt idx="0">
                  <c:v>5.1105142536650932E-6</c:v>
                </c:pt>
                <c:pt idx="1">
                  <c:v>1.4557780189262361E-5</c:v>
                </c:pt>
                <c:pt idx="2">
                  <c:v>2.3817172432445203E-5</c:v>
                </c:pt>
                <c:pt idx="3">
                  <c:v>5.8261190973180097E-5</c:v>
                </c:pt>
                <c:pt idx="4">
                  <c:v>5.0309718539158943E-4</c:v>
                </c:pt>
                <c:pt idx="5">
                  <c:v>6.3284789631355243E-5</c:v>
                </c:pt>
                <c:pt idx="6">
                  <c:v>2.9151192730710263E-5</c:v>
                </c:pt>
                <c:pt idx="7">
                  <c:v>1.6248364946625784E-5</c:v>
                </c:pt>
                <c:pt idx="8">
                  <c:v>7.8843891828556331E-6</c:v>
                </c:pt>
                <c:pt idx="9">
                  <c:v>4.2853764295927287E-6</c:v>
                </c:pt>
                <c:pt idx="10">
                  <c:v>1.9141857229004611E-6</c:v>
                </c:pt>
                <c:pt idx="11">
                  <c:v>1.0628445171191922E-6</c:v>
                </c:pt>
                <c:pt idx="12">
                  <c:v>3.9703138174904535E-7</c:v>
                </c:pt>
                <c:pt idx="13">
                  <c:v>2.6836302422032297E-7</c:v>
                </c:pt>
                <c:pt idx="14">
                  <c:v>5.1169045170425806E-8</c:v>
                </c:pt>
                <c:pt idx="15">
                  <c:v>8.7443392041301978E-8</c:v>
                </c:pt>
                <c:pt idx="16">
                  <c:v>-2.2133695536479789E-8</c:v>
                </c:pt>
                <c:pt idx="17">
                  <c:v>5.0512972068470393E-8</c:v>
                </c:pt>
                <c:pt idx="18">
                  <c:v>-3.8518159960998546E-8</c:v>
                </c:pt>
                <c:pt idx="19">
                  <c:v>4.5152614481814975E-8</c:v>
                </c:pt>
                <c:pt idx="20">
                  <c:v>-2.1006019675250618E-8</c:v>
                </c:pt>
                <c:pt idx="21">
                  <c:v>7.5872974587809975E-6</c:v>
                </c:pt>
                <c:pt idx="22">
                  <c:v>1.8479015891288238E-5</c:v>
                </c:pt>
                <c:pt idx="23">
                  <c:v>3.006090006251822E-5</c:v>
                </c:pt>
                <c:pt idx="24">
                  <c:v>4.4286267451164435E-5</c:v>
                </c:pt>
                <c:pt idx="25">
                  <c:v>5.2273443757900901E-5</c:v>
                </c:pt>
                <c:pt idx="26">
                  <c:v>4.732686879025324E-5</c:v>
                </c:pt>
                <c:pt idx="27">
                  <c:v>3.3811128423886839E-5</c:v>
                </c:pt>
                <c:pt idx="28">
                  <c:v>2.051083368739091E-5</c:v>
                </c:pt>
                <c:pt idx="29">
                  <c:v>1.1229138881572159E-5</c:v>
                </c:pt>
                <c:pt idx="30">
                  <c:v>5.7817852408863286E-6</c:v>
                </c:pt>
                <c:pt idx="31">
                  <c:v>2.8569199175399067E-6</c:v>
                </c:pt>
                <c:pt idx="32">
                  <c:v>1.3746820977998383E-6</c:v>
                </c:pt>
                <c:pt idx="33">
                  <c:v>6.4605290926552313E-7</c:v>
                </c:pt>
                <c:pt idx="34">
                  <c:v>2.9963368012389921E-7</c:v>
                </c:pt>
                <c:pt idx="35">
                  <c:v>1.3590497714250895E-7</c:v>
                </c:pt>
                <c:pt idx="36">
                  <c:v>6.1691055963970022E-8</c:v>
                </c:pt>
                <c:pt idx="37">
                  <c:v>2.6854297219603743E-8</c:v>
                </c:pt>
                <c:pt idx="38">
                  <c:v>1.2274598442858577E-8</c:v>
                </c:pt>
                <c:pt idx="39">
                  <c:v>4.9181194441893943E-9</c:v>
                </c:pt>
                <c:pt idx="40">
                  <c:v>2.6630516263938299E-9</c:v>
                </c:pt>
                <c:pt idx="41">
                  <c:v>7.3538131104141371E-10</c:v>
                </c:pt>
                <c:pt idx="42">
                  <c:v>6.2760660536554103E-2</c:v>
                </c:pt>
                <c:pt idx="43">
                  <c:v>-0.36155984604846081</c:v>
                </c:pt>
                <c:pt idx="44">
                  <c:v>0.13016691357594265</c:v>
                </c:pt>
                <c:pt idx="45">
                  <c:v>-3.0907190554491222</c:v>
                </c:pt>
                <c:pt idx="46">
                  <c:v>7.8918284754004988</c:v>
                </c:pt>
                <c:pt idx="47">
                  <c:v>-3.0759696778266732</c:v>
                </c:pt>
                <c:pt idx="48">
                  <c:v>0.10875321037156276</c:v>
                </c:pt>
                <c:pt idx="49">
                  <c:v>-0.296522421429261</c:v>
                </c:pt>
                <c:pt idx="50">
                  <c:v>7.7551865217801011E-2</c:v>
                </c:pt>
                <c:pt idx="51">
                  <c:v>-9.5249304380662689E-2</c:v>
                </c:pt>
                <c:pt idx="52">
                  <c:v>5.2843384794003107E-2</c:v>
                </c:pt>
                <c:pt idx="53">
                  <c:v>-4.9577752235086016E-2</c:v>
                </c:pt>
                <c:pt idx="54">
                  <c:v>3.7689953063687998E-2</c:v>
                </c:pt>
                <c:pt idx="55">
                  <c:v>-3.3726827860013804E-2</c:v>
                </c:pt>
                <c:pt idx="56">
                  <c:v>2.915295639401402E-2</c:v>
                </c:pt>
                <c:pt idx="57">
                  <c:v>-2.6620674994757784E-2</c:v>
                </c:pt>
                <c:pt idx="58">
                  <c:v>2.4489699952400051E-2</c:v>
                </c:pt>
                <c:pt idx="59">
                  <c:v>-2.3120108124028572E-2</c:v>
                </c:pt>
                <c:pt idx="60">
                  <c:v>2.2158555443174736E-2</c:v>
                </c:pt>
                <c:pt idx="61">
                  <c:v>-2.1629226481833883E-2</c:v>
                </c:pt>
                <c:pt idx="62">
                  <c:v>1.0724497724565407E-2</c:v>
                </c:pt>
                <c:pt idx="63">
                  <c:v>-3.4355717134425597E-2</c:v>
                </c:pt>
                <c:pt idx="64">
                  <c:v>-9.0781381925818139E-2</c:v>
                </c:pt>
                <c:pt idx="65">
                  <c:v>-0.15780096263573765</c:v>
                </c:pt>
                <c:pt idx="66">
                  <c:v>-0.25159289339909263</c:v>
                </c:pt>
                <c:pt idx="67">
                  <c:v>-0.30043930124682766</c:v>
                </c:pt>
                <c:pt idx="68">
                  <c:v>-0.24940081489844901</c:v>
                </c:pt>
                <c:pt idx="69">
                  <c:v>-0.15168995610434194</c:v>
                </c:pt>
                <c:pt idx="70">
                  <c:v>-7.5979856630880721E-2</c:v>
                </c:pt>
                <c:pt idx="71">
                  <c:v>-3.4382441034389123E-2</c:v>
                </c:pt>
                <c:pt idx="72">
                  <c:v>-1.4896242883037075E-2</c:v>
                </c:pt>
                <c:pt idx="73">
                  <c:v>-6.2970380877003899E-3</c:v>
                </c:pt>
                <c:pt idx="74">
                  <c:v>-2.6627513811552355E-3</c:v>
                </c:pt>
                <c:pt idx="75">
                  <c:v>-1.1022314806356454E-3</c:v>
                </c:pt>
                <c:pt idx="76">
                  <c:v>-4.7249530330892439E-4</c:v>
                </c:pt>
                <c:pt idx="77">
                  <c:v>-1.8728579728845805E-4</c:v>
                </c:pt>
                <c:pt idx="78">
                  <c:v>-8.7574255796326868E-5</c:v>
                </c:pt>
                <c:pt idx="79">
                  <c:v>-2.8002240495818932E-5</c:v>
                </c:pt>
                <c:pt idx="80">
                  <c:v>-1.9887354383749676E-5</c:v>
                </c:pt>
                <c:pt idx="81">
                  <c:v>-6.7197870149579063E-7</c:v>
                </c:pt>
                <c:pt idx="82">
                  <c:v>-8.2170063636836443E-6</c:v>
                </c:pt>
                <c:pt idx="83">
                  <c:v>1.6016984395765046E-6</c:v>
                </c:pt>
              </c:numCache>
            </c:numRef>
          </c:val>
          <c:extLst>
            <c:ext xmlns:c16="http://schemas.microsoft.com/office/drawing/2014/chart" uri="{C3380CC4-5D6E-409C-BE32-E72D297353CC}">
              <c16:uniqueId val="{0000002E-5631-41B3-A340-31C48878FC1C}"/>
            </c:ext>
          </c:extLst>
        </c:ser>
        <c:ser>
          <c:idx val="47"/>
          <c:order val="47"/>
          <c:val>
            <c:numRef>
              <c:f>Jacobian!$B$227:$CG$227</c:f>
              <c:numCache>
                <c:formatCode>0.00E+00</c:formatCode>
                <c:ptCount val="84"/>
                <c:pt idx="0">
                  <c:v>2.8917259355361798E-6</c:v>
                </c:pt>
                <c:pt idx="1">
                  <c:v>6.2464086665822741E-6</c:v>
                </c:pt>
                <c:pt idx="2">
                  <c:v>1.3244012914635255E-5</c:v>
                </c:pt>
                <c:pt idx="3">
                  <c:v>2.4400206693725954E-5</c:v>
                </c:pt>
                <c:pt idx="4">
                  <c:v>6.1560907018817909E-5</c:v>
                </c:pt>
                <c:pt idx="5">
                  <c:v>5.3454013297958374E-4</c:v>
                </c:pt>
                <c:pt idx="6">
                  <c:v>6.6760608690680587E-5</c:v>
                </c:pt>
                <c:pt idx="7">
                  <c:v>3.0558237705456922E-5</c:v>
                </c:pt>
                <c:pt idx="8">
                  <c:v>1.693350990784184E-5</c:v>
                </c:pt>
                <c:pt idx="9">
                  <c:v>8.1546646892354525E-6</c:v>
                </c:pt>
                <c:pt idx="10">
                  <c:v>4.4166612276107333E-6</c:v>
                </c:pt>
                <c:pt idx="11">
                  <c:v>1.9457480762208462E-6</c:v>
                </c:pt>
                <c:pt idx="12">
                  <c:v>1.0905481299235668E-6</c:v>
                </c:pt>
                <c:pt idx="13">
                  <c:v>3.881305412792066E-7</c:v>
                </c:pt>
                <c:pt idx="14">
                  <c:v>2.82125583698995E-7</c:v>
                </c:pt>
                <c:pt idx="15">
                  <c:v>3.7278325029429358E-8</c:v>
                </c:pt>
                <c:pt idx="16">
                  <c:v>1.0086570558634902E-7</c:v>
                </c:pt>
                <c:pt idx="17">
                  <c:v>-3.610613358075501E-8</c:v>
                </c:pt>
                <c:pt idx="18">
                  <c:v>6.4293857910800199E-8</c:v>
                </c:pt>
                <c:pt idx="19">
                  <c:v>-5.1148802561581871E-8</c:v>
                </c:pt>
                <c:pt idx="20">
                  <c:v>2.9529432670993367E-8</c:v>
                </c:pt>
                <c:pt idx="21">
                  <c:v>3.8275869853489574E-6</c:v>
                </c:pt>
                <c:pt idx="22">
                  <c:v>9.6907682704440552E-6</c:v>
                </c:pt>
                <c:pt idx="23">
                  <c:v>1.7504804246817635E-5</c:v>
                </c:pt>
                <c:pt idx="24">
                  <c:v>3.0500922406709271E-5</c:v>
                </c:pt>
                <c:pt idx="25">
                  <c:v>4.5638437375985993E-5</c:v>
                </c:pt>
                <c:pt idx="26">
                  <c:v>5.4074890539383661E-5</c:v>
                </c:pt>
                <c:pt idx="27">
                  <c:v>4.8780164129849513E-5</c:v>
                </c:pt>
                <c:pt idx="28">
                  <c:v>3.4744757486039969E-5</c:v>
                </c:pt>
                <c:pt idx="29">
                  <c:v>2.0985232531941906E-5</c:v>
                </c:pt>
                <c:pt idx="30">
                  <c:v>1.1450367910880889E-5</c:v>
                </c:pt>
                <c:pt idx="31">
                  <c:v>5.8706744844229944E-6</c:v>
                </c:pt>
                <c:pt idx="32">
                  <c:v>2.890858525000099E-6</c:v>
                </c:pt>
                <c:pt idx="33">
                  <c:v>1.3848359426970162E-6</c:v>
                </c:pt>
                <c:pt idx="34">
                  <c:v>6.4840761827685813E-7</c:v>
                </c:pt>
                <c:pt idx="35">
                  <c:v>2.9917133639791721E-7</c:v>
                </c:pt>
                <c:pt idx="36">
                  <c:v>1.3509522472770469E-7</c:v>
                </c:pt>
                <c:pt idx="37">
                  <c:v>6.0905502911051231E-8</c:v>
                </c:pt>
                <c:pt idx="38">
                  <c:v>2.6412344069383389E-8</c:v>
                </c:pt>
                <c:pt idx="39">
                  <c:v>1.2072082712295946E-8</c:v>
                </c:pt>
                <c:pt idx="40">
                  <c:v>5.1187983787610629E-9</c:v>
                </c:pt>
                <c:pt idx="41">
                  <c:v>2.114657137691723E-9</c:v>
                </c:pt>
                <c:pt idx="42">
                  <c:v>-8.1903808429205138E-2</c:v>
                </c:pt>
                <c:pt idx="43">
                  <c:v>0.10340402178057741</c:v>
                </c:pt>
                <c:pt idx="44">
                  <c:v>-0.31792224963983934</c:v>
                </c:pt>
                <c:pt idx="45">
                  <c:v>0.11652181720420932</c:v>
                </c:pt>
                <c:pt idx="46">
                  <c:v>-3.0764122276768187</c:v>
                </c:pt>
                <c:pt idx="47">
                  <c:v>7.8852475360154921</c:v>
                </c:pt>
                <c:pt idx="48">
                  <c:v>-3.0697991680790979</c:v>
                </c:pt>
                <c:pt idx="49">
                  <c:v>0.10434962371158236</c:v>
                </c:pt>
                <c:pt idx="50">
                  <c:v>-0.29306312773830295</c:v>
                </c:pt>
                <c:pt idx="51">
                  <c:v>7.498850963424418E-2</c:v>
                </c:pt>
                <c:pt idx="52">
                  <c:v>-9.3272230919796181E-2</c:v>
                </c:pt>
                <c:pt idx="53">
                  <c:v>5.1361233266514886E-2</c:v>
                </c:pt>
                <c:pt idx="54">
                  <c:v>-4.8477306137772611E-2</c:v>
                </c:pt>
                <c:pt idx="55">
                  <c:v>3.6915247840309987E-2</c:v>
                </c:pt>
                <c:pt idx="56">
                  <c:v>-3.3232155227335657E-2</c:v>
                </c:pt>
                <c:pt idx="57">
                  <c:v>2.8913843922650683E-2</c:v>
                </c:pt>
                <c:pt idx="58">
                  <c:v>-2.6624476591163189E-2</c:v>
                </c:pt>
                <c:pt idx="59">
                  <c:v>2.473647208000624E-2</c:v>
                </c:pt>
                <c:pt idx="60">
                  <c:v>-2.362289998751017E-2</c:v>
                </c:pt>
                <c:pt idx="61">
                  <c:v>2.2941815967270397E-2</c:v>
                </c:pt>
                <c:pt idx="62">
                  <c:v>-1.1369917896432252E-2</c:v>
                </c:pt>
                <c:pt idx="63">
                  <c:v>-1.4882932759050609E-2</c:v>
                </c:pt>
                <c:pt idx="64">
                  <c:v>-4.0656388738258165E-2</c:v>
                </c:pt>
                <c:pt idx="65">
                  <c:v>-7.8567858967555068E-2</c:v>
                </c:pt>
                <c:pt idx="66">
                  <c:v>-0.15262992766742517</c:v>
                </c:pt>
                <c:pt idx="67">
                  <c:v>-0.24943825171740702</c:v>
                </c:pt>
                <c:pt idx="68">
                  <c:v>-0.29956564537715008</c:v>
                </c:pt>
                <c:pt idx="69">
                  <c:v>-0.24905035689833227</c:v>
                </c:pt>
                <c:pt idx="70">
                  <c:v>-0.15155141714614109</c:v>
                </c:pt>
                <c:pt idx="71">
                  <c:v>-7.5922527811734836E-2</c:v>
                </c:pt>
                <c:pt idx="72">
                  <c:v>-3.4359726037512361E-2</c:v>
                </c:pt>
                <c:pt idx="73">
                  <c:v>-1.4886146873041328E-2</c:v>
                </c:pt>
                <c:pt idx="74">
                  <c:v>-6.29335842199803E-3</c:v>
                </c:pt>
                <c:pt idx="75">
                  <c:v>-2.6608294673471167E-3</c:v>
                </c:pt>
                <c:pt idx="76">
                  <c:v>-1.1017179935938514E-3</c:v>
                </c:pt>
                <c:pt idx="77">
                  <c:v>-4.7210242689368193E-4</c:v>
                </c:pt>
                <c:pt idx="78">
                  <c:v>-1.8724686305843374E-4</c:v>
                </c:pt>
                <c:pt idx="79">
                  <c:v>-8.7587600447494433E-5</c:v>
                </c:pt>
                <c:pt idx="80">
                  <c:v>-2.8073302657133297E-5</c:v>
                </c:pt>
                <c:pt idx="81">
                  <c:v>-2.035150367162673E-5</c:v>
                </c:pt>
                <c:pt idx="82">
                  <c:v>-1.3410606189299048E-6</c:v>
                </c:pt>
                <c:pt idx="83">
                  <c:v>-5.2550868308292509E-6</c:v>
                </c:pt>
              </c:numCache>
            </c:numRef>
          </c:val>
          <c:extLst>
            <c:ext xmlns:c16="http://schemas.microsoft.com/office/drawing/2014/chart" uri="{C3380CC4-5D6E-409C-BE32-E72D297353CC}">
              <c16:uniqueId val="{0000002F-5631-41B3-A340-31C48878FC1C}"/>
            </c:ext>
          </c:extLst>
        </c:ser>
        <c:ser>
          <c:idx val="48"/>
          <c:order val="48"/>
          <c:val>
            <c:numRef>
              <c:f>Jacobian!$B$228:$CG$228</c:f>
              <c:numCache>
                <c:formatCode>0.00E+00</c:formatCode>
                <c:ptCount val="84"/>
                <c:pt idx="0">
                  <c:v>1.0904371264935201E-6</c:v>
                </c:pt>
                <c:pt idx="1">
                  <c:v>3.6744430942899167E-6</c:v>
                </c:pt>
                <c:pt idx="2">
                  <c:v>5.6758355226177384E-6</c:v>
                </c:pt>
                <c:pt idx="3">
                  <c:v>1.3574911478981702E-5</c:v>
                </c:pt>
                <c:pt idx="4">
                  <c:v>2.5811239033229361E-5</c:v>
                </c:pt>
                <c:pt idx="5">
                  <c:v>6.522807306185624E-5</c:v>
                </c:pt>
                <c:pt idx="6">
                  <c:v>5.6483249560456393E-4</c:v>
                </c:pt>
                <c:pt idx="7">
                  <c:v>7.0140896835628523E-5</c:v>
                </c:pt>
                <c:pt idx="8">
                  <c:v>3.187169143941963E-5</c:v>
                </c:pt>
                <c:pt idx="9">
                  <c:v>1.7567965758902591E-5</c:v>
                </c:pt>
                <c:pt idx="10">
                  <c:v>8.3852638588544504E-6</c:v>
                </c:pt>
                <c:pt idx="11">
                  <c:v>4.5323644230984712E-6</c:v>
                </c:pt>
                <c:pt idx="12">
                  <c:v>1.9638756604353544E-6</c:v>
                </c:pt>
                <c:pt idx="13">
                  <c:v>1.1156735125971411E-6</c:v>
                </c:pt>
                <c:pt idx="14">
                  <c:v>3.7465564593387556E-7</c:v>
                </c:pt>
                <c:pt idx="15">
                  <c:v>2.9666848396173129E-7</c:v>
                </c:pt>
                <c:pt idx="16">
                  <c:v>2.1491453403270767E-8</c:v>
                </c:pt>
                <c:pt idx="17">
                  <c:v>1.1571086591145562E-7</c:v>
                </c:pt>
                <c:pt idx="18">
                  <c:v>-5.0725378045203945E-8</c:v>
                </c:pt>
                <c:pt idx="19">
                  <c:v>8.0182237776469249E-8</c:v>
                </c:pt>
                <c:pt idx="20">
                  <c:v>-3.1241238814687636E-8</c:v>
                </c:pt>
                <c:pt idx="21">
                  <c:v>1.8609436377612521E-6</c:v>
                </c:pt>
                <c:pt idx="22">
                  <c:v>4.8321336146956208E-6</c:v>
                </c:pt>
                <c:pt idx="23">
                  <c:v>9.2935746599233599E-6</c:v>
                </c:pt>
                <c:pt idx="24">
                  <c:v>1.7949948455086347E-5</c:v>
                </c:pt>
                <c:pt idx="25">
                  <c:v>3.1630130602943228E-5</c:v>
                </c:pt>
                <c:pt idx="26">
                  <c:v>4.7388177146346102E-5</c:v>
                </c:pt>
                <c:pt idx="27">
                  <c:v>5.5874728830234155E-5</c:v>
                </c:pt>
                <c:pt idx="28">
                  <c:v>5.0223189146092218E-5</c:v>
                </c:pt>
                <c:pt idx="29">
                  <c:v>3.5606766338670376E-5</c:v>
                </c:pt>
                <c:pt idx="30">
                  <c:v>2.1429912528715302E-5</c:v>
                </c:pt>
                <c:pt idx="31">
                  <c:v>1.1642109821873698E-5</c:v>
                </c:pt>
                <c:pt idx="32">
                  <c:v>5.9478067027206336E-6</c:v>
                </c:pt>
                <c:pt idx="33">
                  <c:v>2.9156784627487241E-6</c:v>
                </c:pt>
                <c:pt idx="34">
                  <c:v>1.3914299743161157E-6</c:v>
                </c:pt>
                <c:pt idx="35">
                  <c:v>6.4810830254419848E-7</c:v>
                </c:pt>
                <c:pt idx="36">
                  <c:v>2.9770987727356175E-7</c:v>
                </c:pt>
                <c:pt idx="37">
                  <c:v>1.3349549165436519E-7</c:v>
                </c:pt>
                <c:pt idx="38">
                  <c:v>5.9997710664823295E-8</c:v>
                </c:pt>
                <c:pt idx="39">
                  <c:v>2.5996762720296964E-8</c:v>
                </c:pt>
                <c:pt idx="40">
                  <c:v>1.2514449867386153E-8</c:v>
                </c:pt>
                <c:pt idx="41">
                  <c:v>4.3079358756818916E-9</c:v>
                </c:pt>
                <c:pt idx="42">
                  <c:v>4.0639920409405471E-2</c:v>
                </c:pt>
                <c:pt idx="43">
                  <c:v>-0.12013554801935897</c:v>
                </c:pt>
                <c:pt idx="44">
                  <c:v>8.9751483747310887E-2</c:v>
                </c:pt>
                <c:pt idx="45">
                  <c:v>-0.30321722260755302</c:v>
                </c:pt>
                <c:pt idx="46">
                  <c:v>0.10878043290923343</c:v>
                </c:pt>
                <c:pt idx="47">
                  <c:v>-3.0702236416156614</c:v>
                </c:pt>
                <c:pt idx="48">
                  <c:v>7.8819569351315737</c:v>
                </c:pt>
                <c:pt idx="49">
                  <c:v>-3.066717140965419</c:v>
                </c:pt>
                <c:pt idx="50">
                  <c:v>0.10179021598691813</c:v>
                </c:pt>
                <c:pt idx="51">
                  <c:v>-0.29111200424862266</c:v>
                </c:pt>
                <c:pt idx="52">
                  <c:v>7.3509109371096601E-2</c:v>
                </c:pt>
                <c:pt idx="53">
                  <c:v>-9.2177289995512127E-2</c:v>
                </c:pt>
                <c:pt idx="54">
                  <c:v>5.0588122171973525E-2</c:v>
                </c:pt>
                <c:pt idx="55">
                  <c:v>-4.7984398856306822E-2</c:v>
                </c:pt>
                <c:pt idx="56">
                  <c:v>3.667701019550669E-2</c:v>
                </c:pt>
                <c:pt idx="57">
                  <c:v>-3.323671917765398E-2</c:v>
                </c:pt>
                <c:pt idx="58">
                  <c:v>2.9161121640531851E-2</c:v>
                </c:pt>
                <c:pt idx="59">
                  <c:v>-2.7127690975135461E-2</c:v>
                </c:pt>
                <c:pt idx="60">
                  <c:v>2.5520070538790973E-2</c:v>
                </c:pt>
                <c:pt idx="61">
                  <c:v>-2.4733814791922642E-2</c:v>
                </c:pt>
                <c:pt idx="62">
                  <c:v>1.2217463209090966E-2</c:v>
                </c:pt>
                <c:pt idx="63">
                  <c:v>-6.2968571956638162E-3</c:v>
                </c:pt>
                <c:pt idx="64">
                  <c:v>-1.7543596215604952E-2</c:v>
                </c:pt>
                <c:pt idx="65">
                  <c:v>-3.5468459399260341E-2</c:v>
                </c:pt>
                <c:pt idx="66">
                  <c:v>-7.6388587430497146E-2</c:v>
                </c:pt>
                <c:pt idx="67">
                  <c:v>-0.15173478687410866</c:v>
                </c:pt>
                <c:pt idx="68">
                  <c:v>-0.24908606772559691</c:v>
                </c:pt>
                <c:pt idx="69">
                  <c:v>-0.29944575389107253</c:v>
                </c:pt>
                <c:pt idx="70">
                  <c:v>-0.24901547735494847</c:v>
                </c:pt>
                <c:pt idx="71">
                  <c:v>-0.15154401293869058</c:v>
                </c:pt>
                <c:pt idx="72">
                  <c:v>-7.5920401606069124E-2</c:v>
                </c:pt>
                <c:pt idx="73">
                  <c:v>-3.4359720483892242E-2</c:v>
                </c:pt>
                <c:pt idx="74">
                  <c:v>-1.488582756952601E-2</c:v>
                </c:pt>
                <c:pt idx="75">
                  <c:v>-6.2935317699649058E-3</c:v>
                </c:pt>
                <c:pt idx="76">
                  <c:v>-2.6607284929311753E-3</c:v>
                </c:pt>
                <c:pt idx="77">
                  <c:v>-1.1018035553873289E-3</c:v>
                </c:pt>
                <c:pt idx="78">
                  <c:v>-4.7216897198037441E-4</c:v>
                </c:pt>
                <c:pt idx="79">
                  <c:v>-1.8734089128574102E-4</c:v>
                </c:pt>
                <c:pt idx="80">
                  <c:v>-8.8061742207576509E-5</c:v>
                </c:pt>
                <c:pt idx="81">
                  <c:v>-2.8746867383554669E-5</c:v>
                </c:pt>
                <c:pt idx="82">
                  <c:v>-2.2647738413453404E-5</c:v>
                </c:pt>
                <c:pt idx="83">
                  <c:v>-2.9434700392830806E-6</c:v>
                </c:pt>
              </c:numCache>
            </c:numRef>
          </c:val>
          <c:extLst>
            <c:ext xmlns:c16="http://schemas.microsoft.com/office/drawing/2014/chart" uri="{C3380CC4-5D6E-409C-BE32-E72D297353CC}">
              <c16:uniqueId val="{00000030-5631-41B3-A340-31C48878FC1C}"/>
            </c:ext>
          </c:extLst>
        </c:ser>
        <c:ser>
          <c:idx val="49"/>
          <c:order val="49"/>
          <c:val>
            <c:numRef>
              <c:f>Jacobian!$B$229:$CG$229</c:f>
              <c:numCache>
                <c:formatCode>0.00E+00</c:formatCode>
                <c:ptCount val="84"/>
                <c:pt idx="0">
                  <c:v>7.4538681608615259E-7</c:v>
                </c:pt>
                <c:pt idx="1">
                  <c:v>1.2556638429382682E-6</c:v>
                </c:pt>
                <c:pt idx="2">
                  <c:v>3.3668748393309982E-6</c:v>
                </c:pt>
                <c:pt idx="3">
                  <c:v>5.855184340618405E-6</c:v>
                </c:pt>
                <c:pt idx="4">
                  <c:v>1.4329546029263601E-5</c:v>
                </c:pt>
                <c:pt idx="5">
                  <c:v>2.7395842290728919E-5</c:v>
                </c:pt>
                <c:pt idx="6">
                  <c:v>6.8815913510922435E-5</c:v>
                </c:pt>
                <c:pt idx="7">
                  <c:v>5.9313360624688985E-4</c:v>
                </c:pt>
                <c:pt idx="8">
                  <c:v>7.3266473215019131E-5</c:v>
                </c:pt>
                <c:pt idx="9">
                  <c:v>3.3028012572423784E-5</c:v>
                </c:pt>
                <c:pt idx="10">
                  <c:v>1.8118898451963413E-5</c:v>
                </c:pt>
                <c:pt idx="11">
                  <c:v>8.5637061113265199E-6</c:v>
                </c:pt>
                <c:pt idx="12">
                  <c:v>4.6255233928807654E-6</c:v>
                </c:pt>
                <c:pt idx="13">
                  <c:v>1.9667088073306067E-6</c:v>
                </c:pt>
                <c:pt idx="14">
                  <c:v>1.1368461124986204E-6</c:v>
                </c:pt>
                <c:pt idx="15">
                  <c:v>3.566692362671127E-7</c:v>
                </c:pt>
                <c:pt idx="16">
                  <c:v>3.1198409249340112E-7</c:v>
                </c:pt>
                <c:pt idx="17">
                  <c:v>4.3047757948170848E-9</c:v>
                </c:pt>
                <c:pt idx="18">
                  <c:v>1.3304412239353167E-7</c:v>
                </c:pt>
                <c:pt idx="19">
                  <c:v>-6.4355042380509927E-8</c:v>
                </c:pt>
                <c:pt idx="20">
                  <c:v>5.1715907173889986E-8</c:v>
                </c:pt>
                <c:pt idx="21">
                  <c:v>8.8395193368397672E-7</c:v>
                </c:pt>
                <c:pt idx="22">
                  <c:v>2.3309933206760972E-6</c:v>
                </c:pt>
                <c:pt idx="23">
                  <c:v>4.6686338083613895E-6</c:v>
                </c:pt>
                <c:pt idx="24">
                  <c:v>9.583989654128395E-6</c:v>
                </c:pt>
                <c:pt idx="25">
                  <c:v>1.8667271813436982E-5</c:v>
                </c:pt>
                <c:pt idx="26">
                  <c:v>3.2887602743340914E-5</c:v>
                </c:pt>
                <c:pt idx="27">
                  <c:v>4.8997305509970965E-5</c:v>
                </c:pt>
                <c:pt idx="28">
                  <c:v>5.754923623069357E-5</c:v>
                </c:pt>
                <c:pt idx="29">
                  <c:v>5.1485162183503348E-5</c:v>
                </c:pt>
                <c:pt idx="30">
                  <c:v>3.6372301961012235E-5</c:v>
                </c:pt>
                <c:pt idx="31">
                  <c:v>2.1795331102954276E-5</c:v>
                </c:pt>
                <c:pt idx="32">
                  <c:v>1.17984932943874E-5</c:v>
                </c:pt>
                <c:pt idx="33">
                  <c:v>6.000522294918233E-6</c:v>
                </c:pt>
                <c:pt idx="34">
                  <c:v>2.9303301458956845E-6</c:v>
                </c:pt>
                <c:pt idx="35">
                  <c:v>1.3911510998203466E-6</c:v>
                </c:pt>
                <c:pt idx="36">
                  <c:v>6.4508615564996283E-7</c:v>
                </c:pt>
                <c:pt idx="37">
                  <c:v>2.9429944032453974E-7</c:v>
                </c:pt>
                <c:pt idx="38">
                  <c:v>1.3152275945109079E-7</c:v>
                </c:pt>
                <c:pt idx="39">
                  <c:v>5.9127333571872595E-8</c:v>
                </c:pt>
                <c:pt idx="40">
                  <c:v>2.7046513798118903E-8</c:v>
                </c:pt>
                <c:pt idx="41">
                  <c:v>1.0218964990469939E-8</c:v>
                </c:pt>
                <c:pt idx="42">
                  <c:v>-3.8225410026806385E-2</c:v>
                </c:pt>
                <c:pt idx="43">
                  <c:v>6.7621401731882455E-2</c:v>
                </c:pt>
                <c:pt idx="44">
                  <c:v>-0.10540091646507843</c:v>
                </c:pt>
                <c:pt idx="45">
                  <c:v>8.2003366143501219E-2</c:v>
                </c:pt>
                <c:pt idx="46">
                  <c:v>-0.29664586106380497</c:v>
                </c:pt>
                <c:pt idx="47">
                  <c:v>0.10437425707399949</c:v>
                </c:pt>
                <c:pt idx="48">
                  <c:v>-3.0671130385283258</c:v>
                </c:pt>
                <c:pt idx="49">
                  <c:v>7.8804369409997932</c:v>
                </c:pt>
                <c:pt idx="50">
                  <c:v>-3.0651174646179804</c:v>
                </c:pt>
                <c:pt idx="51">
                  <c:v>0.10031431178741827</c:v>
                </c:pt>
                <c:pt idx="52">
                  <c:v>-0.29004109139317585</c:v>
                </c:pt>
                <c:pt idx="53">
                  <c:v>7.2738438944464315E-2</c:v>
                </c:pt>
                <c:pt idx="54">
                  <c:v>-9.1689431555361592E-2</c:v>
                </c:pt>
                <c:pt idx="55">
                  <c:v>5.035129211436034E-2</c:v>
                </c:pt>
                <c:pt idx="56">
                  <c:v>-4.7990551495751543E-2</c:v>
                </c:pt>
                <c:pt idx="57">
                  <c:v>3.6925052323149632E-2</c:v>
                </c:pt>
                <c:pt idx="58">
                  <c:v>-3.3740605519800522E-2</c:v>
                </c:pt>
                <c:pt idx="59">
                  <c:v>2.9945161783910362E-2</c:v>
                </c:pt>
                <c:pt idx="60">
                  <c:v>-2.8238982530710832E-2</c:v>
                </c:pt>
                <c:pt idx="61">
                  <c:v>2.7013493065819346E-2</c:v>
                </c:pt>
                <c:pt idx="62">
                  <c:v>-1.3364048576849766E-2</c:v>
                </c:pt>
                <c:pt idx="63">
                  <c:v>-2.6590752613418955E-3</c:v>
                </c:pt>
                <c:pt idx="64">
                  <c:v>-7.4021286476631965E-3</c:v>
                </c:pt>
                <c:pt idx="65">
                  <c:v>-1.5356082533002507E-2</c:v>
                </c:pt>
                <c:pt idx="66">
                  <c:v>-3.4557571929886031E-2</c:v>
                </c:pt>
                <c:pt idx="67">
                  <c:v>-7.6012844955918535E-2</c:v>
                </c:pt>
                <c:pt idx="68">
                  <c:v>-0.15159366435063548</c:v>
                </c:pt>
                <c:pt idx="69">
                  <c:v>-0.24904874800943813</c:v>
                </c:pt>
                <c:pt idx="70">
                  <c:v>-0.29945518320868125</c:v>
                </c:pt>
                <c:pt idx="71">
                  <c:v>-0.24903411418900856</c:v>
                </c:pt>
                <c:pt idx="72">
                  <c:v>-0.15155819984710112</c:v>
                </c:pt>
                <c:pt idx="73">
                  <c:v>-7.5927512690071919E-2</c:v>
                </c:pt>
                <c:pt idx="74">
                  <c:v>-3.4363316952978028E-2</c:v>
                </c:pt>
                <c:pt idx="75">
                  <c:v>-1.4887229610620646E-2</c:v>
                </c:pt>
                <c:pt idx="76">
                  <c:v>-6.2942605975349298E-3</c:v>
                </c:pt>
                <c:pt idx="77">
                  <c:v>-2.6610712799184089E-3</c:v>
                </c:pt>
                <c:pt idx="78">
                  <c:v>-1.1020150399797869E-3</c:v>
                </c:pt>
                <c:pt idx="79">
                  <c:v>-4.7269438774877836E-4</c:v>
                </c:pt>
                <c:pt idx="80">
                  <c:v>-1.8803634835112032E-4</c:v>
                </c:pt>
                <c:pt idx="81">
                  <c:v>-9.0368117039143743E-5</c:v>
                </c:pt>
                <c:pt idx="82">
                  <c:v>-3.3299295908765977E-5</c:v>
                </c:pt>
                <c:pt idx="83">
                  <c:v>-1.7394347100362551E-5</c:v>
                </c:pt>
              </c:numCache>
            </c:numRef>
          </c:val>
          <c:extLst>
            <c:ext xmlns:c16="http://schemas.microsoft.com/office/drawing/2014/chart" uri="{C3380CC4-5D6E-409C-BE32-E72D297353CC}">
              <c16:uniqueId val="{00000031-5631-41B3-A340-31C48878FC1C}"/>
            </c:ext>
          </c:extLst>
        </c:ser>
        <c:ser>
          <c:idx val="50"/>
          <c:order val="50"/>
          <c:val>
            <c:numRef>
              <c:f>Jacobian!$B$230:$CG$230</c:f>
              <c:numCache>
                <c:formatCode>0.00E+00</c:formatCode>
                <c:ptCount val="84"/>
                <c:pt idx="0">
                  <c:v>1.5740570269076853E-7</c:v>
                </c:pt>
                <c:pt idx="1">
                  <c:v>9.8747929179467151E-7</c:v>
                </c:pt>
                <c:pt idx="2">
                  <c:v>1.143573733149091E-6</c:v>
                </c:pt>
                <c:pt idx="3">
                  <c:v>3.4517175818127248E-6</c:v>
                </c:pt>
                <c:pt idx="4">
                  <c:v>6.2183411077689335E-6</c:v>
                </c:pt>
                <c:pt idx="5">
                  <c:v>1.516856088026703E-5</c:v>
                </c:pt>
                <c:pt idx="6">
                  <c:v>2.895719134615193E-5</c:v>
                </c:pt>
                <c:pt idx="7">
                  <c:v>7.215298842744533E-5</c:v>
                </c:pt>
                <c:pt idx="8">
                  <c:v>6.1874586785472447E-4</c:v>
                </c:pt>
                <c:pt idx="9">
                  <c:v>7.6054044945092841E-5</c:v>
                </c:pt>
                <c:pt idx="10">
                  <c:v>3.3996955074945987E-5</c:v>
                </c:pt>
                <c:pt idx="11">
                  <c:v>1.8570880318903243E-5</c:v>
                </c:pt>
                <c:pt idx="12">
                  <c:v>8.685218244213958E-6</c:v>
                </c:pt>
                <c:pt idx="13">
                  <c:v>4.6934261217118363E-6</c:v>
                </c:pt>
                <c:pt idx="14">
                  <c:v>1.9541732113967352E-6</c:v>
                </c:pt>
                <c:pt idx="15">
                  <c:v>1.154041178482201E-6</c:v>
                </c:pt>
                <c:pt idx="16">
                  <c:v>3.3486595945742684E-7</c:v>
                </c:pt>
                <c:pt idx="17">
                  <c:v>3.2937992962340742E-7</c:v>
                </c:pt>
                <c:pt idx="18">
                  <c:v>-1.2429132004016823E-8</c:v>
                </c:pt>
                <c:pt idx="19">
                  <c:v>1.5812853222783259E-7</c:v>
                </c:pt>
                <c:pt idx="20">
                  <c:v>-3.4336890535204018E-8</c:v>
                </c:pt>
                <c:pt idx="21">
                  <c:v>4.1206401287593884E-7</c:v>
                </c:pt>
                <c:pt idx="22">
                  <c:v>1.1013929258260157E-6</c:v>
                </c:pt>
                <c:pt idx="23">
                  <c:v>2.2630518216949812E-6</c:v>
                </c:pt>
                <c:pt idx="24">
                  <c:v>4.8307142428744378E-6</c:v>
                </c:pt>
                <c:pt idx="25">
                  <c:v>9.9817197272708894E-6</c:v>
                </c:pt>
                <c:pt idx="26">
                  <c:v>1.9420248176939672E-5</c:v>
                </c:pt>
                <c:pt idx="27">
                  <c:v>3.4008466224522473E-5</c:v>
                </c:pt>
                <c:pt idx="28">
                  <c:v>5.0461836208919237E-5</c:v>
                </c:pt>
                <c:pt idx="29">
                  <c:v>5.8988615135796635E-5</c:v>
                </c:pt>
                <c:pt idx="30">
                  <c:v>5.2588876656238513E-5</c:v>
                </c:pt>
                <c:pt idx="31">
                  <c:v>3.699292526938169E-5</c:v>
                </c:pt>
                <c:pt idx="32">
                  <c:v>2.208908213603757E-5</c:v>
                </c:pt>
                <c:pt idx="33">
                  <c:v>1.1903857698658417E-5</c:v>
                </c:pt>
                <c:pt idx="34">
                  <c:v>6.0311064350908785E-6</c:v>
                </c:pt>
                <c:pt idx="35">
                  <c:v>2.929951962566651E-6</c:v>
                </c:pt>
                <c:pt idx="36">
                  <c:v>1.3848169351877781E-6</c:v>
                </c:pt>
                <c:pt idx="37">
                  <c:v>6.377427831026654E-7</c:v>
                </c:pt>
                <c:pt idx="38">
                  <c:v>2.9008370262973389E-7</c:v>
                </c:pt>
                <c:pt idx="39">
                  <c:v>1.2967200914430475E-7</c:v>
                </c:pt>
                <c:pt idx="40">
                  <c:v>6.1529624587866761E-8</c:v>
                </c:pt>
                <c:pt idx="41">
                  <c:v>2.2344274196898416E-8</c:v>
                </c:pt>
                <c:pt idx="42">
                  <c:v>2.6979392500767842E-2</c:v>
                </c:pt>
                <c:pt idx="43">
                  <c:v>-6.1708126543540222E-2</c:v>
                </c:pt>
                <c:pt idx="44">
                  <c:v>5.9868430540796651E-2</c:v>
                </c:pt>
                <c:pt idx="45">
                  <c:v>-9.8802738491581638E-2</c:v>
                </c:pt>
                <c:pt idx="46">
                  <c:v>7.7591028092109549E-2</c:v>
                </c:pt>
                <c:pt idx="47">
                  <c:v>-0.29317718959422945</c:v>
                </c:pt>
                <c:pt idx="48">
                  <c:v>0.10181226846422878</c:v>
                </c:pt>
                <c:pt idx="49">
                  <c:v>-3.0654762265643645</c:v>
                </c:pt>
                <c:pt idx="50">
                  <c:v>7.8799035621260556</c:v>
                </c:pt>
                <c:pt idx="51">
                  <c:v>-3.0643643776197225</c:v>
                </c:pt>
                <c:pt idx="52">
                  <c:v>9.9546585103731988E-2</c:v>
                </c:pt>
                <c:pt idx="53">
                  <c:v>-0.28957480002706887</c:v>
                </c:pt>
                <c:pt idx="54">
                  <c:v>7.2503676931481326E-2</c:v>
                </c:pt>
                <c:pt idx="55">
                  <c:v>-9.1700062575254399E-2</c:v>
                </c:pt>
                <c:pt idx="56">
                  <c:v>5.0600524065638072E-2</c:v>
                </c:pt>
                <c:pt idx="57">
                  <c:v>-4.8495817685187459E-2</c:v>
                </c:pt>
                <c:pt idx="58">
                  <c:v>3.7709735429593078E-2</c:v>
                </c:pt>
                <c:pt idx="59">
                  <c:v>-3.4852472924951756E-2</c:v>
                </c:pt>
                <c:pt idx="60">
                  <c:v>3.1438965682767654E-2</c:v>
                </c:pt>
                <c:pt idx="61">
                  <c:v>-3.023360808101214E-2</c:v>
                </c:pt>
                <c:pt idx="62">
                  <c:v>1.4796182962797201E-2</c:v>
                </c:pt>
                <c:pt idx="63">
                  <c:v>-1.1046479692320809E-3</c:v>
                </c:pt>
                <c:pt idx="64">
                  <c:v>-3.1292472805077181E-3</c:v>
                </c:pt>
                <c:pt idx="65">
                  <c:v>-6.4877921457878107E-3</c:v>
                </c:pt>
                <c:pt idx="66">
                  <c:v>-1.4972812240334707E-2</c:v>
                </c:pt>
                <c:pt idx="67">
                  <c:v>-3.440179761527306E-2</c:v>
                </c:pt>
                <c:pt idx="68">
                  <c:v>-7.5953191403402162E-2</c:v>
                </c:pt>
                <c:pt idx="69">
                  <c:v>-0.15158280214401521</c:v>
                </c:pt>
                <c:pt idx="70">
                  <c:v>-0.24906420098585652</c:v>
                </c:pt>
                <c:pt idx="71">
                  <c:v>-0.29948414086433439</c:v>
                </c:pt>
                <c:pt idx="72">
                  <c:v>-0.24905977951101235</c:v>
                </c:pt>
                <c:pt idx="73">
                  <c:v>-0.15157459793575628</c:v>
                </c:pt>
                <c:pt idx="74">
                  <c:v>-7.5935619482417629E-2</c:v>
                </c:pt>
                <c:pt idx="75">
                  <c:v>-3.4367155870674439E-2</c:v>
                </c:pt>
                <c:pt idx="76">
                  <c:v>-1.4888936778323784E-2</c:v>
                </c:pt>
                <c:pt idx="77">
                  <c:v>-6.2950623649645618E-3</c:v>
                </c:pt>
                <c:pt idx="78">
                  <c:v>-2.6618495435686449E-3</c:v>
                </c:pt>
                <c:pt idx="79">
                  <c:v>-1.1028204844602887E-3</c:v>
                </c:pt>
                <c:pt idx="80">
                  <c:v>-4.7504822651146138E-4</c:v>
                </c:pt>
                <c:pt idx="81">
                  <c:v>-1.9261046189147135E-4</c:v>
                </c:pt>
                <c:pt idx="82">
                  <c:v>-1.025236468548334E-4</c:v>
                </c:pt>
                <c:pt idx="83">
                  <c:v>-3.0359385462644315E-5</c:v>
                </c:pt>
              </c:numCache>
            </c:numRef>
          </c:val>
          <c:extLst>
            <c:ext xmlns:c16="http://schemas.microsoft.com/office/drawing/2014/chart" uri="{C3380CC4-5D6E-409C-BE32-E72D297353CC}">
              <c16:uniqueId val="{00000032-5631-41B3-A340-31C48878FC1C}"/>
            </c:ext>
          </c:extLst>
        </c:ser>
        <c:ser>
          <c:idx val="51"/>
          <c:order val="51"/>
          <c:val>
            <c:numRef>
              <c:f>Jacobian!$B$231:$CG$231</c:f>
              <c:numCache>
                <c:formatCode>0.00E+00</c:formatCode>
                <c:ptCount val="84"/>
                <c:pt idx="0">
                  <c:v>2.3222127073155649E-7</c:v>
                </c:pt>
                <c:pt idx="1">
                  <c:v>1.2510238334140128E-7</c:v>
                </c:pt>
                <c:pt idx="2">
                  <c:v>9.1372950557596993E-7</c:v>
                </c:pt>
                <c:pt idx="3">
                  <c:v>1.1954220485681306E-6</c:v>
                </c:pt>
                <c:pt idx="4">
                  <c:v>3.6334190763295754E-6</c:v>
                </c:pt>
                <c:pt idx="5">
                  <c:v>6.6165807917691159E-6</c:v>
                </c:pt>
                <c:pt idx="6">
                  <c:v>1.5989137507728855E-5</c:v>
                </c:pt>
                <c:pt idx="7">
                  <c:v>3.0423002446519726E-5</c:v>
                </c:pt>
                <c:pt idx="8">
                  <c:v>7.5146560576611621E-5</c:v>
                </c:pt>
                <c:pt idx="9">
                  <c:v>6.4119374585448361E-4</c:v>
                </c:pt>
                <c:pt idx="10">
                  <c:v>7.8444034379176274E-5</c:v>
                </c:pt>
                <c:pt idx="11">
                  <c:v>3.4758650356757267E-5</c:v>
                </c:pt>
                <c:pt idx="12">
                  <c:v>1.8914128663313672E-5</c:v>
                </c:pt>
                <c:pt idx="13">
                  <c:v>8.7476935186351109E-6</c:v>
                </c:pt>
                <c:pt idx="14">
                  <c:v>4.7352459357477491E-6</c:v>
                </c:pt>
                <c:pt idx="15">
                  <c:v>1.927219686260034E-6</c:v>
                </c:pt>
                <c:pt idx="16">
                  <c:v>1.1688772514300068E-6</c:v>
                </c:pt>
                <c:pt idx="17">
                  <c:v>3.1159120463386279E-7</c:v>
                </c:pt>
                <c:pt idx="18">
                  <c:v>3.5453344582053573E-7</c:v>
                </c:pt>
                <c:pt idx="19">
                  <c:v>-1.9942439824082184E-8</c:v>
                </c:pt>
                <c:pt idx="20">
                  <c:v>1.0739560585147267E-7</c:v>
                </c:pt>
                <c:pt idx="21">
                  <c:v>1.9013632204940797E-7</c:v>
                </c:pt>
                <c:pt idx="22">
                  <c:v>5.1107767876274617E-7</c:v>
                </c:pt>
                <c:pt idx="23">
                  <c:v>1.0729730653187516E-6</c:v>
                </c:pt>
                <c:pt idx="24">
                  <c:v>2.3468502465770434E-6</c:v>
                </c:pt>
                <c:pt idx="25">
                  <c:v>5.0354445371081773E-6</c:v>
                </c:pt>
                <c:pt idx="26">
                  <c:v>1.0387127436571235E-5</c:v>
                </c:pt>
                <c:pt idx="27">
                  <c:v>2.0081563393159043E-5</c:v>
                </c:pt>
                <c:pt idx="28">
                  <c:v>3.5018726784331782E-5</c:v>
                </c:pt>
                <c:pt idx="29">
                  <c:v>5.171000525372205E-5</c:v>
                </c:pt>
                <c:pt idx="30">
                  <c:v>6.0238063405962469E-5</c:v>
                </c:pt>
                <c:pt idx="31">
                  <c:v>5.3477718478173118E-5</c:v>
                </c:pt>
                <c:pt idx="32">
                  <c:v>3.7488660856291386E-5</c:v>
                </c:pt>
                <c:pt idx="33">
                  <c:v>2.2285976658406927E-5</c:v>
                </c:pt>
                <c:pt idx="34">
                  <c:v>1.1964594177038618E-5</c:v>
                </c:pt>
                <c:pt idx="35">
                  <c:v>6.030534585799542E-6</c:v>
                </c:pt>
                <c:pt idx="36">
                  <c:v>2.9167109920879559E-6</c:v>
                </c:pt>
                <c:pt idx="37">
                  <c:v>1.3692668536729849E-6</c:v>
                </c:pt>
                <c:pt idx="38">
                  <c:v>6.2873528300381111E-7</c:v>
                </c:pt>
                <c:pt idx="39">
                  <c:v>2.8629203451948538E-7</c:v>
                </c:pt>
                <c:pt idx="40">
                  <c:v>1.3519389249914182E-7</c:v>
                </c:pt>
                <c:pt idx="41">
                  <c:v>5.0417109046860873E-8</c:v>
                </c:pt>
                <c:pt idx="42">
                  <c:v>-2.3480668661642563E-2</c:v>
                </c:pt>
                <c:pt idx="43">
                  <c:v>4.6202573585949126E-2</c:v>
                </c:pt>
                <c:pt idx="44">
                  <c:v>-5.5103446707886472E-2</c:v>
                </c:pt>
                <c:pt idx="45">
                  <c:v>5.5451887279801257E-2</c:v>
                </c:pt>
                <c:pt idx="46">
                  <c:v>-9.5309862147691077E-2</c:v>
                </c:pt>
                <c:pt idx="47">
                  <c:v>7.5023376702442801E-2</c:v>
                </c:pt>
                <c:pt idx="48">
                  <c:v>-0.29121481159047297</c:v>
                </c:pt>
                <c:pt idx="49">
                  <c:v>0.10033367052389754</c:v>
                </c:pt>
                <c:pt idx="50">
                  <c:v>-3.0646788656154702</c:v>
                </c:pt>
                <c:pt idx="51">
                  <c:v>7.8799622705165593</c:v>
                </c:pt>
                <c:pt idx="52">
                  <c:v>-3.0641758333267544</c:v>
                </c:pt>
                <c:pt idx="53">
                  <c:v>9.9314135204391182E-2</c:v>
                </c:pt>
                <c:pt idx="54">
                  <c:v>-0.28960409052080799</c:v>
                </c:pt>
                <c:pt idx="55">
                  <c:v>7.2754552330558248E-2</c:v>
                </c:pt>
                <c:pt idx="56">
                  <c:v>-9.2209139607979995E-2</c:v>
                </c:pt>
                <c:pt idx="57">
                  <c:v>5.1386151172145428E-2</c:v>
                </c:pt>
                <c:pt idx="58">
                  <c:v>-4.9608826749635522E-2</c:v>
                </c:pt>
                <c:pt idx="59">
                  <c:v>3.9204050028037653E-2</c:v>
                </c:pt>
                <c:pt idx="60">
                  <c:v>-3.6847573666110037E-2</c:v>
                </c:pt>
                <c:pt idx="61">
                  <c:v>3.4018164072162106E-2</c:v>
                </c:pt>
                <c:pt idx="62">
                  <c:v>-1.6869725282296362E-2</c:v>
                </c:pt>
                <c:pt idx="63">
                  <c:v>-4.6993706068009433E-4</c:v>
                </c:pt>
                <c:pt idx="64">
                  <c:v>-1.2944730888569999E-3</c:v>
                </c:pt>
                <c:pt idx="65">
                  <c:v>-2.7446561240513181E-3</c:v>
                </c:pt>
                <c:pt idx="66">
                  <c:v>-6.3289462517544691E-3</c:v>
                </c:pt>
                <c:pt idx="67">
                  <c:v>-1.4906361236450219E-2</c:v>
                </c:pt>
                <c:pt idx="68">
                  <c:v>-3.4377477487926175E-2</c:v>
                </c:pt>
                <c:pt idx="69">
                  <c:v>-7.5948155650314347E-2</c:v>
                </c:pt>
                <c:pt idx="70">
                  <c:v>-0.1515927558768709</c:v>
                </c:pt>
                <c:pt idx="71">
                  <c:v>-0.24908614975208149</c:v>
                </c:pt>
                <c:pt idx="72">
                  <c:v>-0.29951287379448688</c:v>
                </c:pt>
                <c:pt idx="73">
                  <c:v>-0.24908392072002683</c:v>
                </c:pt>
                <c:pt idx="74">
                  <c:v>-0.15158954979659328</c:v>
                </c:pt>
                <c:pt idx="75">
                  <c:v>-7.5943195249048384E-2</c:v>
                </c:pt>
                <c:pt idx="76">
                  <c:v>-3.4370679737814484E-2</c:v>
                </c:pt>
                <c:pt idx="77">
                  <c:v>-1.4890922853184696E-2</c:v>
                </c:pt>
                <c:pt idx="78">
                  <c:v>-6.2963895824344239E-3</c:v>
                </c:pt>
                <c:pt idx="79">
                  <c:v>-2.6644322884133141E-3</c:v>
                </c:pt>
                <c:pt idx="80">
                  <c:v>-1.1074931803744103E-3</c:v>
                </c:pt>
                <c:pt idx="81">
                  <c:v>-4.8724928300747421E-4</c:v>
                </c:pt>
                <c:pt idx="82">
                  <c:v>-2.200606985893619E-4</c:v>
                </c:pt>
                <c:pt idx="83">
                  <c:v>-8.5136878753820503E-5</c:v>
                </c:pt>
              </c:numCache>
            </c:numRef>
          </c:val>
          <c:extLst>
            <c:ext xmlns:c16="http://schemas.microsoft.com/office/drawing/2014/chart" uri="{C3380CC4-5D6E-409C-BE32-E72D297353CC}">
              <c16:uniqueId val="{00000033-5631-41B3-A340-31C48878FC1C}"/>
            </c:ext>
          </c:extLst>
        </c:ser>
        <c:ser>
          <c:idx val="52"/>
          <c:order val="52"/>
          <c:val>
            <c:numRef>
              <c:f>Jacobian!$B$232:$CG$232</c:f>
              <c:numCache>
                <c:formatCode>0.00E+00</c:formatCode>
                <c:ptCount val="84"/>
                <c:pt idx="0">
                  <c:v>-3.2488154143606848E-8</c:v>
                </c:pt>
                <c:pt idx="1">
                  <c:v>3.4256497782888994E-7</c:v>
                </c:pt>
                <c:pt idx="2">
                  <c:v>1.0919426307220182E-7</c:v>
                </c:pt>
                <c:pt idx="3">
                  <c:v>9.3029016130806356E-7</c:v>
                </c:pt>
                <c:pt idx="4">
                  <c:v>1.2843254758550839E-6</c:v>
                </c:pt>
                <c:pt idx="5">
                  <c:v>3.8335059086563799E-6</c:v>
                </c:pt>
                <c:pt idx="6">
                  <c:v>7.0072688260286306E-6</c:v>
                </c:pt>
                <c:pt idx="7">
                  <c:v>1.6752013026790501E-5</c:v>
                </c:pt>
                <c:pt idx="8">
                  <c:v>3.1754310019737849E-5</c:v>
                </c:pt>
                <c:pt idx="9">
                  <c:v>7.7731635478662481E-5</c:v>
                </c:pt>
                <c:pt idx="10">
                  <c:v>6.6001583384196121E-4</c:v>
                </c:pt>
                <c:pt idx="11">
                  <c:v>8.0388497144208548E-5</c:v>
                </c:pt>
                <c:pt idx="12">
                  <c:v>3.5298857460948063E-5</c:v>
                </c:pt>
                <c:pt idx="13">
                  <c:v>1.9142483626607983E-5</c:v>
                </c:pt>
                <c:pt idx="14">
                  <c:v>8.7511937010733523E-6</c:v>
                </c:pt>
                <c:pt idx="15">
                  <c:v>4.7525935100917299E-6</c:v>
                </c:pt>
                <c:pt idx="16">
                  <c:v>1.8891198795984729E-6</c:v>
                </c:pt>
                <c:pt idx="17">
                  <c:v>1.1879521327612074E-6</c:v>
                </c:pt>
                <c:pt idx="18">
                  <c:v>2.9669917405375427E-7</c:v>
                </c:pt>
                <c:pt idx="19">
                  <c:v>4.1173702610549982E-7</c:v>
                </c:pt>
                <c:pt idx="20">
                  <c:v>1.2760333922018064E-8</c:v>
                </c:pt>
                <c:pt idx="21">
                  <c:v>8.6381810059680775E-8</c:v>
                </c:pt>
                <c:pt idx="22">
                  <c:v>2.3524269056903787E-7</c:v>
                </c:pt>
                <c:pt idx="23">
                  <c:v>4.9913527717389838E-7</c:v>
                </c:pt>
                <c:pt idx="24">
                  <c:v>1.1144086962101792E-6</c:v>
                </c:pt>
                <c:pt idx="25">
                  <c:v>2.4477060298461724E-6</c:v>
                </c:pt>
                <c:pt idx="26">
                  <c:v>5.2406135398580244E-6</c:v>
                </c:pt>
                <c:pt idx="27">
                  <c:v>1.0740239373116098E-5</c:v>
                </c:pt>
                <c:pt idx="28">
                  <c:v>2.0674596087115064E-5</c:v>
                </c:pt>
                <c:pt idx="29">
                  <c:v>3.5874995024196029E-5</c:v>
                </c:pt>
                <c:pt idx="30">
                  <c:v>5.2787501522131592E-5</c:v>
                </c:pt>
                <c:pt idx="31">
                  <c:v>6.1237366038459414E-5</c:v>
                </c:pt>
                <c:pt idx="32">
                  <c:v>5.4183007031929292E-5</c:v>
                </c:pt>
                <c:pt idx="33">
                  <c:v>3.7818793163379501E-5</c:v>
                </c:pt>
                <c:pt idx="34">
                  <c:v>2.2398654662446162E-5</c:v>
                </c:pt>
                <c:pt idx="35">
                  <c:v>1.1963394583873099E-5</c:v>
                </c:pt>
                <c:pt idx="36">
                  <c:v>6.0035354852739195E-6</c:v>
                </c:pt>
                <c:pt idx="37">
                  <c:v>2.8842478485570806E-6</c:v>
                </c:pt>
                <c:pt idx="38">
                  <c:v>1.3504915005476734E-6</c:v>
                </c:pt>
                <c:pt idx="39">
                  <c:v>6.2107537189768127E-7</c:v>
                </c:pt>
                <c:pt idx="40">
                  <c:v>2.9894223603383554E-7</c:v>
                </c:pt>
                <c:pt idx="41">
                  <c:v>1.1087996892097992E-7</c:v>
                </c:pt>
                <c:pt idx="42">
                  <c:v>1.9222072465846809E-2</c:v>
                </c:pt>
                <c:pt idx="43">
                  <c:v>-4.0353859813924239E-2</c:v>
                </c:pt>
                <c:pt idx="44">
                  <c:v>4.1783428084809872E-2</c:v>
                </c:pt>
                <c:pt idx="45">
                  <c:v>-5.1605060799668791E-2</c:v>
                </c:pt>
                <c:pt idx="46">
                  <c:v>5.2880532855427327E-2</c:v>
                </c:pt>
                <c:pt idx="47">
                  <c:v>-9.3326125187406433E-2</c:v>
                </c:pt>
                <c:pt idx="48">
                  <c:v>7.353960908428521E-2</c:v>
                </c:pt>
                <c:pt idx="49">
                  <c:v>-0.29013092833619225</c:v>
                </c:pt>
                <c:pt idx="50">
                  <c:v>9.9563081103303613E-2</c:v>
                </c:pt>
                <c:pt idx="51">
                  <c:v>-3.0644399694523519</c:v>
                </c:pt>
                <c:pt idx="52">
                  <c:v>7.8804238356176572</c:v>
                </c:pt>
                <c:pt idx="53">
                  <c:v>-3.0644373125906879</c:v>
                </c:pt>
                <c:pt idx="54">
                  <c:v>9.9566625650741536E-2</c:v>
                </c:pt>
                <c:pt idx="55">
                  <c:v>-0.29012853786559167</c:v>
                </c:pt>
                <c:pt idx="56">
                  <c:v>7.354135300914022E-2</c:v>
                </c:pt>
                <c:pt idx="57">
                  <c:v>-9.3325206099808655E-2</c:v>
                </c:pt>
                <c:pt idx="58">
                  <c:v>5.2881137649808098E-2</c:v>
                </c:pt>
                <c:pt idx="59">
                  <c:v>-5.1604803137687144E-2</c:v>
                </c:pt>
                <c:pt idx="60">
                  <c:v>4.1783615589723044E-2</c:v>
                </c:pt>
                <c:pt idx="61">
                  <c:v>-4.0353790641866852E-2</c:v>
                </c:pt>
                <c:pt idx="62">
                  <c:v>1.922211771433633E-2</c:v>
                </c:pt>
                <c:pt idx="63">
                  <c:v>-1.897409894299505E-4</c:v>
                </c:pt>
                <c:pt idx="64">
                  <c:v>-5.5512698871025372E-4</c:v>
                </c:pt>
                <c:pt idx="65">
                  <c:v>-1.1351564362300066E-3</c:v>
                </c:pt>
                <c:pt idx="66">
                  <c:v>-2.6770659850412202E-3</c:v>
                </c:pt>
                <c:pt idx="67">
                  <c:v>-6.3019512818427428E-3</c:v>
                </c:pt>
                <c:pt idx="68">
                  <c:v>-1.4895288282114822E-2</c:v>
                </c:pt>
                <c:pt idx="69">
                  <c:v>-3.4375529422007604E-2</c:v>
                </c:pt>
                <c:pt idx="70">
                  <c:v>-7.5951798487320393E-2</c:v>
                </c:pt>
                <c:pt idx="71">
                  <c:v>-0.15160426497496354</c:v>
                </c:pt>
                <c:pt idx="72">
                  <c:v>-0.24910602844872848</c:v>
                </c:pt>
                <c:pt idx="73">
                  <c:v>-0.29953756115232844</c:v>
                </c:pt>
                <c:pt idx="74">
                  <c:v>-0.2491046329432143</c:v>
                </c:pt>
                <c:pt idx="75">
                  <c:v>-0.15160232117682362</c:v>
                </c:pt>
                <c:pt idx="76">
                  <c:v>-7.5950074428736677E-2</c:v>
                </c:pt>
                <c:pt idx="77">
                  <c:v>-3.4374306266795752E-2</c:v>
                </c:pt>
                <c:pt idx="78">
                  <c:v>-1.4894525360166487E-2</c:v>
                </c:pt>
                <c:pt idx="79">
                  <c:v>-6.3015147400251291E-3</c:v>
                </c:pt>
                <c:pt idx="80">
                  <c:v>-2.6768299022383395E-3</c:v>
                </c:pt>
                <c:pt idx="81">
                  <c:v>-1.1350344961363753E-3</c:v>
                </c:pt>
                <c:pt idx="82">
                  <c:v>-5.5506328916551733E-4</c:v>
                </c:pt>
                <c:pt idx="83">
                  <c:v>-1.8971649127910695E-4</c:v>
                </c:pt>
              </c:numCache>
            </c:numRef>
          </c:val>
          <c:extLst>
            <c:ext xmlns:c16="http://schemas.microsoft.com/office/drawing/2014/chart" uri="{C3380CC4-5D6E-409C-BE32-E72D297353CC}">
              <c16:uniqueId val="{00000034-5631-41B3-A340-31C48878FC1C}"/>
            </c:ext>
          </c:extLst>
        </c:ser>
        <c:ser>
          <c:idx val="53"/>
          <c:order val="53"/>
          <c:val>
            <c:numRef>
              <c:f>Jacobian!$B$233:$CG$233</c:f>
              <c:numCache>
                <c:formatCode>0.00E+00</c:formatCode>
                <c:ptCount val="84"/>
                <c:pt idx="0">
                  <c:v>1.071439756310129E-7</c:v>
                </c:pt>
                <c:pt idx="1">
                  <c:v>-9.4259095949644171E-8</c:v>
                </c:pt>
                <c:pt idx="2">
                  <c:v>3.2161340152151166E-7</c:v>
                </c:pt>
                <c:pt idx="3">
                  <c:v>1.2510872646883485E-7</c:v>
                </c:pt>
                <c:pt idx="4">
                  <c:v>9.6901862550449395E-7</c:v>
                </c:pt>
                <c:pt idx="5">
                  <c:v>1.379713228018239E-6</c:v>
                </c:pt>
                <c:pt idx="6">
                  <c:v>4.0280822391732446E-6</c:v>
                </c:pt>
                <c:pt idx="7">
                  <c:v>7.3746146314321603E-6</c:v>
                </c:pt>
                <c:pt idx="8">
                  <c:v>1.7435758546829917E-5</c:v>
                </c:pt>
                <c:pt idx="9">
                  <c:v>3.2923017016277239E-5</c:v>
                </c:pt>
                <c:pt idx="10">
                  <c:v>7.9857721107500906E-5</c:v>
                </c:pt>
                <c:pt idx="11">
                  <c:v>6.7488542624991618E-4</c:v>
                </c:pt>
                <c:pt idx="12">
                  <c:v>8.1849323658434182E-5</c:v>
                </c:pt>
                <c:pt idx="13">
                  <c:v>3.5609155878935313E-5</c:v>
                </c:pt>
                <c:pt idx="14">
                  <c:v>1.9254394753461573E-5</c:v>
                </c:pt>
                <c:pt idx="15">
                  <c:v>8.6997661803547779E-6</c:v>
                </c:pt>
                <c:pt idx="16">
                  <c:v>4.7534204831524828E-6</c:v>
                </c:pt>
                <c:pt idx="17">
                  <c:v>1.8519844321603176E-6</c:v>
                </c:pt>
                <c:pt idx="18">
                  <c:v>1.2375097444239739E-6</c:v>
                </c:pt>
                <c:pt idx="19">
                  <c:v>3.3555826692137923E-7</c:v>
                </c:pt>
                <c:pt idx="20">
                  <c:v>3.0456614221170748E-7</c:v>
                </c:pt>
                <c:pt idx="21">
                  <c:v>3.9311583517478491E-8</c:v>
                </c:pt>
                <c:pt idx="22">
                  <c:v>1.0641292791289895E-7</c:v>
                </c:pt>
                <c:pt idx="23">
                  <c:v>2.3022952045178495E-7</c:v>
                </c:pt>
                <c:pt idx="24">
                  <c:v>5.190469875506323E-7</c:v>
                </c:pt>
                <c:pt idx="25">
                  <c:v>1.1627046009057195E-6</c:v>
                </c:pt>
                <c:pt idx="26">
                  <c:v>2.5476522708166711E-6</c:v>
                </c:pt>
                <c:pt idx="27">
                  <c:v>5.4183993004834297E-6</c:v>
                </c:pt>
                <c:pt idx="28">
                  <c:v>1.1055944391743532E-5</c:v>
                </c:pt>
                <c:pt idx="29">
                  <c:v>2.1175418460483482E-5</c:v>
                </c:pt>
                <c:pt idx="30">
                  <c:v>3.6611210052308682E-5</c:v>
                </c:pt>
                <c:pt idx="31">
                  <c:v>5.3643029985868539E-5</c:v>
                </c:pt>
                <c:pt idx="32">
                  <c:v>6.2023540501867668E-5</c:v>
                </c:pt>
                <c:pt idx="33">
                  <c:v>5.4647364521202774E-5</c:v>
                </c:pt>
                <c:pt idx="34">
                  <c:v>3.8005003579936125E-5</c:v>
                </c:pt>
                <c:pt idx="35">
                  <c:v>2.2395467975479455E-5</c:v>
                </c:pt>
                <c:pt idx="36">
                  <c:v>1.1909997070471396E-5</c:v>
                </c:pt>
                <c:pt idx="37">
                  <c:v>5.9376854495668192E-6</c:v>
                </c:pt>
                <c:pt idx="38">
                  <c:v>2.8458969543283399E-6</c:v>
                </c:pt>
                <c:pt idx="39">
                  <c:v>1.3358038323278914E-6</c:v>
                </c:pt>
                <c:pt idx="40">
                  <c:v>6.4993667752243115E-7</c:v>
                </c:pt>
                <c:pt idx="41">
                  <c:v>2.4416707038969954E-7</c:v>
                </c:pt>
                <c:pt idx="42">
                  <c:v>-1.6872322369542753E-2</c:v>
                </c:pt>
                <c:pt idx="43">
                  <c:v>3.4023326300151598E-2</c:v>
                </c:pt>
                <c:pt idx="44">
                  <c:v>-3.6853278723763566E-2</c:v>
                </c:pt>
                <c:pt idx="45">
                  <c:v>3.9209898321738004E-2</c:v>
                </c:pt>
                <c:pt idx="46">
                  <c:v>-4.9616663258027459E-2</c:v>
                </c:pt>
                <c:pt idx="47">
                  <c:v>5.1393513428959002E-2</c:v>
                </c:pt>
                <c:pt idx="48">
                  <c:v>-9.2224041593838776E-2</c:v>
                </c:pt>
                <c:pt idx="49">
                  <c:v>7.2764377281915926E-2</c:v>
                </c:pt>
                <c:pt idx="50">
                  <c:v>-0.28965015162915525</c:v>
                </c:pt>
                <c:pt idx="51">
                  <c:v>9.9327582011968132E-2</c:v>
                </c:pt>
                <c:pt idx="52">
                  <c:v>-3.0646461116125963</c:v>
                </c:pt>
                <c:pt idx="53">
                  <c:v>7.8812246278098286</c:v>
                </c:pt>
                <c:pt idx="54">
                  <c:v>-3.0651439317509803</c:v>
                </c:pt>
                <c:pt idx="55">
                  <c:v>0.10035429672648802</c:v>
                </c:pt>
                <c:pt idx="56">
                  <c:v>-0.29125637656545733</c:v>
                </c:pt>
                <c:pt idx="57">
                  <c:v>7.5037007494643065E-2</c:v>
                </c:pt>
                <c:pt idx="58">
                  <c:v>-9.532341410449835E-2</c:v>
                </c:pt>
                <c:pt idx="59">
                  <c:v>5.5461079571885577E-2</c:v>
                </c:pt>
                <c:pt idx="60">
                  <c:v>-5.511160534527091E-2</c:v>
                </c:pt>
                <c:pt idx="61">
                  <c:v>4.6209896155277277E-2</c:v>
                </c:pt>
                <c:pt idx="62">
                  <c:v>-2.3484210818523067E-2</c:v>
                </c:pt>
                <c:pt idx="63">
                  <c:v>-8.5161097468191429E-5</c:v>
                </c:pt>
                <c:pt idx="64">
                  <c:v>-2.2012337511963229E-4</c:v>
                </c:pt>
                <c:pt idx="65">
                  <c:v>-4.87380393670379E-4</c:v>
                </c:pt>
                <c:pt idx="66">
                  <c:v>-1.1077734459651689E-3</c:v>
                </c:pt>
                <c:pt idx="67">
                  <c:v>-2.6650492073412566E-3</c:v>
                </c:pt>
                <c:pt idx="68">
                  <c:v>-6.2977283166291056E-3</c:v>
                </c:pt>
                <c:pt idx="69">
                  <c:v>-1.4893828131499025E-2</c:v>
                </c:pt>
                <c:pt idx="70">
                  <c:v>-3.4376881034965882E-2</c:v>
                </c:pt>
                <c:pt idx="71">
                  <c:v>-7.5955999454196885E-2</c:v>
                </c:pt>
                <c:pt idx="72">
                  <c:v>-0.1516137677571609</c:v>
                </c:pt>
                <c:pt idx="73">
                  <c:v>-0.24912210604794799</c:v>
                </c:pt>
                <c:pt idx="74">
                  <c:v>-0.29955720271236591</c:v>
                </c:pt>
                <c:pt idx="75">
                  <c:v>-0.24912156310325562</c:v>
                </c:pt>
                <c:pt idx="76">
                  <c:v>-0.15161311022313034</c:v>
                </c:pt>
                <c:pt idx="77">
                  <c:v>-7.5957535816920191E-2</c:v>
                </c:pt>
                <c:pt idx="78">
                  <c:v>-3.4381248069227655E-2</c:v>
                </c:pt>
                <c:pt idx="79">
                  <c:v>-1.4907754361873027E-2</c:v>
                </c:pt>
                <c:pt idx="80">
                  <c:v>-6.3294218043667945E-3</c:v>
                </c:pt>
                <c:pt idx="81">
                  <c:v>-2.7448159534997725E-3</c:v>
                </c:pt>
                <c:pt idx="82">
                  <c:v>-1.2945335715520289E-3</c:v>
                </c:pt>
                <c:pt idx="83">
                  <c:v>-4.699553983506078E-4</c:v>
                </c:pt>
              </c:numCache>
            </c:numRef>
          </c:val>
          <c:extLst>
            <c:ext xmlns:c16="http://schemas.microsoft.com/office/drawing/2014/chart" uri="{C3380CC4-5D6E-409C-BE32-E72D297353CC}">
              <c16:uniqueId val="{00000035-5631-41B3-A340-31C48878FC1C}"/>
            </c:ext>
          </c:extLst>
        </c:ser>
        <c:ser>
          <c:idx val="54"/>
          <c:order val="54"/>
          <c:val>
            <c:numRef>
              <c:f>Jacobian!$B$234:$CG$234</c:f>
              <c:numCache>
                <c:formatCode>0.00E+00</c:formatCode>
                <c:ptCount val="84"/>
                <c:pt idx="0">
                  <c:v>-6.0875484495049746E-8</c:v>
                </c:pt>
                <c:pt idx="1">
                  <c:v>1.8001939738446979E-7</c:v>
                </c:pt>
                <c:pt idx="2">
                  <c:v>-9.252039357234316E-8</c:v>
                </c:pt>
                <c:pt idx="3">
                  <c:v>3.2196718175656147E-7</c:v>
                </c:pt>
                <c:pt idx="4">
                  <c:v>1.4739071630573522E-7</c:v>
                </c:pt>
                <c:pt idx="5">
                  <c:v>1.011811914934239E-6</c:v>
                </c:pt>
                <c:pt idx="6">
                  <c:v>1.4733735784378813E-6</c:v>
                </c:pt>
                <c:pt idx="7">
                  <c:v>4.2077269190822125E-6</c:v>
                </c:pt>
                <c:pt idx="8">
                  <c:v>7.7095915753653409E-6</c:v>
                </c:pt>
                <c:pt idx="9">
                  <c:v>1.8025570404803856E-5</c:v>
                </c:pt>
                <c:pt idx="10">
                  <c:v>3.3905992843927794E-5</c:v>
                </c:pt>
                <c:pt idx="11">
                  <c:v>8.1486682609101417E-5</c:v>
                </c:pt>
                <c:pt idx="12">
                  <c:v>6.8551102508802907E-4</c:v>
                </c:pt>
                <c:pt idx="13">
                  <c:v>8.280035460345407E-5</c:v>
                </c:pt>
                <c:pt idx="14">
                  <c:v>3.5689541831454429E-5</c:v>
                </c:pt>
                <c:pt idx="15">
                  <c:v>1.9257813164416636E-5</c:v>
                </c:pt>
                <c:pt idx="16">
                  <c:v>8.6090950486991462E-6</c:v>
                </c:pt>
                <c:pt idx="17">
                  <c:v>4.7679669564133706E-6</c:v>
                </c:pt>
                <c:pt idx="18">
                  <c:v>1.8658878837389274E-6</c:v>
                </c:pt>
                <c:pt idx="19">
                  <c:v>1.4283187541543349E-6</c:v>
                </c:pt>
                <c:pt idx="20">
                  <c:v>3.1956424457974649E-7</c:v>
                </c:pt>
                <c:pt idx="21">
                  <c:v>1.7415519952345511E-8</c:v>
                </c:pt>
                <c:pt idx="22">
                  <c:v>4.8481148754811815E-8</c:v>
                </c:pt>
                <c:pt idx="23">
                  <c:v>1.0428524923117933E-7</c:v>
                </c:pt>
                <c:pt idx="24">
                  <c:v>2.3961038849258073E-7</c:v>
                </c:pt>
                <c:pt idx="25">
                  <c:v>5.4172151574851322E-7</c:v>
                </c:pt>
                <c:pt idx="26">
                  <c:v>1.2102007968627515E-6</c:v>
                </c:pt>
                <c:pt idx="27">
                  <c:v>2.6339490334164418E-6</c:v>
                </c:pt>
                <c:pt idx="28">
                  <c:v>5.5770698549151925E-6</c:v>
                </c:pt>
                <c:pt idx="29">
                  <c:v>1.1321938316561483E-5</c:v>
                </c:pt>
                <c:pt idx="30">
                  <c:v>2.1604961311229613E-5</c:v>
                </c:pt>
                <c:pt idx="31">
                  <c:v>3.7192245449020198E-5</c:v>
                </c:pt>
                <c:pt idx="32">
                  <c:v>5.4310243086478525E-5</c:v>
                </c:pt>
                <c:pt idx="33">
                  <c:v>6.2532234689026056E-5</c:v>
                </c:pt>
                <c:pt idx="34">
                  <c:v>5.4902649554461878E-5</c:v>
                </c:pt>
                <c:pt idx="35">
                  <c:v>3.7995187735994073E-5</c:v>
                </c:pt>
                <c:pt idx="36">
                  <c:v>2.2295637671766403E-5</c:v>
                </c:pt>
                <c:pt idx="37">
                  <c:v>1.1781580783770787E-5</c:v>
                </c:pt>
                <c:pt idx="38">
                  <c:v>5.8624591301427064E-6</c:v>
                </c:pt>
                <c:pt idx="39">
                  <c:v>2.8194816586348525E-6</c:v>
                </c:pt>
                <c:pt idx="40">
                  <c:v>1.4015666707322643E-6</c:v>
                </c:pt>
                <c:pt idx="41">
                  <c:v>5.2955415786580978E-7</c:v>
                </c:pt>
                <c:pt idx="42">
                  <c:v>1.4800669151482393E-2</c:v>
                </c:pt>
                <c:pt idx="43">
                  <c:v>-3.0242807245674949E-2</c:v>
                </c:pt>
                <c:pt idx="44">
                  <c:v>3.1448474226972417E-2</c:v>
                </c:pt>
                <c:pt idx="45">
                  <c:v>-3.4863110162094126E-2</c:v>
                </c:pt>
                <c:pt idx="46">
                  <c:v>3.7721049018254564E-2</c:v>
                </c:pt>
                <c:pt idx="47">
                  <c:v>-4.8510751100776663E-2</c:v>
                </c:pt>
                <c:pt idx="48">
                  <c:v>5.0615475422883749E-2</c:v>
                </c:pt>
                <c:pt idx="49">
                  <c:v>-9.1728517487479927E-2</c:v>
                </c:pt>
                <c:pt idx="50">
                  <c:v>7.2524811694227129E-2</c:v>
                </c:pt>
                <c:pt idx="51">
                  <c:v>-0.28966366898598733</c:v>
                </c:pt>
                <c:pt idx="52">
                  <c:v>9.9576844680540996E-2</c:v>
                </c:pt>
                <c:pt idx="53">
                  <c:v>-3.0652935746672405</c:v>
                </c:pt>
                <c:pt idx="54">
                  <c:v>7.8824047012048526</c:v>
                </c:pt>
                <c:pt idx="55">
                  <c:v>-3.0664005467985724</c:v>
                </c:pt>
                <c:pt idx="56">
                  <c:v>0.10185004390602756</c:v>
                </c:pt>
                <c:pt idx="57">
                  <c:v>-0.29326252165311673</c:v>
                </c:pt>
                <c:pt idx="58">
                  <c:v>7.7617081589009887E-2</c:v>
                </c:pt>
                <c:pt idx="59">
                  <c:v>-9.883155733554394E-2</c:v>
                </c:pt>
                <c:pt idx="60">
                  <c:v>5.9887411895969668E-2</c:v>
                </c:pt>
                <c:pt idx="61">
                  <c:v>-6.1726506487549529E-2</c:v>
                </c:pt>
                <c:pt idx="62">
                  <c:v>2.6987783109021692E-2</c:v>
                </c:pt>
                <c:pt idx="63">
                  <c:v>-3.0373580392615714E-5</c:v>
                </c:pt>
                <c:pt idx="64">
                  <c:v>-1.025679829852732E-4</c:v>
                </c:pt>
                <c:pt idx="65">
                  <c:v>-1.9269463284097852E-4</c:v>
                </c:pt>
                <c:pt idx="66">
                  <c:v>-4.7524367418630675E-4</c:v>
                </c:pt>
                <c:pt idx="67">
                  <c:v>-1.1032530516121577E-3</c:v>
                </c:pt>
                <c:pt idx="68">
                  <c:v>-2.6628364247672622E-3</c:v>
                </c:pt>
                <c:pt idx="69">
                  <c:v>-6.2972792049003599E-3</c:v>
                </c:pt>
                <c:pt idx="70">
                  <c:v>-1.4893933660312171E-2</c:v>
                </c:pt>
                <c:pt idx="71">
                  <c:v>-3.4378223126771183E-2</c:v>
                </c:pt>
                <c:pt idx="72">
                  <c:v>-7.5959270093451381E-2</c:v>
                </c:pt>
                <c:pt idx="73">
                  <c:v>-0.15162063893141536</c:v>
                </c:pt>
                <c:pt idx="74">
                  <c:v>-0.24913403541339463</c:v>
                </c:pt>
                <c:pt idx="75">
                  <c:v>-0.29957195549012794</c:v>
                </c:pt>
                <c:pt idx="76">
                  <c:v>-0.24913573814106996</c:v>
                </c:pt>
                <c:pt idx="77">
                  <c:v>-0.15162505733032455</c:v>
                </c:pt>
                <c:pt idx="78">
                  <c:v>-7.5973487049419919E-2</c:v>
                </c:pt>
                <c:pt idx="79">
                  <c:v>-3.441049307014972E-2</c:v>
                </c:pt>
                <c:pt idx="80">
                  <c:v>-1.4976348556089496E-2</c:v>
                </c:pt>
                <c:pt idx="81">
                  <c:v>-6.4892151305875221E-3</c:v>
                </c:pt>
                <c:pt idx="82">
                  <c:v>-3.1299018379336162E-3</c:v>
                </c:pt>
                <c:pt idx="83">
                  <c:v>-1.1048675135154871E-3</c:v>
                </c:pt>
              </c:numCache>
            </c:numRef>
          </c:val>
          <c:extLst>
            <c:ext xmlns:c16="http://schemas.microsoft.com/office/drawing/2014/chart" uri="{C3380CC4-5D6E-409C-BE32-E72D297353CC}">
              <c16:uniqueId val="{00000036-5631-41B3-A340-31C48878FC1C}"/>
            </c:ext>
          </c:extLst>
        </c:ser>
        <c:ser>
          <c:idx val="55"/>
          <c:order val="55"/>
          <c:val>
            <c:numRef>
              <c:f>Jacobian!$B$235:$CG$235</c:f>
              <c:numCache>
                <c:formatCode>0.00E+00</c:formatCode>
                <c:ptCount val="84"/>
                <c:pt idx="0">
                  <c:v>7.1478051344768972E-8</c:v>
                </c:pt>
                <c:pt idx="1">
                  <c:v>-1.2015252311917427E-7</c:v>
                </c:pt>
                <c:pt idx="2">
                  <c:v>1.7173453184688812E-7</c:v>
                </c:pt>
                <c:pt idx="3">
                  <c:v>-8.6038503166990286E-8</c:v>
                </c:pt>
                <c:pt idx="4">
                  <c:v>3.2775716449849334E-7</c:v>
                </c:pt>
                <c:pt idx="5">
                  <c:v>1.7072806636601595E-7</c:v>
                </c:pt>
                <c:pt idx="6">
                  <c:v>1.0529403840069464E-6</c:v>
                </c:pt>
                <c:pt idx="7">
                  <c:v>1.5622453808426658E-6</c:v>
                </c:pt>
                <c:pt idx="8">
                  <c:v>4.3673557348927707E-6</c:v>
                </c:pt>
                <c:pt idx="9">
                  <c:v>8.0052776824213264E-6</c:v>
                </c:pt>
                <c:pt idx="10">
                  <c:v>1.8510431085552523E-5</c:v>
                </c:pt>
                <c:pt idx="11">
                  <c:v>3.4684405930264509E-5</c:v>
                </c:pt>
                <c:pt idx="12">
                  <c:v>8.2593904343210262E-5</c:v>
                </c:pt>
                <c:pt idx="13">
                  <c:v>6.9174428486758113E-4</c:v>
                </c:pt>
                <c:pt idx="14">
                  <c:v>8.3234100513668009E-5</c:v>
                </c:pt>
                <c:pt idx="15">
                  <c:v>3.5558078677712424E-5</c:v>
                </c:pt>
                <c:pt idx="16">
                  <c:v>1.9188317528885621E-5</c:v>
                </c:pt>
                <c:pt idx="17">
                  <c:v>8.5383977437714516E-6</c:v>
                </c:pt>
                <c:pt idx="18">
                  <c:v>4.9156545393971887E-6</c:v>
                </c:pt>
                <c:pt idx="19">
                  <c:v>2.1483528966524359E-6</c:v>
                </c:pt>
                <c:pt idx="20">
                  <c:v>1.1198764554406631E-6</c:v>
                </c:pt>
                <c:pt idx="21">
                  <c:v>7.9826539510573874E-9</c:v>
                </c:pt>
                <c:pt idx="22">
                  <c:v>2.128790702856992E-8</c:v>
                </c:pt>
                <c:pt idx="23">
                  <c:v>4.760314423560666E-8</c:v>
                </c:pt>
                <c:pt idx="24">
                  <c:v>1.0863155728250235E-7</c:v>
                </c:pt>
                <c:pt idx="25">
                  <c:v>2.5010872836812269E-7</c:v>
                </c:pt>
                <c:pt idx="26">
                  <c:v>5.6388737117701088E-7</c:v>
                </c:pt>
                <c:pt idx="27">
                  <c:v>1.2511203476752023E-6</c:v>
                </c:pt>
                <c:pt idx="28">
                  <c:v>2.7108864701901784E-6</c:v>
                </c:pt>
                <c:pt idx="29">
                  <c:v>5.7106041812259145E-6</c:v>
                </c:pt>
                <c:pt idx="30">
                  <c:v>1.1549833270381159E-5</c:v>
                </c:pt>
                <c:pt idx="31">
                  <c:v>2.1942779790079074E-5</c:v>
                </c:pt>
                <c:pt idx="32">
                  <c:v>3.7642708082459376E-5</c:v>
                </c:pt>
                <c:pt idx="33">
                  <c:v>5.473413948698607E-5</c:v>
                </c:pt>
                <c:pt idx="34">
                  <c:v>6.2801977089661795E-5</c:v>
                </c:pt>
                <c:pt idx="35">
                  <c:v>5.4877329397548676E-5</c:v>
                </c:pt>
                <c:pt idx="36">
                  <c:v>3.7825288504994944E-5</c:v>
                </c:pt>
                <c:pt idx="37">
                  <c:v>2.2061945203268317E-5</c:v>
                </c:pt>
                <c:pt idx="38">
                  <c:v>1.1642694177751207E-5</c:v>
                </c:pt>
                <c:pt idx="39">
                  <c:v>5.8214678103520387E-6</c:v>
                </c:pt>
                <c:pt idx="40">
                  <c:v>2.9688053387900005E-6</c:v>
                </c:pt>
                <c:pt idx="41">
                  <c:v>1.1368503509659834E-6</c:v>
                </c:pt>
                <c:pt idx="42">
                  <c:v>-1.337004784229064E-2</c:v>
                </c:pt>
                <c:pt idx="43">
                  <c:v>2.7025603844764743E-2</c:v>
                </c:pt>
                <c:pt idx="44">
                  <c:v>-2.8251662393142307E-2</c:v>
                </c:pt>
                <c:pt idx="45">
                  <c:v>2.9958558373923767E-2</c:v>
                </c:pt>
                <c:pt idx="46">
                  <c:v>-3.3755786243995181E-2</c:v>
                </c:pt>
                <c:pt idx="47">
                  <c:v>3.6941496814035489E-2</c:v>
                </c:pt>
                <c:pt idx="48">
                  <c:v>-4.8012250271914685E-2</c:v>
                </c:pt>
                <c:pt idx="49">
                  <c:v>5.037356437232287E-2</c:v>
                </c:pt>
                <c:pt idx="50">
                  <c:v>-9.1730987606705908E-2</c:v>
                </c:pt>
                <c:pt idx="51">
                  <c:v>7.2770637163784277E-2</c:v>
                </c:pt>
                <c:pt idx="52">
                  <c:v>-0.29017133898713882</c:v>
                </c:pt>
                <c:pt idx="53">
                  <c:v>0.10036113364651926</c:v>
                </c:pt>
                <c:pt idx="54">
                  <c:v>-3.066488661665066</c:v>
                </c:pt>
                <c:pt idx="55">
                  <c:v>7.8841307054540204</c:v>
                </c:pt>
                <c:pt idx="56">
                  <c:v>-3.0684800415971707</c:v>
                </c:pt>
                <c:pt idx="57">
                  <c:v>0.10442941586257677</c:v>
                </c:pt>
                <c:pt idx="58">
                  <c:v>-0.29677461441978203</c:v>
                </c:pt>
                <c:pt idx="59">
                  <c:v>8.2042980034608248E-2</c:v>
                </c:pt>
                <c:pt idx="60">
                  <c:v>-0.10544684048755859</c:v>
                </c:pt>
                <c:pt idx="61">
                  <c:v>6.7652749709052093E-2</c:v>
                </c:pt>
                <c:pt idx="62">
                  <c:v>-3.8242252130806974E-2</c:v>
                </c:pt>
                <c:pt idx="63">
                  <c:v>-1.7404422210323176E-5</c:v>
                </c:pt>
                <c:pt idx="64">
                  <c:v>-3.3320064292822686E-5</c:v>
                </c:pt>
                <c:pt idx="65">
                  <c:v>-9.0420368553234269E-5</c:v>
                </c:pt>
                <c:pt idx="66">
                  <c:v>-1.8814398806254006E-4</c:v>
                </c:pt>
                <c:pt idx="67">
                  <c:v>-4.7295160678964272E-4</c:v>
                </c:pt>
                <c:pt idx="68">
                  <c:v>-1.1025928634208989E-3</c:v>
                </c:pt>
                <c:pt idx="69">
                  <c:v>-2.6624104512402917E-3</c:v>
                </c:pt>
                <c:pt idx="70">
                  <c:v>-6.2973162191111796E-3</c:v>
                </c:pt>
                <c:pt idx="71">
                  <c:v>-1.4894227257733362E-2</c:v>
                </c:pt>
                <c:pt idx="72">
                  <c:v>-3.4379047745269446E-2</c:v>
                </c:pt>
                <c:pt idx="73">
                  <c:v>-7.5961571882346146E-2</c:v>
                </c:pt>
                <c:pt idx="74">
                  <c:v>-0.15162520578524977</c:v>
                </c:pt>
                <c:pt idx="75">
                  <c:v>-0.24914305032423048</c:v>
                </c:pt>
                <c:pt idx="76">
                  <c:v>-0.29958482734530983</c:v>
                </c:pt>
                <c:pt idx="77">
                  <c:v>-0.24915505856846576</c:v>
                </c:pt>
                <c:pt idx="78">
                  <c:v>-0.15165701741243237</c:v>
                </c:pt>
                <c:pt idx="79">
                  <c:v>-7.6043693947264943E-2</c:v>
                </c:pt>
                <c:pt idx="80">
                  <c:v>-3.4571081850311373E-2</c:v>
                </c:pt>
                <c:pt idx="81">
                  <c:v>-1.5361847993766971E-2</c:v>
                </c:pt>
                <c:pt idx="82">
                  <c:v>-7.4048257138589289E-3</c:v>
                </c:pt>
                <c:pt idx="83">
                  <c:v>-2.6600203760812602E-3</c:v>
                </c:pt>
              </c:numCache>
            </c:numRef>
          </c:val>
          <c:extLst>
            <c:ext xmlns:c16="http://schemas.microsoft.com/office/drawing/2014/chart" uri="{C3380CC4-5D6E-409C-BE32-E72D297353CC}">
              <c16:uniqueId val="{00000037-5631-41B3-A340-31C48878FC1C}"/>
            </c:ext>
          </c:extLst>
        </c:ser>
        <c:ser>
          <c:idx val="56"/>
          <c:order val="56"/>
          <c:val>
            <c:numRef>
              <c:f>Jacobian!$B$236:$CG$236</c:f>
              <c:numCache>
                <c:formatCode>0.00E+00</c:formatCode>
                <c:ptCount val="84"/>
                <c:pt idx="0">
                  <c:v>-5.8479651763813075E-8</c:v>
                </c:pt>
                <c:pt idx="1">
                  <c:v>1.2964609325792115E-7</c:v>
                </c:pt>
                <c:pt idx="2">
                  <c:v>-1.1634217295001703E-7</c:v>
                </c:pt>
                <c:pt idx="3">
                  <c:v>1.6913224521201001E-7</c:v>
                </c:pt>
                <c:pt idx="4">
                  <c:v>-7.8948699322615151E-8</c:v>
                </c:pt>
                <c:pt idx="5">
                  <c:v>3.3449275587708288E-7</c:v>
                </c:pt>
                <c:pt idx="6">
                  <c:v>1.9391457356505228E-7</c:v>
                </c:pt>
                <c:pt idx="7">
                  <c:v>1.0901899206058111E-6</c:v>
                </c:pt>
                <c:pt idx="8">
                  <c:v>1.6443353761414802E-6</c:v>
                </c:pt>
                <c:pt idx="9">
                  <c:v>4.5039119343961112E-6</c:v>
                </c:pt>
                <c:pt idx="10">
                  <c:v>8.2558249367130353E-6</c:v>
                </c:pt>
                <c:pt idx="11">
                  <c:v>1.8883368255672299E-5</c:v>
                </c:pt>
                <c:pt idx="12">
                  <c:v>3.5244959698126751E-5</c:v>
                </c:pt>
                <c:pt idx="13">
                  <c:v>8.3174035826805512E-5</c:v>
                </c:pt>
                <c:pt idx="14">
                  <c:v>6.9354007708153905E-4</c:v>
                </c:pt>
                <c:pt idx="15">
                  <c:v>8.3183794268825413E-5</c:v>
                </c:pt>
                <c:pt idx="16">
                  <c:v>3.5287182919660182E-5</c:v>
                </c:pt>
                <c:pt idx="17">
                  <c:v>1.9181253653310898E-5</c:v>
                </c:pt>
                <c:pt idx="18">
                  <c:v>8.724394803156401E-6</c:v>
                </c:pt>
                <c:pt idx="19">
                  <c:v>5.6874885701565884E-6</c:v>
                </c:pt>
                <c:pt idx="20">
                  <c:v>1.8182828750169634E-6</c:v>
                </c:pt>
                <c:pt idx="21">
                  <c:v>3.3510243997188045E-9</c:v>
                </c:pt>
                <c:pt idx="22">
                  <c:v>9.8843048724855779E-9</c:v>
                </c:pt>
                <c:pt idx="23">
                  <c:v>2.0897728069925553E-8</c:v>
                </c:pt>
                <c:pt idx="24">
                  <c:v>4.9606848235108387E-8</c:v>
                </c:pt>
                <c:pt idx="25">
                  <c:v>1.1343226274918906E-7</c:v>
                </c:pt>
                <c:pt idx="26">
                  <c:v>2.6033934057722844E-7</c:v>
                </c:pt>
                <c:pt idx="27">
                  <c:v>5.829618377597386E-7</c:v>
                </c:pt>
                <c:pt idx="28">
                  <c:v>1.2876263128416146E-6</c:v>
                </c:pt>
                <c:pt idx="29">
                  <c:v>2.7756743189362888E-6</c:v>
                </c:pt>
                <c:pt idx="30">
                  <c:v>5.8251819374337704E-6</c:v>
                </c:pt>
                <c:pt idx="31">
                  <c:v>1.1729167243537953E-5</c:v>
                </c:pt>
                <c:pt idx="32">
                  <c:v>2.2204839528897104E-5</c:v>
                </c:pt>
                <c:pt idx="33">
                  <c:v>3.7926647612108548E-5</c:v>
                </c:pt>
                <c:pt idx="34">
                  <c:v>5.495354592028693E-5</c:v>
                </c:pt>
                <c:pt idx="35">
                  <c:v>6.2759381105879046E-5</c:v>
                </c:pt>
                <c:pt idx="36">
                  <c:v>5.4634518172231223E-5</c:v>
                </c:pt>
                <c:pt idx="37">
                  <c:v>3.7449000854939681E-5</c:v>
                </c:pt>
                <c:pt idx="38">
                  <c:v>2.1834382525741729E-5</c:v>
                </c:pt>
                <c:pt idx="39">
                  <c:v>1.1600825937655253E-5</c:v>
                </c:pt>
                <c:pt idx="40">
                  <c:v>6.1603083120093908E-6</c:v>
                </c:pt>
                <c:pt idx="41">
                  <c:v>2.3955517064326957E-6</c:v>
                </c:pt>
                <c:pt idx="42">
                  <c:v>1.2224614917306005E-2</c:v>
                </c:pt>
                <c:pt idx="43">
                  <c:v>-2.4748298857229459E-2</c:v>
                </c:pt>
                <c:pt idx="44">
                  <c:v>2.5535000434303547E-2</c:v>
                </c:pt>
                <c:pt idx="45">
                  <c:v>-2.7143577735029401E-2</c:v>
                </c:pt>
                <c:pt idx="46">
                  <c:v>2.9178156136064066E-2</c:v>
                </c:pt>
                <c:pt idx="47">
                  <c:v>-3.3256211279396784E-2</c:v>
                </c:pt>
                <c:pt idx="48">
                  <c:v>3.6698380486038601E-2</c:v>
                </c:pt>
                <c:pt idx="49">
                  <c:v>-4.8012620419631322E-2</c:v>
                </c:pt>
                <c:pt idx="50">
                  <c:v>5.0617526838401296E-2</c:v>
                </c:pt>
                <c:pt idx="51">
                  <c:v>-9.2231484086095147E-2</c:v>
                </c:pt>
                <c:pt idx="52">
                  <c:v>7.355216863814501E-2</c:v>
                </c:pt>
                <c:pt idx="53">
                  <c:v>-0.29128175531715633</c:v>
                </c:pt>
                <c:pt idx="54">
                  <c:v>0.10185338201592868</c:v>
                </c:pt>
                <c:pt idx="55">
                  <c:v>-3.068506138701296</c:v>
                </c:pt>
                <c:pt idx="56">
                  <c:v>7.8867769746754393</c:v>
                </c:pt>
                <c:pt idx="57">
                  <c:v>-3.072009774287114</c:v>
                </c:pt>
                <c:pt idx="58">
                  <c:v>0.10885381259601712</c:v>
                </c:pt>
                <c:pt idx="59">
                  <c:v>-0.30338979336379657</c:v>
                </c:pt>
                <c:pt idx="60">
                  <c:v>8.9807266553171991E-2</c:v>
                </c:pt>
                <c:pt idx="61">
                  <c:v>-0.12020412825873307</c:v>
                </c:pt>
                <c:pt idx="62">
                  <c:v>4.0664527454976764E-2</c:v>
                </c:pt>
                <c:pt idx="63">
                  <c:v>-2.9461590497983796E-6</c:v>
                </c:pt>
                <c:pt idx="64">
                  <c:v>-2.2663683625615893E-5</c:v>
                </c:pt>
                <c:pt idx="65">
                  <c:v>-2.8768873223108852E-5</c:v>
                </c:pt>
                <c:pt idx="66">
                  <c:v>-8.812391302106714E-5</c:v>
                </c:pt>
                <c:pt idx="67">
                  <c:v>-1.8747111364862174E-4</c:v>
                </c:pt>
                <c:pt idx="68">
                  <c:v>-4.7248396188289104E-4</c:v>
                </c:pt>
                <c:pt idx="69">
                  <c:v>-1.1025164976584925E-3</c:v>
                </c:pt>
                <c:pt idx="70">
                  <c:v>-2.6623965466833596E-3</c:v>
                </c:pt>
                <c:pt idx="71">
                  <c:v>-6.2973715392539344E-3</c:v>
                </c:pt>
                <c:pt idx="72">
                  <c:v>-1.4894700536766363E-2</c:v>
                </c:pt>
                <c:pt idx="73">
                  <c:v>-3.4379829889708259E-2</c:v>
                </c:pt>
                <c:pt idx="74">
                  <c:v>-7.5964249769134379E-2</c:v>
                </c:pt>
                <c:pt idx="75">
                  <c:v>-0.15163076058300801</c:v>
                </c:pt>
                <c:pt idx="76">
                  <c:v>-0.24915709692103691</c:v>
                </c:pt>
                <c:pt idx="77">
                  <c:v>-0.29961485509377678</c:v>
                </c:pt>
                <c:pt idx="78">
                  <c:v>-0.24922521112018098</c:v>
                </c:pt>
                <c:pt idx="79">
                  <c:v>-0.15181814529072921</c:v>
                </c:pt>
                <c:pt idx="80">
                  <c:v>-7.64295991456342E-2</c:v>
                </c:pt>
                <c:pt idx="81">
                  <c:v>-3.5486998721404622E-2</c:v>
                </c:pt>
                <c:pt idx="82">
                  <c:v>-1.7552579421119485E-2</c:v>
                </c:pt>
                <c:pt idx="83">
                  <c:v>-6.3000236869983992E-3</c:v>
                </c:pt>
              </c:numCache>
            </c:numRef>
          </c:val>
          <c:extLst>
            <c:ext xmlns:c16="http://schemas.microsoft.com/office/drawing/2014/chart" uri="{C3380CC4-5D6E-409C-BE32-E72D297353CC}">
              <c16:uniqueId val="{00000038-5631-41B3-A340-31C48878FC1C}"/>
            </c:ext>
          </c:extLst>
        </c:ser>
        <c:ser>
          <c:idx val="57"/>
          <c:order val="57"/>
          <c:val>
            <c:numRef>
              <c:f>Jacobian!$B$237:$CG$237</c:f>
              <c:numCache>
                <c:formatCode>0.00E+00</c:formatCode>
                <c:ptCount val="84"/>
                <c:pt idx="0">
                  <c:v>5.7388321410494391E-8</c:v>
                </c:pt>
                <c:pt idx="1">
                  <c:v>-1.1120225766210911E-7</c:v>
                </c:pt>
                <c:pt idx="2">
                  <c:v>1.2513311715931521E-7</c:v>
                </c:pt>
                <c:pt idx="3">
                  <c:v>-1.1264928740431575E-7</c:v>
                </c:pt>
                <c:pt idx="4">
                  <c:v>1.6814116504300912E-7</c:v>
                </c:pt>
                <c:pt idx="5">
                  <c:v>-7.1766366732865664E-8</c:v>
                </c:pt>
                <c:pt idx="6">
                  <c:v>3.4075649085689158E-7</c:v>
                </c:pt>
                <c:pt idx="7">
                  <c:v>2.1641732824237765E-7</c:v>
                </c:pt>
                <c:pt idx="8">
                  <c:v>1.1227934496708621E-6</c:v>
                </c:pt>
                <c:pt idx="9">
                  <c:v>1.7179865456140874E-6</c:v>
                </c:pt>
                <c:pt idx="10">
                  <c:v>4.6164140831453584E-6</c:v>
                </c:pt>
                <c:pt idx="11">
                  <c:v>8.4574526497095362E-6</c:v>
                </c:pt>
                <c:pt idx="12">
                  <c:v>1.9144861567381462E-5</c:v>
                </c:pt>
                <c:pt idx="13">
                  <c:v>3.5587054165797319E-5</c:v>
                </c:pt>
                <c:pt idx="14">
                  <c:v>8.3260987398624627E-5</c:v>
                </c:pt>
                <c:pt idx="15">
                  <c:v>6.9112355747022903E-4</c:v>
                </c:pt>
                <c:pt idx="16">
                  <c:v>8.2804499572923965E-5</c:v>
                </c:pt>
                <c:pt idx="17">
                  <c:v>3.5148504374728719E-5</c:v>
                </c:pt>
                <c:pt idx="18">
                  <c:v>1.9762408471713351E-5</c:v>
                </c:pt>
                <c:pt idx="19">
                  <c:v>1.0130181333426539E-5</c:v>
                </c:pt>
                <c:pt idx="20">
                  <c:v>4.5442820520630179E-6</c:v>
                </c:pt>
                <c:pt idx="21">
                  <c:v>1.6614911747371739E-9</c:v>
                </c:pt>
                <c:pt idx="22">
                  <c:v>4.0124340382564275E-9</c:v>
                </c:pt>
                <c:pt idx="23">
                  <c:v>9.7442750386195534E-9</c:v>
                </c:pt>
                <c:pt idx="24">
                  <c:v>2.1800176126022793E-8</c:v>
                </c:pt>
                <c:pt idx="25">
                  <c:v>5.1802317273999159E-8</c:v>
                </c:pt>
                <c:pt idx="26">
                  <c:v>1.1810702409302172E-7</c:v>
                </c:pt>
                <c:pt idx="27">
                  <c:v>2.6918213952499781E-7</c:v>
                </c:pt>
                <c:pt idx="28">
                  <c:v>6.0006858469747557E-7</c:v>
                </c:pt>
                <c:pt idx="29">
                  <c:v>1.3186059171199305E-6</c:v>
                </c:pt>
                <c:pt idx="30">
                  <c:v>2.8318059481130066E-6</c:v>
                </c:pt>
                <c:pt idx="31">
                  <c:v>5.9165424405955021E-6</c:v>
                </c:pt>
                <c:pt idx="32">
                  <c:v>1.187091204350713E-5</c:v>
                </c:pt>
                <c:pt idx="33">
                  <c:v>2.2374780169706083E-5</c:v>
                </c:pt>
                <c:pt idx="34">
                  <c:v>3.8081894801721031E-5</c:v>
                </c:pt>
                <c:pt idx="35">
                  <c:v>5.4924190747735442E-5</c:v>
                </c:pt>
                <c:pt idx="36">
                  <c:v>6.251054083943023E-5</c:v>
                </c:pt>
                <c:pt idx="37">
                  <c:v>5.4158589214829866E-5</c:v>
                </c:pt>
                <c:pt idx="38">
                  <c:v>3.7165966214747629E-5</c:v>
                </c:pt>
                <c:pt idx="39">
                  <c:v>2.1879916364454592E-5</c:v>
                </c:pt>
                <c:pt idx="40">
                  <c:v>1.236903387939793E-5</c:v>
                </c:pt>
                <c:pt idx="41">
                  <c:v>4.9323937257770828E-6</c:v>
                </c:pt>
                <c:pt idx="42">
                  <c:v>-1.13780142978485E-2</c:v>
                </c:pt>
                <c:pt idx="43">
                  <c:v>2.2958148751286073E-2</c:v>
                </c:pt>
                <c:pt idx="44">
                  <c:v>-2.3639718655569835E-2</c:v>
                </c:pt>
                <c:pt idx="45">
                  <c:v>2.4754070713687057E-2</c:v>
                </c:pt>
                <c:pt idx="46">
                  <c:v>-2.6643433589913494E-2</c:v>
                </c:pt>
                <c:pt idx="47">
                  <c:v>2.8934394893568808E-2</c:v>
                </c:pt>
                <c:pt idx="48">
                  <c:v>-3.3255842438094395E-2</c:v>
                </c:pt>
                <c:pt idx="49">
                  <c:v>3.6941453199727622E-2</c:v>
                </c:pt>
                <c:pt idx="50">
                  <c:v>-4.8511913552469983E-2</c:v>
                </c:pt>
                <c:pt idx="51">
                  <c:v>5.1397703671200397E-2</c:v>
                </c:pt>
                <c:pt idx="52">
                  <c:v>-9.3338680882728342E-2</c:v>
                </c:pt>
                <c:pt idx="53">
                  <c:v>7.5042388740358512E-2</c:v>
                </c:pt>
                <c:pt idx="54">
                  <c:v>-0.29327033324814461</c:v>
                </c:pt>
                <c:pt idx="55">
                  <c:v>0.10442919247181928</c:v>
                </c:pt>
                <c:pt idx="56">
                  <c:v>-3.0719762037780289</c:v>
                </c:pt>
                <c:pt idx="57">
                  <c:v>7.8911113778105939</c:v>
                </c:pt>
                <c:pt idx="58">
                  <c:v>-3.0785892417288423</c:v>
                </c:pt>
                <c:pt idx="59">
                  <c:v>0.11661580734145241</c:v>
                </c:pt>
                <c:pt idx="60">
                  <c:v>-0.31814290825847835</c:v>
                </c:pt>
                <c:pt idx="61">
                  <c:v>0.10348178720016164</c:v>
                </c:pt>
                <c:pt idx="62">
                  <c:v>-8.1960681328587359E-2</c:v>
                </c:pt>
                <c:pt idx="63">
                  <c:v>-5.2592964611947121E-6</c:v>
                </c:pt>
                <c:pt idx="64">
                  <c:v>-1.3431288799633278E-6</c:v>
                </c:pt>
                <c:pt idx="65">
                  <c:v>-2.0368382025938629E-5</c:v>
                </c:pt>
                <c:pt idx="66">
                  <c:v>-2.8097993141543859E-5</c:v>
                </c:pt>
                <c:pt idx="67">
                  <c:v>-8.7659331827363352E-5</c:v>
                </c:pt>
                <c:pt idx="68">
                  <c:v>-1.8739774280158194E-4</c:v>
                </c:pt>
                <c:pt idx="69">
                  <c:v>-4.7246996501734538E-4</c:v>
                </c:pt>
                <c:pt idx="70">
                  <c:v>-1.102554015385957E-3</c:v>
                </c:pt>
                <c:pt idx="71">
                  <c:v>-2.6627979508408099E-3</c:v>
                </c:pt>
                <c:pt idx="72">
                  <c:v>-6.2979163843876473E-3</c:v>
                </c:pt>
                <c:pt idx="73">
                  <c:v>-1.4896741918569182E-2</c:v>
                </c:pt>
                <c:pt idx="74">
                  <c:v>-3.4383865007452233E-2</c:v>
                </c:pt>
                <c:pt idx="75">
                  <c:v>-7.5975402795383423E-2</c:v>
                </c:pt>
                <c:pt idx="76">
                  <c:v>-0.15165639409245435</c:v>
                </c:pt>
                <c:pt idx="77">
                  <c:v>-0.24922220368849304</c:v>
                </c:pt>
                <c:pt idx="78">
                  <c:v>-0.29977129942362829</c:v>
                </c:pt>
                <c:pt idx="79">
                  <c:v>-0.24960799730308048</c:v>
                </c:pt>
                <c:pt idx="80">
                  <c:v>-0.15273234431171542</c:v>
                </c:pt>
                <c:pt idx="81">
                  <c:v>-7.8619636089645645E-2</c:v>
                </c:pt>
                <c:pt idx="82">
                  <c:v>-4.0682767934638465E-2</c:v>
                </c:pt>
                <c:pt idx="83">
                  <c:v>-1.4892465109330908E-2</c:v>
                </c:pt>
              </c:numCache>
            </c:numRef>
          </c:val>
          <c:extLst>
            <c:ext xmlns:c16="http://schemas.microsoft.com/office/drawing/2014/chart" uri="{C3380CC4-5D6E-409C-BE32-E72D297353CC}">
              <c16:uniqueId val="{00000039-5631-41B3-A340-31C48878FC1C}"/>
            </c:ext>
          </c:extLst>
        </c:ser>
        <c:ser>
          <c:idx val="58"/>
          <c:order val="58"/>
          <c:val>
            <c:numRef>
              <c:f>Jacobian!$B$238:$CG$238</c:f>
              <c:numCache>
                <c:formatCode>0.00E+00</c:formatCode>
                <c:ptCount val="84"/>
                <c:pt idx="0">
                  <c:v>-5.2170125648986758E-8</c:v>
                </c:pt>
                <c:pt idx="1">
                  <c:v>1.0759940915372193E-7</c:v>
                </c:pt>
                <c:pt idx="2">
                  <c:v>-1.0811680523329618E-7</c:v>
                </c:pt>
                <c:pt idx="3">
                  <c:v>1.2266492432073557E-7</c:v>
                </c:pt>
                <c:pt idx="4">
                  <c:v>-1.0931831427978745E-7</c:v>
                </c:pt>
                <c:pt idx="5">
                  <c:v>1.6758018234377337E-7</c:v>
                </c:pt>
                <c:pt idx="6">
                  <c:v>-6.4608241527822446E-8</c:v>
                </c:pt>
                <c:pt idx="7">
                  <c:v>3.4641595097454918E-7</c:v>
                </c:pt>
                <c:pt idx="8">
                  <c:v>2.3775989038362213E-7</c:v>
                </c:pt>
                <c:pt idx="9">
                  <c:v>1.1516033703271913E-6</c:v>
                </c:pt>
                <c:pt idx="10">
                  <c:v>1.7827416043580593E-6</c:v>
                </c:pt>
                <c:pt idx="11">
                  <c:v>4.7091476658856423E-6</c:v>
                </c:pt>
                <c:pt idx="12">
                  <c:v>8.614589937776043E-6</c:v>
                </c:pt>
                <c:pt idx="13">
                  <c:v>1.931875340346078E-5</c:v>
                </c:pt>
                <c:pt idx="14">
                  <c:v>3.5754469037645132E-5</c:v>
                </c:pt>
                <c:pt idx="15">
                  <c:v>8.3006287677172758E-5</c:v>
                </c:pt>
                <c:pt idx="16">
                  <c:v>6.8519841849687142E-4</c:v>
                </c:pt>
                <c:pt idx="17">
                  <c:v>8.2685694231717766E-5</c:v>
                </c:pt>
                <c:pt idx="18">
                  <c:v>3.6178856282388092E-5</c:v>
                </c:pt>
                <c:pt idx="19">
                  <c:v>2.2982096833554583E-5</c:v>
                </c:pt>
                <c:pt idx="20">
                  <c:v>8.2685247115508027E-6</c:v>
                </c:pt>
                <c:pt idx="21">
                  <c:v>5.6282824141660297E-10</c:v>
                </c:pt>
                <c:pt idx="22">
                  <c:v>2.1223253811852238E-9</c:v>
                </c:pt>
                <c:pt idx="23">
                  <c:v>3.9324275604825074E-9</c:v>
                </c:pt>
                <c:pt idx="24">
                  <c:v>1.0174318205117738E-8</c:v>
                </c:pt>
                <c:pt idx="25">
                  <c:v>2.2798217518580837E-8</c:v>
                </c:pt>
                <c:pt idx="26">
                  <c:v>5.3982145525266951E-8</c:v>
                </c:pt>
                <c:pt idx="27">
                  <c:v>1.2223924171416216E-7</c:v>
                </c:pt>
                <c:pt idx="28">
                  <c:v>2.7735690290489163E-7</c:v>
                </c:pt>
                <c:pt idx="29">
                  <c:v>6.1512907784170518E-7</c:v>
                </c:pt>
                <c:pt idx="30">
                  <c:v>1.3467321399220296E-6</c:v>
                </c:pt>
                <c:pt idx="31">
                  <c:v>2.8794589543114719E-6</c:v>
                </c:pt>
                <c:pt idx="32">
                  <c:v>5.9953218391361531E-6</c:v>
                </c:pt>
                <c:pt idx="33">
                  <c:v>1.1977288323058222E-5</c:v>
                </c:pt>
                <c:pt idx="34">
                  <c:v>2.2498794373305471E-5</c:v>
                </c:pt>
                <c:pt idx="35">
                  <c:v>3.812526445079002E-5</c:v>
                </c:pt>
                <c:pt idx="36">
                  <c:v>5.4828908324262882E-5</c:v>
                </c:pt>
                <c:pt idx="37">
                  <c:v>6.2184201251143435E-5</c:v>
                </c:pt>
                <c:pt idx="38">
                  <c:v>5.4079738654844919E-5</c:v>
                </c:pt>
                <c:pt idx="39">
                  <c:v>3.763821804256341E-5</c:v>
                </c:pt>
                <c:pt idx="40">
                  <c:v>2.3620330950340376E-5</c:v>
                </c:pt>
                <c:pt idx="41">
                  <c:v>9.7898595422248466E-6</c:v>
                </c:pt>
                <c:pt idx="42">
                  <c:v>1.0733367777307962E-2</c:v>
                </c:pt>
                <c:pt idx="43">
                  <c:v>-2.1647116060842703E-2</c:v>
                </c:pt>
                <c:pt idx="44">
                  <c:v>2.2176877201265856E-2</c:v>
                </c:pt>
                <c:pt idx="45">
                  <c:v>-2.3139225415509862E-2</c:v>
                </c:pt>
                <c:pt idx="46">
                  <c:v>2.4509938931812188E-2</c:v>
                </c:pt>
                <c:pt idx="47">
                  <c:v>-2.6642689758912586E-2</c:v>
                </c:pt>
                <c:pt idx="48">
                  <c:v>2.9177037164617631E-2</c:v>
                </c:pt>
                <c:pt idx="49">
                  <c:v>-3.3754742876483688E-2</c:v>
                </c:pt>
                <c:pt idx="50">
                  <c:v>3.7721075653837297E-2</c:v>
                </c:pt>
                <c:pt idx="51">
                  <c:v>-4.9618813274655504E-2</c:v>
                </c:pt>
                <c:pt idx="52">
                  <c:v>5.288711111173202E-2</c:v>
                </c:pt>
                <c:pt idx="53">
                  <c:v>-9.5327939901428224E-2</c:v>
                </c:pt>
                <c:pt idx="54">
                  <c:v>7.7616955955910824E-2</c:v>
                </c:pt>
                <c:pt idx="55">
                  <c:v>-0.29676547443985102</c:v>
                </c:pt>
                <c:pt idx="56">
                  <c:v>0.10885005326155166</c:v>
                </c:pt>
                <c:pt idx="57">
                  <c:v>-3.0785030253394203</c:v>
                </c:pt>
                <c:pt idx="58">
                  <c:v>7.8986455558144417</c:v>
                </c:pt>
                <c:pt idx="59">
                  <c:v>-3.0932599375866849</c:v>
                </c:pt>
                <c:pt idx="60">
                  <c:v>0.13028729240734438</c:v>
                </c:pt>
                <c:pt idx="61">
                  <c:v>-0.36185152397933262</c:v>
                </c:pt>
                <c:pt idx="62">
                  <c:v>6.2815904871172543E-2</c:v>
                </c:pt>
                <c:pt idx="63">
                  <c:v>1.6028546706146474E-6</c:v>
                </c:pt>
                <c:pt idx="64">
                  <c:v>-8.2243693151865846E-6</c:v>
                </c:pt>
                <c:pt idx="65">
                  <c:v>-6.7352620519123142E-7</c:v>
                </c:pt>
                <c:pt idx="66">
                  <c:v>-1.9905971110623045E-5</c:v>
                </c:pt>
                <c:pt idx="67">
                  <c:v>-2.8029560373745083E-5</c:v>
                </c:pt>
                <c:pt idx="68">
                  <c:v>-8.7654701449311367E-5</c:v>
                </c:pt>
                <c:pt idx="69">
                  <c:v>-1.8745502069647708E-4</c:v>
                </c:pt>
                <c:pt idx="70">
                  <c:v>-4.7290999398491628E-4</c:v>
                </c:pt>
                <c:pt idx="71">
                  <c:v>-1.1031777790660848E-3</c:v>
                </c:pt>
                <c:pt idx="72">
                  <c:v>-2.6649905225322864E-3</c:v>
                </c:pt>
                <c:pt idx="73">
                  <c:v>-6.3022443829792996E-3</c:v>
                </c:pt>
                <c:pt idx="74">
                  <c:v>-1.4908397841135033E-2</c:v>
                </c:pt>
                <c:pt idx="75">
                  <c:v>-3.4410239202417515E-2</c:v>
                </c:pt>
                <c:pt idx="76">
                  <c:v>-7.6040948027701227E-2</c:v>
                </c:pt>
                <c:pt idx="77">
                  <c:v>-0.15181157080361488</c:v>
                </c:pt>
                <c:pt idx="78">
                  <c:v>-0.24960035170672873</c:v>
                </c:pt>
                <c:pt idx="79">
                  <c:v>-0.30067879475017012</c:v>
                </c:pt>
                <c:pt idx="80">
                  <c:v>-0.25179195564991214</c:v>
                </c:pt>
                <c:pt idx="81">
                  <c:v>-0.15792438309965279</c:v>
                </c:pt>
                <c:pt idx="82">
                  <c:v>-9.085160336336108E-2</c:v>
                </c:pt>
                <c:pt idx="83">
                  <c:v>-3.4382035686627017E-2</c:v>
                </c:pt>
              </c:numCache>
            </c:numRef>
          </c:val>
          <c:extLst>
            <c:ext xmlns:c16="http://schemas.microsoft.com/office/drawing/2014/chart" uri="{C3380CC4-5D6E-409C-BE32-E72D297353CC}">
              <c16:uniqueId val="{0000003A-5631-41B3-A340-31C48878FC1C}"/>
            </c:ext>
          </c:extLst>
        </c:ser>
        <c:ser>
          <c:idx val="59"/>
          <c:order val="59"/>
          <c:val>
            <c:numRef>
              <c:f>Jacobian!$B$239:$CG$239</c:f>
              <c:numCache>
                <c:formatCode>0.00E+00</c:formatCode>
                <c:ptCount val="84"/>
                <c:pt idx="0">
                  <c:v>4.9788641024576103E-8</c:v>
                </c:pt>
                <c:pt idx="1">
                  <c:v>-9.9560323070590157E-8</c:v>
                </c:pt>
                <c:pt idx="2">
                  <c:v>1.0503991502594231E-7</c:v>
                </c:pt>
                <c:pt idx="3">
                  <c:v>-1.0597290666905851E-7</c:v>
                </c:pt>
                <c:pt idx="4">
                  <c:v>1.2116881653024663E-7</c:v>
                </c:pt>
                <c:pt idx="5">
                  <c:v>-1.0635604386230905E-7</c:v>
                </c:pt>
                <c:pt idx="6">
                  <c:v>1.6753293015495076E-7</c:v>
                </c:pt>
                <c:pt idx="7">
                  <c:v>-5.7703647476269714E-8</c:v>
                </c:pt>
                <c:pt idx="8">
                  <c:v>3.5286015253006567E-7</c:v>
                </c:pt>
                <c:pt idx="9">
                  <c:v>2.583936387292953E-7</c:v>
                </c:pt>
                <c:pt idx="10">
                  <c:v>1.1822125499006351E-6</c:v>
                </c:pt>
                <c:pt idx="11">
                  <c:v>1.8453315565195512E-6</c:v>
                </c:pt>
                <c:pt idx="12">
                  <c:v>4.8069203102070037E-6</c:v>
                </c:pt>
                <c:pt idx="13">
                  <c:v>8.7702815430742892E-6</c:v>
                </c:pt>
                <c:pt idx="14">
                  <c:v>1.9522323244578633E-5</c:v>
                </c:pt>
                <c:pt idx="15">
                  <c:v>3.597554979196689E-5</c:v>
                </c:pt>
                <c:pt idx="16">
                  <c:v>8.2989879594307371E-5</c:v>
                </c:pt>
                <c:pt idx="17">
                  <c:v>6.7781182109004172E-4</c:v>
                </c:pt>
                <c:pt idx="18">
                  <c:v>8.5020750527350225E-5</c:v>
                </c:pt>
                <c:pt idx="19">
                  <c:v>4.2255052760782411E-5</c:v>
                </c:pt>
                <c:pt idx="20">
                  <c:v>1.8326930609087983E-5</c:v>
                </c:pt>
                <c:pt idx="21">
                  <c:v>4.1011470723861168E-10</c:v>
                </c:pt>
                <c:pt idx="22">
                  <c:v>6.0588131820157676E-10</c:v>
                </c:pt>
                <c:pt idx="23">
                  <c:v>2.1240805325810546E-9</c:v>
                </c:pt>
                <c:pt idx="24">
                  <c:v>4.1288122675690604E-9</c:v>
                </c:pt>
                <c:pt idx="25">
                  <c:v>1.0684978286906428E-8</c:v>
                </c:pt>
                <c:pt idx="26">
                  <c:v>2.3877544942837145E-8</c:v>
                </c:pt>
                <c:pt idx="27">
                  <c:v>5.6146637658820069E-8</c:v>
                </c:pt>
                <c:pt idx="28">
                  <c:v>1.2658429389557537E-7</c:v>
                </c:pt>
                <c:pt idx="29">
                  <c:v>2.8580947078109103E-7</c:v>
                </c:pt>
                <c:pt idx="30">
                  <c:v>6.3162133204056632E-7</c:v>
                </c:pt>
                <c:pt idx="31">
                  <c:v>1.377113206762891E-6</c:v>
                </c:pt>
                <c:pt idx="32">
                  <c:v>2.9350026549818013E-6</c:v>
                </c:pt>
                <c:pt idx="33">
                  <c:v>6.0871019569304399E-6</c:v>
                </c:pt>
                <c:pt idx="34">
                  <c:v>1.2125653501670977E-5</c:v>
                </c:pt>
                <c:pt idx="35">
                  <c:v>2.2695478748511658E-5</c:v>
                </c:pt>
                <c:pt idx="36">
                  <c:v>3.8397993027456575E-5</c:v>
                </c:pt>
                <c:pt idx="37">
                  <c:v>5.5159413015662732E-5</c:v>
                </c:pt>
                <c:pt idx="38">
                  <c:v>6.3070416084881032E-5</c:v>
                </c:pt>
                <c:pt idx="39">
                  <c:v>5.5985237897026663E-5</c:v>
                </c:pt>
                <c:pt idx="40">
                  <c:v>4.1532829705938728E-5</c:v>
                </c:pt>
                <c:pt idx="41">
                  <c:v>1.8336627945728207E-5</c:v>
                </c:pt>
                <c:pt idx="42">
                  <c:v>-1.0269009676002137E-2</c:v>
                </c:pt>
                <c:pt idx="43">
                  <c:v>2.0685280441855296E-2</c:v>
                </c:pt>
                <c:pt idx="44">
                  <c:v>-2.1146438267300002E-2</c:v>
                </c:pt>
                <c:pt idx="45">
                  <c:v>2.1932559303772175E-2</c:v>
                </c:pt>
                <c:pt idx="46">
                  <c:v>-2.3138302191544183E-2</c:v>
                </c:pt>
                <c:pt idx="47">
                  <c:v>2.4752396176884819E-2</c:v>
                </c:pt>
                <c:pt idx="48">
                  <c:v>-2.7141440337884341E-2</c:v>
                </c:pt>
                <c:pt idx="49">
                  <c:v>2.9956480073016926E-2</c:v>
                </c:pt>
                <c:pt idx="50">
                  <c:v>-3.4861627115090499E-2</c:v>
                </c:pt>
                <c:pt idx="51">
                  <c:v>3.9210307900806068E-2</c:v>
                </c:pt>
                <c:pt idx="52">
                  <c:v>-5.1608679751031214E-2</c:v>
                </c:pt>
                <c:pt idx="53">
                  <c:v>5.5461463715968114E-2</c:v>
                </c:pt>
                <c:pt idx="54">
                  <c:v>-9.8827401588201649E-2</c:v>
                </c:pt>
                <c:pt idx="55">
                  <c:v>8.2037443410151747E-2</c:v>
                </c:pt>
                <c:pt idx="56">
                  <c:v>-0.30336554289344397</c:v>
                </c:pt>
                <c:pt idx="57">
                  <c:v>0.11660871846132002</c:v>
                </c:pt>
                <c:pt idx="58">
                  <c:v>-3.0931360138420403</c:v>
                </c:pt>
                <c:pt idx="59">
                  <c:v>7.9119921524258388</c:v>
                </c:pt>
                <c:pt idx="60">
                  <c:v>-3.1368529602689841</c:v>
                </c:pt>
                <c:pt idx="61">
                  <c:v>0.152433784877296</c:v>
                </c:pt>
                <c:pt idx="62">
                  <c:v>-0.27988205741624517</c:v>
                </c:pt>
                <c:pt idx="63">
                  <c:v>-2.9651520288127108E-6</c:v>
                </c:pt>
                <c:pt idx="64">
                  <c:v>3.8746797723465562E-6</c:v>
                </c:pt>
                <c:pt idx="65">
                  <c:v>-7.7626457119149501E-6</c:v>
                </c:pt>
                <c:pt idx="66">
                  <c:v>-6.0665631619672169E-7</c:v>
                </c:pt>
                <c:pt idx="67">
                  <c:v>-1.9904664539662456E-5</c:v>
                </c:pt>
                <c:pt idx="68">
                  <c:v>-2.809400642002916E-5</c:v>
                </c:pt>
                <c:pt idx="69">
                  <c:v>-8.8110424936168984E-5</c:v>
                </c:pt>
                <c:pt idx="70">
                  <c:v>-1.8811279775715468E-4</c:v>
                </c:pt>
                <c:pt idx="71">
                  <c:v>-4.7517766997164107E-4</c:v>
                </c:pt>
                <c:pt idx="72">
                  <c:v>-1.1076686812783981E-3</c:v>
                </c:pt>
                <c:pt idx="73">
                  <c:v>-2.6770041660884565E-3</c:v>
                </c:pt>
                <c:pt idx="74">
                  <c:v>-6.329377319395384E-3</c:v>
                </c:pt>
                <c:pt idx="75">
                  <c:v>-1.4975499864608034E-2</c:v>
                </c:pt>
                <c:pt idx="76">
                  <c:v>-3.4568167098570024E-2</c:v>
                </c:pt>
                <c:pt idx="77">
                  <c:v>-7.6422713481511723E-2</c:v>
                </c:pt>
                <c:pt idx="78">
                  <c:v>-0.15272073910561812</c:v>
                </c:pt>
                <c:pt idx="79">
                  <c:v>-0.25178081142736242</c:v>
                </c:pt>
                <c:pt idx="80">
                  <c:v>-0.30586246156067964</c:v>
                </c:pt>
                <c:pt idx="81">
                  <c:v>-0.26401540146078434</c:v>
                </c:pt>
                <c:pt idx="82">
                  <c:v>-0.18600270438622077</c:v>
                </c:pt>
                <c:pt idx="83">
                  <c:v>-7.5956869453618805E-2</c:v>
                </c:pt>
              </c:numCache>
            </c:numRef>
          </c:val>
          <c:extLst>
            <c:ext xmlns:c16="http://schemas.microsoft.com/office/drawing/2014/chart" uri="{C3380CC4-5D6E-409C-BE32-E72D297353CC}">
              <c16:uniqueId val="{0000003B-5631-41B3-A340-31C48878FC1C}"/>
            </c:ext>
          </c:extLst>
        </c:ser>
        <c:ser>
          <c:idx val="60"/>
          <c:order val="60"/>
          <c:val>
            <c:numRef>
              <c:f>Jacobian!$B$240:$CG$240</c:f>
              <c:numCache>
                <c:formatCode>0.00E+00</c:formatCode>
                <c:ptCount val="84"/>
                <c:pt idx="0">
                  <c:v>-4.7177015183841911E-8</c:v>
                </c:pt>
                <c:pt idx="1">
                  <c:v>9.5611344708994528E-8</c:v>
                </c:pt>
                <c:pt idx="2">
                  <c:v>-9.8152805113852054E-8</c:v>
                </c:pt>
                <c:pt idx="3">
                  <c:v>1.0407636413461342E-7</c:v>
                </c:pt>
                <c:pt idx="4">
                  <c:v>-1.0481573354131787E-7</c:v>
                </c:pt>
                <c:pt idx="5">
                  <c:v>1.2087282925651836E-7</c:v>
                </c:pt>
                <c:pt idx="6">
                  <c:v>-1.0405386380484633E-7</c:v>
                </c:pt>
                <c:pt idx="7">
                  <c:v>1.6964020259465648E-7</c:v>
                </c:pt>
                <c:pt idx="8">
                  <c:v>-5.0551887625819363E-8</c:v>
                </c:pt>
                <c:pt idx="9">
                  <c:v>3.661051512033521E-7</c:v>
                </c:pt>
                <c:pt idx="10">
                  <c:v>2.855427231128397E-7</c:v>
                </c:pt>
                <c:pt idx="11">
                  <c:v>1.2400238082109802E-6</c:v>
                </c:pt>
                <c:pt idx="12">
                  <c:v>1.9497872530727019E-6</c:v>
                </c:pt>
                <c:pt idx="13">
                  <c:v>5.0243518891622568E-6</c:v>
                </c:pt>
                <c:pt idx="14">
                  <c:v>9.1447210817541427E-6</c:v>
                </c:pt>
                <c:pt idx="15">
                  <c:v>2.0264263083591219E-5</c:v>
                </c:pt>
                <c:pt idx="16">
                  <c:v>3.7238451876292208E-5</c:v>
                </c:pt>
                <c:pt idx="17">
                  <c:v>8.5397353343839386E-5</c:v>
                </c:pt>
                <c:pt idx="18">
                  <c:v>6.7467796797287345E-4</c:v>
                </c:pt>
                <c:pt idx="19">
                  <c:v>9.7813555764769417E-5</c:v>
                </c:pt>
                <c:pt idx="20">
                  <c:v>3.3804039102919148E-5</c:v>
                </c:pt>
                <c:pt idx="21">
                  <c:v>2.7427960472748837E-11</c:v>
                </c:pt>
                <c:pt idx="22">
                  <c:v>5.964076314556893E-10</c:v>
                </c:pt>
                <c:pt idx="23">
                  <c:v>5.9712011459914E-10</c:v>
                </c:pt>
                <c:pt idx="24">
                  <c:v>2.2787248906145901E-9</c:v>
                </c:pt>
                <c:pt idx="25">
                  <c:v>4.4511239744022105E-9</c:v>
                </c:pt>
                <c:pt idx="26">
                  <c:v>1.1456037815578133E-8</c:v>
                </c:pt>
                <c:pt idx="27">
                  <c:v>2.5453424151555607E-8</c:v>
                </c:pt>
                <c:pt idx="28">
                  <c:v>5.9602028622716285E-8</c:v>
                </c:pt>
                <c:pt idx="29">
                  <c:v>1.3376625037892505E-7</c:v>
                </c:pt>
                <c:pt idx="30">
                  <c:v>3.0112867016750621E-7</c:v>
                </c:pt>
                <c:pt idx="31">
                  <c:v>6.630760468365095E-7</c:v>
                </c:pt>
                <c:pt idx="32">
                  <c:v>1.4422355519988744E-6</c:v>
                </c:pt>
                <c:pt idx="33">
                  <c:v>3.0646236159087597E-6</c:v>
                </c:pt>
                <c:pt idx="34">
                  <c:v>6.3458970818231919E-6</c:v>
                </c:pt>
                <c:pt idx="35">
                  <c:v>1.2617772428791322E-5</c:v>
                </c:pt>
                <c:pt idx="36">
                  <c:v>2.364164815346803E-5</c:v>
                </c:pt>
                <c:pt idx="37">
                  <c:v>4.0115090794535428E-5</c:v>
                </c:pt>
                <c:pt idx="38">
                  <c:v>5.8450117644170709E-5</c:v>
                </c:pt>
                <c:pt idx="39">
                  <c:v>6.8620021409085527E-5</c:v>
                </c:pt>
                <c:pt idx="40">
                  <c:v>6.425231943865178E-5</c:v>
                </c:pt>
                <c:pt idx="41">
                  <c:v>3.1128497824812614E-5</c:v>
                </c:pt>
                <c:pt idx="42">
                  <c:v>9.9519132503165172E-3</c:v>
                </c:pt>
                <c:pt idx="43">
                  <c:v>-2.003734516892074E-2</c:v>
                </c:pt>
                <c:pt idx="44">
                  <c:v>2.044096780132899E-2</c:v>
                </c:pt>
                <c:pt idx="45">
                  <c:v>-2.1145528621877546E-2</c:v>
                </c:pt>
                <c:pt idx="46">
                  <c:v>2.2175039297737554E-2</c:v>
                </c:pt>
                <c:pt idx="47">
                  <c:v>-2.3637099844474367E-2</c:v>
                </c:pt>
                <c:pt idx="48">
                  <c:v>2.5531900987954478E-2</c:v>
                </c:pt>
                <c:pt idx="49">
                  <c:v>-2.824846138111451E-2</c:v>
                </c:pt>
                <c:pt idx="50">
                  <c:v>3.1445852102995858E-2</c:v>
                </c:pt>
                <c:pt idx="51">
                  <c:v>-3.6851906928364243E-2</c:v>
                </c:pt>
                <c:pt idx="52">
                  <c:v>4.178493912444798E-2</c:v>
                </c:pt>
                <c:pt idx="53">
                  <c:v>-5.5109617910422293E-2</c:v>
                </c:pt>
                <c:pt idx="54">
                  <c:v>5.988242273001803E-2</c:v>
                </c:pt>
                <c:pt idx="55">
                  <c:v>-0.10543477599331293</c:v>
                </c:pt>
                <c:pt idx="56">
                  <c:v>8.9796743939995718E-2</c:v>
                </c:pt>
                <c:pt idx="57">
                  <c:v>-0.31810710315036567</c:v>
                </c:pt>
                <c:pt idx="58">
                  <c:v>0.13027753813676524</c:v>
                </c:pt>
                <c:pt idx="59">
                  <c:v>-3.1367175013570221</c:v>
                </c:pt>
                <c:pt idx="60">
                  <c:v>7.9337894562124154</c:v>
                </c:pt>
                <c:pt idx="61">
                  <c:v>-3.3346372857086992</c:v>
                </c:pt>
                <c:pt idx="62">
                  <c:v>8.9616349749975371E-2</c:v>
                </c:pt>
                <c:pt idx="63">
                  <c:v>2.2717756913182934E-6</c:v>
                </c:pt>
                <c:pt idx="64">
                  <c:v>-5.4688992644888415E-6</c:v>
                </c:pt>
                <c:pt idx="65">
                  <c:v>3.9411477502412664E-6</c:v>
                </c:pt>
                <c:pt idx="66">
                  <c:v>-7.7621567044654095E-6</c:v>
                </c:pt>
                <c:pt idx="67">
                  <c:v>-6.729512632339942E-7</c:v>
                </c:pt>
                <c:pt idx="68">
                  <c:v>-2.0364409112432032E-5</c:v>
                </c:pt>
                <c:pt idx="69">
                  <c:v>-2.8760809180346981E-5</c:v>
                </c:pt>
                <c:pt idx="70">
                  <c:v>-9.0398112684831854E-5</c:v>
                </c:pt>
                <c:pt idx="71">
                  <c:v>-1.9264881932379828E-4</c:v>
                </c:pt>
                <c:pt idx="72">
                  <c:v>-4.8729193294299184E-4</c:v>
                </c:pt>
                <c:pt idx="73">
                  <c:v>-1.135028771885262E-3</c:v>
                </c:pt>
                <c:pt idx="74">
                  <c:v>-2.7446106175417978E-3</c:v>
                </c:pt>
                <c:pt idx="75">
                  <c:v>-6.4884200309618303E-3</c:v>
                </c:pt>
                <c:pt idx="76">
                  <c:v>-1.5359581225233567E-2</c:v>
                </c:pt>
                <c:pt idx="77">
                  <c:v>-3.5481655880338699E-2</c:v>
                </c:pt>
                <c:pt idx="78">
                  <c:v>-7.8609148314116972E-2</c:v>
                </c:pt>
                <c:pt idx="79">
                  <c:v>-0.1579087917121004</c:v>
                </c:pt>
                <c:pt idx="80">
                  <c:v>-0.26400156518230589</c:v>
                </c:pt>
                <c:pt idx="81">
                  <c:v>-0.33393105724691508</c:v>
                </c:pt>
                <c:pt idx="82">
                  <c:v>-0.32507195293881258</c:v>
                </c:pt>
                <c:pt idx="83">
                  <c:v>-0.15161612708543024</c:v>
                </c:pt>
              </c:numCache>
            </c:numRef>
          </c:val>
          <c:extLst>
            <c:ext xmlns:c16="http://schemas.microsoft.com/office/drawing/2014/chart" uri="{C3380CC4-5D6E-409C-BE32-E72D297353CC}">
              <c16:uniqueId val="{0000003C-5631-41B3-A340-31C48878FC1C}"/>
            </c:ext>
          </c:extLst>
        </c:ser>
        <c:ser>
          <c:idx val="61"/>
          <c:order val="61"/>
          <c:val>
            <c:numRef>
              <c:f>Jacobian!$B$241:$CG$241</c:f>
              <c:numCache>
                <c:formatCode>0.00E+00</c:formatCode>
                <c:ptCount val="84"/>
                <c:pt idx="0">
                  <c:v>4.5831754255890749E-8</c:v>
                </c:pt>
                <c:pt idx="1">
                  <c:v>-9.2209719619645341E-8</c:v>
                </c:pt>
                <c:pt idx="2">
                  <c:v>9.5642556678935112E-8</c:v>
                </c:pt>
                <c:pt idx="3">
                  <c:v>-9.8493319639984385E-8</c:v>
                </c:pt>
                <c:pt idx="4">
                  <c:v>1.050448572353173E-7</c:v>
                </c:pt>
                <c:pt idx="5">
                  <c:v>-1.0504231998535559E-7</c:v>
                </c:pt>
                <c:pt idx="6">
                  <c:v>1.2357047196785447E-7</c:v>
                </c:pt>
                <c:pt idx="7">
                  <c:v>-1.0208826666134418E-7</c:v>
                </c:pt>
                <c:pt idx="8">
                  <c:v>1.8006172704663856E-7</c:v>
                </c:pt>
                <c:pt idx="9">
                  <c:v>-3.6112007671624148E-8</c:v>
                </c:pt>
                <c:pt idx="10">
                  <c:v>4.1155077910257359E-7</c:v>
                </c:pt>
                <c:pt idx="11">
                  <c:v>3.6318874372159664E-7</c:v>
                </c:pt>
                <c:pt idx="12">
                  <c:v>1.4391477051829657E-6</c:v>
                </c:pt>
                <c:pt idx="13">
                  <c:v>2.316636395540797E-6</c:v>
                </c:pt>
                <c:pt idx="14">
                  <c:v>5.8648023854492839E-6</c:v>
                </c:pt>
                <c:pt idx="15">
                  <c:v>1.0713997758811435E-5</c:v>
                </c:pt>
                <c:pt idx="16">
                  <c:v>2.3614426522014056E-5</c:v>
                </c:pt>
                <c:pt idx="17">
                  <c:v>4.3410745918854135E-5</c:v>
                </c:pt>
                <c:pt idx="18">
                  <c:v>9.8231739890110417E-5</c:v>
                </c:pt>
                <c:pt idx="19">
                  <c:v>6.9262702508372548E-4</c:v>
                </c:pt>
                <c:pt idx="20">
                  <c:v>7.8925352322239601E-5</c:v>
                </c:pt>
                <c:pt idx="21">
                  <c:v>1.7274622434727406E-10</c:v>
                </c:pt>
                <c:pt idx="22">
                  <c:v>-2.7368922426292989E-11</c:v>
                </c:pt>
                <c:pt idx="23">
                  <c:v>6.6997076229673324E-10</c:v>
                </c:pt>
                <c:pt idx="24">
                  <c:v>7.5039052157141959E-10</c:v>
                </c:pt>
                <c:pt idx="25">
                  <c:v>2.7012656320720902E-9</c:v>
                </c:pt>
                <c:pt idx="26">
                  <c:v>5.3775512706651194E-9</c:v>
                </c:pt>
                <c:pt idx="27">
                  <c:v>1.3612460089095868E-8</c:v>
                </c:pt>
                <c:pt idx="28">
                  <c:v>3.0265378867532827E-8</c:v>
                </c:pt>
                <c:pt idx="29">
                  <c:v>7.0448619406217221E-8</c:v>
                </c:pt>
                <c:pt idx="30">
                  <c:v>1.5785260315441569E-7</c:v>
                </c:pt>
                <c:pt idx="31">
                  <c:v>3.5418118203014078E-7</c:v>
                </c:pt>
                <c:pt idx="32">
                  <c:v>7.7873721478754874E-7</c:v>
                </c:pt>
                <c:pt idx="33">
                  <c:v>1.6902039733758154E-6</c:v>
                </c:pt>
                <c:pt idx="34">
                  <c:v>3.5899546721520821E-6</c:v>
                </c:pt>
                <c:pt idx="35">
                  <c:v>7.4298891969672049E-6</c:v>
                </c:pt>
                <c:pt idx="36">
                  <c:v>1.4812323566231442E-5</c:v>
                </c:pt>
                <c:pt idx="37">
                  <c:v>2.7873548658705862E-5</c:v>
                </c:pt>
                <c:pt idx="38">
                  <c:v>4.7938812851733975E-5</c:v>
                </c:pt>
                <c:pt idx="39">
                  <c:v>7.0921943201900136E-5</c:v>
                </c:pt>
                <c:pt idx="40">
                  <c:v>8.3757929281533944E-5</c:v>
                </c:pt>
                <c:pt idx="41">
                  <c:v>4.4982660236765403E-5</c:v>
                </c:pt>
                <c:pt idx="42">
                  <c:v>-9.7684483477433297E-3</c:v>
                </c:pt>
                <c:pt idx="43">
                  <c:v>1.9659742524273809E-2</c:v>
                </c:pt>
                <c:pt idx="44">
                  <c:v>-2.0036669606588897E-2</c:v>
                </c:pt>
                <c:pt idx="45">
                  <c:v>2.0683693413061886E-2</c:v>
                </c:pt>
                <c:pt idx="46">
                  <c:v>-2.1644591651457299E-2</c:v>
                </c:pt>
                <c:pt idx="47">
                  <c:v>2.2954833552112884E-2</c:v>
                </c:pt>
                <c:pt idx="48">
                  <c:v>-2.4744454811750433E-2</c:v>
                </c:pt>
                <c:pt idx="49">
                  <c:v>2.7021646788359957E-2</c:v>
                </c:pt>
                <c:pt idx="50">
                  <c:v>-3.0239225729877837E-2</c:v>
                </c:pt>
                <c:pt idx="51">
                  <c:v>3.4021012068802634E-2</c:v>
                </c:pt>
                <c:pt idx="52">
                  <c:v>-4.0353719346234405E-2</c:v>
                </c:pt>
                <c:pt idx="53">
                  <c:v>4.620670169453233E-2</c:v>
                </c:pt>
                <c:pt idx="54">
                  <c:v>-6.1719185634669813E-2</c:v>
                </c:pt>
                <c:pt idx="55">
                  <c:v>6.764296749862253E-2</c:v>
                </c:pt>
                <c:pt idx="56">
                  <c:v>-0.12018524986458071</c:v>
                </c:pt>
                <c:pt idx="57">
                  <c:v>0.10346740182764529</c:v>
                </c:pt>
                <c:pt idx="58">
                  <c:v>-0.36180864864217116</c:v>
                </c:pt>
                <c:pt idx="59">
                  <c:v>0.15242324088946441</c:v>
                </c:pt>
                <c:pt idx="60">
                  <c:v>-3.3345244421229938</c:v>
                </c:pt>
                <c:pt idx="61">
                  <c:v>7.9603167419075271</c:v>
                </c:pt>
                <c:pt idx="62">
                  <c:v>-3.0546648531868739</c:v>
                </c:pt>
                <c:pt idx="63">
                  <c:v>-2.5038040523016398E-6</c:v>
                </c:pt>
                <c:pt idx="64">
                  <c:v>4.6099572824427769E-6</c:v>
                </c:pt>
                <c:pt idx="65">
                  <c:v>-5.4686413046320352E-6</c:v>
                </c:pt>
                <c:pt idx="66">
                  <c:v>3.8745268539977555E-6</c:v>
                </c:pt>
                <c:pt idx="67">
                  <c:v>-8.2228300617483027E-6</c:v>
                </c:pt>
                <c:pt idx="68">
                  <c:v>-1.3415688744215524E-6</c:v>
                </c:pt>
                <c:pt idx="69">
                  <c:v>-2.2656428134061343E-5</c:v>
                </c:pt>
                <c:pt idx="70">
                  <c:v>-3.3306182754456129E-5</c:v>
                </c:pt>
                <c:pt idx="71">
                  <c:v>-1.0253386333395335E-4</c:v>
                </c:pt>
                <c:pt idx="72">
                  <c:v>-2.2005657930362747E-4</c:v>
                </c:pt>
                <c:pt idx="73">
                  <c:v>-5.5500706646866428E-4</c:v>
                </c:pt>
                <c:pt idx="74">
                  <c:v>-1.2943144607120386E-3</c:v>
                </c:pt>
                <c:pt idx="75">
                  <c:v>-3.12924238144608E-3</c:v>
                </c:pt>
                <c:pt idx="76">
                  <c:v>-7.4031149775423133E-3</c:v>
                </c:pt>
                <c:pt idx="77">
                  <c:v>-1.7548578221354416E-2</c:v>
                </c:pt>
                <c:pt idx="78">
                  <c:v>-4.0674437301377375E-2</c:v>
                </c:pt>
                <c:pt idx="79">
                  <c:v>-9.0836741930140172E-2</c:v>
                </c:pt>
                <c:pt idx="80">
                  <c:v>-0.18598201507496789</c:v>
                </c:pt>
                <c:pt idx="81">
                  <c:v>-0.32505432185414168</c:v>
                </c:pt>
                <c:pt idx="82">
                  <c:v>-0.45115899123645326</c:v>
                </c:pt>
                <c:pt idx="83">
                  <c:v>-0.24911088796287645</c:v>
                </c:pt>
              </c:numCache>
            </c:numRef>
          </c:val>
          <c:extLst>
            <c:ext xmlns:c16="http://schemas.microsoft.com/office/drawing/2014/chart" uri="{C3380CC4-5D6E-409C-BE32-E72D297353CC}">
              <c16:uniqueId val="{0000003D-5631-41B3-A340-31C48878FC1C}"/>
            </c:ext>
          </c:extLst>
        </c:ser>
        <c:ser>
          <c:idx val="62"/>
          <c:order val="62"/>
          <c:val>
            <c:numRef>
              <c:f>Jacobian!$B$242:$CG$242</c:f>
              <c:numCache>
                <c:formatCode>0.00E+00</c:formatCode>
                <c:ptCount val="84"/>
                <c:pt idx="0">
                  <c:v>-4.5240903646950861E-8</c:v>
                </c:pt>
                <c:pt idx="1">
                  <c:v>9.1380059526002633E-8</c:v>
                </c:pt>
                <c:pt idx="2">
                  <c:v>-9.4042404860887745E-8</c:v>
                </c:pt>
                <c:pt idx="3">
                  <c:v>9.8310149262375863E-8</c:v>
                </c:pt>
                <c:pt idx="4">
                  <c:v>-1.0094325426335645E-7</c:v>
                </c:pt>
                <c:pt idx="5">
                  <c:v>1.0967498782932234E-7</c:v>
                </c:pt>
                <c:pt idx="6">
                  <c:v>-1.0638055373164079E-7</c:v>
                </c:pt>
                <c:pt idx="7">
                  <c:v>1.3529040823236219E-7</c:v>
                </c:pt>
                <c:pt idx="8">
                  <c:v>-9.3647710455338535E-8</c:v>
                </c:pt>
                <c:pt idx="9">
                  <c:v>2.2371777926995246E-7</c:v>
                </c:pt>
                <c:pt idx="10">
                  <c:v>2.9014032644955845E-8</c:v>
                </c:pt>
                <c:pt idx="11">
                  <c:v>6.0215751035731625E-7</c:v>
                </c:pt>
                <c:pt idx="12">
                  <c:v>7.1151068577140846E-7</c:v>
                </c:pt>
                <c:pt idx="13">
                  <c:v>2.2827770755092696E-6</c:v>
                </c:pt>
                <c:pt idx="14">
                  <c:v>3.9285213840166334E-6</c:v>
                </c:pt>
                <c:pt idx="15">
                  <c:v>9.4060232833359876E-6</c:v>
                </c:pt>
                <c:pt idx="16">
                  <c:v>1.7357217379412559E-5</c:v>
                </c:pt>
                <c:pt idx="17">
                  <c:v>3.7446140250936733E-5</c:v>
                </c:pt>
                <c:pt idx="18">
                  <c:v>6.8713605662038078E-5</c:v>
                </c:pt>
                <c:pt idx="19">
                  <c:v>1.5805848400662757E-4</c:v>
                </c:pt>
                <c:pt idx="20">
                  <c:v>6.5578251051076934E-4</c:v>
                </c:pt>
                <c:pt idx="21">
                  <c:v>-5.5156948715743664E-11</c:v>
                </c:pt>
                <c:pt idx="22">
                  <c:v>3.5306192448544859E-10</c:v>
                </c:pt>
                <c:pt idx="23">
                  <c:v>7.1282813486259261E-11</c:v>
                </c:pt>
                <c:pt idx="24">
                  <c:v>1.0119069767917015E-9</c:v>
                </c:pt>
                <c:pt idx="25">
                  <c:v>1.4961216407306694E-9</c:v>
                </c:pt>
                <c:pt idx="26">
                  <c:v>4.5229359551407783E-9</c:v>
                </c:pt>
                <c:pt idx="27">
                  <c:v>9.5107885994125119E-9</c:v>
                </c:pt>
                <c:pt idx="28">
                  <c:v>2.3209573881273735E-8</c:v>
                </c:pt>
                <c:pt idx="29">
                  <c:v>5.1962737683626851E-8</c:v>
                </c:pt>
                <c:pt idx="30">
                  <c:v>1.1949860132194948E-7</c:v>
                </c:pt>
                <c:pt idx="31">
                  <c:v>2.6680763435001025E-7</c:v>
                </c:pt>
                <c:pt idx="32">
                  <c:v>5.9405497333736167E-7</c:v>
                </c:pt>
                <c:pt idx="33">
                  <c:v>1.2970845473462851E-6</c:v>
                </c:pt>
                <c:pt idx="34">
                  <c:v>2.7922001445074268E-6</c:v>
                </c:pt>
                <c:pt idx="35">
                  <c:v>5.869433437352465E-6</c:v>
                </c:pt>
                <c:pt idx="36">
                  <c:v>1.1999979957108941E-5</c:v>
                </c:pt>
                <c:pt idx="37">
                  <c:v>2.3470090543263395E-5</c:v>
                </c:pt>
                <c:pt idx="38">
                  <c:v>4.2984082374221851E-5</c:v>
                </c:pt>
                <c:pt idx="39">
                  <c:v>6.9729254955680804E-5</c:v>
                </c:pt>
                <c:pt idx="40">
                  <c:v>9.123414281720602E-5</c:v>
                </c:pt>
                <c:pt idx="41">
                  <c:v>5.1447010394911756E-5</c:v>
                </c:pt>
                <c:pt idx="42">
                  <c:v>9.7080403201579308E-3</c:v>
                </c:pt>
                <c:pt idx="43">
                  <c:v>-1.9536646914849697E-2</c:v>
                </c:pt>
                <c:pt idx="44">
                  <c:v>1.9902901030482457E-2</c:v>
                </c:pt>
                <c:pt idx="45">
                  <c:v>-2.0536180971246223E-2</c:v>
                </c:pt>
                <c:pt idx="46">
                  <c:v>2.1463958311377911E-2</c:v>
                </c:pt>
                <c:pt idx="47">
                  <c:v>-2.2752450352718508E-2</c:v>
                </c:pt>
                <c:pt idx="48">
                  <c:v>2.4445123929233797E-2</c:v>
                </c:pt>
                <c:pt idx="49">
                  <c:v>-2.6735828008787949E-2</c:v>
                </c:pt>
                <c:pt idx="50">
                  <c:v>2.9597482064860334E-2</c:v>
                </c:pt>
                <c:pt idx="51">
                  <c:v>-3.374185046639596E-2</c:v>
                </c:pt>
                <c:pt idx="52">
                  <c:v>3.8443678756836991E-2</c:v>
                </c:pt>
                <c:pt idx="53">
                  <c:v>-4.6964552425217417E-2</c:v>
                </c:pt>
                <c:pt idx="54">
                  <c:v>5.3968555941424405E-2</c:v>
                </c:pt>
                <c:pt idx="55">
                  <c:v>-7.647223221601282E-2</c:v>
                </c:pt>
                <c:pt idx="56">
                  <c:v>8.1315654279198374E-2</c:v>
                </c:pt>
                <c:pt idx="57">
                  <c:v>-0.16389523154009017</c:v>
                </c:pt>
                <c:pt idx="58">
                  <c:v>0.12561635872713811</c:v>
                </c:pt>
                <c:pt idx="59">
                  <c:v>-0.5597131798742071</c:v>
                </c:pt>
                <c:pt idx="60">
                  <c:v>0.17922547160524488</c:v>
                </c:pt>
                <c:pt idx="61">
                  <c:v>-6.1092513000787481</c:v>
                </c:pt>
                <c:pt idx="62">
                  <c:v>7.8705948314030154</c:v>
                </c:pt>
                <c:pt idx="63">
                  <c:v>2.3382279012287669E-6</c:v>
                </c:pt>
                <c:pt idx="64">
                  <c:v>-5.007536448961318E-6</c:v>
                </c:pt>
                <c:pt idx="65">
                  <c:v>4.5433564684528641E-6</c:v>
                </c:pt>
                <c:pt idx="66">
                  <c:v>-5.9295811282330722E-6</c:v>
                </c:pt>
                <c:pt idx="67">
                  <c:v>3.2056647053754154E-6</c:v>
                </c:pt>
                <c:pt idx="68">
                  <c:v>-1.0515736123889619E-5</c:v>
                </c:pt>
                <c:pt idx="69">
                  <c:v>-5.8885161552900502E-6</c:v>
                </c:pt>
                <c:pt idx="70">
                  <c:v>-3.4796032223978216E-5</c:v>
                </c:pt>
                <c:pt idx="71">
                  <c:v>-6.0722053203401454E-5</c:v>
                </c:pt>
                <c:pt idx="72">
                  <c:v>-1.7026725693626939E-4</c:v>
                </c:pt>
                <c:pt idx="73">
                  <c:v>-3.7938240295690693E-4</c:v>
                </c:pt>
                <c:pt idx="74">
                  <c:v>-9.3972746807882864E-4</c:v>
                </c:pt>
                <c:pt idx="75">
                  <c:v>-2.2092069475731649E-3</c:v>
                </c:pt>
                <c:pt idx="76">
                  <c:v>-5.318671298751701E-3</c:v>
                </c:pt>
                <c:pt idx="77">
                  <c:v>-1.2596846794325271E-2</c:v>
                </c:pt>
                <c:pt idx="78">
                  <c:v>-2.9778103325241247E-2</c:v>
                </c:pt>
                <c:pt idx="79">
                  <c:v>-6.8751271325751429E-2</c:v>
                </c:pt>
                <c:pt idx="80">
                  <c:v>-0.15189381752284159</c:v>
                </c:pt>
                <c:pt idx="81">
                  <c:v>-0.30321067491564874</c:v>
                </c:pt>
                <c:pt idx="82">
                  <c:v>-0.49821412895161821</c:v>
                </c:pt>
                <c:pt idx="83">
                  <c:v>-0.29954532437881987</c:v>
                </c:pt>
              </c:numCache>
            </c:numRef>
          </c:val>
          <c:extLst>
            <c:ext xmlns:c16="http://schemas.microsoft.com/office/drawing/2014/chart" uri="{C3380CC4-5D6E-409C-BE32-E72D297353CC}">
              <c16:uniqueId val="{0000003E-5631-41B3-A340-31C48878FC1C}"/>
            </c:ext>
          </c:extLst>
        </c:ser>
        <c:ser>
          <c:idx val="63"/>
          <c:order val="63"/>
          <c:val>
            <c:numRef>
              <c:f>Jacobian!$B$243:$CG$243</c:f>
              <c:numCache>
                <c:formatCode>0.00E+00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1</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extLst>
            <c:ext xmlns:c16="http://schemas.microsoft.com/office/drawing/2014/chart" uri="{C3380CC4-5D6E-409C-BE32-E72D297353CC}">
              <c16:uniqueId val="{0000003F-5631-41B3-A340-31C48878FC1C}"/>
            </c:ext>
          </c:extLst>
        </c:ser>
        <c:ser>
          <c:idx val="64"/>
          <c:order val="64"/>
          <c:val>
            <c:numRef>
              <c:f>Jacobian!$B$244:$CG$244</c:f>
              <c:numCache>
                <c:formatCode>0.00E+00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1</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val>
          <c:extLst>
            <c:ext xmlns:c16="http://schemas.microsoft.com/office/drawing/2014/chart" uri="{C3380CC4-5D6E-409C-BE32-E72D297353CC}">
              <c16:uniqueId val="{00000040-5631-41B3-A340-31C48878FC1C}"/>
            </c:ext>
          </c:extLst>
        </c:ser>
        <c:ser>
          <c:idx val="65"/>
          <c:order val="65"/>
          <c:val>
            <c:numRef>
              <c:f>Jacobian!$B$245:$CG$245</c:f>
              <c:numCache>
                <c:formatCode>0.00E+00</c:formatCode>
                <c:ptCount val="84"/>
                <c:pt idx="0">
                  <c:v>1.6721353862769603E-5</c:v>
                </c:pt>
                <c:pt idx="1">
                  <c:v>3.4342395977545442E-5</c:v>
                </c:pt>
                <c:pt idx="2">
                  <c:v>3.5482447475455503E-5</c:v>
                </c:pt>
                <c:pt idx="3">
                  <c:v>3.0819105854772346E-5</c:v>
                </c:pt>
                <c:pt idx="4">
                  <c:v>2.1958455661105431E-5</c:v>
                </c:pt>
                <c:pt idx="5">
                  <c:v>1.3474640548710312E-5</c:v>
                </c:pt>
                <c:pt idx="6">
                  <c:v>7.5098555574704357E-6</c:v>
                </c:pt>
                <c:pt idx="7">
                  <c:v>3.9426332166047235E-6</c:v>
                </c:pt>
                <c:pt idx="8">
                  <c:v>1.9868924566363917E-6</c:v>
                </c:pt>
                <c:pt idx="9">
                  <c:v>9.7393441638691006E-7</c:v>
                </c:pt>
                <c:pt idx="10">
                  <c:v>4.6559599244335389E-7</c:v>
                </c:pt>
                <c:pt idx="11">
                  <c:v>2.1937685921305823E-7</c:v>
                </c:pt>
                <c:pt idx="12">
                  <c:v>1.0086239795715942E-7</c:v>
                </c:pt>
                <c:pt idx="13">
                  <c:v>4.645008313992331E-8</c:v>
                </c:pt>
                <c:pt idx="14">
                  <c:v>2.043946436691861E-8</c:v>
                </c:pt>
                <c:pt idx="15">
                  <c:v>9.502190132356474E-9</c:v>
                </c:pt>
                <c:pt idx="16">
                  <c:v>3.7967783827968466E-9</c:v>
                </c:pt>
                <c:pt idx="17">
                  <c:v>2.0314681912855299E-9</c:v>
                </c:pt>
                <c:pt idx="18">
                  <c:v>5.5640338592223405E-10</c:v>
                </c:pt>
                <c:pt idx="19">
                  <c:v>6.3000853160813708E-10</c:v>
                </c:pt>
                <c:pt idx="20">
                  <c:v>2.9699837678402164E-11</c:v>
                </c:pt>
                <c:pt idx="21">
                  <c:v>3.1272982243187531E-5</c:v>
                </c:pt>
                <c:pt idx="22">
                  <c:v>9.6021850838544376E-5</c:v>
                </c:pt>
                <c:pt idx="23">
                  <c:v>2.9159033094398195E-4</c:v>
                </c:pt>
                <c:pt idx="24">
                  <c:v>9.4222427674438378E-5</c:v>
                </c:pt>
                <c:pt idx="25">
                  <c:v>4.3838821692933201E-5</c:v>
                </c:pt>
                <c:pt idx="26">
                  <c:v>2.3996007348913045E-5</c:v>
                </c:pt>
                <c:pt idx="27">
                  <c:v>1.1650753071646511E-5</c:v>
                </c:pt>
                <c:pt idx="28">
                  <c:v>6.1794296718887021E-6</c:v>
                </c:pt>
                <c:pt idx="29">
                  <c:v>2.8191019313908432E-6</c:v>
                </c:pt>
                <c:pt idx="30">
                  <c:v>1.4854235171353305E-6</c:v>
                </c:pt>
                <c:pt idx="31">
                  <c:v>6.1553157276991467E-7</c:v>
                </c:pt>
                <c:pt idx="32">
                  <c:v>3.4448053818311202E-7</c:v>
                </c:pt>
                <c:pt idx="33">
                  <c:v>1.1623771028271511E-7</c:v>
                </c:pt>
                <c:pt idx="34">
                  <c:v>8.5463730421211595E-8</c:v>
                </c:pt>
                <c:pt idx="35">
                  <c:v>9.0614218632339357E-9</c:v>
                </c:pt>
                <c:pt idx="36">
                  <c:v>3.3848415080630856E-8</c:v>
                </c:pt>
                <c:pt idx="37">
                  <c:v>-1.9837291725364431E-8</c:v>
                </c:pt>
                <c:pt idx="38">
                  <c:v>3.4849877974837039E-8</c:v>
                </c:pt>
                <c:pt idx="39">
                  <c:v>-4.5195812492931885E-8</c:v>
                </c:pt>
                <c:pt idx="40">
                  <c:v>7.1151110400773455E-8</c:v>
                </c:pt>
                <c:pt idx="41">
                  <c:v>-3.6371115585995381E-8</c:v>
                </c:pt>
                <c:pt idx="42">
                  <c:v>-0.15166004471060221</c:v>
                </c:pt>
                <c:pt idx="43">
                  <c:v>-0.32516513420766086</c:v>
                </c:pt>
                <c:pt idx="44">
                  <c:v>-0.33402919099351103</c:v>
                </c:pt>
                <c:pt idx="45">
                  <c:v>-0.2640805821429566</c:v>
                </c:pt>
                <c:pt idx="46">
                  <c:v>-0.15795768512669894</c:v>
                </c:pt>
                <c:pt idx="47">
                  <c:v>-7.8634617223924078E-2</c:v>
                </c:pt>
                <c:pt idx="48">
                  <c:v>-3.5493670965387934E-2</c:v>
                </c:pt>
                <c:pt idx="49">
                  <c:v>-1.5364974690941658E-2</c:v>
                </c:pt>
                <c:pt idx="50">
                  <c:v>-6.4907610018324607E-3</c:v>
                </c:pt>
                <c:pt idx="51">
                  <c:v>-2.7456132992192332E-3</c:v>
                </c:pt>
                <c:pt idx="52">
                  <c:v>-1.1354472570176801E-3</c:v>
                </c:pt>
                <c:pt idx="53">
                  <c:v>-4.8746857011847404E-4</c:v>
                </c:pt>
                <c:pt idx="54">
                  <c:v>-1.9271923857752793E-4</c:v>
                </c:pt>
                <c:pt idx="55">
                  <c:v>-9.0428867659351697E-5</c:v>
                </c:pt>
                <c:pt idx="56">
                  <c:v>-2.8771424936165265E-5</c:v>
                </c:pt>
                <c:pt idx="57">
                  <c:v>-2.0370328093875818E-5</c:v>
                </c:pt>
                <c:pt idx="58">
                  <c:v>-6.7373743098623703E-7</c:v>
                </c:pt>
                <c:pt idx="59">
                  <c:v>-7.7639149190321457E-6</c:v>
                </c:pt>
                <c:pt idx="60">
                  <c:v>3.9418738694687255E-6</c:v>
                </c:pt>
                <c:pt idx="61">
                  <c:v>-5.4699300176635646E-6</c:v>
                </c:pt>
                <c:pt idx="62">
                  <c:v>2.2722200311198598E-6</c:v>
                </c:pt>
                <c:pt idx="63">
                  <c:v>8.963125141239392E-2</c:v>
                </c:pt>
                <c:pt idx="64">
                  <c:v>-3.3352880152212605</c:v>
                </c:pt>
                <c:pt idx="65">
                  <c:v>7.934970216357339</c:v>
                </c:pt>
                <c:pt idx="66">
                  <c:v>-3.1373190965821145</c:v>
                </c:pt>
                <c:pt idx="67">
                  <c:v>0.13030948320475461</c:v>
                </c:pt>
                <c:pt idx="68">
                  <c:v>-0.31816527883509549</c:v>
                </c:pt>
                <c:pt idx="69">
                  <c:v>8.9816722594557322E-2</c:v>
                </c:pt>
                <c:pt idx="70">
                  <c:v>-0.10545413944875882</c:v>
                </c:pt>
                <c:pt idx="71">
                  <c:v>5.9894944755242562E-2</c:v>
                </c:pt>
                <c:pt idx="72">
                  <c:v>-5.5120097056523223E-2</c:v>
                </c:pt>
                <c:pt idx="73">
                  <c:v>4.1793400386291667E-2</c:v>
                </c:pt>
                <c:pt idx="74">
                  <c:v>-3.6859099987163371E-2</c:v>
                </c:pt>
                <c:pt idx="75">
                  <c:v>3.1452138249753347E-2</c:v>
                </c:pt>
                <c:pt idx="76">
                  <c:v>-2.8254042727266507E-2</c:v>
                </c:pt>
                <c:pt idx="77">
                  <c:v>2.5536982618832763E-2</c:v>
                </c:pt>
                <c:pt idx="78">
                  <c:v>-2.3641786660388017E-2</c:v>
                </c:pt>
                <c:pt idx="79">
                  <c:v>2.2179439548291414E-2</c:v>
                </c:pt>
                <c:pt idx="80">
                  <c:v>-2.1149712778074297E-2</c:v>
                </c:pt>
                <c:pt idx="81">
                  <c:v>2.0444998579683311E-2</c:v>
                </c:pt>
                <c:pt idx="82">
                  <c:v>-2.0041268905262935E-2</c:v>
                </c:pt>
                <c:pt idx="83">
                  <c:v>9.9538607028162567E-3</c:v>
                </c:pt>
              </c:numCache>
            </c:numRef>
          </c:val>
          <c:extLst>
            <c:ext xmlns:c16="http://schemas.microsoft.com/office/drawing/2014/chart" uri="{C3380CC4-5D6E-409C-BE32-E72D297353CC}">
              <c16:uniqueId val="{00000041-5631-41B3-A340-31C48878FC1C}"/>
            </c:ext>
          </c:extLst>
        </c:ser>
        <c:ser>
          <c:idx val="66"/>
          <c:order val="66"/>
          <c:val>
            <c:numRef>
              <c:f>Jacobian!$B$246:$CG$246</c:f>
              <c:numCache>
                <c:formatCode>0.00E+00</c:formatCode>
                <c:ptCount val="84"/>
                <c:pt idx="0">
                  <c:v>9.8310740031094871E-6</c:v>
                </c:pt>
                <c:pt idx="1">
                  <c:v>2.2181439129387553E-5</c:v>
                </c:pt>
                <c:pt idx="2">
                  <c:v>2.9018916107129351E-5</c:v>
                </c:pt>
                <c:pt idx="3">
                  <c:v>3.3491804199142563E-5</c:v>
                </c:pt>
                <c:pt idx="4">
                  <c:v>3.0488785429408937E-5</c:v>
                </c:pt>
                <c:pt idx="5">
                  <c:v>2.2092427627942298E-5</c:v>
                </c:pt>
                <c:pt idx="6">
                  <c:v>1.3614336970099306E-5</c:v>
                </c:pt>
                <c:pt idx="7">
                  <c:v>7.5796818928393381E-6</c:v>
                </c:pt>
                <c:pt idx="8">
                  <c:v>3.9655865008694492E-6</c:v>
                </c:pt>
                <c:pt idx="9">
                  <c:v>1.9893465551745838E-6</c:v>
                </c:pt>
                <c:pt idx="10">
                  <c:v>9.700678474277099E-7</c:v>
                </c:pt>
                <c:pt idx="11">
                  <c:v>4.6120027501667757E-7</c:v>
                </c:pt>
                <c:pt idx="12">
                  <c:v>2.1605423135617055E-7</c:v>
                </c:pt>
                <c:pt idx="13">
                  <c:v>9.8758652985085672E-8</c:v>
                </c:pt>
                <c:pt idx="14">
                  <c:v>4.5220018897548903E-8</c:v>
                </c:pt>
                <c:pt idx="15">
                  <c:v>1.978411814340446E-8</c:v>
                </c:pt>
                <c:pt idx="16">
                  <c:v>9.1687043307402527E-9</c:v>
                </c:pt>
                <c:pt idx="17">
                  <c:v>3.6565884858149403E-9</c:v>
                </c:pt>
                <c:pt idx="18">
                  <c:v>2.0098013028494799E-9</c:v>
                </c:pt>
                <c:pt idx="19">
                  <c:v>6.3662849694492095E-10</c:v>
                </c:pt>
                <c:pt idx="20">
                  <c:v>4.4348955202133804E-10</c:v>
                </c:pt>
                <c:pt idx="21">
                  <c:v>1.7485510248908239E-5</c:v>
                </c:pt>
                <c:pt idx="22">
                  <c:v>3.9798561947265644E-5</c:v>
                </c:pt>
                <c:pt idx="23">
                  <c:v>9.2529552522921914E-5</c:v>
                </c:pt>
                <c:pt idx="24">
                  <c:v>3.0637620264409608E-4</c:v>
                </c:pt>
                <c:pt idx="25">
                  <c:v>9.5715983129591382E-5</c:v>
                </c:pt>
                <c:pt idx="26">
                  <c:v>4.3749038551565603E-5</c:v>
                </c:pt>
                <c:pt idx="27">
                  <c:v>2.3943577817057315E-5</c:v>
                </c:pt>
                <c:pt idx="28">
                  <c:v>1.1505950389936541E-5</c:v>
                </c:pt>
                <c:pt idx="29">
                  <c:v>6.1533076270092046E-6</c:v>
                </c:pt>
                <c:pt idx="30">
                  <c:v>2.7435963342736305E-6</c:v>
                </c:pt>
                <c:pt idx="31">
                  <c:v>1.4955264810462086E-6</c:v>
                </c:pt>
                <c:pt idx="32">
                  <c:v>5.7138480176766688E-7</c:v>
                </c:pt>
                <c:pt idx="33">
                  <c:v>3.6785824510100619E-7</c:v>
                </c:pt>
                <c:pt idx="34">
                  <c:v>8.3192002458488971E-8</c:v>
                </c:pt>
                <c:pt idx="35">
                  <c:v>1.1281559679837511E-7</c:v>
                </c:pt>
                <c:pt idx="36">
                  <c:v>-2.0933766027097678E-8</c:v>
                </c:pt>
                <c:pt idx="37">
                  <c:v>6.344545261900307E-8</c:v>
                </c:pt>
                <c:pt idx="38">
                  <c:v>-5.1105603560258677E-8</c:v>
                </c:pt>
                <c:pt idx="39">
                  <c:v>7.1174874218589167E-8</c:v>
                </c:pt>
                <c:pt idx="40">
                  <c:v>-9.0372279859278651E-8</c:v>
                </c:pt>
                <c:pt idx="41">
                  <c:v>4.7122460960921236E-8</c:v>
                </c:pt>
                <c:pt idx="42">
                  <c:v>-7.5995625713710019E-2</c:v>
                </c:pt>
                <c:pt idx="43">
                  <c:v>-0.1860961321741362</c:v>
                </c:pt>
                <c:pt idx="44">
                  <c:v>-0.26414751189914232</c:v>
                </c:pt>
                <c:pt idx="45">
                  <c:v>-0.30601384916590402</c:v>
                </c:pt>
                <c:pt idx="46">
                  <c:v>-0.25190575445100755</c:v>
                </c:pt>
                <c:pt idx="47">
                  <c:v>-0.15279786808973941</c:v>
                </c:pt>
                <c:pt idx="48">
                  <c:v>-7.6462232548026393E-2</c:v>
                </c:pt>
                <c:pt idx="49">
                  <c:v>-3.4586481749838971E-2</c:v>
                </c:pt>
                <c:pt idx="50">
                  <c:v>-1.4983586531178586E-2</c:v>
                </c:pt>
                <c:pt idx="51">
                  <c:v>-6.3328442838232243E-3</c:v>
                </c:pt>
                <c:pt idx="52">
                  <c:v>-2.6784776504807108E-3</c:v>
                </c:pt>
                <c:pt idx="53">
                  <c:v>-1.1082803892820839E-3</c:v>
                </c:pt>
                <c:pt idx="54">
                  <c:v>-4.7543673836859926E-4</c:v>
                </c:pt>
                <c:pt idx="55">
                  <c:v>-1.8821557382779646E-4</c:v>
                </c:pt>
                <c:pt idx="56">
                  <c:v>-8.8156456443798584E-5</c:v>
                </c:pt>
                <c:pt idx="57">
                  <c:v>-2.8109295415972637E-5</c:v>
                </c:pt>
                <c:pt idx="58">
                  <c:v>-1.9914110421812854E-5</c:v>
                </c:pt>
                <c:pt idx="59">
                  <c:v>-6.0737173679155363E-7</c:v>
                </c:pt>
                <c:pt idx="60">
                  <c:v>-7.7658516543345024E-6</c:v>
                </c:pt>
                <c:pt idx="61">
                  <c:v>3.8762530489706671E-6</c:v>
                </c:pt>
                <c:pt idx="62">
                  <c:v>-2.9662994447107271E-6</c:v>
                </c:pt>
                <c:pt idx="63">
                  <c:v>-0.27999434551404195</c:v>
                </c:pt>
                <c:pt idx="64">
                  <c:v>0.15249200543664596</c:v>
                </c:pt>
                <c:pt idx="65">
                  <c:v>-3.1380944719567592</c:v>
                </c:pt>
                <c:pt idx="66">
                  <c:v>7.9148116624656</c:v>
                </c:pt>
                <c:pt idx="67">
                  <c:v>-3.0943549008401918</c:v>
                </c:pt>
                <c:pt idx="68">
                  <c:v>0.11666290719492949</c:v>
                </c:pt>
                <c:pt idx="69">
                  <c:v>-0.30348191910598366</c:v>
                </c:pt>
                <c:pt idx="70">
                  <c:v>8.2072840066903602E-2</c:v>
                </c:pt>
                <c:pt idx="71">
                  <c:v>-9.8865406776916132E-2</c:v>
                </c:pt>
                <c:pt idx="72">
                  <c:v>5.548444408760686E-2</c:v>
                </c:pt>
                <c:pt idx="73">
                  <c:v>-5.1628915703762622E-2</c:v>
                </c:pt>
                <c:pt idx="74">
                  <c:v>3.9226232981057235E-2</c:v>
                </c:pt>
                <c:pt idx="75">
                  <c:v>-3.4875492954783274E-2</c:v>
                </c:pt>
                <c:pt idx="76">
                  <c:v>2.9968548628604392E-2</c:v>
                </c:pt>
                <c:pt idx="77">
                  <c:v>-2.7152301907168271E-2</c:v>
                </c:pt>
                <c:pt idx="78">
                  <c:v>2.4762337191797129E-2</c:v>
                </c:pt>
                <c:pt idx="79">
                  <c:v>-2.3147572836904749E-2</c:v>
                </c:pt>
                <c:pt idx="80">
                  <c:v>2.1941347001780128E-2</c:v>
                </c:pt>
                <c:pt idx="81">
                  <c:v>-2.1154891956392322E-2</c:v>
                </c:pt>
                <c:pt idx="82">
                  <c:v>2.0693525834636496E-2</c:v>
                </c:pt>
                <c:pt idx="83">
                  <c:v>-1.0273101127419693E-2</c:v>
                </c:pt>
              </c:numCache>
            </c:numRef>
          </c:val>
          <c:extLst>
            <c:ext xmlns:c16="http://schemas.microsoft.com/office/drawing/2014/chart" uri="{C3380CC4-5D6E-409C-BE32-E72D297353CC}">
              <c16:uniqueId val="{00000042-5631-41B3-A340-31C48878FC1C}"/>
            </c:ext>
          </c:extLst>
        </c:ser>
        <c:ser>
          <c:idx val="67"/>
          <c:order val="67"/>
          <c:val>
            <c:numRef>
              <c:f>Jacobian!$B$247:$CG$247</c:f>
              <c:numCache>
                <c:formatCode>0.00E+00</c:formatCode>
                <c:ptCount val="84"/>
                <c:pt idx="0">
                  <c:v>5.2333832588645256E-6</c:v>
                </c:pt>
                <c:pt idx="1">
                  <c:v>1.2578241370756943E-5</c:v>
                </c:pt>
                <c:pt idx="2">
                  <c:v>1.9457511902059011E-5</c:v>
                </c:pt>
                <c:pt idx="3">
                  <c:v>2.8736774234459768E-5</c:v>
                </c:pt>
                <c:pt idx="4">
                  <c:v>3.4562037045229255E-5</c:v>
                </c:pt>
                <c:pt idx="5">
                  <c:v>3.1812297121804746E-5</c:v>
                </c:pt>
                <c:pt idx="6">
                  <c:v>2.3060541486045553E-5</c:v>
                </c:pt>
                <c:pt idx="7">
                  <c:v>1.4161040572489257E-5</c:v>
                </c:pt>
                <c:pt idx="8">
                  <c:v>7.8442300102735277E-6</c:v>
                </c:pt>
                <c:pt idx="9">
                  <c:v>4.0804555411342053E-6</c:v>
                </c:pt>
                <c:pt idx="10">
                  <c:v>2.0346376488664204E-6</c:v>
                </c:pt>
                <c:pt idx="11">
                  <c:v>9.8598092160665294E-7</c:v>
                </c:pt>
                <c:pt idx="12">
                  <c:v>4.6584338907666279E-7</c:v>
                </c:pt>
                <c:pt idx="13">
                  <c:v>2.1684852614875184E-7</c:v>
                </c:pt>
                <c:pt idx="14">
                  <c:v>9.851657998279678E-8</c:v>
                </c:pt>
                <c:pt idx="15">
                  <c:v>4.484734765109399E-8</c:v>
                </c:pt>
                <c:pt idx="16">
                  <c:v>1.9532971353542299E-8</c:v>
                </c:pt>
                <c:pt idx="17">
                  <c:v>9.0643691332123665E-9</c:v>
                </c:pt>
                <c:pt idx="18">
                  <c:v>3.6964910600523867E-9</c:v>
                </c:pt>
                <c:pt idx="19">
                  <c:v>2.2491421438813361E-9</c:v>
                </c:pt>
                <c:pt idx="20">
                  <c:v>6.0487198183571978E-10</c:v>
                </c:pt>
                <c:pt idx="21">
                  <c:v>7.5432736421526609E-6</c:v>
                </c:pt>
                <c:pt idx="22">
                  <c:v>2.2491775608131193E-5</c:v>
                </c:pt>
                <c:pt idx="23">
                  <c:v>3.8360147467223957E-5</c:v>
                </c:pt>
                <c:pt idx="24">
                  <c:v>9.4874206459700315E-5</c:v>
                </c:pt>
                <c:pt idx="25">
                  <c:v>3.2038239596223427E-4</c:v>
                </c:pt>
                <c:pt idx="26">
                  <c:v>9.9085869918480029E-5</c:v>
                </c:pt>
                <c:pt idx="27">
                  <c:v>4.4832176154032828E-5</c:v>
                </c:pt>
                <c:pt idx="28">
                  <c:v>2.4494675042201929E-5</c:v>
                </c:pt>
                <c:pt idx="29">
                  <c:v>1.16768489029391E-5</c:v>
                </c:pt>
                <c:pt idx="30">
                  <c:v>6.261517984383147E-6</c:v>
                </c:pt>
                <c:pt idx="31">
                  <c:v>2.7477549839783485E-6</c:v>
                </c:pt>
                <c:pt idx="32">
                  <c:v>1.5270405566187151E-6</c:v>
                </c:pt>
                <c:pt idx="33">
                  <c:v>5.5045552947375506E-7</c:v>
                </c:pt>
                <c:pt idx="34">
                  <c:v>3.8940525789786804E-7</c:v>
                </c:pt>
                <c:pt idx="35">
                  <c:v>5.9743155013302587E-8</c:v>
                </c:pt>
                <c:pt idx="36">
                  <c:v>1.3497957646506289E-7</c:v>
                </c:pt>
                <c:pt idx="37">
                  <c:v>-4.5908145541090404E-8</c:v>
                </c:pt>
                <c:pt idx="38">
                  <c:v>8.9095118803209378E-8</c:v>
                </c:pt>
                <c:pt idx="39">
                  <c:v>-8.3015852806603733E-8</c:v>
                </c:pt>
                <c:pt idx="40">
                  <c:v>1.1214690393460038E-7</c:v>
                </c:pt>
                <c:pt idx="41">
                  <c:v>-5.4857121905117519E-8</c:v>
                </c:pt>
                <c:pt idx="42">
                  <c:v>-3.4405092612637057E-2</c:v>
                </c:pt>
                <c:pt idx="43">
                  <c:v>-9.0911530107401148E-2</c:v>
                </c:pt>
                <c:pt idx="44">
                  <c:v>-0.15802753656861288</c:v>
                </c:pt>
                <c:pt idx="45">
                  <c:v>-0.25195277455499027</c:v>
                </c:pt>
                <c:pt idx="46">
                  <c:v>-0.300868194990286</c:v>
                </c:pt>
                <c:pt idx="47">
                  <c:v>-0.24975766572865785</c:v>
                </c:pt>
                <c:pt idx="48">
                  <c:v>-0.15190832027652856</c:v>
                </c:pt>
                <c:pt idx="49">
                  <c:v>-7.6090202713131216E-2</c:v>
                </c:pt>
                <c:pt idx="50">
                  <c:v>-3.4432889058712855E-2</c:v>
                </c:pt>
                <c:pt idx="51">
                  <c:v>-1.4918335630808964E-2</c:v>
                </c:pt>
                <c:pt idx="52">
                  <c:v>-6.3064809296422119E-3</c:v>
                </c:pt>
                <c:pt idx="53">
                  <c:v>-2.6667855808143537E-3</c:v>
                </c:pt>
                <c:pt idx="54">
                  <c:v>-1.103920829839054E-3</c:v>
                </c:pt>
                <c:pt idx="55">
                  <c:v>-4.732250447941453E-4</c:v>
                </c:pt>
                <c:pt idx="56">
                  <c:v>-1.8757964709220317E-4</c:v>
                </c:pt>
                <c:pt idx="57">
                  <c:v>-8.7711017519974405E-5</c:v>
                </c:pt>
                <c:pt idx="58">
                  <c:v>-2.8047915871123239E-5</c:v>
                </c:pt>
                <c:pt idx="59">
                  <c:v>-1.9917794581424257E-5</c:v>
                </c:pt>
                <c:pt idx="60">
                  <c:v>-6.7412656991717909E-7</c:v>
                </c:pt>
                <c:pt idx="61">
                  <c:v>-8.2286677847736144E-6</c:v>
                </c:pt>
                <c:pt idx="62">
                  <c:v>1.6037586324381751E-6</c:v>
                </c:pt>
                <c:pt idx="63">
                  <c:v>6.2848965832408926E-2</c:v>
                </c:pt>
                <c:pt idx="64">
                  <c:v>-0.36204667803250101</c:v>
                </c:pt>
                <c:pt idx="65">
                  <c:v>0.13035953988840535</c:v>
                </c:pt>
                <c:pt idx="66">
                  <c:v>-3.0949117558207697</c:v>
                </c:pt>
                <c:pt idx="67">
                  <c:v>7.9025844962484939</c:v>
                </c:pt>
                <c:pt idx="68">
                  <c:v>-3.0801430144660209</c:v>
                </c:pt>
                <c:pt idx="69">
                  <c:v>0.10891766561847449</c:v>
                </c:pt>
                <c:pt idx="70">
                  <c:v>-0.29691994843684927</c:v>
                </c:pt>
                <c:pt idx="71">
                  <c:v>7.766176619410961E-2</c:v>
                </c:pt>
                <c:pt idx="72">
                  <c:v>-9.5377669975521204E-2</c:v>
                </c:pt>
                <c:pt idx="73">
                  <c:v>5.2916524814395627E-2</c:v>
                </c:pt>
                <c:pt idx="74">
                  <c:v>-4.9645129984556884E-2</c:v>
                </c:pt>
                <c:pt idx="75">
                  <c:v>3.7741679580146868E-2</c:v>
                </c:pt>
                <c:pt idx="76">
                  <c:v>-3.3772857816351511E-2</c:v>
                </c:pt>
                <c:pt idx="77">
                  <c:v>2.9192856801047069E-2</c:v>
                </c:pt>
                <c:pt idx="78">
                  <c:v>-2.6657054394380503E-2</c:v>
                </c:pt>
                <c:pt idx="79">
                  <c:v>2.4523187071440026E-2</c:v>
                </c:pt>
                <c:pt idx="80">
                  <c:v>-2.3151706371857456E-2</c:v>
                </c:pt>
                <c:pt idx="81">
                  <c:v>2.2188832003411877E-2</c:v>
                </c:pt>
                <c:pt idx="82">
                  <c:v>-2.1658756239004186E-2</c:v>
                </c:pt>
                <c:pt idx="83">
                  <c:v>1.0739138936071754E-2</c:v>
                </c:pt>
              </c:numCache>
            </c:numRef>
          </c:val>
          <c:extLst>
            <c:ext xmlns:c16="http://schemas.microsoft.com/office/drawing/2014/chart" uri="{C3380CC4-5D6E-409C-BE32-E72D297353CC}">
              <c16:uniqueId val="{00000043-5631-41B3-A340-31C48878FC1C}"/>
            </c:ext>
          </c:extLst>
        </c:ser>
        <c:ser>
          <c:idx val="68"/>
          <c:order val="68"/>
          <c:val>
            <c:numRef>
              <c:f>Jacobian!$B$248:$CG$248</c:f>
              <c:numCache>
                <c:formatCode>0.00E+00</c:formatCode>
                <c:ptCount val="84"/>
                <c:pt idx="0">
                  <c:v>2.6301123971274488E-6</c:v>
                </c:pt>
                <c:pt idx="1">
                  <c:v>6.5669352603046E-6</c:v>
                </c:pt>
                <c:pt idx="2">
                  <c:v>1.126336807966916E-5</c:v>
                </c:pt>
                <c:pt idx="3">
                  <c:v>1.967684235328912E-5</c:v>
                </c:pt>
                <c:pt idx="4">
                  <c:v>3.0102908040567347E-5</c:v>
                </c:pt>
                <c:pt idx="5">
                  <c:v>3.6456683280656039E-5</c:v>
                </c:pt>
                <c:pt idx="6">
                  <c:v>3.3492745115620331E-5</c:v>
                </c:pt>
                <c:pt idx="7">
                  <c:v>2.4163214666930254E-5</c:v>
                </c:pt>
                <c:pt idx="8">
                  <c:v>1.4752012931759003E-5</c:v>
                </c:pt>
                <c:pt idx="9">
                  <c:v>8.1208653405077934E-6</c:v>
                </c:pt>
                <c:pt idx="10">
                  <c:v>4.1973517510478402E-6</c:v>
                </c:pt>
                <c:pt idx="11">
                  <c:v>2.0794343371249652E-6</c:v>
                </c:pt>
                <c:pt idx="12">
                  <c:v>1.0011492042507999E-6</c:v>
                </c:pt>
                <c:pt idx="13">
                  <c:v>4.6997287590234803E-7</c:v>
                </c:pt>
                <c:pt idx="14">
                  <c:v>2.1738712591773568E-7</c:v>
                </c:pt>
                <c:pt idx="15">
                  <c:v>9.818107660994269E-8</c:v>
                </c:pt>
                <c:pt idx="16">
                  <c:v>4.4499005244533011E-8</c:v>
                </c:pt>
                <c:pt idx="17">
                  <c:v>1.9391217822189522E-8</c:v>
                </c:pt>
                <c:pt idx="18">
                  <c:v>9.2092349486908986E-9</c:v>
                </c:pt>
                <c:pt idx="19">
                  <c:v>4.2365537974929407E-9</c:v>
                </c:pt>
                <c:pt idx="20">
                  <c:v>1.7972467369996064E-9</c:v>
                </c:pt>
                <c:pt idx="21">
                  <c:v>4.4182525218084249E-6</c:v>
                </c:pt>
                <c:pt idx="22">
                  <c:v>9.3563024257548439E-6</c:v>
                </c:pt>
                <c:pt idx="23">
                  <c:v>2.1516593160641307E-5</c:v>
                </c:pt>
                <c:pt idx="24">
                  <c:v>3.9595887074399311E-5</c:v>
                </c:pt>
                <c:pt idx="25">
                  <c:v>9.8537352134999418E-5</c:v>
                </c:pt>
                <c:pt idx="26">
                  <c:v>3.3383774940999394E-4</c:v>
                </c:pt>
                <c:pt idx="27">
                  <c:v>1.0259862464494583E-4</c:v>
                </c:pt>
                <c:pt idx="28">
                  <c:v>4.6086036205379005E-5</c:v>
                </c:pt>
                <c:pt idx="29">
                  <c:v>2.5109740850036344E-5</c:v>
                </c:pt>
                <c:pt idx="30">
                  <c:v>1.1886042676585948E-5</c:v>
                </c:pt>
                <c:pt idx="31">
                  <c:v>6.382523529860469E-6</c:v>
                </c:pt>
                <c:pt idx="32">
                  <c:v>2.759172312983557E-6</c:v>
                </c:pt>
                <c:pt idx="33">
                  <c:v>1.5603167266403874E-6</c:v>
                </c:pt>
                <c:pt idx="34">
                  <c:v>5.3101626832459267E-7</c:v>
                </c:pt>
                <c:pt idx="35">
                  <c:v>4.1127682814769268E-7</c:v>
                </c:pt>
                <c:pt idx="36">
                  <c:v>3.6429076635782883E-8</c:v>
                </c:pt>
                <c:pt idx="37">
                  <c:v>1.5843349144711291E-7</c:v>
                </c:pt>
                <c:pt idx="38">
                  <c:v>-7.2151930386790443E-8</c:v>
                </c:pt>
                <c:pt idx="39">
                  <c:v>1.2085453608310845E-7</c:v>
                </c:pt>
                <c:pt idx="40">
                  <c:v>-1.2412027609930633E-7</c:v>
                </c:pt>
                <c:pt idx="41">
                  <c:v>6.7447917099738156E-8</c:v>
                </c:pt>
                <c:pt idx="42">
                  <c:v>-1.4904720290280624E-2</c:v>
                </c:pt>
                <c:pt idx="43">
                  <c:v>-4.071575831318193E-2</c:v>
                </c:pt>
                <c:pt idx="44">
                  <c:v>-7.8682792762129389E-2</c:v>
                </c:pt>
                <c:pt idx="45">
                  <c:v>-0.15285189821572914</c:v>
                </c:pt>
                <c:pt idx="46">
                  <c:v>-0.24979885140504651</c:v>
                </c:pt>
                <c:pt idx="47">
                  <c:v>-0.29999767121017096</c:v>
                </c:pt>
                <c:pt idx="48">
                  <c:v>-0.24941017631907747</c:v>
                </c:pt>
                <c:pt idx="49">
                  <c:v>-0.15177165932608211</c:v>
                </c:pt>
                <c:pt idx="50">
                  <c:v>-7.6033799414341754E-2</c:v>
                </c:pt>
                <c:pt idx="51">
                  <c:v>-3.4410594726076625E-2</c:v>
                </c:pt>
                <c:pt idx="52">
                  <c:v>-1.4908417523712823E-2</c:v>
                </c:pt>
                <c:pt idx="53">
                  <c:v>-6.30287826401724E-3</c:v>
                </c:pt>
                <c:pt idx="54">
                  <c:v>-2.6648952945895212E-3</c:v>
                </c:pt>
                <c:pt idx="55">
                  <c:v>-1.1034211245171341E-3</c:v>
                </c:pt>
                <c:pt idx="56">
                  <c:v>-4.7283759541553425E-4</c:v>
                </c:pt>
                <c:pt idx="57">
                  <c:v>-1.8754294743739551E-4</c:v>
                </c:pt>
                <c:pt idx="58">
                  <c:v>-8.772523464545391E-5</c:v>
                </c:pt>
                <c:pt idx="59">
                  <c:v>-2.8119188838782237E-5</c:v>
                </c:pt>
                <c:pt idx="60">
                  <c:v>-2.0382531625497892E-5</c:v>
                </c:pt>
                <c:pt idx="61">
                  <c:v>-1.3438047754586531E-6</c:v>
                </c:pt>
                <c:pt idx="62">
                  <c:v>-5.2626755420589425E-6</c:v>
                </c:pt>
                <c:pt idx="63">
                  <c:v>-8.2015568041195211E-2</c:v>
                </c:pt>
                <c:pt idx="64">
                  <c:v>0.10355014237657281</c:v>
                </c:pt>
                <c:pt idx="65">
                  <c:v>-0.31835371745102586</c:v>
                </c:pt>
                <c:pt idx="66">
                  <c:v>0.11669814185816756</c:v>
                </c:pt>
                <c:pt idx="67">
                  <c:v>-3.0806303589973303</c:v>
                </c:pt>
                <c:pt idx="68">
                  <c:v>7.8960941236975346</c:v>
                </c:pt>
                <c:pt idx="69">
                  <c:v>-3.0740092984180487</c:v>
                </c:pt>
                <c:pt idx="70">
                  <c:v>0.10450943645971961</c:v>
                </c:pt>
                <c:pt idx="71">
                  <c:v>-0.29346031405237138</c:v>
                </c:pt>
                <c:pt idx="72">
                  <c:v>7.5095947239751146E-2</c:v>
                </c:pt>
                <c:pt idx="73">
                  <c:v>-9.3399277106594222E-2</c:v>
                </c:pt>
                <c:pt idx="74">
                  <c:v>5.1433082336816933E-2</c:v>
                </c:pt>
                <c:pt idx="75">
                  <c:v>-4.854388742058572E-2</c:v>
                </c:pt>
                <c:pt idx="76">
                  <c:v>3.6966448110890789E-2</c:v>
                </c:pt>
                <c:pt idx="77">
                  <c:v>-3.3277990258446542E-2</c:v>
                </c:pt>
                <c:pt idx="78">
                  <c:v>2.8953834105866983E-2</c:v>
                </c:pt>
                <c:pt idx="79">
                  <c:v>-2.6661243795526177E-2</c:v>
                </c:pt>
                <c:pt idx="80">
                  <c:v>2.4770649395122909E-2</c:v>
                </c:pt>
                <c:pt idx="81">
                  <c:v>-2.3655516631824986E-2</c:v>
                </c:pt>
                <c:pt idx="82">
                  <c:v>2.2973474167144667E-2</c:v>
                </c:pt>
                <c:pt idx="83">
                  <c:v>-1.1385605888494847E-2</c:v>
                </c:pt>
              </c:numCache>
            </c:numRef>
          </c:val>
          <c:extLst>
            <c:ext xmlns:c16="http://schemas.microsoft.com/office/drawing/2014/chart" uri="{C3380CC4-5D6E-409C-BE32-E72D297353CC}">
              <c16:uniqueId val="{00000044-5631-41B3-A340-31C48878FC1C}"/>
            </c:ext>
          </c:extLst>
        </c:ser>
        <c:ser>
          <c:idx val="69"/>
          <c:order val="69"/>
          <c:val>
            <c:numRef>
              <c:f>Jacobian!$B$249:$CG$249</c:f>
              <c:numCache>
                <c:formatCode>0.00E+00</c:formatCode>
                <c:ptCount val="84"/>
                <c:pt idx="0">
                  <c:v>1.2746758364792763E-6</c:v>
                </c:pt>
                <c:pt idx="1">
                  <c:v>3.2623049174644058E-6</c:v>
                </c:pt>
                <c:pt idx="2">
                  <c:v>5.9469248386479466E-6</c:v>
                </c:pt>
                <c:pt idx="3">
                  <c:v>1.150094169247613E-5</c:v>
                </c:pt>
                <c:pt idx="4">
                  <c:v>2.0728398597678561E-5</c:v>
                </c:pt>
                <c:pt idx="5">
                  <c:v>3.1855479425403232E-5</c:v>
                </c:pt>
                <c:pt idx="6">
                  <c:v>3.8461151523145549E-5</c:v>
                </c:pt>
                <c:pt idx="7">
                  <c:v>3.5147212306612714E-5</c:v>
                </c:pt>
                <c:pt idx="8">
                  <c:v>2.5203719788254952E-5</c:v>
                </c:pt>
                <c:pt idx="9">
                  <c:v>1.5289829431235874E-5</c:v>
                </c:pt>
                <c:pt idx="10">
                  <c:v>8.3626015409004319E-6</c:v>
                </c:pt>
                <c:pt idx="11">
                  <c:v>4.2941494243338994E-6</c:v>
                </c:pt>
                <c:pt idx="12">
                  <c:v>2.1135384035943556E-6</c:v>
                </c:pt>
                <c:pt idx="13">
                  <c:v>1.0109752475022597E-6</c:v>
                </c:pt>
                <c:pt idx="14">
                  <c:v>4.7158190169622715E-7</c:v>
                </c:pt>
                <c:pt idx="15">
                  <c:v>2.1684905939191075E-7</c:v>
                </c:pt>
                <c:pt idx="16">
                  <c:v>9.7494770112256774E-8</c:v>
                </c:pt>
                <c:pt idx="17">
                  <c:v>4.4237792570185266E-8</c:v>
                </c:pt>
                <c:pt idx="18">
                  <c:v>1.9721933526139721E-8</c:v>
                </c:pt>
                <c:pt idx="19">
                  <c:v>1.0474301278642784E-8</c:v>
                </c:pt>
                <c:pt idx="20">
                  <c:v>3.6155540400288481E-9</c:v>
                </c:pt>
                <c:pt idx="21">
                  <c:v>1.5743275518904464E-6</c:v>
                </c:pt>
                <c:pt idx="22">
                  <c:v>5.7129349319671996E-6</c:v>
                </c:pt>
                <c:pt idx="23">
                  <c:v>9.1128993358546802E-6</c:v>
                </c:pt>
                <c:pt idx="24">
                  <c:v>2.2077585586038572E-5</c:v>
                </c:pt>
                <c:pt idx="25">
                  <c:v>4.1286657566507793E-5</c:v>
                </c:pt>
                <c:pt idx="26">
                  <c:v>1.0225815037760022E-4</c:v>
                </c:pt>
                <c:pt idx="27">
                  <c:v>3.4544252918735334E-4</c:v>
                </c:pt>
                <c:pt idx="28">
                  <c:v>1.0579885154568587E-4</c:v>
                </c:pt>
                <c:pt idx="29">
                  <c:v>4.7203922831100011E-5</c:v>
                </c:pt>
                <c:pt idx="30">
                  <c:v>2.5672498676445882E-5</c:v>
                </c:pt>
                <c:pt idx="31">
                  <c:v>1.2060395437917576E-5</c:v>
                </c:pt>
                <c:pt idx="32">
                  <c:v>6.488274126936941E-6</c:v>
                </c:pt>
                <c:pt idx="33">
                  <c:v>2.7608746710126147E-6</c:v>
                </c:pt>
                <c:pt idx="34">
                  <c:v>1.5890310192410689E-6</c:v>
                </c:pt>
                <c:pt idx="35">
                  <c:v>5.0841520205290563E-7</c:v>
                </c:pt>
                <c:pt idx="36">
                  <c:v>4.3216482681357606E-7</c:v>
                </c:pt>
                <c:pt idx="37">
                  <c:v>1.0584984778475419E-8</c:v>
                </c:pt>
                <c:pt idx="38">
                  <c:v>1.8348401465932349E-7</c:v>
                </c:pt>
                <c:pt idx="39">
                  <c:v>-1.0514995841368548E-7</c:v>
                </c:pt>
                <c:pt idx="40">
                  <c:v>1.6372953412741554E-7</c:v>
                </c:pt>
                <c:pt idx="41">
                  <c:v>-7.1696933940884256E-8</c:v>
                </c:pt>
                <c:pt idx="42">
                  <c:v>-6.3061274411552468E-3</c:v>
                </c:pt>
                <c:pt idx="43">
                  <c:v>-1.7569359881350787E-2</c:v>
                </c:pt>
                <c:pt idx="44">
                  <c:v>-3.5520718860933602E-2</c:v>
                </c:pt>
                <c:pt idx="45">
                  <c:v>-7.6500377341723047E-2</c:v>
                </c:pt>
                <c:pt idx="46">
                  <c:v>-0.15195492739882008</c:v>
                </c:pt>
                <c:pt idx="47">
                  <c:v>-0.24944507814760125</c:v>
                </c:pt>
                <c:pt idx="48">
                  <c:v>-0.29987608727257498</c:v>
                </c:pt>
                <c:pt idx="49">
                  <c:v>-0.24937393764241994</c:v>
                </c:pt>
                <c:pt idx="50">
                  <c:v>-0.15176339724244017</c:v>
                </c:pt>
                <c:pt idx="51">
                  <c:v>-7.603124190846812E-2</c:v>
                </c:pt>
                <c:pt idx="52">
                  <c:v>-3.4410387435028861E-2</c:v>
                </c:pt>
                <c:pt idx="53">
                  <c:v>-1.4908012363811922E-2</c:v>
                </c:pt>
                <c:pt idx="54">
                  <c:v>-6.3030147571318251E-3</c:v>
                </c:pt>
                <c:pt idx="55">
                  <c:v>-2.6647791849172806E-3</c:v>
                </c:pt>
                <c:pt idx="56">
                  <c:v>-1.1035000205153295E-3</c:v>
                </c:pt>
                <c:pt idx="57">
                  <c:v>-4.729012177332589E-4</c:v>
                </c:pt>
                <c:pt idx="58">
                  <c:v>-1.8763536100892351E-4</c:v>
                </c:pt>
                <c:pt idx="59">
                  <c:v>-8.8198994660439989E-5</c:v>
                </c:pt>
                <c:pt idx="60">
                  <c:v>-2.8792811064585842E-5</c:v>
                </c:pt>
                <c:pt idx="61">
                  <c:v>-2.2681020017445175E-5</c:v>
                </c:pt>
                <c:pt idx="62">
                  <c:v>-2.9482264905881637E-6</c:v>
                </c:pt>
                <c:pt idx="63">
                  <c:v>4.0696432635275427E-2</c:v>
                </c:pt>
                <c:pt idx="64">
                  <c:v>-0.12029914423354562</c:v>
                </c:pt>
                <c:pt idx="65">
                  <c:v>8.9878652430201933E-2</c:v>
                </c:pt>
                <c:pt idx="66">
                  <c:v>-0.30362678110431934</c:v>
                </c:pt>
                <c:pt idx="67">
                  <c:v>0.10894584720218432</c:v>
                </c:pt>
                <c:pt idx="68">
                  <c:v>-3.0744195871137672</c:v>
                </c:pt>
                <c:pt idx="69">
                  <c:v>7.8927448167633329</c:v>
                </c:pt>
                <c:pt idx="70">
                  <c:v>-3.0709096309836457</c:v>
                </c:pt>
                <c:pt idx="71">
                  <c:v>0.1019458413973264</c:v>
                </c:pt>
                <c:pt idx="72">
                  <c:v>-0.29150527705208756</c:v>
                </c:pt>
                <c:pt idx="73">
                  <c:v>7.361411919238188E-2</c:v>
                </c:pt>
                <c:pt idx="74">
                  <c:v>-9.2302424212867176E-2</c:v>
                </c:pt>
                <c:pt idx="75">
                  <c:v>5.0658661785321232E-2</c:v>
                </c:pt>
                <c:pt idx="76">
                  <c:v>-4.8050082632408543E-2</c:v>
                </c:pt>
                <c:pt idx="77">
                  <c:v>3.6727709653927715E-2</c:v>
                </c:pt>
                <c:pt idx="78">
                  <c:v>-3.3282407212003873E-2</c:v>
                </c:pt>
                <c:pt idx="79">
                  <c:v>2.9201314841865136E-2</c:v>
                </c:pt>
                <c:pt idx="80">
                  <c:v>-2.7165024029076237E-2</c:v>
                </c:pt>
                <c:pt idx="81">
                  <c:v>2.5555200441994476E-2</c:v>
                </c:pt>
                <c:pt idx="82">
                  <c:v>-2.4767831610341223E-2</c:v>
                </c:pt>
                <c:pt idx="83">
                  <c:v>1.2234266886898097E-2</c:v>
                </c:pt>
              </c:numCache>
            </c:numRef>
          </c:val>
          <c:extLst>
            <c:ext xmlns:c16="http://schemas.microsoft.com/office/drawing/2014/chart" uri="{C3380CC4-5D6E-409C-BE32-E72D297353CC}">
              <c16:uniqueId val="{00000045-5631-41B3-A340-31C48878FC1C}"/>
            </c:ext>
          </c:extLst>
        </c:ser>
        <c:ser>
          <c:idx val="70"/>
          <c:order val="70"/>
          <c:val>
            <c:numRef>
              <c:f>Jacobian!$B$250:$CG$250</c:f>
              <c:numCache>
                <c:formatCode>0.00E+00</c:formatCode>
                <c:ptCount val="84"/>
                <c:pt idx="0">
                  <c:v>6.0400927744029391E-7</c:v>
                </c:pt>
                <c:pt idx="1">
                  <c:v>1.5689102259275875E-6</c:v>
                </c:pt>
                <c:pt idx="2">
                  <c:v>2.9742875923806527E-6</c:v>
                </c:pt>
                <c:pt idx="3">
                  <c:v>6.1037330407395624E-6</c:v>
                </c:pt>
                <c:pt idx="4">
                  <c:v>1.2146520553157671E-5</c:v>
                </c:pt>
                <c:pt idx="5">
                  <c:v>2.1961293706577751E-5</c:v>
                </c:pt>
                <c:pt idx="6">
                  <c:v>3.3624854838540213E-5</c:v>
                </c:pt>
                <c:pt idx="7">
                  <c:v>4.0370909949439672E-5</c:v>
                </c:pt>
                <c:pt idx="8">
                  <c:v>3.6666224694421758E-5</c:v>
                </c:pt>
                <c:pt idx="9">
                  <c:v>2.61265529325411E-5</c:v>
                </c:pt>
                <c:pt idx="10">
                  <c:v>1.5747578044571204E-5</c:v>
                </c:pt>
                <c:pt idx="11">
                  <c:v>8.5570353529598051E-6</c:v>
                </c:pt>
                <c:pt idx="12">
                  <c:v>4.3653793335351055E-6</c:v>
                </c:pt>
                <c:pt idx="13">
                  <c:v>2.1346921455937411E-6</c:v>
                </c:pt>
                <c:pt idx="14">
                  <c:v>1.0146323420745414E-6</c:v>
                </c:pt>
                <c:pt idx="15">
                  <c:v>4.7049378398437832E-7</c:v>
                </c:pt>
                <c:pt idx="16">
                  <c:v>2.154024785672496E-7</c:v>
                </c:pt>
                <c:pt idx="17">
                  <c:v>9.693013130836038E-8</c:v>
                </c:pt>
                <c:pt idx="18">
                  <c:v>4.503405934531157E-8</c:v>
                </c:pt>
                <c:pt idx="19">
                  <c:v>2.2541957170658293E-8</c:v>
                </c:pt>
                <c:pt idx="20">
                  <c:v>8.637227301490799E-9</c:v>
                </c:pt>
                <c:pt idx="21">
                  <c:v>1.1594355603308855E-6</c:v>
                </c:pt>
                <c:pt idx="22">
                  <c:v>1.8290466080534013E-6</c:v>
                </c:pt>
                <c:pt idx="23">
                  <c:v>5.4769892019621078E-6</c:v>
                </c:pt>
                <c:pt idx="24">
                  <c:v>9.4978337787837582E-6</c:v>
                </c:pt>
                <c:pt idx="25">
                  <c:v>2.2912209358146261E-5</c:v>
                </c:pt>
                <c:pt idx="26">
                  <c:v>4.3023561197169788E-5</c:v>
                </c:pt>
                <c:pt idx="27">
                  <c:v>1.0558696621070301E-4</c:v>
                </c:pt>
                <c:pt idx="28">
                  <c:v>3.5584039935739574E-4</c:v>
                </c:pt>
                <c:pt idx="29">
                  <c:v>1.0862263602986696E-4</c:v>
                </c:pt>
                <c:pt idx="30">
                  <c:v>4.8178940094238375E-5</c:v>
                </c:pt>
                <c:pt idx="31">
                  <c:v>2.6144197490998086E-5</c:v>
                </c:pt>
                <c:pt idx="32">
                  <c:v>1.2193848332471873E-5</c:v>
                </c:pt>
                <c:pt idx="33">
                  <c:v>6.5710152186431057E-6</c:v>
                </c:pt>
                <c:pt idx="34">
                  <c:v>2.7502936925670497E-6</c:v>
                </c:pt>
                <c:pt idx="35">
                  <c:v>1.6133569566519439E-6</c:v>
                </c:pt>
                <c:pt idx="36">
                  <c:v>4.8092932654018435E-7</c:v>
                </c:pt>
                <c:pt idx="37">
                  <c:v>4.5485251519321774E-7</c:v>
                </c:pt>
                <c:pt idx="38">
                  <c:v>-1.9392306571076311E-8</c:v>
                </c:pt>
                <c:pt idx="39">
                  <c:v>2.1770342901234166E-7</c:v>
                </c:pt>
                <c:pt idx="40">
                  <c:v>-1.4975242202618091E-7</c:v>
                </c:pt>
                <c:pt idx="41">
                  <c:v>9.896002658161685E-8</c:v>
                </c:pt>
                <c:pt idx="42">
                  <c:v>-2.6629963382491634E-3</c:v>
                </c:pt>
                <c:pt idx="43">
                  <c:v>-7.4130264619644594E-3</c:v>
                </c:pt>
                <c:pt idx="44">
                  <c:v>-1.5378803726879945E-2</c:v>
                </c:pt>
                <c:pt idx="45">
                  <c:v>-3.4608370075677457E-2</c:v>
                </c:pt>
                <c:pt idx="46">
                  <c:v>-7.6123442845556138E-2</c:v>
                </c:pt>
                <c:pt idx="47">
                  <c:v>-0.1518121474629886</c:v>
                </c:pt>
                <c:pt idx="48">
                  <c:v>-0.24940510250495154</c:v>
                </c:pt>
                <c:pt idx="49">
                  <c:v>-0.29988235506505573</c:v>
                </c:pt>
                <c:pt idx="50">
                  <c:v>-0.24938989854507279</c:v>
                </c:pt>
                <c:pt idx="51">
                  <c:v>-0.15177595862330015</c:v>
                </c:pt>
                <c:pt idx="52">
                  <c:v>-7.6037525054766408E-2</c:v>
                </c:pt>
                <c:pt idx="53">
                  <c:v>-3.441361342195632E-2</c:v>
                </c:pt>
                <c:pt idx="54">
                  <c:v>-1.4909251626441878E-2</c:v>
                </c:pt>
                <c:pt idx="55">
                  <c:v>-6.3036762615256972E-3</c:v>
                </c:pt>
                <c:pt idx="56">
                  <c:v>-2.6650923594975693E-3</c:v>
                </c:pt>
                <c:pt idx="57">
                  <c:v>-1.1036990290118397E-3</c:v>
                </c:pt>
                <c:pt idx="58">
                  <c:v>-4.7342074399998435E-4</c:v>
                </c:pt>
                <c:pt idx="59">
                  <c:v>-1.883285180382266E-4</c:v>
                </c:pt>
                <c:pt idx="60">
                  <c:v>-9.0505993320469147E-5</c:v>
                </c:pt>
                <c:pt idx="61">
                  <c:v>-3.334941984533517E-5</c:v>
                </c:pt>
                <c:pt idx="62">
                  <c:v>-1.7419753398216796E-5</c:v>
                </c:pt>
                <c:pt idx="63">
                  <c:v>-3.8277322556229516E-2</c:v>
                </c:pt>
                <c:pt idx="64">
                  <c:v>6.7714538199241531E-2</c:v>
                </c:pt>
                <c:pt idx="65">
                  <c:v>-0.105543090948783</c:v>
                </c:pt>
                <c:pt idx="66">
                  <c:v>8.2119252598763903E-2</c:v>
                </c:pt>
                <c:pt idx="67">
                  <c:v>-0.2970433671760993</c:v>
                </c:pt>
                <c:pt idx="68">
                  <c:v>0.10453272191921886</c:v>
                </c:pt>
                <c:pt idx="69">
                  <c:v>-3.0712748359494029</c:v>
                </c:pt>
                <c:pt idx="70">
                  <c:v>7.8911263078770881</c:v>
                </c:pt>
                <c:pt idx="71">
                  <c:v>-3.0692779513435244</c:v>
                </c:pt>
                <c:pt idx="72">
                  <c:v>0.10046673460053807</c:v>
                </c:pt>
                <c:pt idx="73">
                  <c:v>-0.29043011899605597</c:v>
                </c:pt>
                <c:pt idx="74">
                  <c:v>7.2841626718354882E-2</c:v>
                </c:pt>
                <c:pt idx="75">
                  <c:v>-9.1813003165424914E-2</c:v>
                </c:pt>
                <c:pt idx="76">
                  <c:v>5.0420997302324667E-2</c:v>
                </c:pt>
                <c:pt idx="77">
                  <c:v>-4.8055769292986751E-2</c:v>
                </c:pt>
                <c:pt idx="78">
                  <c:v>3.6975721634179136E-2</c:v>
                </c:pt>
                <c:pt idx="79">
                  <c:v>-3.378664952886451E-2</c:v>
                </c:pt>
                <c:pt idx="80">
                  <c:v>2.9986129068168093E-2</c:v>
                </c:pt>
                <c:pt idx="81">
                  <c:v>-2.8277553505801689E-2</c:v>
                </c:pt>
                <c:pt idx="82">
                  <c:v>2.705038567494595E-2</c:v>
                </c:pt>
                <c:pt idx="83">
                  <c:v>-1.3382295027999877E-2</c:v>
                </c:pt>
              </c:numCache>
            </c:numRef>
          </c:val>
          <c:extLst>
            <c:ext xmlns:c16="http://schemas.microsoft.com/office/drawing/2014/chart" uri="{C3380CC4-5D6E-409C-BE32-E72D297353CC}">
              <c16:uniqueId val="{00000046-5631-41B3-A340-31C48878FC1C}"/>
            </c:ext>
          </c:extLst>
        </c:ser>
        <c:ser>
          <c:idx val="71"/>
          <c:order val="71"/>
          <c:val>
            <c:numRef>
              <c:f>Jacobian!$B$251:$CG$251</c:f>
              <c:numCache>
                <c:formatCode>0.00E+00</c:formatCode>
                <c:ptCount val="84"/>
                <c:pt idx="0">
                  <c:v>2.809595414237848E-7</c:v>
                </c:pt>
                <c:pt idx="1">
                  <c:v>7.3959981732644507E-7</c:v>
                </c:pt>
                <c:pt idx="2">
                  <c:v>1.4365605829427861E-6</c:v>
                </c:pt>
                <c:pt idx="3">
                  <c:v>3.0618372211873581E-6</c:v>
                </c:pt>
                <c:pt idx="4">
                  <c:v>6.4545655325062529E-6</c:v>
                </c:pt>
                <c:pt idx="5">
                  <c:v>1.2874435685449665E-5</c:v>
                </c:pt>
                <c:pt idx="6">
                  <c:v>2.3182040382131015E-5</c:v>
                </c:pt>
                <c:pt idx="7">
                  <c:v>3.5288384380713915E-5</c:v>
                </c:pt>
                <c:pt idx="8">
                  <c:v>4.2104875738710704E-5</c:v>
                </c:pt>
                <c:pt idx="9">
                  <c:v>3.7999746683900514E-5</c:v>
                </c:pt>
                <c:pt idx="10">
                  <c:v>2.6904263690690626E-5</c:v>
                </c:pt>
                <c:pt idx="11">
                  <c:v>1.6112043813062086E-5</c:v>
                </c:pt>
                <c:pt idx="12">
                  <c:v>8.6984776557431907E-6</c:v>
                </c:pt>
                <c:pt idx="13">
                  <c:v>4.4089427181021517E-6</c:v>
                </c:pt>
                <c:pt idx="14">
                  <c:v>2.1423803440316747E-6</c:v>
                </c:pt>
                <c:pt idx="15">
                  <c:v>1.0123236655998944E-6</c:v>
                </c:pt>
                <c:pt idx="16">
                  <c:v>4.6735205683720435E-7</c:v>
                </c:pt>
                <c:pt idx="17">
                  <c:v>2.1423334808902237E-7</c:v>
                </c:pt>
                <c:pt idx="18">
                  <c:v>9.8714437155720936E-8</c:v>
                </c:pt>
                <c:pt idx="19">
                  <c:v>5.1437625393094832E-8</c:v>
                </c:pt>
                <c:pt idx="20">
                  <c:v>1.8839389247493454E-8</c:v>
                </c:pt>
                <c:pt idx="21">
                  <c:v>2.0222585490534844E-7</c:v>
                </c:pt>
                <c:pt idx="22">
                  <c:v>1.5646323358509682E-6</c:v>
                </c:pt>
                <c:pt idx="23">
                  <c:v>1.8214386518230407E-6</c:v>
                </c:pt>
                <c:pt idx="24">
                  <c:v>5.6076165421486428E-6</c:v>
                </c:pt>
                <c:pt idx="25">
                  <c:v>9.9537013790910392E-6</c:v>
                </c:pt>
                <c:pt idx="26">
                  <c:v>2.3772283800098028E-5</c:v>
                </c:pt>
                <c:pt idx="27">
                  <c:v>4.4539617274300645E-5</c:v>
                </c:pt>
                <c:pt idx="28">
                  <c:v>1.0851058882710103E-4</c:v>
                </c:pt>
                <c:pt idx="29">
                  <c:v>3.6464517416795364E-4</c:v>
                </c:pt>
                <c:pt idx="30">
                  <c:v>1.1105239720876907E-4</c:v>
                </c:pt>
                <c:pt idx="31">
                  <c:v>4.8951038615989685E-5</c:v>
                </c:pt>
                <c:pt idx="32">
                  <c:v>2.6527709634484583E-5</c:v>
                </c:pt>
                <c:pt idx="33">
                  <c:v>1.2270060555003467E-5</c:v>
                </c:pt>
                <c:pt idx="34">
                  <c:v>6.6309365907275025E-6</c:v>
                </c:pt>
                <c:pt idx="35">
                  <c:v>2.7218798892869683E-6</c:v>
                </c:pt>
                <c:pt idx="36">
                  <c:v>1.6333236171886814E-6</c:v>
                </c:pt>
                <c:pt idx="37">
                  <c:v>4.4503772776080799E-7</c:v>
                </c:pt>
                <c:pt idx="38">
                  <c:v>4.8088682196686394E-7</c:v>
                </c:pt>
                <c:pt idx="39">
                  <c:v>-5.9552250168519206E-8</c:v>
                </c:pt>
                <c:pt idx="40">
                  <c:v>2.7006673221923874E-7</c:v>
                </c:pt>
                <c:pt idx="41">
                  <c:v>-8.1270013516845654E-8</c:v>
                </c:pt>
                <c:pt idx="42">
                  <c:v>-1.1062739064741005E-3</c:v>
                </c:pt>
                <c:pt idx="43">
                  <c:v>-3.1338435474360239E-3</c:v>
                </c:pt>
                <c:pt idx="44">
                  <c:v>-6.4973978407665105E-3</c:v>
                </c:pt>
                <c:pt idx="45">
                  <c:v>-1.4994841619782378E-2</c:v>
                </c:pt>
                <c:pt idx="46">
                  <c:v>-3.4451874145810503E-2</c:v>
                </c:pt>
                <c:pt idx="47">
                  <c:v>-7.6062506609395675E-2</c:v>
                </c:pt>
                <c:pt idx="48">
                  <c:v>-0.15179872310767406</c:v>
                </c:pt>
                <c:pt idx="49">
                  <c:v>-0.24941635591365979</c:v>
                </c:pt>
                <c:pt idx="50">
                  <c:v>-0.29990622149081941</c:v>
                </c:pt>
                <c:pt idx="51">
                  <c:v>-0.24941134701328271</c:v>
                </c:pt>
                <c:pt idx="52">
                  <c:v>-0.15178977407429231</c:v>
                </c:pt>
                <c:pt idx="53">
                  <c:v>-7.6044345754596718E-2</c:v>
                </c:pt>
                <c:pt idx="54">
                  <c:v>-3.4416866366713095E-2</c:v>
                </c:pt>
                <c:pt idx="55">
                  <c:v>-1.4910707608541914E-2</c:v>
                </c:pt>
                <c:pt idx="56">
                  <c:v>-6.30436933372898E-3</c:v>
                </c:pt>
                <c:pt idx="57">
                  <c:v>-2.6658246374881042E-3</c:v>
                </c:pt>
                <c:pt idx="58">
                  <c:v>-1.1044835411605542E-3</c:v>
                </c:pt>
                <c:pt idx="59">
                  <c:v>-4.7576707476866602E-4</c:v>
                </c:pt>
                <c:pt idx="60">
                  <c:v>-1.9290214219855507E-4</c:v>
                </c:pt>
                <c:pt idx="61">
                  <c:v>-1.0267250749686492E-4</c:v>
                </c:pt>
                <c:pt idx="62">
                  <c:v>-3.040398820815324E-5</c:v>
                </c:pt>
                <c:pt idx="63">
                  <c:v>2.7015932573187885E-2</c:v>
                </c:pt>
                <c:pt idx="64">
                  <c:v>-6.1791024317636584E-2</c:v>
                </c:pt>
                <c:pt idx="65">
                  <c:v>5.9950091863281298E-2</c:v>
                </c:pt>
                <c:pt idx="66">
                  <c:v>-9.8934239341061811E-2</c:v>
                </c:pt>
                <c:pt idx="67">
                  <c:v>7.7699713692607267E-2</c:v>
                </c:pt>
                <c:pt idx="68">
                  <c:v>-0.29356519196621772</c:v>
                </c:pt>
                <c:pt idx="69">
                  <c:v>0.1019655348388811</c:v>
                </c:pt>
                <c:pt idx="70">
                  <c:v>-3.0695866863618848</c:v>
                </c:pt>
                <c:pt idx="71">
                  <c:v>7.8904463786202728</c:v>
                </c:pt>
                <c:pt idx="72">
                  <c:v>-3.0684746979256499</c:v>
                </c:pt>
                <c:pt idx="73">
                  <c:v>9.9696151491733803E-2</c:v>
                </c:pt>
                <c:pt idx="74">
                  <c:v>-0.28995858088379606</c:v>
                </c:pt>
                <c:pt idx="75">
                  <c:v>7.2605326933964709E-2</c:v>
                </c:pt>
                <c:pt idx="76">
                  <c:v>-9.1822175587081251E-2</c:v>
                </c:pt>
                <c:pt idx="77">
                  <c:v>5.0669737284806109E-2</c:v>
                </c:pt>
                <c:pt idx="78">
                  <c:v>-4.8560941049048512E-2</c:v>
                </c:pt>
                <c:pt idx="79">
                  <c:v>3.7760855723849497E-2</c:v>
                </c:pt>
                <c:pt idx="80">
                  <c:v>-3.4899467373390961E-2</c:v>
                </c:pt>
                <c:pt idx="81">
                  <c:v>3.14814465791836E-2</c:v>
                </c:pt>
                <c:pt idx="82">
                  <c:v>-3.0274393852509813E-2</c:v>
                </c:pt>
                <c:pt idx="83">
                  <c:v>1.4816151114654815E-2</c:v>
                </c:pt>
              </c:numCache>
            </c:numRef>
          </c:val>
          <c:extLst>
            <c:ext xmlns:c16="http://schemas.microsoft.com/office/drawing/2014/chart" uri="{C3380CC4-5D6E-409C-BE32-E72D297353CC}">
              <c16:uniqueId val="{00000047-5631-41B3-A340-31C48878FC1C}"/>
            </c:ext>
          </c:extLst>
        </c:ser>
        <c:ser>
          <c:idx val="72"/>
          <c:order val="72"/>
          <c:val>
            <c:numRef>
              <c:f>Jacobian!$B$252:$CG$252</c:f>
              <c:numCache>
                <c:formatCode>0.00E+00</c:formatCode>
                <c:ptCount val="84"/>
                <c:pt idx="0">
                  <c:v>1.2946034229396635E-7</c:v>
                </c:pt>
                <c:pt idx="1">
                  <c:v>3.4247177601387049E-7</c:v>
                </c:pt>
                <c:pt idx="2">
                  <c:v>6.7931379673040908E-7</c:v>
                </c:pt>
                <c:pt idx="3">
                  <c:v>1.481844271555839E-6</c:v>
                </c:pt>
                <c:pt idx="4">
                  <c:v>3.2403367613335285E-6</c:v>
                </c:pt>
                <c:pt idx="5">
                  <c:v>6.8431626388607551E-6</c:v>
                </c:pt>
                <c:pt idx="6">
                  <c:v>1.3590475513631152E-5</c:v>
                </c:pt>
                <c:pt idx="7">
                  <c:v>2.432646527308993E-5</c:v>
                </c:pt>
                <c:pt idx="8">
                  <c:v>3.6796310475858847E-5</c:v>
                </c:pt>
                <c:pt idx="9">
                  <c:v>4.3625149802444073E-5</c:v>
                </c:pt>
                <c:pt idx="10">
                  <c:v>3.9122490225014441E-5</c:v>
                </c:pt>
                <c:pt idx="11">
                  <c:v>2.7523114053963286E-5</c:v>
                </c:pt>
                <c:pt idx="12">
                  <c:v>1.6377117997311526E-5</c:v>
                </c:pt>
                <c:pt idx="13">
                  <c:v>8.7849628817234857E-6</c:v>
                </c:pt>
                <c:pt idx="14">
                  <c:v>4.4248050033232769E-6</c:v>
                </c:pt>
                <c:pt idx="15">
                  <c:v>2.13751285484293E-6</c:v>
                </c:pt>
                <c:pt idx="16">
                  <c:v>1.0056794437082756E-6</c:v>
                </c:pt>
                <c:pt idx="17">
                  <c:v>4.6488540675266865E-7</c:v>
                </c:pt>
                <c:pt idx="18">
                  <c:v>2.1836476095952153E-7</c:v>
                </c:pt>
                <c:pt idx="19">
                  <c:v>1.1297841904883535E-7</c:v>
                </c:pt>
                <c:pt idx="20">
                  <c:v>4.2601314562734762E-8</c:v>
                </c:pt>
                <c:pt idx="21">
                  <c:v>3.7362998249029515E-7</c:v>
                </c:pt>
                <c:pt idx="22">
                  <c:v>1.4203586412314083E-7</c:v>
                </c:pt>
                <c:pt idx="23">
                  <c:v>1.4924030908425975E-6</c:v>
                </c:pt>
                <c:pt idx="24">
                  <c:v>1.9415036644788456E-6</c:v>
                </c:pt>
                <c:pt idx="25">
                  <c:v>5.7980554345440276E-6</c:v>
                </c:pt>
                <c:pt idx="26">
                  <c:v>1.0404370311467206E-5</c:v>
                </c:pt>
                <c:pt idx="27">
                  <c:v>2.4527716440653447E-5</c:v>
                </c:pt>
                <c:pt idx="28">
                  <c:v>4.5900801370477305E-5</c:v>
                </c:pt>
                <c:pt idx="29">
                  <c:v>1.1100535230943625E-4</c:v>
                </c:pt>
                <c:pt idx="30">
                  <c:v>3.722555011788515E-4</c:v>
                </c:pt>
                <c:pt idx="31">
                  <c:v>1.1308324415459952E-4</c:v>
                </c:pt>
                <c:pt idx="32">
                  <c:v>4.9552496832530008E-5</c:v>
                </c:pt>
                <c:pt idx="33">
                  <c:v>2.6803600135447455E-5</c:v>
                </c:pt>
                <c:pt idx="34">
                  <c:v>1.2296002032781716E-5</c:v>
                </c:pt>
                <c:pt idx="35">
                  <c:v>6.6626939335340793E-6</c:v>
                </c:pt>
                <c:pt idx="36">
                  <c:v>2.6768927220216652E-6</c:v>
                </c:pt>
                <c:pt idx="37">
                  <c:v>1.649782307704224E-6</c:v>
                </c:pt>
                <c:pt idx="38">
                  <c:v>4.0136671525807738E-7</c:v>
                </c:pt>
                <c:pt idx="39">
                  <c:v>5.2042295662321791E-7</c:v>
                </c:pt>
                <c:pt idx="40">
                  <c:v>-1.1072443449142684E-7</c:v>
                </c:pt>
                <c:pt idx="41">
                  <c:v>1.734380316672619E-7</c:v>
                </c:pt>
                <c:pt idx="42">
                  <c:v>-4.7062643134459934E-4</c:v>
                </c:pt>
                <c:pt idx="43">
                  <c:v>-1.2963734594147894E-3</c:v>
                </c:pt>
                <c:pt idx="44">
                  <c:v>-2.7487216093676132E-3</c:v>
                </c:pt>
                <c:pt idx="45">
                  <c:v>-6.338278009590261E-3</c:v>
                </c:pt>
                <c:pt idx="46">
                  <c:v>-1.4928097151500983E-2</c:v>
                </c:pt>
                <c:pt idx="47">
                  <c:v>-3.442700787476885E-2</c:v>
                </c:pt>
                <c:pt idx="48">
                  <c:v>-7.6056238025064213E-2</c:v>
                </c:pt>
                <c:pt idx="49">
                  <c:v>-0.15180621789200988</c:v>
                </c:pt>
                <c:pt idx="50">
                  <c:v>-0.24943423210662555</c:v>
                </c:pt>
                <c:pt idx="51">
                  <c:v>-0.29993010174217433</c:v>
                </c:pt>
                <c:pt idx="52">
                  <c:v>-0.24943144399113415</c:v>
                </c:pt>
                <c:pt idx="53">
                  <c:v>-0.15180228411260691</c:v>
                </c:pt>
                <c:pt idx="54">
                  <c:v>-7.6050691709014684E-2</c:v>
                </c:pt>
                <c:pt idx="55">
                  <c:v>-3.4419838810133843E-2</c:v>
                </c:pt>
                <c:pt idx="56">
                  <c:v>-1.49124500752278E-2</c:v>
                </c:pt>
                <c:pt idx="57">
                  <c:v>-6.3055927569097715E-3</c:v>
                </c:pt>
                <c:pt idx="58">
                  <c:v>-2.6683608158608253E-3</c:v>
                </c:pt>
                <c:pt idx="59">
                  <c:v>-1.1091389065669304E-3</c:v>
                </c:pt>
                <c:pt idx="60">
                  <c:v>-4.8796918495811067E-4</c:v>
                </c:pt>
                <c:pt idx="61">
                  <c:v>-2.2037737902171639E-4</c:v>
                </c:pt>
                <c:pt idx="62">
                  <c:v>-8.5258614352922175E-5</c:v>
                </c:pt>
                <c:pt idx="63">
                  <c:v>-2.3511927941247665E-2</c:v>
                </c:pt>
                <c:pt idx="64">
                  <c:v>4.6264376423235859E-2</c:v>
                </c:pt>
                <c:pt idx="65">
                  <c:v>-5.517655834348105E-2</c:v>
                </c:pt>
                <c:pt idx="66">
                  <c:v>5.552678681488462E-2</c:v>
                </c:pt>
                <c:pt idx="67">
                  <c:v>-9.5435158948171173E-2</c:v>
                </c:pt>
                <c:pt idx="68">
                  <c:v>7.5127483381488266E-2</c:v>
                </c:pt>
                <c:pt idx="69">
                  <c:v>-0.29159573198675681</c:v>
                </c:pt>
                <c:pt idx="70">
                  <c:v>0.10048328248687489</c:v>
                </c:pt>
                <c:pt idx="71">
                  <c:v>-3.0687414605382322</c:v>
                </c:pt>
                <c:pt idx="72">
                  <c:v>7.8903671014413428</c:v>
                </c:pt>
                <c:pt idx="73">
                  <c:v>-3.0682389795429366</c:v>
                </c:pt>
                <c:pt idx="74">
                  <c:v>9.9461694006224274E-2</c:v>
                </c:pt>
                <c:pt idx="75">
                  <c:v>-0.28998350994084182</c:v>
                </c:pt>
                <c:pt idx="76">
                  <c:v>7.2855382610818462E-2</c:v>
                </c:pt>
                <c:pt idx="77">
                  <c:v>-9.2330528516326837E-2</c:v>
                </c:pt>
                <c:pt idx="78">
                  <c:v>5.1455616266596116E-2</c:v>
                </c:pt>
                <c:pt idx="79">
                  <c:v>-4.9674688614686068E-2</c:v>
                </c:pt>
                <c:pt idx="80">
                  <c:v>3.9256566427934965E-2</c:v>
                </c:pt>
                <c:pt idx="81">
                  <c:v>-3.6896684008105841E-2</c:v>
                </c:pt>
                <c:pt idx="82">
                  <c:v>3.4063565343393463E-2</c:v>
                </c:pt>
                <c:pt idx="83">
                  <c:v>-1.6892219036886161E-2</c:v>
                </c:pt>
              </c:numCache>
            </c:numRef>
          </c:val>
          <c:extLst>
            <c:ext xmlns:c16="http://schemas.microsoft.com/office/drawing/2014/chart" uri="{C3380CC4-5D6E-409C-BE32-E72D297353CC}">
              <c16:uniqueId val="{00000048-5631-41B3-A340-31C48878FC1C}"/>
            </c:ext>
          </c:extLst>
        </c:ser>
        <c:ser>
          <c:idx val="73"/>
          <c:order val="73"/>
          <c:val>
            <c:numRef>
              <c:f>Jacobian!$B$253:$CG$253</c:f>
              <c:numCache>
                <c:formatCode>0.00E+00</c:formatCode>
                <c:ptCount val="84"/>
                <c:pt idx="0">
                  <c:v>5.8710309589600348E-8</c:v>
                </c:pt>
                <c:pt idx="1">
                  <c:v>1.5744179462366809E-7</c:v>
                </c:pt>
                <c:pt idx="2">
                  <c:v>3.1524301812237916E-7</c:v>
                </c:pt>
                <c:pt idx="3">
                  <c:v>7.0168102187175516E-7</c:v>
                </c:pt>
                <c:pt idx="4">
                  <c:v>1.569021301650281E-6</c:v>
                </c:pt>
                <c:pt idx="5">
                  <c:v>3.4357549980566341E-6</c:v>
                </c:pt>
                <c:pt idx="6">
                  <c:v>7.2235116285764057E-6</c:v>
                </c:pt>
                <c:pt idx="7">
                  <c:v>1.4259586873570713E-5</c:v>
                </c:pt>
                <c:pt idx="8">
                  <c:v>2.5360400139080081E-5</c:v>
                </c:pt>
                <c:pt idx="9">
                  <c:v>3.8112749977791266E-5</c:v>
                </c:pt>
                <c:pt idx="10">
                  <c:v>4.4898237610709275E-5</c:v>
                </c:pt>
                <c:pt idx="11">
                  <c:v>4.0010465796086169E-5</c:v>
                </c:pt>
                <c:pt idx="12">
                  <c:v>2.7970142032784752E-5</c:v>
                </c:pt>
                <c:pt idx="13">
                  <c:v>1.6537817692445209E-5</c:v>
                </c:pt>
                <c:pt idx="14">
                  <c:v>8.8158635258167137E-6</c:v>
                </c:pt>
                <c:pt idx="15">
                  <c:v>4.4146610007048062E-6</c:v>
                </c:pt>
                <c:pt idx="16">
                  <c:v>2.1235403833061602E-6</c:v>
                </c:pt>
                <c:pt idx="17">
                  <c:v>1.0007035358579667E-6</c:v>
                </c:pt>
                <c:pt idx="18">
                  <c:v>4.7421234564490266E-7</c:v>
                </c:pt>
                <c:pt idx="19">
                  <c:v>2.5019526678530885E-7</c:v>
                </c:pt>
                <c:pt idx="20">
                  <c:v>9.3695727968657796E-8</c:v>
                </c:pt>
                <c:pt idx="21">
                  <c:v>-6.9900057403191752E-8</c:v>
                </c:pt>
                <c:pt idx="22">
                  <c:v>5.5948953787804309E-7</c:v>
                </c:pt>
                <c:pt idx="23">
                  <c:v>1.6434058845778763E-7</c:v>
                </c:pt>
                <c:pt idx="24">
                  <c:v>1.5065229455572162E-6</c:v>
                </c:pt>
                <c:pt idx="25">
                  <c:v>2.0653687333784811E-6</c:v>
                </c:pt>
                <c:pt idx="26">
                  <c:v>5.9935145582455311E-6</c:v>
                </c:pt>
                <c:pt idx="27">
                  <c:v>1.0794121543619315E-5</c:v>
                </c:pt>
                <c:pt idx="28">
                  <c:v>2.5197994516567649E-5</c:v>
                </c:pt>
                <c:pt idx="29">
                  <c:v>4.7054346743684357E-5</c:v>
                </c:pt>
                <c:pt idx="30">
                  <c:v>1.1307895754751436E-4</c:v>
                </c:pt>
                <c:pt idx="31">
                  <c:v>3.7829705104825133E-4</c:v>
                </c:pt>
                <c:pt idx="32">
                  <c:v>1.1469603147217139E-4</c:v>
                </c:pt>
                <c:pt idx="33">
                  <c:v>4.9927311758262094E-5</c:v>
                </c:pt>
                <c:pt idx="34">
                  <c:v>2.6979911752126465E-5</c:v>
                </c:pt>
                <c:pt idx="35">
                  <c:v>1.2251987262913253E-5</c:v>
                </c:pt>
                <c:pt idx="36">
                  <c:v>6.6695741054500947E-6</c:v>
                </c:pt>
                <c:pt idx="37">
                  <c:v>2.6059435130466953E-6</c:v>
                </c:pt>
                <c:pt idx="38">
                  <c:v>1.6697158765496506E-6</c:v>
                </c:pt>
                <c:pt idx="39">
                  <c:v>3.4359139521402093E-7</c:v>
                </c:pt>
                <c:pt idx="40">
                  <c:v>5.9866494628551033E-7</c:v>
                </c:pt>
                <c:pt idx="41">
                  <c:v>-3.4674342553097592E-8</c:v>
                </c:pt>
                <c:pt idx="42">
                  <c:v>-1.9001929453137594E-4</c:v>
                </c:pt>
                <c:pt idx="43">
                  <c:v>-5.5593804758104204E-4</c:v>
                </c:pt>
                <c:pt idx="44">
                  <c:v>-1.1368397615789487E-3</c:v>
                </c:pt>
                <c:pt idx="45">
                  <c:v>-2.6810147780497945E-3</c:v>
                </c:pt>
                <c:pt idx="46">
                  <c:v>-6.3111538146317855E-3</c:v>
                </c:pt>
                <c:pt idx="47">
                  <c:v>-1.4916766663675977E-2</c:v>
                </c:pt>
                <c:pt idx="48">
                  <c:v>-3.442444716017732E-2</c:v>
                </c:pt>
                <c:pt idx="49">
                  <c:v>-7.6058521761306966E-2</c:v>
                </c:pt>
                <c:pt idx="50">
                  <c:v>-0.15181499365653711</c:v>
                </c:pt>
                <c:pt idx="51">
                  <c:v>-0.24944967351634212</c:v>
                </c:pt>
                <c:pt idx="52">
                  <c:v>-0.29994946770657799</c:v>
                </c:pt>
                <c:pt idx="53">
                  <c:v>-0.24944777580052421</c:v>
                </c:pt>
                <c:pt idx="54">
                  <c:v>-0.15181238391463583</c:v>
                </c:pt>
                <c:pt idx="55">
                  <c:v>-7.6056243530481876E-2</c:v>
                </c:pt>
                <c:pt idx="56">
                  <c:v>-3.4422854808276955E-2</c:v>
                </c:pt>
                <c:pt idx="57">
                  <c:v>-1.491578775767155E-2</c:v>
                </c:pt>
                <c:pt idx="58">
                  <c:v>-6.3105992955510516E-3</c:v>
                </c:pt>
                <c:pt idx="59">
                  <c:v>-2.6807157555332525E-3</c:v>
                </c:pt>
                <c:pt idx="60">
                  <c:v>-1.1366807922549875E-3</c:v>
                </c:pt>
                <c:pt idx="61">
                  <c:v>-5.5584529410665343E-4</c:v>
                </c:pt>
                <c:pt idx="62">
                  <c:v>-1.8998430911433361E-4</c:v>
                </c:pt>
                <c:pt idx="63">
                  <c:v>1.9247414456700924E-2</c:v>
                </c:pt>
                <c:pt idx="64">
                  <c:v>-4.0406923503417291E-2</c:v>
                </c:pt>
                <c:pt idx="65">
                  <c:v>4.1838650741749521E-2</c:v>
                </c:pt>
                <c:pt idx="66">
                  <c:v>-5.1672621185436279E-2</c:v>
                </c:pt>
                <c:pt idx="67">
                  <c:v>5.2951131629340301E-2</c:v>
                </c:pt>
                <c:pt idx="68">
                  <c:v>-9.3447190944993541E-2</c:v>
                </c:pt>
                <c:pt idx="69">
                  <c:v>7.3640482781662173E-2</c:v>
                </c:pt>
                <c:pt idx="70">
                  <c:v>-0.29050557124426074</c:v>
                </c:pt>
                <c:pt idx="71">
                  <c:v>9.9709794720191994E-2</c:v>
                </c:pt>
                <c:pt idx="72">
                  <c:v>-3.0684507778037093</c:v>
                </c:pt>
                <c:pt idx="73">
                  <c:v>7.8906810559968461</c:v>
                </c:pt>
                <c:pt idx="74">
                  <c:v>-3.0684491607297786</c:v>
                </c:pt>
                <c:pt idx="75">
                  <c:v>9.9712667685209241E-2</c:v>
                </c:pt>
                <c:pt idx="76">
                  <c:v>-0.29050378932696591</c:v>
                </c:pt>
                <c:pt idx="77">
                  <c:v>7.3641940647376627E-2</c:v>
                </c:pt>
                <c:pt idx="78">
                  <c:v>-9.3446514885431195E-2</c:v>
                </c:pt>
                <c:pt idx="79">
                  <c:v>5.2951672204111511E-2</c:v>
                </c:pt>
                <c:pt idx="80">
                  <c:v>-5.1672457992499483E-2</c:v>
                </c:pt>
                <c:pt idx="81">
                  <c:v>4.1838829992547816E-2</c:v>
                </c:pt>
                <c:pt idx="82">
                  <c:v>-4.0406884328001311E-2</c:v>
                </c:pt>
                <c:pt idx="83">
                  <c:v>1.9247449682429134E-2</c:v>
                </c:pt>
              </c:numCache>
            </c:numRef>
          </c:val>
          <c:extLst>
            <c:ext xmlns:c16="http://schemas.microsoft.com/office/drawing/2014/chart" uri="{C3380CC4-5D6E-409C-BE32-E72D297353CC}">
              <c16:uniqueId val="{00000049-5631-41B3-A340-31C48878FC1C}"/>
            </c:ext>
          </c:extLst>
        </c:ser>
        <c:ser>
          <c:idx val="74"/>
          <c:order val="74"/>
          <c:val>
            <c:numRef>
              <c:f>Jacobian!$B$254:$CG$254</c:f>
              <c:numCache>
                <c:formatCode>0.00E+00</c:formatCode>
                <c:ptCount val="84"/>
                <c:pt idx="0">
                  <c:v>2.6711416102537713E-8</c:v>
                </c:pt>
                <c:pt idx="1">
                  <c:v>7.1080660731429888E-8</c:v>
                </c:pt>
                <c:pt idx="2">
                  <c:v>1.452096755955554E-7</c:v>
                </c:pt>
                <c:pt idx="3">
                  <c:v>3.2599077937545656E-7</c:v>
                </c:pt>
                <c:pt idx="4">
                  <c:v>7.4320769409604241E-7</c:v>
                </c:pt>
                <c:pt idx="5">
                  <c:v>1.6638295246996422E-6</c:v>
                </c:pt>
                <c:pt idx="6">
                  <c:v>3.6267113500641393E-6</c:v>
                </c:pt>
                <c:pt idx="7">
                  <c:v>7.5788841937858265E-6</c:v>
                </c:pt>
                <c:pt idx="8">
                  <c:v>1.4864326454037084E-5</c:v>
                </c:pt>
                <c:pt idx="9">
                  <c:v>2.6263231352258161E-5</c:v>
                </c:pt>
                <c:pt idx="10">
                  <c:v>3.921463956165353E-5</c:v>
                </c:pt>
                <c:pt idx="11">
                  <c:v>4.5903811348448242E-5</c:v>
                </c:pt>
                <c:pt idx="12">
                  <c:v>4.0650735165056278E-5</c:v>
                </c:pt>
                <c:pt idx="13">
                  <c:v>2.824045017979605E-5</c:v>
                </c:pt>
                <c:pt idx="14">
                  <c:v>1.6594863920226228E-5</c:v>
                </c:pt>
                <c:pt idx="15">
                  <c:v>8.7955722794461586E-6</c:v>
                </c:pt>
                <c:pt idx="16">
                  <c:v>4.3863294708931685E-6</c:v>
                </c:pt>
                <c:pt idx="17">
                  <c:v>2.1137813043825446E-6</c:v>
                </c:pt>
                <c:pt idx="18">
                  <c:v>1.0219626981034557E-6</c:v>
                </c:pt>
                <c:pt idx="19">
                  <c:v>5.4441532738080552E-7</c:v>
                </c:pt>
                <c:pt idx="20">
                  <c:v>2.0660422335255907E-7</c:v>
                </c:pt>
                <c:pt idx="21">
                  <c:v>1.7797457266856563E-7</c:v>
                </c:pt>
                <c:pt idx="22">
                  <c:v>-1.7520775891736483E-7</c:v>
                </c:pt>
                <c:pt idx="23">
                  <c:v>5.2752541087775132E-7</c:v>
                </c:pt>
                <c:pt idx="24">
                  <c:v>2.0784166213034255E-7</c:v>
                </c:pt>
                <c:pt idx="25">
                  <c:v>1.5372295335405404E-6</c:v>
                </c:pt>
                <c:pt idx="26">
                  <c:v>2.183020731627978E-6</c:v>
                </c:pt>
                <c:pt idx="27">
                  <c:v>6.1642770645439656E-6</c:v>
                </c:pt>
                <c:pt idx="28">
                  <c:v>1.1143491163982143E-5</c:v>
                </c:pt>
                <c:pt idx="29">
                  <c:v>2.5761266315388802E-5</c:v>
                </c:pt>
                <c:pt idx="30">
                  <c:v>4.8052087703204216E-5</c:v>
                </c:pt>
                <c:pt idx="31">
                  <c:v>1.1471334270281082E-4</c:v>
                </c:pt>
                <c:pt idx="32">
                  <c:v>3.8303993682774266E-4</c:v>
                </c:pt>
                <c:pt idx="33">
                  <c:v>1.158672872500509E-4</c:v>
                </c:pt>
                <c:pt idx="34">
                  <c:v>5.0107987059757104E-5</c:v>
                </c:pt>
                <c:pt idx="35">
                  <c:v>2.7029370603063603E-5</c:v>
                </c:pt>
                <c:pt idx="36">
                  <c:v>1.214764058129152E-5</c:v>
                </c:pt>
                <c:pt idx="37">
                  <c:v>6.6450209251137052E-6</c:v>
                </c:pt>
                <c:pt idx="38">
                  <c:v>2.519223504074096E-6</c:v>
                </c:pt>
                <c:pt idx="39">
                  <c:v>1.713777288757473E-6</c:v>
                </c:pt>
                <c:pt idx="40">
                  <c:v>2.9374900819363681E-7</c:v>
                </c:pt>
                <c:pt idx="41">
                  <c:v>4.2451287782469085E-7</c:v>
                </c:pt>
                <c:pt idx="42">
                  <c:v>-8.5285017414775047E-5</c:v>
                </c:pt>
                <c:pt idx="43">
                  <c:v>-2.2044645167361437E-4</c:v>
                </c:pt>
                <c:pt idx="44">
                  <c:v>-4.8810250794755633E-4</c:v>
                </c:pt>
                <c:pt idx="45">
                  <c:v>-1.1094145571142625E-3</c:v>
                </c:pt>
                <c:pt idx="46">
                  <c:v>-2.6689522804134087E-3</c:v>
                </c:pt>
                <c:pt idx="47">
                  <c:v>-6.3068438523600475E-3</c:v>
                </c:pt>
                <c:pt idx="48">
                  <c:v>-1.4915086636740455E-2</c:v>
                </c:pt>
                <c:pt idx="49">
                  <c:v>-3.4425288131368199E-2</c:v>
                </c:pt>
                <c:pt idx="50">
                  <c:v>-7.6061579578249008E-2</c:v>
                </c:pt>
                <c:pt idx="51">
                  <c:v>-0.15182225664270479</c:v>
                </c:pt>
                <c:pt idx="52">
                  <c:v>-0.24946209847074913</c:v>
                </c:pt>
                <c:pt idx="53">
                  <c:v>-0.29996479409891585</c:v>
                </c:pt>
                <c:pt idx="54">
                  <c:v>-0.24946112436781151</c:v>
                </c:pt>
                <c:pt idx="55">
                  <c:v>-0.15182101664534253</c:v>
                </c:pt>
                <c:pt idx="56">
                  <c:v>-7.6062609054458677E-2</c:v>
                </c:pt>
                <c:pt idx="57">
                  <c:v>-3.4429299351915438E-2</c:v>
                </c:pt>
                <c:pt idx="58">
                  <c:v>-1.4928791409125203E-2</c:v>
                </c:pt>
                <c:pt idx="59">
                  <c:v>-6.3384274322485293E-3</c:v>
                </c:pt>
                <c:pt idx="60">
                  <c:v>-2.7487178173207826E-3</c:v>
                </c:pt>
                <c:pt idx="61">
                  <c:v>-1.2963313328850563E-3</c:v>
                </c:pt>
                <c:pt idx="62">
                  <c:v>-4.7060730696253834E-4</c:v>
                </c:pt>
                <c:pt idx="63">
                  <c:v>-1.6894296445843299E-2</c:v>
                </c:pt>
                <c:pt idx="64">
                  <c:v>3.4067699123706545E-2</c:v>
                </c:pt>
                <c:pt idx="65">
                  <c:v>-3.6901224394623844E-2</c:v>
                </c:pt>
                <c:pt idx="66">
                  <c:v>3.9261211127917431E-2</c:v>
                </c:pt>
                <c:pt idx="67">
                  <c:v>-4.9680923653034184E-2</c:v>
                </c:pt>
                <c:pt idx="68">
                  <c:v>5.1461463841853503E-2</c:v>
                </c:pt>
                <c:pt idx="69">
                  <c:v>-9.2342407263129506E-2</c:v>
                </c:pt>
                <c:pt idx="70">
                  <c:v>7.2863207829833035E-2</c:v>
                </c:pt>
                <c:pt idx="71">
                  <c:v>-0.29002029532693718</c:v>
                </c:pt>
                <c:pt idx="72">
                  <c:v>9.9472445897125214E-2</c:v>
                </c:pt>
                <c:pt idx="73">
                  <c:v>-3.0686155162305009</c:v>
                </c:pt>
                <c:pt idx="74">
                  <c:v>7.8913629030880212</c:v>
                </c:pt>
                <c:pt idx="75">
                  <c:v>-3.0691148270628519</c:v>
                </c:pt>
                <c:pt idx="76">
                  <c:v>0.10049986833087769</c:v>
                </c:pt>
                <c:pt idx="77">
                  <c:v>-0.29162917180675707</c:v>
                </c:pt>
                <c:pt idx="78">
                  <c:v>7.5138484645544845E-2</c:v>
                </c:pt>
                <c:pt idx="79">
                  <c:v>-9.5446074844064088E-2</c:v>
                </c:pt>
                <c:pt idx="80">
                  <c:v>5.5534207834281604E-2</c:v>
                </c:pt>
                <c:pt idx="81">
                  <c:v>-5.518313752727718E-2</c:v>
                </c:pt>
                <c:pt idx="82">
                  <c:v>4.6270230088601774E-2</c:v>
                </c:pt>
                <c:pt idx="83">
                  <c:v>-2.3514774891224704E-2</c:v>
                </c:pt>
              </c:numCache>
            </c:numRef>
          </c:val>
          <c:extLst>
            <c:ext xmlns:c16="http://schemas.microsoft.com/office/drawing/2014/chart" uri="{C3380CC4-5D6E-409C-BE32-E72D297353CC}">
              <c16:uniqueId val="{0000004A-5631-41B3-A340-31C48878FC1C}"/>
            </c:ext>
          </c:extLst>
        </c:ser>
        <c:ser>
          <c:idx val="75"/>
          <c:order val="75"/>
          <c:val>
            <c:numRef>
              <c:f>Jacobian!$B$255:$CG$255</c:f>
              <c:numCache>
                <c:formatCode>0.00E+00</c:formatCode>
                <c:ptCount val="84"/>
                <c:pt idx="0">
                  <c:v>1.1802310438069773E-8</c:v>
                </c:pt>
                <c:pt idx="1">
                  <c:v>3.2390969367327321E-8</c:v>
                </c:pt>
                <c:pt idx="2">
                  <c:v>6.562648944802951E-8</c:v>
                </c:pt>
                <c:pt idx="3">
                  <c:v>1.5026977877572251E-7</c:v>
                </c:pt>
                <c:pt idx="4">
                  <c:v>3.4538806506796557E-7</c:v>
                </c:pt>
                <c:pt idx="5">
                  <c:v>7.8811899610837723E-7</c:v>
                </c:pt>
                <c:pt idx="6">
                  <c:v>1.7562498438929134E-6</c:v>
                </c:pt>
                <c:pt idx="7">
                  <c:v>3.804853010174716E-6</c:v>
                </c:pt>
                <c:pt idx="8">
                  <c:v>7.8995040746301388E-6</c:v>
                </c:pt>
                <c:pt idx="9">
                  <c:v>1.5391020464918719E-5</c:v>
                </c:pt>
                <c:pt idx="10">
                  <c:v>2.7015605089688283E-5</c:v>
                </c:pt>
                <c:pt idx="11">
                  <c:v>4.0078584733112866E-5</c:v>
                </c:pt>
                <c:pt idx="12">
                  <c:v>4.6620511651595736E-5</c:v>
                </c:pt>
                <c:pt idx="13">
                  <c:v>4.1030985956818602E-5</c:v>
                </c:pt>
                <c:pt idx="14">
                  <c:v>2.833234368992404E-5</c:v>
                </c:pt>
                <c:pt idx="15">
                  <c:v>1.6555496467981292E-5</c:v>
                </c:pt>
                <c:pt idx="16">
                  <c:v>8.739890161966508E-6</c:v>
                </c:pt>
                <c:pt idx="17">
                  <c:v>4.368398263360397E-6</c:v>
                </c:pt>
                <c:pt idx="18">
                  <c:v>2.1616647552405495E-6</c:v>
                </c:pt>
                <c:pt idx="19">
                  <c:v>1.1758470595369551E-6</c:v>
                </c:pt>
                <c:pt idx="20">
                  <c:v>4.4852510324018602E-7</c:v>
                </c:pt>
                <c:pt idx="21">
                  <c:v>-1.0615678320159558E-7</c:v>
                </c:pt>
                <c:pt idx="22">
                  <c:v>3.0052047946566461E-7</c:v>
                </c:pt>
                <c:pt idx="23">
                  <c:v>-1.5527475264442576E-7</c:v>
                </c:pt>
                <c:pt idx="24">
                  <c:v>5.1677586337725966E-7</c:v>
                </c:pt>
                <c:pt idx="25">
                  <c:v>2.4744526622218282E-7</c:v>
                </c:pt>
                <c:pt idx="26">
                  <c:v>1.5702405432540794E-6</c:v>
                </c:pt>
                <c:pt idx="27">
                  <c:v>2.2845016270154325E-6</c:v>
                </c:pt>
                <c:pt idx="28">
                  <c:v>6.3143731051160395E-6</c:v>
                </c:pt>
                <c:pt idx="29">
                  <c:v>1.1440968917576836E-5</c:v>
                </c:pt>
                <c:pt idx="30">
                  <c:v>2.6233878369294323E-5</c:v>
                </c:pt>
                <c:pt idx="31">
                  <c:v>4.8845930060678243E-5</c:v>
                </c:pt>
                <c:pt idx="32">
                  <c:v>1.158879142774264E-4</c:v>
                </c:pt>
                <c:pt idx="33">
                  <c:v>3.8605660808731473E-4</c:v>
                </c:pt>
                <c:pt idx="34">
                  <c:v>1.1656736813093112E-4</c:v>
                </c:pt>
                <c:pt idx="35">
                  <c:v>5.0018635017348602E-5</c:v>
                </c:pt>
                <c:pt idx="36">
                  <c:v>2.6966895017935191E-5</c:v>
                </c:pt>
                <c:pt idx="37">
                  <c:v>1.1952133438753894E-5</c:v>
                </c:pt>
                <c:pt idx="38">
                  <c:v>6.6205410833096427E-6</c:v>
                </c:pt>
                <c:pt idx="39">
                  <c:v>2.4184884687121958E-6</c:v>
                </c:pt>
                <c:pt idx="40">
                  <c:v>1.8761405677296706E-6</c:v>
                </c:pt>
                <c:pt idx="41">
                  <c:v>3.1515603262262753E-7</c:v>
                </c:pt>
                <c:pt idx="42">
                  <c:v>-3.0418469895421245E-5</c:v>
                </c:pt>
                <c:pt idx="43">
                  <c:v>-1.0271669119961135E-4</c:v>
                </c:pt>
                <c:pt idx="44">
                  <c:v>-1.9298245837788772E-4</c:v>
                </c:pt>
                <c:pt idx="45">
                  <c:v>-4.7594751325077728E-4</c:v>
                </c:pt>
                <c:pt idx="46">
                  <c:v>-1.1048758919500368E-3</c:v>
                </c:pt>
                <c:pt idx="47">
                  <c:v>-2.6667014299683739E-3</c:v>
                </c:pt>
                <c:pt idx="48">
                  <c:v>-6.3062986979326805E-3</c:v>
                </c:pt>
                <c:pt idx="49">
                  <c:v>-1.4914961498904148E-2</c:v>
                </c:pt>
                <c:pt idx="50">
                  <c:v>-3.44260894413492E-2</c:v>
                </c:pt>
                <c:pt idx="51">
                  <c:v>-7.6063679137256895E-2</c:v>
                </c:pt>
                <c:pt idx="52">
                  <c:v>-0.151826813003195</c:v>
                </c:pt>
                <c:pt idx="53">
                  <c:v>-0.24947030962838573</c:v>
                </c:pt>
                <c:pt idx="54">
                  <c:v>-0.29997510465088756</c:v>
                </c:pt>
                <c:pt idx="55">
                  <c:v>-0.24947165532745172</c:v>
                </c:pt>
                <c:pt idx="56">
                  <c:v>-0.15183072435368997</c:v>
                </c:pt>
                <c:pt idx="57">
                  <c:v>-7.6077441559714881E-2</c:v>
                </c:pt>
                <c:pt idx="58">
                  <c:v>-3.4458020939699185E-2</c:v>
                </c:pt>
                <c:pt idx="59">
                  <c:v>-1.499720511774009E-2</c:v>
                </c:pt>
                <c:pt idx="60">
                  <c:v>-6.4982630325874507E-3</c:v>
                </c:pt>
                <c:pt idx="61">
                  <c:v>-3.1341743477418297E-3</c:v>
                </c:pt>
                <c:pt idx="62">
                  <c:v>-1.1063771202023257E-3</c:v>
                </c:pt>
                <c:pt idx="63">
                  <c:v>1.4819751831096113E-2</c:v>
                </c:pt>
                <c:pt idx="64">
                  <c:v>-3.028177175443145E-2</c:v>
                </c:pt>
                <c:pt idx="65">
                  <c:v>3.1489054532420159E-2</c:v>
                </c:pt>
                <c:pt idx="66">
                  <c:v>-3.4907971669298425E-2</c:v>
                </c:pt>
                <c:pt idx="67">
                  <c:v>3.7769898285237212E-2</c:v>
                </c:pt>
                <c:pt idx="68">
                  <c:v>-4.8572887627309914E-2</c:v>
                </c:pt>
                <c:pt idx="69">
                  <c:v>5.0681698368551145E-2</c:v>
                </c:pt>
                <c:pt idx="70">
                  <c:v>-9.1844963100552887E-2</c:v>
                </c:pt>
                <c:pt idx="71">
                  <c:v>7.2622261711976485E-2</c:v>
                </c:pt>
                <c:pt idx="72">
                  <c:v>-0.29002983546380223</c:v>
                </c:pt>
                <c:pt idx="73">
                  <c:v>9.9720430531683502E-2</c:v>
                </c:pt>
                <c:pt idx="74">
                  <c:v>-3.0692207600788275</c:v>
                </c:pt>
                <c:pt idx="75">
                  <c:v>7.8924235415996717</c:v>
                </c:pt>
                <c:pt idx="76">
                  <c:v>-3.0703297987392473</c:v>
                </c:pt>
                <c:pt idx="77">
                  <c:v>0.10199595441363578</c:v>
                </c:pt>
                <c:pt idx="78">
                  <c:v>-0.29363383998450288</c:v>
                </c:pt>
                <c:pt idx="79">
                  <c:v>7.7720723182047771E-2</c:v>
                </c:pt>
                <c:pt idx="80">
                  <c:v>-9.8957437472231374E-2</c:v>
                </c:pt>
                <c:pt idx="81">
                  <c:v>5.9965358542774336E-2</c:v>
                </c:pt>
                <c:pt idx="82">
                  <c:v>-6.1805833752682851E-2</c:v>
                </c:pt>
                <c:pt idx="83">
                  <c:v>2.7022656382331013E-2</c:v>
                </c:pt>
              </c:numCache>
            </c:numRef>
          </c:val>
          <c:extLst>
            <c:ext xmlns:c16="http://schemas.microsoft.com/office/drawing/2014/chart" uri="{C3380CC4-5D6E-409C-BE32-E72D297353CC}">
              <c16:uniqueId val="{0000004B-5631-41B3-A340-31C48878FC1C}"/>
            </c:ext>
          </c:extLst>
        </c:ser>
        <c:ser>
          <c:idx val="76"/>
          <c:order val="76"/>
          <c:val>
            <c:numRef>
              <c:f>Jacobian!$B$256:$CG$256</c:f>
              <c:numCache>
                <c:formatCode>0.00E+00</c:formatCode>
                <c:ptCount val="84"/>
                <c:pt idx="0">
                  <c:v>5.4236971866053607E-9</c:v>
                </c:pt>
                <c:pt idx="1">
                  <c:v>1.4172385183519235E-8</c:v>
                </c:pt>
                <c:pt idx="2">
                  <c:v>2.9966997254764729E-8</c:v>
                </c:pt>
                <c:pt idx="3">
                  <c:v>6.7969192925161665E-8</c:v>
                </c:pt>
                <c:pt idx="4">
                  <c:v>1.5922937856728406E-7</c:v>
                </c:pt>
                <c:pt idx="5">
                  <c:v>3.6629167953994569E-7</c:v>
                </c:pt>
                <c:pt idx="6">
                  <c:v>8.3188213194225259E-7</c:v>
                </c:pt>
                <c:pt idx="7">
                  <c:v>1.8424957307229881E-6</c:v>
                </c:pt>
                <c:pt idx="8">
                  <c:v>3.9657035647578105E-6</c:v>
                </c:pt>
                <c:pt idx="9">
                  <c:v>8.1790064431506725E-6</c:v>
                </c:pt>
                <c:pt idx="10">
                  <c:v>1.58303139435066E-5</c:v>
                </c:pt>
                <c:pt idx="11">
                  <c:v>2.7605453750182583E-5</c:v>
                </c:pt>
                <c:pt idx="12">
                  <c:v>4.069271051071932E-5</c:v>
                </c:pt>
                <c:pt idx="13">
                  <c:v>4.7042532028370613E-5</c:v>
                </c:pt>
                <c:pt idx="14">
                  <c:v>4.1156236996076678E-5</c:v>
                </c:pt>
                <c:pt idx="15">
                  <c:v>2.8263982432309336E-5</c:v>
                </c:pt>
                <c:pt idx="16">
                  <c:v>1.6454426096133602E-5</c:v>
                </c:pt>
                <c:pt idx="17">
                  <c:v>8.7108450571882149E-6</c:v>
                </c:pt>
                <c:pt idx="18">
                  <c:v>4.4764487222418325E-6</c:v>
                </c:pt>
                <c:pt idx="19">
                  <c:v>2.4949144298598746E-6</c:v>
                </c:pt>
                <c:pt idx="20">
                  <c:v>9.6442833687094925E-7</c:v>
                </c:pt>
                <c:pt idx="21">
                  <c:v>1.2007683504610618E-7</c:v>
                </c:pt>
                <c:pt idx="22">
                  <c:v>-2.0593596107170559E-7</c:v>
                </c:pt>
                <c:pt idx="23">
                  <c:v>2.8143258993356051E-7</c:v>
                </c:pt>
                <c:pt idx="24">
                  <c:v>-1.3344697880268023E-7</c:v>
                </c:pt>
                <c:pt idx="25">
                  <c:v>5.1246832291636792E-7</c:v>
                </c:pt>
                <c:pt idx="26">
                  <c:v>2.8362412401027125E-7</c:v>
                </c:pt>
                <c:pt idx="27">
                  <c:v>1.5989480404875954E-6</c:v>
                </c:pt>
                <c:pt idx="28">
                  <c:v>2.3758875246257223E-6</c:v>
                </c:pt>
                <c:pt idx="29">
                  <c:v>6.4387720268394114E-6</c:v>
                </c:pt>
                <c:pt idx="30">
                  <c:v>1.169983309778431E-5</c:v>
                </c:pt>
                <c:pt idx="31">
                  <c:v>2.6598654294269753E-5</c:v>
                </c:pt>
                <c:pt idx="32">
                  <c:v>4.9471010202325192E-5</c:v>
                </c:pt>
                <c:pt idx="33">
                  <c:v>1.1658093930911264E-4</c:v>
                </c:pt>
                <c:pt idx="34">
                  <c:v>3.876001534966635E-4</c:v>
                </c:pt>
                <c:pt idx="35">
                  <c:v>1.167538415366769E-4</c:v>
                </c:pt>
                <c:pt idx="36">
                  <c:v>4.9703794670595788E-5</c:v>
                </c:pt>
                <c:pt idx="37">
                  <c:v>2.6761067268757835E-5</c:v>
                </c:pt>
                <c:pt idx="38">
                  <c:v>1.1724487988468522E-5</c:v>
                </c:pt>
                <c:pt idx="39">
                  <c:v>6.6627253700658603E-6</c:v>
                </c:pt>
                <c:pt idx="40">
                  <c:v>2.4422524142417545E-6</c:v>
                </c:pt>
                <c:pt idx="41">
                  <c:v>1.4348243566604075E-6</c:v>
                </c:pt>
                <c:pt idx="42">
                  <c:v>-1.742929306601189E-5</c:v>
                </c:pt>
                <c:pt idx="43">
                  <c:v>-3.3369902739444238E-5</c:v>
                </c:pt>
                <c:pt idx="44">
                  <c:v>-9.0553928492547115E-5</c:v>
                </c:pt>
                <c:pt idx="45">
                  <c:v>-1.8842587344177248E-4</c:v>
                </c:pt>
                <c:pt idx="46">
                  <c:v>-4.7364883703275405E-4</c:v>
                </c:pt>
                <c:pt idx="47">
                  <c:v>-1.1042040213575259E-3</c:v>
                </c:pt>
                <c:pt idx="48">
                  <c:v>-2.6662428503059763E-3</c:v>
                </c:pt>
                <c:pt idx="49">
                  <c:v>-6.3062573342877503E-3</c:v>
                </c:pt>
                <c:pt idx="50">
                  <c:v>-1.4915064630571951E-2</c:v>
                </c:pt>
                <c:pt idx="51">
                  <c:v>-3.4426485972567797E-2</c:v>
                </c:pt>
                <c:pt idx="52">
                  <c:v>-7.606504805240008E-2</c:v>
                </c:pt>
                <c:pt idx="53">
                  <c:v>-0.15182958067695554</c:v>
                </c:pt>
                <c:pt idx="54">
                  <c:v>-0.24947640864031626</c:v>
                </c:pt>
                <c:pt idx="55">
                  <c:v>-0.29998454906528249</c:v>
                </c:pt>
                <c:pt idx="56">
                  <c:v>-0.24948811211861954</c:v>
                </c:pt>
                <c:pt idx="57">
                  <c:v>-0.15186095735262184</c:v>
                </c:pt>
                <c:pt idx="58">
                  <c:v>-7.6146770552768223E-2</c:v>
                </c:pt>
                <c:pt idx="59">
                  <c:v>-3.4618327287418448E-2</c:v>
                </c:pt>
                <c:pt idx="60">
                  <c:v>-1.5382884826674898E-2</c:v>
                </c:pt>
                <c:pt idx="61">
                  <c:v>-7.4147917994548023E-3</c:v>
                </c:pt>
                <c:pt idx="62">
                  <c:v>-2.6636027499245519E-3</c:v>
                </c:pt>
                <c:pt idx="63">
                  <c:v>-1.3387131437898873E-2</c:v>
                </c:pt>
                <c:pt idx="64">
                  <c:v>2.7060148265096656E-2</c:v>
                </c:pt>
                <c:pt idx="65">
                  <c:v>-2.8287754011036927E-2</c:v>
                </c:pt>
                <c:pt idx="66">
                  <c:v>2.9996899352791765E-2</c:v>
                </c:pt>
                <c:pt idx="67">
                  <c:v>-3.379885591916857E-2</c:v>
                </c:pt>
                <c:pt idx="68">
                  <c:v>3.6988945561315004E-2</c:v>
                </c:pt>
                <c:pt idx="69">
                  <c:v>-4.8073227517970697E-2</c:v>
                </c:pt>
                <c:pt idx="70">
                  <c:v>5.0438923656189169E-2</c:v>
                </c:pt>
                <c:pt idx="71">
                  <c:v>-9.1846463977002551E-2</c:v>
                </c:pt>
                <c:pt idx="72">
                  <c:v>7.2867568250826936E-2</c:v>
                </c:pt>
                <c:pt idx="73">
                  <c:v>-0.2905350940352826</c:v>
                </c:pt>
                <c:pt idx="74">
                  <c:v>0.10050447648789371</c:v>
                </c:pt>
                <c:pt idx="75">
                  <c:v>-3.0703841156142833</c:v>
                </c:pt>
                <c:pt idx="76">
                  <c:v>7.8940593600970077</c:v>
                </c:pt>
                <c:pt idx="77">
                  <c:v>-3.0723785153732219</c:v>
                </c:pt>
                <c:pt idx="78">
                  <c:v>0.10457732970885089</c:v>
                </c:pt>
                <c:pt idx="79">
                  <c:v>-0.29714734711064145</c:v>
                </c:pt>
                <c:pt idx="80">
                  <c:v>8.2151283361746236E-2</c:v>
                </c:pt>
                <c:pt idx="81">
                  <c:v>-0.10558021711610403</c:v>
                </c:pt>
                <c:pt idx="82">
                  <c:v>6.7739729690004802E-2</c:v>
                </c:pt>
                <c:pt idx="83">
                  <c:v>-3.8290941448852409E-2</c:v>
                </c:pt>
              </c:numCache>
            </c:numRef>
          </c:val>
          <c:extLst>
            <c:ext xmlns:c16="http://schemas.microsoft.com/office/drawing/2014/chart" uri="{C3380CC4-5D6E-409C-BE32-E72D297353CC}">
              <c16:uniqueId val="{0000004C-5631-41B3-A340-31C48878FC1C}"/>
            </c:ext>
          </c:extLst>
        </c:ser>
        <c:ser>
          <c:idx val="77"/>
          <c:order val="77"/>
          <c:val>
            <c:numRef>
              <c:f>Jacobian!$B$257:$CG$257</c:f>
              <c:numCache>
                <c:formatCode>0.00E+00</c:formatCode>
                <c:ptCount val="84"/>
                <c:pt idx="0">
                  <c:v>2.2589227364036372E-9</c:v>
                </c:pt>
                <c:pt idx="1">
                  <c:v>6.6102056688506507E-9</c:v>
                </c:pt>
                <c:pt idx="2">
                  <c:v>1.3099736271969233E-8</c:v>
                </c:pt>
                <c:pt idx="3">
                  <c:v>3.1047947376730987E-8</c:v>
                </c:pt>
                <c:pt idx="4">
                  <c:v>7.2045453049314797E-8</c:v>
                </c:pt>
                <c:pt idx="5">
                  <c:v>1.6885841360291178E-7</c:v>
                </c:pt>
                <c:pt idx="6">
                  <c:v>3.8663216563556872E-7</c:v>
                </c:pt>
                <c:pt idx="7">
                  <c:v>8.726995225117757E-7</c:v>
                </c:pt>
                <c:pt idx="8">
                  <c:v>1.9203101435115479E-6</c:v>
                </c:pt>
                <c:pt idx="9">
                  <c:v>4.1057883959103225E-6</c:v>
                </c:pt>
                <c:pt idx="10">
                  <c:v>8.4116985794563173E-6</c:v>
                </c:pt>
                <c:pt idx="11">
                  <c:v>1.6173489693631588E-5</c:v>
                </c:pt>
                <c:pt idx="12">
                  <c:v>2.8021416915492928E-5</c:v>
                </c:pt>
                <c:pt idx="13">
                  <c:v>4.1047430422149476E-5</c:v>
                </c:pt>
                <c:pt idx="14">
                  <c:v>4.717201990050628E-5</c:v>
                </c:pt>
                <c:pt idx="15">
                  <c:v>4.1053499101678661E-5</c:v>
                </c:pt>
                <c:pt idx="16">
                  <c:v>2.8100983455190218E-5</c:v>
                </c:pt>
                <c:pt idx="17">
                  <c:v>1.6419918937625172E-5</c:v>
                </c:pt>
                <c:pt idx="18">
                  <c:v>8.9528332229779204E-6</c:v>
                </c:pt>
                <c:pt idx="19">
                  <c:v>5.1887735213117159E-6</c:v>
                </c:pt>
                <c:pt idx="20">
                  <c:v>2.0358380444935983E-6</c:v>
                </c:pt>
                <c:pt idx="21">
                  <c:v>-9.9048812130968494E-8</c:v>
                </c:pt>
                <c:pt idx="22">
                  <c:v>2.1733330129980129E-7</c:v>
                </c:pt>
                <c:pt idx="23">
                  <c:v>-1.9047270081267714E-7</c:v>
                </c:pt>
                <c:pt idx="24">
                  <c:v>2.6757443403019805E-7</c:v>
                </c:pt>
                <c:pt idx="25">
                  <c:v>-1.145450802678701E-7</c:v>
                </c:pt>
                <c:pt idx="26">
                  <c:v>5.0935325816615473E-7</c:v>
                </c:pt>
                <c:pt idx="27">
                  <c:v>3.1560962602589462E-7</c:v>
                </c:pt>
                <c:pt idx="28">
                  <c:v>1.6226611784009665E-6</c:v>
                </c:pt>
                <c:pt idx="29">
                  <c:v>2.4556222297278714E-6</c:v>
                </c:pt>
                <c:pt idx="30">
                  <c:v>6.5404041344477019E-6</c:v>
                </c:pt>
                <c:pt idx="31">
                  <c:v>1.1909392302449839E-5</c:v>
                </c:pt>
                <c:pt idx="32">
                  <c:v>2.6864539068906503E-5</c:v>
                </c:pt>
                <c:pt idx="33">
                  <c:v>4.9874767543784549E-5</c:v>
                </c:pt>
                <c:pt idx="34">
                  <c:v>1.1674901363148281E-4</c:v>
                </c:pt>
                <c:pt idx="35">
                  <c:v>3.870891109698838E-4</c:v>
                </c:pt>
                <c:pt idx="36">
                  <c:v>1.1640232208392285E-4</c:v>
                </c:pt>
                <c:pt idx="37">
                  <c:v>4.9062139220455191E-5</c:v>
                </c:pt>
                <c:pt idx="38">
                  <c:v>2.6552268329059746E-5</c:v>
                </c:pt>
                <c:pt idx="39">
                  <c:v>1.153124759721166E-5</c:v>
                </c:pt>
                <c:pt idx="40">
                  <c:v>7.1604230089263564E-6</c:v>
                </c:pt>
                <c:pt idx="41">
                  <c:v>2.0789924537065131E-6</c:v>
                </c:pt>
                <c:pt idx="42">
                  <c:v>-2.9509880664528745E-6</c:v>
                </c:pt>
                <c:pt idx="43">
                  <c:v>-2.2695684241137452E-5</c:v>
                </c:pt>
                <c:pt idx="44">
                  <c:v>-2.8813146720608207E-5</c:v>
                </c:pt>
                <c:pt idx="45">
                  <c:v>-8.8254184275554071E-5</c:v>
                </c:pt>
                <c:pt idx="46">
                  <c:v>-1.877501626458854E-4</c:v>
                </c:pt>
                <c:pt idx="47">
                  <c:v>-4.731743910953186E-4</c:v>
                </c:pt>
                <c:pt idx="48">
                  <c:v>-1.1041104106093316E-3</c:v>
                </c:pt>
                <c:pt idx="49">
                  <c:v>-2.666186255716939E-3</c:v>
                </c:pt>
                <c:pt idx="50">
                  <c:v>-6.306208940169024E-3</c:v>
                </c:pt>
                <c:pt idx="51">
                  <c:v>-1.4915298305629507E-2</c:v>
                </c:pt>
                <c:pt idx="52">
                  <c:v>-3.4426720100172413E-2</c:v>
                </c:pt>
                <c:pt idx="53">
                  <c:v>-7.6066552944304616E-2</c:v>
                </c:pt>
                <c:pt idx="54">
                  <c:v>-0.15183282402717702</c:v>
                </c:pt>
                <c:pt idx="55">
                  <c:v>-0.24948674482390368</c:v>
                </c:pt>
                <c:pt idx="56">
                  <c:v>-0.30001012211117728</c:v>
                </c:pt>
                <c:pt idx="57">
                  <c:v>-0.24955461982045701</c:v>
                </c:pt>
                <c:pt idx="58">
                  <c:v>-0.15201988832541194</c:v>
                </c:pt>
                <c:pt idx="59">
                  <c:v>-7.6531874544403605E-2</c:v>
                </c:pt>
                <c:pt idx="60">
                  <c:v>-3.5534622032324999E-2</c:v>
                </c:pt>
                <c:pt idx="61">
                  <c:v>-1.7575797182989718E-2</c:v>
                </c:pt>
                <c:pt idx="62">
                  <c:v>-6.3083683159601174E-3</c:v>
                </c:pt>
                <c:pt idx="63">
                  <c:v>1.2240062524660679E-2</c:v>
                </c:pt>
                <c:pt idx="64">
                  <c:v>-2.4779566447721703E-2</c:v>
                </c:pt>
                <c:pt idx="65">
                  <c:v>2.5567278284331609E-2</c:v>
                </c:pt>
                <c:pt idx="66">
                  <c:v>-2.7177869343951742E-2</c:v>
                </c:pt>
                <c:pt idx="67">
                  <c:v>2.9215088206693888E-2</c:v>
                </c:pt>
                <c:pt idx="68">
                  <c:v>-3.3298171143859211E-2</c:v>
                </c:pt>
                <c:pt idx="69">
                  <c:v>3.6744997328486829E-2</c:v>
                </c:pt>
                <c:pt idx="70">
                  <c:v>-4.8072919416118257E-2</c:v>
                </c:pt>
                <c:pt idx="71">
                  <c:v>5.0682466441613117E-2</c:v>
                </c:pt>
                <c:pt idx="72">
                  <c:v>-9.2346306933779154E-2</c:v>
                </c:pt>
                <c:pt idx="73">
                  <c:v>7.3648999427219905E-2</c:v>
                </c:pt>
                <c:pt idx="74">
                  <c:v>-0.29164284050629075</c:v>
                </c:pt>
                <c:pt idx="75">
                  <c:v>0.10199701136660834</c:v>
                </c:pt>
                <c:pt idx="76">
                  <c:v>-3.0723603447215995</c:v>
                </c:pt>
                <c:pt idx="77">
                  <c:v>7.8965915684421981</c:v>
                </c:pt>
                <c:pt idx="78">
                  <c:v>-3.0758687757366459</c:v>
                </c:pt>
                <c:pt idx="79">
                  <c:v>0.10900545630968744</c:v>
                </c:pt>
                <c:pt idx="80">
                  <c:v>-0.30376682949068057</c:v>
                </c:pt>
                <c:pt idx="81">
                  <c:v>8.9923844598615923E-2</c:v>
                </c:pt>
                <c:pt idx="82">
                  <c:v>-0.12035495639485479</c:v>
                </c:pt>
                <c:pt idx="83">
                  <c:v>4.0716306204916328E-2</c:v>
                </c:pt>
              </c:numCache>
            </c:numRef>
          </c:val>
          <c:extLst>
            <c:ext xmlns:c16="http://schemas.microsoft.com/office/drawing/2014/chart" uri="{C3380CC4-5D6E-409C-BE32-E72D297353CC}">
              <c16:uniqueId val="{0000004D-5631-41B3-A340-31C48878FC1C}"/>
            </c:ext>
          </c:extLst>
        </c:ser>
        <c:ser>
          <c:idx val="78"/>
          <c:order val="78"/>
          <c:val>
            <c:numRef>
              <c:f>Jacobian!$B$258:$CG$258</c:f>
              <c:numCache>
                <c:formatCode>0.00E+00</c:formatCode>
                <c:ptCount val="84"/>
                <c:pt idx="0">
                  <c:v>1.1352704918007687E-9</c:v>
                </c:pt>
                <c:pt idx="1">
                  <c:v>2.650357256387793E-9</c:v>
                </c:pt>
                <c:pt idx="2">
                  <c:v>6.1423077480683664E-9</c:v>
                </c:pt>
                <c:pt idx="3">
                  <c:v>1.3584081586229882E-8</c:v>
                </c:pt>
                <c:pt idx="4">
                  <c:v>3.2910947256146273E-8</c:v>
                </c:pt>
                <c:pt idx="5">
                  <c:v>7.6424318391652218E-8</c:v>
                </c:pt>
                <c:pt idx="6">
                  <c:v>1.7825891789979391E-7</c:v>
                </c:pt>
                <c:pt idx="7">
                  <c:v>4.0567127528403553E-7</c:v>
                </c:pt>
                <c:pt idx="8">
                  <c:v>9.097143319024857E-7</c:v>
                </c:pt>
                <c:pt idx="9">
                  <c:v>1.9884977623213569E-6</c:v>
                </c:pt>
                <c:pt idx="10">
                  <c:v>4.2233960104645643E-6</c:v>
                </c:pt>
                <c:pt idx="11">
                  <c:v>8.5955900361916092E-6</c:v>
                </c:pt>
                <c:pt idx="12">
                  <c:v>1.641979037160932E-5</c:v>
                </c:pt>
                <c:pt idx="13">
                  <c:v>2.8269055647596306E-5</c:v>
                </c:pt>
                <c:pt idx="14">
                  <c:v>4.1166517010295922E-5</c:v>
                </c:pt>
                <c:pt idx="15">
                  <c:v>4.7072749367490084E-5</c:v>
                </c:pt>
                <c:pt idx="16">
                  <c:v>4.0860208107037237E-5</c:v>
                </c:pt>
                <c:pt idx="17">
                  <c:v>2.8111478070481317E-5</c:v>
                </c:pt>
                <c:pt idx="18">
                  <c:v>1.6962578788382389E-5</c:v>
                </c:pt>
                <c:pt idx="19">
                  <c:v>1.0447389983670857E-5</c:v>
                </c:pt>
                <c:pt idx="20">
                  <c:v>4.201699281500606E-6</c:v>
                </c:pt>
                <c:pt idx="21">
                  <c:v>9.6105516095712028E-8</c:v>
                </c:pt>
                <c:pt idx="22">
                  <c:v>-1.868319196044572E-7</c:v>
                </c:pt>
                <c:pt idx="23">
                  <c:v>2.0324371348226015E-7</c:v>
                </c:pt>
                <c:pt idx="24">
                  <c:v>-1.7514097729712432E-7</c:v>
                </c:pt>
                <c:pt idx="25">
                  <c:v>2.5670507948917684E-7</c:v>
                </c:pt>
                <c:pt idx="26">
                  <c:v>-9.7169486892463643E-8</c:v>
                </c:pt>
                <c:pt idx="27">
                  <c:v>5.0609317072295322E-7</c:v>
                </c:pt>
                <c:pt idx="28">
                  <c:v>3.4536335713967125E-7</c:v>
                </c:pt>
                <c:pt idx="29">
                  <c:v>1.6409466843046618E-6</c:v>
                </c:pt>
                <c:pt idx="30">
                  <c:v>2.5272441212923886E-6</c:v>
                </c:pt>
                <c:pt idx="31">
                  <c:v>6.6171446966821911E-6</c:v>
                </c:pt>
                <c:pt idx="32">
                  <c:v>1.2080331214099751E-5</c:v>
                </c:pt>
                <c:pt idx="33">
                  <c:v>2.701955294472471E-5</c:v>
                </c:pt>
                <c:pt idx="34">
                  <c:v>5.0102097484985439E-5</c:v>
                </c:pt>
                <c:pt idx="35">
                  <c:v>1.1638287177999694E-4</c:v>
                </c:pt>
                <c:pt idx="36">
                  <c:v>3.8484023796922252E-4</c:v>
                </c:pt>
                <c:pt idx="37">
                  <c:v>1.155162490472781E-4</c:v>
                </c:pt>
                <c:pt idx="38">
                  <c:v>4.8384192997540119E-5</c:v>
                </c:pt>
                <c:pt idx="39">
                  <c:v>2.6633221799606724E-5</c:v>
                </c:pt>
                <c:pt idx="40">
                  <c:v>1.2032208423604643E-5</c:v>
                </c:pt>
                <c:pt idx="41">
                  <c:v>5.6333686828543537E-6</c:v>
                </c:pt>
                <c:pt idx="42">
                  <c:v>-5.2664052546272354E-6</c:v>
                </c:pt>
                <c:pt idx="43">
                  <c:v>-1.3461765167187569E-6</c:v>
                </c:pt>
                <c:pt idx="44">
                  <c:v>-2.0397481328146893E-5</c:v>
                </c:pt>
                <c:pt idx="45">
                  <c:v>-2.8141393024994996E-5</c:v>
                </c:pt>
                <c:pt idx="46">
                  <c:v>-8.7787968306703E-5</c:v>
                </c:pt>
                <c:pt idx="47">
                  <c:v>-1.8767404734115631E-4</c:v>
                </c:pt>
                <c:pt idx="48">
                  <c:v>-4.7315238450922601E-4</c:v>
                </c:pt>
                <c:pt idx="49">
                  <c:v>-1.1041286908667802E-3</c:v>
                </c:pt>
                <c:pt idx="50">
                  <c:v>-2.6665402135093393E-3</c:v>
                </c:pt>
                <c:pt idx="51">
                  <c:v>-6.306643255982825E-3</c:v>
                </c:pt>
                <c:pt idx="52">
                  <c:v>-1.4917081430381699E-2</c:v>
                </c:pt>
                <c:pt idx="53">
                  <c:v>-3.4430176641477947E-2</c:v>
                </c:pt>
                <c:pt idx="54">
                  <c:v>-7.6076447015893611E-2</c:v>
                </c:pt>
                <c:pt idx="55">
                  <c:v>-0.15185600867957758</c:v>
                </c:pt>
                <c:pt idx="56">
                  <c:v>-0.24954785956615497</c:v>
                </c:pt>
                <c:pt idx="57">
                  <c:v>-0.30016189247944086</c:v>
                </c:pt>
                <c:pt idx="58">
                  <c:v>-0.24993367563919208</c:v>
                </c:pt>
                <c:pt idx="59">
                  <c:v>-0.15293254564218528</c:v>
                </c:pt>
                <c:pt idx="60">
                  <c:v>-7.8722950531688873E-2</c:v>
                </c:pt>
                <c:pt idx="61">
                  <c:v>-4.0735607768398956E-2</c:v>
                </c:pt>
                <c:pt idx="62">
                  <c:v>-1.4911835586587324E-2</c:v>
                </c:pt>
                <c:pt idx="63">
                  <c:v>-1.1392211945425808E-2</c:v>
                </c:pt>
                <c:pt idx="64">
                  <c:v>2.2986798741591579E-2</c:v>
                </c:pt>
                <c:pt idx="65">
                  <c:v>-2.3669218969927994E-2</c:v>
                </c:pt>
                <c:pt idx="66">
                  <c:v>2.4784980920515086E-2</c:v>
                </c:pt>
                <c:pt idx="67">
                  <c:v>-2.6676681784953755E-2</c:v>
                </c:pt>
                <c:pt idx="68">
                  <c:v>2.8970572604057811E-2</c:v>
                </c:pt>
                <c:pt idx="69">
                  <c:v>-3.3297287592897823E-2</c:v>
                </c:pt>
                <c:pt idx="70">
                  <c:v>3.6987803415637996E-2</c:v>
                </c:pt>
                <c:pt idx="71">
                  <c:v>-4.8572095428288865E-2</c:v>
                </c:pt>
                <c:pt idx="72">
                  <c:v>5.146282013480509E-2</c:v>
                </c:pt>
                <c:pt idx="73">
                  <c:v>-9.3453472282300332E-2</c:v>
                </c:pt>
                <c:pt idx="74">
                  <c:v>7.5139894874885135E-2</c:v>
                </c:pt>
                <c:pt idx="75">
                  <c:v>-0.29362942548317073</c:v>
                </c:pt>
                <c:pt idx="76">
                  <c:v>0.1045743259088229</c:v>
                </c:pt>
                <c:pt idx="77">
                  <c:v>-3.0757868754952167</c:v>
                </c:pt>
                <c:pt idx="78">
                  <c:v>7.9008058267411654</c:v>
                </c:pt>
                <c:pt idx="79">
                  <c:v>-3.0824085973144877</c:v>
                </c:pt>
                <c:pt idx="80">
                  <c:v>0.1167749099951355</c:v>
                </c:pt>
                <c:pt idx="81">
                  <c:v>-0.31853412597564484</c:v>
                </c:pt>
                <c:pt idx="82">
                  <c:v>0.10361315406925968</c:v>
                </c:pt>
                <c:pt idx="83">
                  <c:v>-8.2062148007383387E-2</c:v>
                </c:pt>
              </c:numCache>
            </c:numRef>
          </c:val>
          <c:extLst>
            <c:ext xmlns:c16="http://schemas.microsoft.com/office/drawing/2014/chart" uri="{C3380CC4-5D6E-409C-BE32-E72D297353CC}">
              <c16:uniqueId val="{0000004E-5631-41B3-A340-31C48878FC1C}"/>
            </c:ext>
          </c:extLst>
        </c:ser>
        <c:ser>
          <c:idx val="79"/>
          <c:order val="79"/>
          <c:val>
            <c:numRef>
              <c:f>Jacobian!$B$259:$CG$259</c:f>
              <c:numCache>
                <c:formatCode>0.00E+00</c:formatCode>
                <c:ptCount val="84"/>
                <c:pt idx="0">
                  <c:v>3.7103957871532764E-10</c:v>
                </c:pt>
                <c:pt idx="1">
                  <c:v>1.4326460423333844E-9</c:v>
                </c:pt>
                <c:pt idx="2">
                  <c:v>2.441287591945785E-9</c:v>
                </c:pt>
                <c:pt idx="3">
                  <c:v>6.3760165815375875E-9</c:v>
                </c:pt>
                <c:pt idx="4">
                  <c:v>1.4418696894715619E-8</c:v>
                </c:pt>
                <c:pt idx="5">
                  <c:v>3.4936281089123049E-8</c:v>
                </c:pt>
                <c:pt idx="6">
                  <c:v>8.0750381311191908E-8</c:v>
                </c:pt>
                <c:pt idx="7">
                  <c:v>1.8720236633667698E-7</c:v>
                </c:pt>
                <c:pt idx="8">
                  <c:v>4.232575699789773E-7</c:v>
                </c:pt>
                <c:pt idx="9">
                  <c:v>9.4292183746523086E-7</c:v>
                </c:pt>
                <c:pt idx="10">
                  <c:v>2.0474815890833996E-6</c:v>
                </c:pt>
                <c:pt idx="11">
                  <c:v>4.3202965832249109E-6</c:v>
                </c:pt>
                <c:pt idx="12">
                  <c:v>8.7362626008608078E-6</c:v>
                </c:pt>
                <c:pt idx="13">
                  <c:v>1.6585171637931496E-5</c:v>
                </c:pt>
                <c:pt idx="14">
                  <c:v>2.8390893190748395E-5</c:v>
                </c:pt>
                <c:pt idx="15">
                  <c:v>4.1156839255439054E-5</c:v>
                </c:pt>
                <c:pt idx="16">
                  <c:v>4.6992198204781763E-5</c:v>
                </c:pt>
                <c:pt idx="17">
                  <c:v>4.1098250984330607E-5</c:v>
                </c:pt>
                <c:pt idx="18">
                  <c:v>2.9318770011282963E-5</c:v>
                </c:pt>
                <c:pt idx="19">
                  <c:v>2.0015895544382717E-5</c:v>
                </c:pt>
                <c:pt idx="20">
                  <c:v>8.3626379416992855E-6</c:v>
                </c:pt>
                <c:pt idx="21">
                  <c:v>-8.6729058414756029E-8</c:v>
                </c:pt>
                <c:pt idx="22">
                  <c:v>1.7826688964467644E-7</c:v>
                </c:pt>
                <c:pt idx="23">
                  <c:v>-1.733086728401528E-7</c:v>
                </c:pt>
                <c:pt idx="24">
                  <c:v>1.8920990599824637E-7</c:v>
                </c:pt>
                <c:pt idx="25">
                  <c:v>-1.6059103424843675E-7</c:v>
                </c:pt>
                <c:pt idx="26">
                  <c:v>2.454305907698843E-7</c:v>
                </c:pt>
                <c:pt idx="27">
                  <c:v>-7.9810127960539738E-8</c:v>
                </c:pt>
                <c:pt idx="28">
                  <c:v>5.0054533057849864E-7</c:v>
                </c:pt>
                <c:pt idx="29">
                  <c:v>3.7474517396215987E-7</c:v>
                </c:pt>
                <c:pt idx="30">
                  <c:v>1.6532015345437443E-6</c:v>
                </c:pt>
                <c:pt idx="31">
                  <c:v>2.5928106825516234E-6</c:v>
                </c:pt>
                <c:pt idx="32">
                  <c:v>6.6742073940674102E-6</c:v>
                </c:pt>
                <c:pt idx="33">
                  <c:v>1.2215095115680635E-5</c:v>
                </c:pt>
                <c:pt idx="34">
                  <c:v>2.7094276055030433E-5</c:v>
                </c:pt>
                <c:pt idx="35">
                  <c:v>5.0144985057674583E-5</c:v>
                </c:pt>
                <c:pt idx="36">
                  <c:v>1.1548845670873385E-4</c:v>
                </c:pt>
                <c:pt idx="37">
                  <c:v>3.7991708133878517E-4</c:v>
                </c:pt>
                <c:pt idx="38">
                  <c:v>1.145558507251635E-4</c:v>
                </c:pt>
                <c:pt idx="39">
                  <c:v>4.8091809406758093E-5</c:v>
                </c:pt>
                <c:pt idx="40">
                  <c:v>2.858554480381281E-5</c:v>
                </c:pt>
                <c:pt idx="41">
                  <c:v>9.7591948195563791E-6</c:v>
                </c:pt>
                <c:pt idx="42">
                  <c:v>1.6046138611656287E-6</c:v>
                </c:pt>
                <c:pt idx="43">
                  <c:v>-8.2350757402844699E-6</c:v>
                </c:pt>
                <c:pt idx="44">
                  <c:v>-6.7584223912876538E-7</c:v>
                </c:pt>
                <c:pt idx="45">
                  <c:v>-1.9934019710843085E-5</c:v>
                </c:pt>
                <c:pt idx="46">
                  <c:v>-2.8072097015762474E-5</c:v>
                </c:pt>
                <c:pt idx="47">
                  <c:v>-8.7780543170518305E-5</c:v>
                </c:pt>
                <c:pt idx="48">
                  <c:v>-1.8772490740177978E-4</c:v>
                </c:pt>
                <c:pt idx="49">
                  <c:v>-4.7357631096317477E-4</c:v>
                </c:pt>
                <c:pt idx="50">
                  <c:v>-1.1047136510138602E-3</c:v>
                </c:pt>
                <c:pt idx="51">
                  <c:v>-2.6686409186966738E-3</c:v>
                </c:pt>
                <c:pt idx="52">
                  <c:v>-6.3107536059296091E-3</c:v>
                </c:pt>
                <c:pt idx="53">
                  <c:v>-1.4928232931424156E-2</c:v>
                </c:pt>
                <c:pt idx="54">
                  <c:v>-3.4455393411141545E-2</c:v>
                </c:pt>
                <c:pt idx="55">
                  <c:v>-7.613947803287055E-2</c:v>
                </c:pt>
                <c:pt idx="56">
                  <c:v>-0.15200620041841989</c:v>
                </c:pt>
                <c:pt idx="57">
                  <c:v>-0.24991800894413849</c:v>
                </c:pt>
                <c:pt idx="58">
                  <c:v>-0.30106017501682042</c:v>
                </c:pt>
                <c:pt idx="59">
                  <c:v>-0.25211158993467453</c:v>
                </c:pt>
                <c:pt idx="60">
                  <c:v>-0.15812504028133942</c:v>
                </c:pt>
                <c:pt idx="61">
                  <c:v>-9.0965859298568305E-2</c:v>
                </c:pt>
                <c:pt idx="62">
                  <c:v>-3.4425339086600337E-2</c:v>
                </c:pt>
                <c:pt idx="63">
                  <c:v>1.0746402446330676E-2</c:v>
                </c:pt>
                <c:pt idx="64">
                  <c:v>-2.1673403488208707E-2</c:v>
                </c:pt>
                <c:pt idx="65">
                  <c:v>2.2203815152681678E-2</c:v>
                </c:pt>
                <c:pt idx="66">
                  <c:v>-2.3167333806078386E-2</c:v>
                </c:pt>
                <c:pt idx="67">
                  <c:v>2.4539731586724622E-2</c:v>
                </c:pt>
                <c:pt idx="68">
                  <c:v>-2.6675052787365015E-2</c:v>
                </c:pt>
                <c:pt idx="69">
                  <c:v>2.9212548588577865E-2</c:v>
                </c:pt>
                <c:pt idx="70">
                  <c:v>-3.3795689622629237E-2</c:v>
                </c:pt>
                <c:pt idx="71">
                  <c:v>3.7767142289877563E-2</c:v>
                </c:pt>
                <c:pt idx="72">
                  <c:v>-4.9678729943562087E-2</c:v>
                </c:pt>
                <c:pt idx="73">
                  <c:v>5.2952315420108163E-2</c:v>
                </c:pt>
                <c:pt idx="74">
                  <c:v>-9.5442053792252207E-2</c:v>
                </c:pt>
                <c:pt idx="75">
                  <c:v>7.7715053938192682E-2</c:v>
                </c:pt>
                <c:pt idx="76">
                  <c:v>-0.29711907004951832</c:v>
                </c:pt>
                <c:pt idx="77">
                  <c:v>0.10899693825593851</c:v>
                </c:pt>
                <c:pt idx="78">
                  <c:v>-3.0822190914301193</c:v>
                </c:pt>
                <c:pt idx="79">
                  <c:v>7.9080818374608111</c:v>
                </c:pt>
                <c:pt idx="80">
                  <c:v>-3.0969945836136836</c:v>
                </c:pt>
                <c:pt idx="81">
                  <c:v>0.13045780173558932</c:v>
                </c:pt>
                <c:pt idx="82">
                  <c:v>-0.36228654620699291</c:v>
                </c:pt>
                <c:pt idx="83">
                  <c:v>6.2893871382321026E-2</c:v>
                </c:pt>
              </c:numCache>
            </c:numRef>
          </c:val>
          <c:extLst>
            <c:ext xmlns:c16="http://schemas.microsoft.com/office/drawing/2014/chart" uri="{C3380CC4-5D6E-409C-BE32-E72D297353CC}">
              <c16:uniqueId val="{0000004F-5631-41B3-A340-31C48878FC1C}"/>
            </c:ext>
          </c:extLst>
        </c:ser>
        <c:ser>
          <c:idx val="80"/>
          <c:order val="80"/>
          <c:val>
            <c:numRef>
              <c:f>Jacobian!$B$260:$CG$260</c:f>
              <c:numCache>
                <c:formatCode>0.00E+00</c:formatCode>
                <c:ptCount val="84"/>
                <c:pt idx="0">
                  <c:v>2.8644748723488857E-10</c:v>
                </c:pt>
                <c:pt idx="1">
                  <c:v>3.8388141358048287E-10</c:v>
                </c:pt>
                <c:pt idx="2">
                  <c:v>1.3540206822861574E-9</c:v>
                </c:pt>
                <c:pt idx="3">
                  <c:v>2.5464834077308159E-9</c:v>
                </c:pt>
                <c:pt idx="4">
                  <c:v>6.7952138579490511E-9</c:v>
                </c:pt>
                <c:pt idx="5">
                  <c:v>1.5381709202347719E-8</c:v>
                </c:pt>
                <c:pt idx="6">
                  <c:v>3.70907501560763E-8</c:v>
                </c:pt>
                <c:pt idx="7">
                  <c:v>8.5216067886530721E-8</c:v>
                </c:pt>
                <c:pt idx="8">
                  <c:v>1.963135835280831E-7</c:v>
                </c:pt>
                <c:pt idx="9">
                  <c:v>4.4099064111329773E-7</c:v>
                </c:pt>
                <c:pt idx="10">
                  <c:v>9.7619356721853358E-7</c:v>
                </c:pt>
                <c:pt idx="11">
                  <c:v>2.1063861067764074E-6</c:v>
                </c:pt>
                <c:pt idx="12">
                  <c:v>4.4176323661480755E-6</c:v>
                </c:pt>
                <c:pt idx="13">
                  <c:v>8.8819095948758637E-6</c:v>
                </c:pt>
                <c:pt idx="14">
                  <c:v>1.6777690229296375E-5</c:v>
                </c:pt>
                <c:pt idx="15">
                  <c:v>2.8624497215987288E-5</c:v>
                </c:pt>
                <c:pt idx="16">
                  <c:v>4.1526019694555613E-5</c:v>
                </c:pt>
                <c:pt idx="17">
                  <c:v>4.7967291038345811E-5</c:v>
                </c:pt>
                <c:pt idx="18">
                  <c:v>4.3761978959419344E-5</c:v>
                </c:pt>
                <c:pt idx="19">
                  <c:v>3.5309218929635248E-5</c:v>
                </c:pt>
                <c:pt idx="20">
                  <c:v>1.5713020169022004E-5</c:v>
                </c:pt>
                <c:pt idx="21">
                  <c:v>8.1189437847504186E-8</c:v>
                </c:pt>
                <c:pt idx="22">
                  <c:v>-1.620947709662975E-7</c:v>
                </c:pt>
                <c:pt idx="23">
                  <c:v>1.6455627718841359E-7</c:v>
                </c:pt>
                <c:pt idx="24">
                  <c:v>-1.5834295092720772E-7</c:v>
                </c:pt>
                <c:pt idx="25">
                  <c:v>1.7559072583686658E-7</c:v>
                </c:pt>
                <c:pt idx="26">
                  <c:v>-1.4525136618516163E-7</c:v>
                </c:pt>
                <c:pt idx="27">
                  <c:v>2.3341268541406586E-7</c:v>
                </c:pt>
                <c:pt idx="28">
                  <c:v>-6.0728280762055726E-8</c:v>
                </c:pt>
                <c:pt idx="29">
                  <c:v>4.9368131184455358E-7</c:v>
                </c:pt>
                <c:pt idx="30">
                  <c:v>4.0772167893598623E-7</c:v>
                </c:pt>
                <c:pt idx="31">
                  <c:v>1.6652935048575924E-6</c:v>
                </c:pt>
                <c:pt idx="32">
                  <c:v>2.6684645968325257E-6</c:v>
                </c:pt>
                <c:pt idx="33">
                  <c:v>6.7395240886635848E-6</c:v>
                </c:pt>
                <c:pt idx="34">
                  <c:v>1.2389600495735771E-5</c:v>
                </c:pt>
                <c:pt idx="35">
                  <c:v>2.7212209518479094E-5</c:v>
                </c:pt>
                <c:pt idx="36">
                  <c:v>5.0347661318824047E-5</c:v>
                </c:pt>
                <c:pt idx="37">
                  <c:v>1.1457321565404879E-4</c:v>
                </c:pt>
                <c:pt idx="38">
                  <c:v>3.7362207198642024E-4</c:v>
                </c:pt>
                <c:pt idx="39">
                  <c:v>1.1513727427913087E-4</c:v>
                </c:pt>
                <c:pt idx="40">
                  <c:v>5.0862009841596649E-5</c:v>
                </c:pt>
                <c:pt idx="41">
                  <c:v>2.25101918503907E-5</c:v>
                </c:pt>
                <c:pt idx="42">
                  <c:v>-2.9687195570535564E-6</c:v>
                </c:pt>
                <c:pt idx="43">
                  <c:v>3.8789566580201363E-6</c:v>
                </c:pt>
                <c:pt idx="44">
                  <c:v>-7.7724328513081643E-6</c:v>
                </c:pt>
                <c:pt idx="45">
                  <c:v>-6.0894793677652427E-7</c:v>
                </c:pt>
                <c:pt idx="46">
                  <c:v>-1.9931681626661848E-5</c:v>
                </c:pt>
                <c:pt idx="47">
                  <c:v>-2.8135155013491715E-5</c:v>
                </c:pt>
                <c:pt idx="48">
                  <c:v>-8.823186697381517E-5</c:v>
                </c:pt>
                <c:pt idx="49">
                  <c:v>-1.8837276476700763E-4</c:v>
                </c:pt>
                <c:pt idx="50">
                  <c:v>-4.7581931247036652E-4</c:v>
                </c:pt>
                <c:pt idx="51">
                  <c:v>-1.1091463598304153E-3</c:v>
                </c:pt>
                <c:pt idx="52">
                  <c:v>-2.6805154384745684E-3</c:v>
                </c:pt>
                <c:pt idx="53">
                  <c:v>-6.337559528632155E-3</c:v>
                </c:pt>
                <c:pt idx="54">
                  <c:v>-1.4994567163428434E-2</c:v>
                </c:pt>
                <c:pt idx="55">
                  <c:v>-3.461156827236226E-2</c:v>
                </c:pt>
                <c:pt idx="56">
                  <c:v>-7.6517405855393239E-2</c:v>
                </c:pt>
                <c:pt idx="57">
                  <c:v>-0.1529079088537314</c:v>
                </c:pt>
                <c:pt idx="58">
                  <c:v>-0.25208689709722909</c:v>
                </c:pt>
                <c:pt idx="59">
                  <c:v>-0.30623283013086411</c:v>
                </c:pt>
                <c:pt idx="60">
                  <c:v>-0.26433428574977219</c:v>
                </c:pt>
                <c:pt idx="61">
                  <c:v>-0.18622497759681059</c:v>
                </c:pt>
                <c:pt idx="62">
                  <c:v>-7.6047721609154378E-2</c:v>
                </c:pt>
                <c:pt idx="63">
                  <c:v>-1.0280903536756984E-2</c:v>
                </c:pt>
                <c:pt idx="64">
                  <c:v>2.0709239441959779E-2</c:v>
                </c:pt>
                <c:pt idx="65">
                  <c:v>-2.1170935825578569E-2</c:v>
                </c:pt>
                <c:pt idx="66">
                  <c:v>2.1957976916713258E-2</c:v>
                </c:pt>
                <c:pt idx="67">
                  <c:v>-2.31651179763371E-2</c:v>
                </c:pt>
                <c:pt idx="68">
                  <c:v>2.4781101887410343E-2</c:v>
                </c:pt>
                <c:pt idx="69">
                  <c:v>-2.7172893486111061E-2</c:v>
                </c:pt>
                <c:pt idx="70">
                  <c:v>2.9991265000400714E-2</c:v>
                </c:pt>
                <c:pt idx="71">
                  <c:v>-3.4901970841769533E-2</c:v>
                </c:pt>
                <c:pt idx="72">
                  <c:v>3.925599110632956E-2</c:v>
                </c:pt>
                <c:pt idx="73">
                  <c:v>-5.1668130211641891E-2</c:v>
                </c:pt>
                <c:pt idx="74">
                  <c:v>5.5526691038777852E-2</c:v>
                </c:pt>
                <c:pt idx="75">
                  <c:v>-9.8940240930157769E-2</c:v>
                </c:pt>
                <c:pt idx="76">
                  <c:v>8.2136321051894223E-2</c:v>
                </c:pt>
                <c:pt idx="77">
                  <c:v>-0.30371016825705471</c:v>
                </c:pt>
                <c:pt idx="78">
                  <c:v>0.11675846426047094</c:v>
                </c:pt>
                <c:pt idx="79">
                  <c:v>-3.0966965263322614</c:v>
                </c:pt>
                <c:pt idx="80">
                  <c:v>7.9209945134995268</c:v>
                </c:pt>
                <c:pt idx="81">
                  <c:v>-3.1404657095797268</c:v>
                </c:pt>
                <c:pt idx="82">
                  <c:v>0.15261936119139097</c:v>
                </c:pt>
                <c:pt idx="83">
                  <c:v>-0.28020291709608414</c:v>
                </c:pt>
              </c:numCache>
            </c:numRef>
          </c:val>
          <c:extLst>
            <c:ext xmlns:c16="http://schemas.microsoft.com/office/drawing/2014/chart" uri="{C3380CC4-5D6E-409C-BE32-E72D297353CC}">
              <c16:uniqueId val="{00000050-5631-41B3-A340-31C48878FC1C}"/>
            </c:ext>
          </c:extLst>
        </c:ser>
        <c:ser>
          <c:idx val="81"/>
          <c:order val="81"/>
          <c:val>
            <c:numRef>
              <c:f>Jacobian!$B$261:$CG$261</c:f>
              <c:numCache>
                <c:formatCode>0.00E+00</c:formatCode>
                <c:ptCount val="84"/>
                <c:pt idx="0">
                  <c:v>1.0278470267596755E-11</c:v>
                </c:pt>
                <c:pt idx="1">
                  <c:v>4.1339045380911884E-10</c:v>
                </c:pt>
                <c:pt idx="2">
                  <c:v>3.525585139783234E-10</c:v>
                </c:pt>
                <c:pt idx="3">
                  <c:v>1.4426011982337706E-9</c:v>
                </c:pt>
                <c:pt idx="4">
                  <c:v>2.7863702684913561E-9</c:v>
                </c:pt>
                <c:pt idx="5">
                  <c:v>7.4148837949248697E-9</c:v>
                </c:pt>
                <c:pt idx="6">
                  <c:v>1.673022939619461E-8</c:v>
                </c:pt>
                <c:pt idx="7">
                  <c:v>4.009874219305576E-8</c:v>
                </c:pt>
                <c:pt idx="8">
                  <c:v>9.1585608373508566E-8</c:v>
                </c:pt>
                <c:pt idx="9">
                  <c:v>2.0972787427128914E-7</c:v>
                </c:pt>
                <c:pt idx="10">
                  <c:v>4.6836097675745311E-7</c:v>
                </c:pt>
                <c:pt idx="11">
                  <c:v>1.0309886605656796E-6</c:v>
                </c:pt>
                <c:pt idx="12">
                  <c:v>2.2129380040489117E-6</c:v>
                </c:pt>
                <c:pt idx="13">
                  <c:v>4.6198284765160885E-6</c:v>
                </c:pt>
                <c:pt idx="14">
                  <c:v>9.2567173069020246E-6</c:v>
                </c:pt>
                <c:pt idx="15">
                  <c:v>1.7468884624702026E-5</c:v>
                </c:pt>
                <c:pt idx="16">
                  <c:v>2.9937197801198057E-5</c:v>
                </c:pt>
                <c:pt idx="17">
                  <c:v>4.4189024836976063E-5</c:v>
                </c:pt>
                <c:pt idx="18">
                  <c:v>5.3550097811270321E-5</c:v>
                </c:pt>
                <c:pt idx="19">
                  <c:v>5.4674675647893142E-5</c:v>
                </c:pt>
                <c:pt idx="20">
                  <c:v>2.6723355081943278E-5</c:v>
                </c:pt>
                <c:pt idx="21">
                  <c:v>-7.282746481344642E-8</c:v>
                </c:pt>
                <c:pt idx="22">
                  <c:v>1.4697865884537423E-7</c:v>
                </c:pt>
                <c:pt idx="23">
                  <c:v>-1.4344184208020195E-7</c:v>
                </c:pt>
                <c:pt idx="24">
                  <c:v>1.4443522588635834E-7</c:v>
                </c:pt>
                <c:pt idx="25">
                  <c:v>-1.3770762116518334E-7</c:v>
                </c:pt>
                <c:pt idx="26">
                  <c:v>1.5514301429343222E-7</c:v>
                </c:pt>
                <c:pt idx="27">
                  <c:v>-1.2172348175382961E-7</c:v>
                </c:pt>
                <c:pt idx="28">
                  <c:v>2.1336948090560708E-7</c:v>
                </c:pt>
                <c:pt idx="29">
                  <c:v>-2.8548847487251458E-8</c:v>
                </c:pt>
                <c:pt idx="30">
                  <c:v>4.8115694436184647E-7</c:v>
                </c:pt>
                <c:pt idx="31">
                  <c:v>4.692180489315936E-7</c:v>
                </c:pt>
                <c:pt idx="32">
                  <c:v>1.6940343534769812E-6</c:v>
                </c:pt>
                <c:pt idx="33">
                  <c:v>2.8356755378349673E-6</c:v>
                </c:pt>
                <c:pt idx="34">
                  <c:v>6.9394851202678695E-6</c:v>
                </c:pt>
                <c:pt idx="35">
                  <c:v>1.2924461668624979E-5</c:v>
                </c:pt>
                <c:pt idx="36">
                  <c:v>2.797954403361214E-5</c:v>
                </c:pt>
                <c:pt idx="37">
                  <c:v>5.1918754743666375E-5</c:v>
                </c:pt>
                <c:pt idx="38">
                  <c:v>1.1550708920288072E-4</c:v>
                </c:pt>
                <c:pt idx="39">
                  <c:v>3.6496325571769409E-4</c:v>
                </c:pt>
                <c:pt idx="40">
                  <c:v>1.2290569037563373E-4</c:v>
                </c:pt>
                <c:pt idx="41">
                  <c:v>4.0338864111755883E-5</c:v>
                </c:pt>
                <c:pt idx="42">
                  <c:v>2.2740460425376488E-6</c:v>
                </c:pt>
                <c:pt idx="43">
                  <c:v>-5.4745897321424715E-6</c:v>
                </c:pt>
                <c:pt idx="44">
                  <c:v>3.9448710738253308E-6</c:v>
                </c:pt>
                <c:pt idx="45">
                  <c:v>-7.7708111344525555E-6</c:v>
                </c:pt>
                <c:pt idx="46">
                  <c:v>-6.7529812814726907E-7</c:v>
                </c:pt>
                <c:pt idx="47">
                  <c:v>-2.0388967501854201E-5</c:v>
                </c:pt>
                <c:pt idx="48">
                  <c:v>-2.8798518363984743E-5</c:v>
                </c:pt>
                <c:pt idx="49">
                  <c:v>-9.0508701310320236E-5</c:v>
                </c:pt>
                <c:pt idx="50">
                  <c:v>-1.9288512013455867E-4</c:v>
                </c:pt>
                <c:pt idx="51">
                  <c:v>-4.8787430987543988E-4</c:v>
                </c:pt>
                <c:pt idx="52">
                  <c:v>-1.13636705856805E-3</c:v>
                </c:pt>
                <c:pt idx="53">
                  <c:v>-2.7477869702151364E-3</c:v>
                </c:pt>
                <c:pt idx="54">
                  <c:v>-6.4958082410737908E-3</c:v>
                </c:pt>
                <c:pt idx="55">
                  <c:v>-1.5376779834341868E-2</c:v>
                </c:pt>
                <c:pt idx="56">
                  <c:v>-3.5520757478957908E-2</c:v>
                </c:pt>
                <c:pt idx="57">
                  <c:v>-7.8694499445319144E-2</c:v>
                </c:pt>
                <c:pt idx="58">
                  <c:v>-0.15807801440839364</c:v>
                </c:pt>
                <c:pt idx="59">
                  <c:v>-0.26428171841735165</c:v>
                </c:pt>
                <c:pt idx="60">
                  <c:v>-0.33428244423694214</c:v>
                </c:pt>
                <c:pt idx="61">
                  <c:v>-0.32540892267961746</c:v>
                </c:pt>
                <c:pt idx="62">
                  <c:v>-0.15177323165751608</c:v>
                </c:pt>
                <c:pt idx="63">
                  <c:v>9.9619086099661386E-3</c:v>
                </c:pt>
                <c:pt idx="64">
                  <c:v>-2.005747026812086E-2</c:v>
                </c:pt>
                <c:pt idx="65">
                  <c:v>2.0461505404446859E-2</c:v>
                </c:pt>
                <c:pt idx="66">
                  <c:v>-2.1166780610404938E-2</c:v>
                </c:pt>
                <c:pt idx="67">
                  <c:v>2.2197335407702964E-2</c:v>
                </c:pt>
                <c:pt idx="68">
                  <c:v>-2.3660866797070225E-2</c:v>
                </c:pt>
                <c:pt idx="69">
                  <c:v>2.5557592472018723E-2</c:v>
                </c:pt>
                <c:pt idx="70">
                  <c:v>-2.8276862280273003E-2</c:v>
                </c:pt>
                <c:pt idx="71">
                  <c:v>3.1477538189711309E-2</c:v>
                </c:pt>
                <c:pt idx="72">
                  <c:v>-3.688889984166089E-2</c:v>
                </c:pt>
                <c:pt idx="73">
                  <c:v>4.1827197367712225E-2</c:v>
                </c:pt>
                <c:pt idx="74">
                  <c:v>-5.5164657133334849E-2</c:v>
                </c:pt>
                <c:pt idx="75">
                  <c:v>5.9943604559801474E-2</c:v>
                </c:pt>
                <c:pt idx="76">
                  <c:v>-0.10553903223314112</c:v>
                </c:pt>
                <c:pt idx="77">
                  <c:v>8.9890934252873075E-2</c:v>
                </c:pt>
                <c:pt idx="78">
                  <c:v>-0.3184197224991322</c:v>
                </c:pt>
                <c:pt idx="79">
                  <c:v>0.13042336238529606</c:v>
                </c:pt>
                <c:pt idx="80">
                  <c:v>-3.139845958592467</c:v>
                </c:pt>
                <c:pt idx="81">
                  <c:v>7.9415716516681476</c:v>
                </c:pt>
                <c:pt idx="82">
                  <c:v>-3.3379700660579279</c:v>
                </c:pt>
                <c:pt idx="83">
                  <c:v>8.971308867107726E-2</c:v>
                </c:pt>
              </c:numCache>
            </c:numRef>
          </c:val>
          <c:extLst>
            <c:ext xmlns:c16="http://schemas.microsoft.com/office/drawing/2014/chart" uri="{C3380CC4-5D6E-409C-BE32-E72D297353CC}">
              <c16:uniqueId val="{00000051-5631-41B3-A340-31C48878FC1C}"/>
            </c:ext>
          </c:extLst>
        </c:ser>
        <c:ser>
          <c:idx val="82"/>
          <c:order val="82"/>
          <c:val>
            <c:numRef>
              <c:f>Jacobian!$B$262:$CG$262</c:f>
              <c:numCache>
                <c:formatCode>0.00E+00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1</c:v>
                </c:pt>
                <c:pt idx="83">
                  <c:v>0</c:v>
                </c:pt>
              </c:numCache>
            </c:numRef>
          </c:val>
          <c:extLst>
            <c:ext xmlns:c16="http://schemas.microsoft.com/office/drawing/2014/chart" uri="{C3380CC4-5D6E-409C-BE32-E72D297353CC}">
              <c16:uniqueId val="{00000052-5631-41B3-A340-31C48878FC1C}"/>
            </c:ext>
          </c:extLst>
        </c:ser>
        <c:ser>
          <c:idx val="83"/>
          <c:order val="83"/>
          <c:val>
            <c:numRef>
              <c:f>Jacobian!$B$263:$CG$263</c:f>
              <c:numCache>
                <c:formatCode>0.00E+00</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1</c:v>
                </c:pt>
              </c:numCache>
            </c:numRef>
          </c:val>
          <c:extLst>
            <c:ext xmlns:c16="http://schemas.microsoft.com/office/drawing/2014/chart" uri="{C3380CC4-5D6E-409C-BE32-E72D297353CC}">
              <c16:uniqueId val="{00000053-5631-41B3-A340-31C48878FC1C}"/>
            </c:ext>
          </c:extLst>
        </c:ser>
        <c:bandFmts/>
        <c:axId val="201451008"/>
        <c:axId val="187028544"/>
        <c:axId val="201417984"/>
      </c:surface3DChart>
      <c:catAx>
        <c:axId val="201451008"/>
        <c:scaling>
          <c:orientation val="minMax"/>
        </c:scaling>
        <c:delete val="1"/>
        <c:axPos val="b"/>
        <c:majorTickMark val="out"/>
        <c:minorTickMark val="none"/>
        <c:tickLblPos val="nextTo"/>
        <c:crossAx val="187028544"/>
        <c:crosses val="autoZero"/>
        <c:auto val="1"/>
        <c:lblAlgn val="ctr"/>
        <c:lblOffset val="100"/>
        <c:noMultiLvlLbl val="0"/>
      </c:catAx>
      <c:valAx>
        <c:axId val="187028544"/>
        <c:scaling>
          <c:orientation val="minMax"/>
        </c:scaling>
        <c:delete val="0"/>
        <c:axPos val="l"/>
        <c:majorGridlines/>
        <c:numFmt formatCode="0.00E+00" sourceLinked="1"/>
        <c:majorTickMark val="out"/>
        <c:minorTickMark val="none"/>
        <c:tickLblPos val="none"/>
        <c:crossAx val="201451008"/>
        <c:crosses val="autoZero"/>
        <c:crossBetween val="midCat"/>
      </c:valAx>
      <c:serAx>
        <c:axId val="201417984"/>
        <c:scaling>
          <c:orientation val="minMax"/>
        </c:scaling>
        <c:delete val="1"/>
        <c:axPos val="b"/>
        <c:majorTickMark val="out"/>
        <c:minorTickMark val="none"/>
        <c:tickLblPos val="nextTo"/>
        <c:crossAx val="187028544"/>
        <c:crosses val="autoZero"/>
      </c:serAx>
    </c:plotArea>
    <c:legend>
      <c:legendPos val="r"/>
      <c:overlay val="0"/>
      <c:txPr>
        <a:bodyPr/>
        <a:lstStyle/>
        <a:p>
          <a:pPr rtl="0">
            <a:defRPr sz="1050"/>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Nodal Current Balance Error (A)</a:t>
            </a:r>
          </a:p>
        </c:rich>
      </c:tx>
      <c:overlay val="0"/>
    </c:title>
    <c:autoTitleDeleted val="0"/>
    <c:plotArea>
      <c:layout/>
      <c:lineChart>
        <c:grouping val="standard"/>
        <c:varyColors val="0"/>
        <c:ser>
          <c:idx val="0"/>
          <c:order val="0"/>
          <c:marker>
            <c:symbol val="none"/>
          </c:marker>
          <c:val>
            <c:numRef>
              <c:f>Jacobian!$B$6:$CG$6</c:f>
              <c:numCache>
                <c:formatCode>0.00E+00</c:formatCode>
                <c:ptCount val="84"/>
                <c:pt idx="0">
                  <c:v>0</c:v>
                </c:pt>
                <c:pt idx="1">
                  <c:v>0</c:v>
                </c:pt>
                <c:pt idx="2">
                  <c:v>-1.7756512232791621E-10</c:v>
                </c:pt>
                <c:pt idx="3">
                  <c:v>-2.3518032660208021E-10</c:v>
                </c:pt>
                <c:pt idx="4">
                  <c:v>-3.0118925062327939E-10</c:v>
                </c:pt>
                <c:pt idx="5">
                  <c:v>-3.750888662168439E-10</c:v>
                </c:pt>
                <c:pt idx="6">
                  <c:v>-4.5673842138937992E-10</c:v>
                </c:pt>
                <c:pt idx="7">
                  <c:v>-5.4451805911459594E-10</c:v>
                </c:pt>
                <c:pt idx="8">
                  <c:v>-6.359038365322256E-10</c:v>
                </c:pt>
                <c:pt idx="9">
                  <c:v>-7.2658522601298792E-10</c:v>
                </c:pt>
                <c:pt idx="10">
                  <c:v>-8.1122377218467712E-10</c:v>
                </c:pt>
                <c:pt idx="11">
                  <c:v>-8.8365721684358078E-10</c:v>
                </c:pt>
                <c:pt idx="12">
                  <c:v>-9.3818514242116624E-10</c:v>
                </c:pt>
                <c:pt idx="13">
                  <c:v>-9.7017350229877675E-10</c:v>
                </c:pt>
                <c:pt idx="14">
                  <c:v>-9.772286747172787E-10</c:v>
                </c:pt>
                <c:pt idx="15">
                  <c:v>-9.6003901009500403E-10</c:v>
                </c:pt>
                <c:pt idx="16">
                  <c:v>-9.2341764616754585E-10</c:v>
                </c:pt>
                <c:pt idx="17">
                  <c:v>-8.7660929556920841E-10</c:v>
                </c:pt>
                <c:pt idx="18">
                  <c:v>-8.319748978288799E-10</c:v>
                </c:pt>
                <c:pt idx="19">
                  <c:v>-8.0075131996069221E-10</c:v>
                </c:pt>
                <c:pt idx="20">
                  <c:v>-7.7629680439970927E-10</c:v>
                </c:pt>
                <c:pt idx="21">
                  <c:v>-1.0209859255036328E-9</c:v>
                </c:pt>
                <c:pt idx="22">
                  <c:v>-1.2806768253201966E-9</c:v>
                </c:pt>
                <c:pt idx="23">
                  <c:v>-2.5398449828933112E-9</c:v>
                </c:pt>
                <c:pt idx="24">
                  <c:v>-4.1543972924533281E-9</c:v>
                </c:pt>
                <c:pt idx="25">
                  <c:v>-5.5896591694602367E-9</c:v>
                </c:pt>
                <c:pt idx="26">
                  <c:v>-7.1640883631021386E-9</c:v>
                </c:pt>
                <c:pt idx="27">
                  <c:v>-8.5256936862325611E-9</c:v>
                </c:pt>
                <c:pt idx="28">
                  <c:v>-9.7986383890348519E-9</c:v>
                </c:pt>
                <c:pt idx="29">
                  <c:v>-1.0710221625808987E-8</c:v>
                </c:pt>
                <c:pt idx="30">
                  <c:v>-1.1394656977673486E-8</c:v>
                </c:pt>
                <c:pt idx="31">
                  <c:v>-1.1649843014482663E-8</c:v>
                </c:pt>
                <c:pt idx="32">
                  <c:v>-1.1646092231571965E-8</c:v>
                </c:pt>
                <c:pt idx="33">
                  <c:v>-1.1227861636508995E-8</c:v>
                </c:pt>
                <c:pt idx="34">
                  <c:v>-1.0600715998236906E-8</c:v>
                </c:pt>
                <c:pt idx="35">
                  <c:v>-9.6236109752243648E-9</c:v>
                </c:pt>
                <c:pt idx="36">
                  <c:v>-8.5403090106099396E-9</c:v>
                </c:pt>
                <c:pt idx="37">
                  <c:v>-7.1706321391699421E-9</c:v>
                </c:pt>
                <c:pt idx="38">
                  <c:v>-5.817770910706418E-9</c:v>
                </c:pt>
                <c:pt idx="39">
                  <c:v>-4.0026285259601191E-9</c:v>
                </c:pt>
                <c:pt idx="40">
                  <c:v>-2.2710953376161441E-9</c:v>
                </c:pt>
                <c:pt idx="41">
                  <c:v>-1.8611694903007832E-9</c:v>
                </c:pt>
                <c:pt idx="42">
                  <c:v>-3.8937082069671219E-9</c:v>
                </c:pt>
                <c:pt idx="43">
                  <c:v>-4.1031189606922469E-9</c:v>
                </c:pt>
                <c:pt idx="44">
                  <c:v>-4.7406492174423571E-9</c:v>
                </c:pt>
                <c:pt idx="45">
                  <c:v>-5.7280557473460874E-9</c:v>
                </c:pt>
                <c:pt idx="46">
                  <c:v>-6.9188029219675239E-9</c:v>
                </c:pt>
                <c:pt idx="47">
                  <c:v>-8.1797780033249218E-9</c:v>
                </c:pt>
                <c:pt idx="48">
                  <c:v>-9.3885061513655158E-9</c:v>
                </c:pt>
                <c:pt idx="49">
                  <c:v>-1.0443351795170138E-8</c:v>
                </c:pt>
                <c:pt idx="50">
                  <c:v>-1.1268385372349105E-8</c:v>
                </c:pt>
                <c:pt idx="51">
                  <c:v>-1.1814775579262494E-8</c:v>
                </c:pt>
                <c:pt idx="52">
                  <c:v>-1.2059348870171115E-8</c:v>
                </c:pt>
                <c:pt idx="53">
                  <c:v>-1.200152178796083E-8</c:v>
                </c:pt>
                <c:pt idx="54">
                  <c:v>-1.1659412741379111E-8</c:v>
                </c:pt>
                <c:pt idx="55">
                  <c:v>-1.1066273790343294E-8</c:v>
                </c:pt>
                <c:pt idx="56">
                  <c:v>-1.0267914409531115E-8</c:v>
                </c:pt>
                <c:pt idx="57">
                  <c:v>-9.3222717904283421E-9</c:v>
                </c:pt>
                <c:pt idx="58">
                  <c:v>-8.3019943632007615E-9</c:v>
                </c:pt>
                <c:pt idx="59">
                  <c:v>-7.3003867416428214E-9</c:v>
                </c:pt>
                <c:pt idx="60">
                  <c:v>-6.4360075132726552E-9</c:v>
                </c:pt>
                <c:pt idx="61">
                  <c:v>-5.8422088650796398E-9</c:v>
                </c:pt>
                <c:pt idx="62">
                  <c:v>-5.6248018905713591E-9</c:v>
                </c:pt>
                <c:pt idx="63">
                  <c:v>0</c:v>
                </c:pt>
                <c:pt idx="64">
                  <c:v>0</c:v>
                </c:pt>
                <c:pt idx="65">
                  <c:v>-9.1946042195193517E-9</c:v>
                </c:pt>
                <c:pt idx="66">
                  <c:v>-1.183631652446084E-8</c:v>
                </c:pt>
                <c:pt idx="67">
                  <c:v>-1.4779609228557324E-8</c:v>
                </c:pt>
                <c:pt idx="68">
                  <c:v>-1.7839859227821711E-8</c:v>
                </c:pt>
                <c:pt idx="69">
                  <c:v>-2.0687528929799648E-8</c:v>
                </c:pt>
                <c:pt idx="70">
                  <c:v>-2.3147597915616368E-8</c:v>
                </c:pt>
                <c:pt idx="71">
                  <c:v>-2.5016700073159283E-8</c:v>
                </c:pt>
                <c:pt idx="72">
                  <c:v>-2.6231374540552656E-8</c:v>
                </c:pt>
                <c:pt idx="73">
                  <c:v>-2.6714565819728729E-8</c:v>
                </c:pt>
                <c:pt idx="74">
                  <c:v>-2.650594192559349E-8</c:v>
                </c:pt>
                <c:pt idx="75">
                  <c:v>-2.5617556714398985E-8</c:v>
                </c:pt>
                <c:pt idx="76">
                  <c:v>-2.4159915668805868E-8</c:v>
                </c:pt>
                <c:pt idx="77">
                  <c:v>-2.2194961810736539E-8</c:v>
                </c:pt>
                <c:pt idx="78">
                  <c:v>-1.9882908330193617E-8</c:v>
                </c:pt>
                <c:pt idx="79">
                  <c:v>-1.7309265502910852E-8</c:v>
                </c:pt>
                <c:pt idx="80">
                  <c:v>-1.469825255504296E-8</c:v>
                </c:pt>
                <c:pt idx="81">
                  <c:v>-1.2120185725353397E-8</c:v>
                </c:pt>
                <c:pt idx="82">
                  <c:v>0</c:v>
                </c:pt>
                <c:pt idx="83">
                  <c:v>0</c:v>
                </c:pt>
              </c:numCache>
            </c:numRef>
          </c:val>
          <c:smooth val="0"/>
          <c:extLst>
            <c:ext xmlns:c16="http://schemas.microsoft.com/office/drawing/2014/chart" uri="{C3380CC4-5D6E-409C-BE32-E72D297353CC}">
              <c16:uniqueId val="{00000000-73F8-405F-8974-54E7C320C9E0}"/>
            </c:ext>
          </c:extLst>
        </c:ser>
        <c:dLbls>
          <c:showLegendKey val="0"/>
          <c:showVal val="0"/>
          <c:showCatName val="0"/>
          <c:showSerName val="0"/>
          <c:showPercent val="0"/>
          <c:showBubbleSize val="0"/>
        </c:dLbls>
        <c:smooth val="0"/>
        <c:axId val="201537024"/>
        <c:axId val="187030848"/>
      </c:lineChart>
      <c:catAx>
        <c:axId val="201537024"/>
        <c:scaling>
          <c:orientation val="minMax"/>
        </c:scaling>
        <c:delete val="1"/>
        <c:axPos val="b"/>
        <c:title>
          <c:tx>
            <c:rich>
              <a:bodyPr/>
              <a:lstStyle/>
              <a:p>
                <a:pPr>
                  <a:defRPr/>
                </a:pPr>
                <a:r>
                  <a:rPr lang="en-US"/>
                  <a:t>Prior to the start of the most recently completed iteration</a:t>
                </a:r>
              </a:p>
            </c:rich>
          </c:tx>
          <c:overlay val="0"/>
        </c:title>
        <c:majorTickMark val="out"/>
        <c:minorTickMark val="none"/>
        <c:tickLblPos val="nextTo"/>
        <c:crossAx val="187030848"/>
        <c:crosses val="autoZero"/>
        <c:auto val="1"/>
        <c:lblAlgn val="ctr"/>
        <c:lblOffset val="100"/>
        <c:noMultiLvlLbl val="0"/>
      </c:catAx>
      <c:valAx>
        <c:axId val="187030848"/>
        <c:scaling>
          <c:orientation val="minMax"/>
        </c:scaling>
        <c:delete val="0"/>
        <c:axPos val="l"/>
        <c:majorGridlines/>
        <c:numFmt formatCode="0.0E+00" sourceLinked="0"/>
        <c:majorTickMark val="out"/>
        <c:minorTickMark val="none"/>
        <c:tickLblPos val="nextTo"/>
        <c:crossAx val="20153702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xdr:from>
      <xdr:col>0</xdr:col>
      <xdr:colOff>95250</xdr:colOff>
      <xdr:row>23</xdr:row>
      <xdr:rowOff>20637</xdr:rowOff>
    </xdr:from>
    <xdr:to>
      <xdr:col>6</xdr:col>
      <xdr:colOff>95250</xdr:colOff>
      <xdr:row>40</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xdr:from>
          <xdr:col>3</xdr:col>
          <xdr:colOff>47625</xdr:colOff>
          <xdr:row>17</xdr:row>
          <xdr:rowOff>104775</xdr:rowOff>
        </xdr:from>
        <xdr:to>
          <xdr:col>4</xdr:col>
          <xdr:colOff>619125</xdr:colOff>
          <xdr:row>19</xdr:row>
          <xdr:rowOff>47625</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IV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17</xdr:row>
          <xdr:rowOff>142875</xdr:rowOff>
        </xdr:from>
        <xdr:to>
          <xdr:col>11</xdr:col>
          <xdr:colOff>609600</xdr:colOff>
          <xdr:row>19</xdr:row>
          <xdr:rowOff>38100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Spectral</a:t>
              </a:r>
            </a:p>
          </xdr:txBody>
        </xdr:sp>
        <xdr:clientData fPrintsWithSheet="0"/>
      </xdr:twoCellAnchor>
    </mc:Choice>
    <mc:Fallback/>
  </mc:AlternateContent>
  <xdr:twoCellAnchor>
    <xdr:from>
      <xdr:col>6</xdr:col>
      <xdr:colOff>155575</xdr:colOff>
      <xdr:row>23</xdr:row>
      <xdr:rowOff>28575</xdr:rowOff>
    </xdr:from>
    <xdr:to>
      <xdr:col>13</xdr:col>
      <xdr:colOff>28575</xdr:colOff>
      <xdr:row>40</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xdr:from>
          <xdr:col>15</xdr:col>
          <xdr:colOff>47625</xdr:colOff>
          <xdr:row>17</xdr:row>
          <xdr:rowOff>123825</xdr:rowOff>
        </xdr:from>
        <xdr:to>
          <xdr:col>16</xdr:col>
          <xdr:colOff>638175</xdr:colOff>
          <xdr:row>19</xdr:row>
          <xdr:rowOff>28575</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Spatial</a:t>
              </a:r>
            </a:p>
          </xdr:txBody>
        </xdr:sp>
        <xdr:clientData fPrintsWithSheet="0"/>
      </xdr:twoCellAnchor>
    </mc:Choice>
    <mc:Fallback/>
  </mc:AlternateContent>
  <xdr:twoCellAnchor>
    <xdr:from>
      <xdr:col>13</xdr:col>
      <xdr:colOff>76200</xdr:colOff>
      <xdr:row>23</xdr:row>
      <xdr:rowOff>38099</xdr:rowOff>
    </xdr:from>
    <xdr:to>
      <xdr:col>19</xdr:col>
      <xdr:colOff>568324</xdr:colOff>
      <xdr:row>40</xdr:row>
      <xdr:rowOff>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xdr:from>
          <xdr:col>6</xdr:col>
          <xdr:colOff>142875</xdr:colOff>
          <xdr:row>20</xdr:row>
          <xdr:rowOff>161925</xdr:rowOff>
        </xdr:from>
        <xdr:to>
          <xdr:col>12</xdr:col>
          <xdr:colOff>533400</xdr:colOff>
          <xdr:row>22</xdr:row>
          <xdr:rowOff>47625</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Clear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5</xdr:row>
          <xdr:rowOff>28575</xdr:rowOff>
        </xdr:from>
        <xdr:to>
          <xdr:col>0</xdr:col>
          <xdr:colOff>1190625</xdr:colOff>
          <xdr:row>7</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2</xdr:row>
          <xdr:rowOff>66675</xdr:rowOff>
        </xdr:from>
        <xdr:to>
          <xdr:col>0</xdr:col>
          <xdr:colOff>1190625</xdr:colOff>
          <xdr:row>4</xdr:row>
          <xdr:rowOff>123825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0</xdr:rowOff>
        </xdr:from>
        <xdr:to>
          <xdr:col>6</xdr:col>
          <xdr:colOff>0</xdr:colOff>
          <xdr:row>6</xdr:row>
          <xdr:rowOff>180975</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 @25C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224118</xdr:colOff>
      <xdr:row>19</xdr:row>
      <xdr:rowOff>168087</xdr:rowOff>
    </xdr:from>
    <xdr:to>
      <xdr:col>9</xdr:col>
      <xdr:colOff>526677</xdr:colOff>
      <xdr:row>34</xdr:row>
      <xdr:rowOff>56028</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12</xdr:col>
      <xdr:colOff>414618</xdr:colOff>
      <xdr:row>19</xdr:row>
      <xdr:rowOff>156882</xdr:rowOff>
    </xdr:from>
    <xdr:to>
      <xdr:col>20</xdr:col>
      <xdr:colOff>123265</xdr:colOff>
      <xdr:row>34</xdr:row>
      <xdr:rowOff>44823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xdr:from>
          <xdr:col>0</xdr:col>
          <xdr:colOff>47625</xdr:colOff>
          <xdr:row>20</xdr:row>
          <xdr:rowOff>0</xdr:rowOff>
        </xdr:from>
        <xdr:to>
          <xdr:col>0</xdr:col>
          <xdr:colOff>581025</xdr:colOff>
          <xdr:row>21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HLI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xdr:row>
          <xdr:rowOff>9525</xdr:rowOff>
        </xdr:from>
        <xdr:to>
          <xdr:col>0</xdr:col>
          <xdr:colOff>581025</xdr:colOff>
          <xdr:row>23</xdr:row>
          <xdr:rowOff>19050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24</xdr:row>
          <xdr:rowOff>85725</xdr:rowOff>
        </xdr:from>
        <xdr:to>
          <xdr:col>0</xdr:col>
          <xdr:colOff>581025</xdr:colOff>
          <xdr:row>25</xdr:row>
          <xdr:rowOff>57150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30</xdr:row>
          <xdr:rowOff>28575</xdr:rowOff>
        </xdr:from>
        <xdr:to>
          <xdr:col>0</xdr:col>
          <xdr:colOff>733425</xdr:colOff>
          <xdr:row>31</xdr:row>
          <xdr:rowOff>57150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742950</xdr:colOff>
          <xdr:row>29</xdr:row>
          <xdr:rowOff>28575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Spatial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26</xdr:row>
          <xdr:rowOff>9525</xdr:rowOff>
        </xdr:from>
        <xdr:to>
          <xdr:col>0</xdr:col>
          <xdr:colOff>714375</xdr:colOff>
          <xdr:row>27</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IV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12</xdr:col>
      <xdr:colOff>168088</xdr:colOff>
      <xdr:row>5</xdr:row>
      <xdr:rowOff>44823</xdr:rowOff>
    </xdr:from>
    <xdr:to>
      <xdr:col>19</xdr:col>
      <xdr:colOff>504265</xdr:colOff>
      <xdr:row>19</xdr:row>
      <xdr:rowOff>123264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3</xdr:col>
      <xdr:colOff>201706</xdr:colOff>
      <xdr:row>5</xdr:row>
      <xdr:rowOff>22412</xdr:rowOff>
    </xdr:from>
    <xdr:to>
      <xdr:col>10</xdr:col>
      <xdr:colOff>537882</xdr:colOff>
      <xdr:row>19</xdr:row>
      <xdr:rowOff>100853</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12</xdr:col>
      <xdr:colOff>168088</xdr:colOff>
      <xdr:row>45</xdr:row>
      <xdr:rowOff>44823</xdr:rowOff>
    </xdr:from>
    <xdr:to>
      <xdr:col>19</xdr:col>
      <xdr:colOff>504265</xdr:colOff>
      <xdr:row>59</xdr:row>
      <xdr:rowOff>123264</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3</xdr:col>
      <xdr:colOff>89647</xdr:colOff>
      <xdr:row>45</xdr:row>
      <xdr:rowOff>33618</xdr:rowOff>
    </xdr:from>
    <xdr:to>
      <xdr:col>10</xdr:col>
      <xdr:colOff>425823</xdr:colOff>
      <xdr:row>59</xdr:row>
      <xdr:rowOff>112059</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mc:AlternateContent xmlns:mc="http://schemas.openxmlformats.org/markup-compatibility/2006">
    <mc:Choice xmlns:a14="http://schemas.microsoft.com/office/drawing/2010/main" Requires="a14">
      <xdr:twoCellAnchor>
        <xdr:from>
          <xdr:col>0</xdr:col>
          <xdr:colOff>47625</xdr:colOff>
          <xdr:row>5</xdr:row>
          <xdr:rowOff>0</xdr:rowOff>
        </xdr:from>
        <xdr:to>
          <xdr:col>0</xdr:col>
          <xdr:colOff>581025</xdr:colOff>
          <xdr:row>6</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HLI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xdr:row>
          <xdr:rowOff>9525</xdr:rowOff>
        </xdr:from>
        <xdr:to>
          <xdr:col>0</xdr:col>
          <xdr:colOff>581025</xdr:colOff>
          <xdr:row>8</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85725</xdr:rowOff>
        </xdr:from>
        <xdr:to>
          <xdr:col>0</xdr:col>
          <xdr:colOff>581025</xdr:colOff>
          <xdr:row>10</xdr:row>
          <xdr:rowOff>57150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15</xdr:row>
          <xdr:rowOff>9525</xdr:rowOff>
        </xdr:from>
        <xdr:to>
          <xdr:col>0</xdr:col>
          <xdr:colOff>571500</xdr:colOff>
          <xdr:row>16</xdr:row>
          <xdr:rowOff>19050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12</xdr:row>
          <xdr:rowOff>180975</xdr:rowOff>
        </xdr:from>
        <xdr:to>
          <xdr:col>0</xdr:col>
          <xdr:colOff>581025</xdr:colOff>
          <xdr:row>13</xdr:row>
          <xdr:rowOff>190500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Spatial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xdr:row>
          <xdr:rowOff>28575</xdr:rowOff>
        </xdr:from>
        <xdr:to>
          <xdr:col>0</xdr:col>
          <xdr:colOff>571500</xdr:colOff>
          <xdr:row>12</xdr:row>
          <xdr:rowOff>66675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IV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13</xdr:col>
      <xdr:colOff>100852</xdr:colOff>
      <xdr:row>5</xdr:row>
      <xdr:rowOff>33618</xdr:rowOff>
    </xdr:from>
    <xdr:to>
      <xdr:col>20</xdr:col>
      <xdr:colOff>437029</xdr:colOff>
      <xdr:row>19</xdr:row>
      <xdr:rowOff>112059</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2</xdr:col>
      <xdr:colOff>582706</xdr:colOff>
      <xdr:row>5</xdr:row>
      <xdr:rowOff>0</xdr:rowOff>
    </xdr:from>
    <xdr:to>
      <xdr:col>10</xdr:col>
      <xdr:colOff>313765</xdr:colOff>
      <xdr:row>19</xdr:row>
      <xdr:rowOff>78441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12</xdr:col>
      <xdr:colOff>168088</xdr:colOff>
      <xdr:row>45</xdr:row>
      <xdr:rowOff>44823</xdr:rowOff>
    </xdr:from>
    <xdr:to>
      <xdr:col>19</xdr:col>
      <xdr:colOff>504265</xdr:colOff>
      <xdr:row>59</xdr:row>
      <xdr:rowOff>123264</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2</xdr:col>
      <xdr:colOff>336176</xdr:colOff>
      <xdr:row>45</xdr:row>
      <xdr:rowOff>67236</xdr:rowOff>
    </xdr:from>
    <xdr:to>
      <xdr:col>10</xdr:col>
      <xdr:colOff>67235</xdr:colOff>
      <xdr:row>59</xdr:row>
      <xdr:rowOff>145677</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mc:AlternateContent xmlns:mc="http://schemas.openxmlformats.org/markup-compatibility/2006">
    <mc:Choice xmlns:a14="http://schemas.microsoft.com/office/drawing/2010/main" Requires="a14">
      <xdr:twoCellAnchor>
        <xdr:from>
          <xdr:col>0</xdr:col>
          <xdr:colOff>38100</xdr:colOff>
          <xdr:row>5</xdr:row>
          <xdr:rowOff>0</xdr:rowOff>
        </xdr:from>
        <xdr:to>
          <xdr:col>0</xdr:col>
          <xdr:colOff>571500</xdr:colOff>
          <xdr:row>5</xdr:row>
          <xdr:rowOff>180975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HLI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7</xdr:row>
          <xdr:rowOff>0</xdr:rowOff>
        </xdr:from>
        <xdr:to>
          <xdr:col>0</xdr:col>
          <xdr:colOff>571500</xdr:colOff>
          <xdr:row>7</xdr:row>
          <xdr:rowOff>180975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85725</xdr:rowOff>
        </xdr:from>
        <xdr:to>
          <xdr:col>0</xdr:col>
          <xdr:colOff>581025</xdr:colOff>
          <xdr:row>10</xdr:row>
          <xdr:rowOff>57150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15</xdr:row>
          <xdr:rowOff>28575</xdr:rowOff>
        </xdr:from>
        <xdr:to>
          <xdr:col>0</xdr:col>
          <xdr:colOff>600075</xdr:colOff>
          <xdr:row>16</xdr:row>
          <xdr:rowOff>38100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13</xdr:row>
          <xdr:rowOff>19050</xdr:rowOff>
        </xdr:from>
        <xdr:to>
          <xdr:col>0</xdr:col>
          <xdr:colOff>590550</xdr:colOff>
          <xdr:row>14</xdr:row>
          <xdr:rowOff>28575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Spatial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11</xdr:row>
          <xdr:rowOff>9525</xdr:rowOff>
        </xdr:from>
        <xdr:to>
          <xdr:col>0</xdr:col>
          <xdr:colOff>590550</xdr:colOff>
          <xdr:row>12</xdr:row>
          <xdr:rowOff>47625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IV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13</xdr:col>
      <xdr:colOff>100852</xdr:colOff>
      <xdr:row>5</xdr:row>
      <xdr:rowOff>33618</xdr:rowOff>
    </xdr:from>
    <xdr:to>
      <xdr:col>20</xdr:col>
      <xdr:colOff>437029</xdr:colOff>
      <xdr:row>19</xdr:row>
      <xdr:rowOff>112059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2</xdr:col>
      <xdr:colOff>582706</xdr:colOff>
      <xdr:row>5</xdr:row>
      <xdr:rowOff>0</xdr:rowOff>
    </xdr:from>
    <xdr:to>
      <xdr:col>10</xdr:col>
      <xdr:colOff>313765</xdr:colOff>
      <xdr:row>19</xdr:row>
      <xdr:rowOff>78441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xdr:from>
          <xdr:col>0</xdr:col>
          <xdr:colOff>19050</xdr:colOff>
          <xdr:row>50</xdr:row>
          <xdr:rowOff>9525</xdr:rowOff>
        </xdr:from>
        <xdr:to>
          <xdr:col>0</xdr:col>
          <xdr:colOff>561975</xdr:colOff>
          <xdr:row>50</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twoCellAnchor>
    <xdr:from>
      <xdr:col>7</xdr:col>
      <xdr:colOff>644338</xdr:colOff>
      <xdr:row>53</xdr:row>
      <xdr:rowOff>163606</xdr:rowOff>
    </xdr:from>
    <xdr:to>
      <xdr:col>15</xdr:col>
      <xdr:colOff>16808</xdr:colOff>
      <xdr:row>68</xdr:row>
      <xdr:rowOff>49306</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711573</xdr:colOff>
      <xdr:row>122</xdr:row>
      <xdr:rowOff>118782</xdr:rowOff>
    </xdr:from>
    <xdr:to>
      <xdr:col>39</xdr:col>
      <xdr:colOff>106455</xdr:colOff>
      <xdr:row>137</xdr:row>
      <xdr:rowOff>4482</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52</xdr:row>
          <xdr:rowOff>38100</xdr:rowOff>
        </xdr:from>
        <xdr:to>
          <xdr:col>0</xdr:col>
          <xdr:colOff>581025</xdr:colOff>
          <xdr:row>53</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7</xdr:row>
          <xdr:rowOff>0</xdr:rowOff>
        </xdr:from>
        <xdr:to>
          <xdr:col>0</xdr:col>
          <xdr:colOff>581025</xdr:colOff>
          <xdr:row>7</xdr:row>
          <xdr:rowOff>180975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9525</xdr:rowOff>
        </xdr:from>
        <xdr:to>
          <xdr:col>0</xdr:col>
          <xdr:colOff>609600</xdr:colOff>
          <xdr:row>9</xdr:row>
          <xdr:rowOff>152400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xdr:row>
          <xdr:rowOff>0</xdr:rowOff>
        </xdr:from>
        <xdr:to>
          <xdr:col>0</xdr:col>
          <xdr:colOff>571500</xdr:colOff>
          <xdr:row>5</xdr:row>
          <xdr:rowOff>180975</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HLI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xdr:row>
          <xdr:rowOff>161925</xdr:rowOff>
        </xdr:from>
        <xdr:to>
          <xdr:col>0</xdr:col>
          <xdr:colOff>600075</xdr:colOff>
          <xdr:row>16</xdr:row>
          <xdr:rowOff>38100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12</xdr:row>
          <xdr:rowOff>171450</xdr:rowOff>
        </xdr:from>
        <xdr:to>
          <xdr:col>0</xdr:col>
          <xdr:colOff>581025</xdr:colOff>
          <xdr:row>13</xdr:row>
          <xdr:rowOff>190500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Spatial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10</xdr:row>
          <xdr:rowOff>171450</xdr:rowOff>
        </xdr:from>
        <xdr:to>
          <xdr:col>0</xdr:col>
          <xdr:colOff>581025</xdr:colOff>
          <xdr:row>12</xdr:row>
          <xdr:rowOff>19050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IV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14</xdr:col>
      <xdr:colOff>493058</xdr:colOff>
      <xdr:row>7</xdr:row>
      <xdr:rowOff>85164</xdr:rowOff>
    </xdr:from>
    <xdr:to>
      <xdr:col>21</xdr:col>
      <xdr:colOff>515470</xdr:colOff>
      <xdr:row>21</xdr:row>
      <xdr:rowOff>161364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50</xdr:row>
          <xdr:rowOff>9525</xdr:rowOff>
        </xdr:from>
        <xdr:to>
          <xdr:col>0</xdr:col>
          <xdr:colOff>561975</xdr:colOff>
          <xdr:row>50</xdr:row>
          <xdr:rowOff>180975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twoCellAnchor>
    <xdr:from>
      <xdr:col>8</xdr:col>
      <xdr:colOff>179294</xdr:colOff>
      <xdr:row>75</xdr:row>
      <xdr:rowOff>62753</xdr:rowOff>
    </xdr:from>
    <xdr:to>
      <xdr:col>15</xdr:col>
      <xdr:colOff>201706</xdr:colOff>
      <xdr:row>89</xdr:row>
      <xdr:rowOff>138953</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52</xdr:row>
          <xdr:rowOff>38100</xdr:rowOff>
        </xdr:from>
        <xdr:to>
          <xdr:col>0</xdr:col>
          <xdr:colOff>581025</xdr:colOff>
          <xdr:row>53</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9</xdr:row>
          <xdr:rowOff>0</xdr:rowOff>
        </xdr:from>
        <xdr:to>
          <xdr:col>0</xdr:col>
          <xdr:colOff>581025</xdr:colOff>
          <xdr:row>10</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HLI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11</xdr:row>
          <xdr:rowOff>9525</xdr:rowOff>
        </xdr:from>
        <xdr:to>
          <xdr:col>0</xdr:col>
          <xdr:colOff>581025</xdr:colOff>
          <xdr:row>12</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581025</xdr:colOff>
          <xdr:row>14</xdr:row>
          <xdr:rowOff>57150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19</xdr:row>
          <xdr:rowOff>0</xdr:rowOff>
        </xdr:from>
        <xdr:to>
          <xdr:col>0</xdr:col>
          <xdr:colOff>600075</xdr:colOff>
          <xdr:row>20</xdr:row>
          <xdr:rowOff>38100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180975</xdr:rowOff>
        </xdr:from>
        <xdr:to>
          <xdr:col>0</xdr:col>
          <xdr:colOff>561975</xdr:colOff>
          <xdr:row>18</xdr:row>
          <xdr:rowOff>28575</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Spatial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xdr:row>
          <xdr:rowOff>28575</xdr:rowOff>
        </xdr:from>
        <xdr:to>
          <xdr:col>0</xdr:col>
          <xdr:colOff>571500</xdr:colOff>
          <xdr:row>16</xdr:row>
          <xdr:rowOff>66675</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IV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88</xdr:col>
      <xdr:colOff>599514</xdr:colOff>
      <xdr:row>69</xdr:row>
      <xdr:rowOff>6724</xdr:rowOff>
    </xdr:from>
    <xdr:to>
      <xdr:col>96</xdr:col>
      <xdr:colOff>330573</xdr:colOff>
      <xdr:row>83</xdr:row>
      <xdr:rowOff>82924</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72</xdr:col>
      <xdr:colOff>364190</xdr:colOff>
      <xdr:row>47</xdr:row>
      <xdr:rowOff>163606</xdr:rowOff>
    </xdr:from>
    <xdr:to>
      <xdr:col>80</xdr:col>
      <xdr:colOff>95248</xdr:colOff>
      <xdr:row>62</xdr:row>
      <xdr:rowOff>49306</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13</xdr:col>
      <xdr:colOff>56030</xdr:colOff>
      <xdr:row>16</xdr:row>
      <xdr:rowOff>129988</xdr:rowOff>
    </xdr:from>
    <xdr:to>
      <xdr:col>20</xdr:col>
      <xdr:colOff>78441</xdr:colOff>
      <xdr:row>31</xdr:row>
      <xdr:rowOff>15688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47625</xdr:colOff>
          <xdr:row>17</xdr:row>
          <xdr:rowOff>0</xdr:rowOff>
        </xdr:from>
        <xdr:to>
          <xdr:col>0</xdr:col>
          <xdr:colOff>714375</xdr:colOff>
          <xdr:row>17</xdr:row>
          <xdr:rowOff>180975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19</xdr:row>
          <xdr:rowOff>0</xdr:rowOff>
        </xdr:from>
        <xdr:to>
          <xdr:col>0</xdr:col>
          <xdr:colOff>714375</xdr:colOff>
          <xdr:row>20</xdr:row>
          <xdr:rowOff>9525</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xdr:from>
      <xdr:col>4</xdr:col>
      <xdr:colOff>201706</xdr:colOff>
      <xdr:row>17</xdr:row>
      <xdr:rowOff>6723</xdr:rowOff>
    </xdr:from>
    <xdr:to>
      <xdr:col>11</xdr:col>
      <xdr:colOff>224117</xdr:colOff>
      <xdr:row>31</xdr:row>
      <xdr:rowOff>82923</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57150</xdr:colOff>
          <xdr:row>25</xdr:row>
          <xdr:rowOff>0</xdr:rowOff>
        </xdr:from>
        <xdr:to>
          <xdr:col>0</xdr:col>
          <xdr:colOff>742950</xdr:colOff>
          <xdr:row>26</xdr:row>
          <xdr:rowOff>28575</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180975</xdr:rowOff>
        </xdr:from>
        <xdr:to>
          <xdr:col>0</xdr:col>
          <xdr:colOff>704850</xdr:colOff>
          <xdr:row>24</xdr:row>
          <xdr:rowOff>19050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700-00000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Spatial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52917</xdr:colOff>
      <xdr:row>1</xdr:row>
      <xdr:rowOff>31749</xdr:rowOff>
    </xdr:from>
    <xdr:to>
      <xdr:col>10</xdr:col>
      <xdr:colOff>402167</xdr:colOff>
      <xdr:row>14</xdr:row>
      <xdr:rowOff>100852</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11</xdr:col>
      <xdr:colOff>63501</xdr:colOff>
      <xdr:row>1</xdr:row>
      <xdr:rowOff>31749</xdr:rowOff>
    </xdr:from>
    <xdr:to>
      <xdr:col>18</xdr:col>
      <xdr:colOff>392207</xdr:colOff>
      <xdr:row>14</xdr:row>
      <xdr:rowOff>89647</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xdr:from>
          <xdr:col>0</xdr:col>
          <xdr:colOff>47625</xdr:colOff>
          <xdr:row>6</xdr:row>
          <xdr:rowOff>9525</xdr:rowOff>
        </xdr:from>
        <xdr:to>
          <xdr:col>1</xdr:col>
          <xdr:colOff>85725</xdr:colOff>
          <xdr:row>7</xdr:row>
          <xdr:rowOff>38100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3</xdr:row>
          <xdr:rowOff>180975</xdr:rowOff>
        </xdr:from>
        <xdr:to>
          <xdr:col>1</xdr:col>
          <xdr:colOff>95250</xdr:colOff>
          <xdr:row>5</xdr:row>
          <xdr:rowOff>19050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Spatial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xdr:row>
          <xdr:rowOff>28575</xdr:rowOff>
        </xdr:from>
        <xdr:to>
          <xdr:col>1</xdr:col>
          <xdr:colOff>123825</xdr:colOff>
          <xdr:row>3</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IV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12</xdr:col>
      <xdr:colOff>609600</xdr:colOff>
      <xdr:row>10</xdr:row>
      <xdr:rowOff>139700</xdr:rowOff>
    </xdr:from>
    <xdr:to>
      <xdr:col>22</xdr:col>
      <xdr:colOff>393700</xdr:colOff>
      <xdr:row>32</xdr:row>
      <xdr:rowOff>165100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76200</xdr:colOff>
          <xdr:row>0</xdr:row>
          <xdr:rowOff>180975</xdr:rowOff>
        </xdr:from>
        <xdr:to>
          <xdr:col>0</xdr:col>
          <xdr:colOff>723900</xdr:colOff>
          <xdr:row>1</xdr:row>
          <xdr:rowOff>180975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A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Fast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1</xdr:row>
          <xdr:rowOff>9525</xdr:rowOff>
        </xdr:from>
        <xdr:to>
          <xdr:col>3</xdr:col>
          <xdr:colOff>638175</xdr:colOff>
          <xdr:row>1</xdr:row>
          <xdr:rowOff>180975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A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twoCellAnchor>
    <xdr:from>
      <xdr:col>4</xdr:col>
      <xdr:colOff>50800</xdr:colOff>
      <xdr:row>10</xdr:row>
      <xdr:rowOff>177800</xdr:rowOff>
    </xdr:from>
    <xdr:to>
      <xdr:col>11</xdr:col>
      <xdr:colOff>88900</xdr:colOff>
      <xdr:row>25</xdr:row>
      <xdr:rowOff>63500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762000</xdr:colOff>
          <xdr:row>1</xdr:row>
          <xdr:rowOff>0</xdr:rowOff>
        </xdr:from>
        <xdr:to>
          <xdr:col>2</xdr:col>
          <xdr:colOff>0</xdr:colOff>
          <xdr:row>2</xdr:row>
          <xdr:rowOff>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A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0</xdr:rowOff>
        </xdr:from>
        <xdr:to>
          <xdr:col>2</xdr:col>
          <xdr:colOff>571500</xdr:colOff>
          <xdr:row>1</xdr:row>
          <xdr:rowOff>180975</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A00-00000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HLI Adj</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ctrlProp" Target="../ctrlProps/ctrlProp14.xml"/><Relationship Id="rId7" Type="http://schemas.openxmlformats.org/officeDocument/2006/relationships/ctrlProp" Target="../ctrlProps/ctrlProp18.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29.xml"/><Relationship Id="rId5" Type="http://schemas.openxmlformats.org/officeDocument/2006/relationships/ctrlProp" Target="../ctrlProps/ctrlProp2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ctrlProp" Target="../ctrlProps/ctrlProp34.xml"/><Relationship Id="rId7" Type="http://schemas.openxmlformats.org/officeDocument/2006/relationships/ctrlProp" Target="../ctrlProps/ctrlProp3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37.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U508"/>
  <sheetViews>
    <sheetView tabSelected="1" zoomScale="75" zoomScaleNormal="75" zoomScalePageLayoutView="75" workbookViewId="0"/>
  </sheetViews>
  <sheetFormatPr defaultColWidth="8.85546875" defaultRowHeight="15"/>
  <cols>
    <col min="1" max="1" width="19.140625" style="4" customWidth="1"/>
    <col min="2" max="2" width="10.7109375" style="4" customWidth="1"/>
    <col min="3" max="3" width="9.7109375" style="4" customWidth="1"/>
    <col min="4" max="4" width="10.42578125" style="4" customWidth="1"/>
    <col min="5" max="7" width="9.7109375" style="4" customWidth="1"/>
    <col min="8" max="8" width="10.28515625" style="4" customWidth="1"/>
    <col min="9" max="10" width="9.7109375" style="4" customWidth="1"/>
    <col min="11" max="11" width="10.42578125" style="4" customWidth="1"/>
    <col min="12" max="13" width="9.7109375" style="4" customWidth="1"/>
    <col min="14" max="14" width="11" style="4" customWidth="1"/>
    <col min="15" max="16" width="9.7109375" style="4" customWidth="1"/>
    <col min="17" max="17" width="10.140625" style="4" customWidth="1"/>
    <col min="18" max="18" width="10.85546875" style="4" customWidth="1"/>
    <col min="19" max="21" width="9.7109375" style="4" customWidth="1"/>
    <col min="22" max="28" width="8.85546875" style="4"/>
    <col min="29" max="30" width="8.85546875" style="4" customWidth="1"/>
    <col min="31" max="31" width="13.7109375" style="4" customWidth="1"/>
    <col min="32" max="51" width="8.85546875" style="4" customWidth="1"/>
    <col min="52" max="16384" width="8.85546875" style="4"/>
  </cols>
  <sheetData>
    <row r="1" spans="1:51">
      <c r="A1" s="18" t="s">
        <v>127</v>
      </c>
      <c r="M1"/>
      <c r="N1" s="113" t="s">
        <v>136</v>
      </c>
      <c r="O1"/>
      <c r="P1"/>
      <c r="Q1" s="113" t="s">
        <v>71</v>
      </c>
      <c r="R1"/>
      <c r="T1" s="1"/>
    </row>
    <row r="2" spans="1:51">
      <c r="B2" s="19" t="s">
        <v>73</v>
      </c>
      <c r="C2" s="114" t="str">
        <f>IF(Device!C6&gt;0,"p-type","n-type")</f>
        <v>p-type</v>
      </c>
      <c r="F2" s="19" t="s">
        <v>358</v>
      </c>
      <c r="G2" s="90">
        <v>0.53449803039869548</v>
      </c>
      <c r="H2" s="3" t="s">
        <v>18</v>
      </c>
      <c r="I2" s="194" t="s">
        <v>89</v>
      </c>
      <c r="J2" s="194"/>
      <c r="K2" s="194"/>
      <c r="M2" s="19" t="s">
        <v>8</v>
      </c>
      <c r="N2" s="14">
        <f>Photogeneration!$Q$14</f>
        <v>3.9991317391699872E-2</v>
      </c>
      <c r="O2" s="21" t="s">
        <v>19</v>
      </c>
      <c r="P2" s="19" t="s">
        <v>30</v>
      </c>
      <c r="Q2" s="15">
        <f>Excitation!G2-Q3*Device!H15</f>
        <v>0.51962686662073432</v>
      </c>
      <c r="R2" t="s">
        <v>65</v>
      </c>
      <c r="S2" s="88"/>
      <c r="T2" s="87"/>
      <c r="U2" s="87"/>
    </row>
    <row r="3" spans="1:51">
      <c r="A3" s="164"/>
      <c r="I3" s="194"/>
      <c r="J3" s="194"/>
      <c r="K3" s="194"/>
      <c r="M3" s="19" t="s">
        <v>7</v>
      </c>
      <c r="N3" s="14">
        <f>Recombination!$U$11</f>
        <v>2.8134079467968696E-3</v>
      </c>
      <c r="O3" s="21" t="s">
        <v>19</v>
      </c>
      <c r="P3" s="19" t="s">
        <v>9</v>
      </c>
      <c r="Q3" s="16">
        <f>N2-N3-N4-N5</f>
        <v>3.7177909444903005E-2</v>
      </c>
      <c r="R3" s="21" t="s">
        <v>46</v>
      </c>
      <c r="S3" s="88"/>
      <c r="T3" s="5"/>
    </row>
    <row r="4" spans="1:51" ht="17.25" customHeight="1">
      <c r="A4" s="165"/>
      <c r="B4"/>
      <c r="C4"/>
      <c r="F4" s="19" t="s">
        <v>255</v>
      </c>
      <c r="G4" s="13">
        <f>AVERAGE(Phi_p!B3:V23)-AVERAGE(Phi_n!B3:V23)</f>
        <v>0.55567322045173995</v>
      </c>
      <c r="H4" t="s">
        <v>18</v>
      </c>
      <c r="M4" s="19" t="s">
        <v>69</v>
      </c>
      <c r="N4" s="14">
        <f>(-Phi_p!I37+Phi_n!I37)/2</f>
        <v>0</v>
      </c>
      <c r="O4" s="22" t="s">
        <v>19</v>
      </c>
      <c r="P4" s="19" t="s">
        <v>20</v>
      </c>
      <c r="Q4" s="16">
        <f>Q3*Q2</f>
        <v>1.9318640592364354E-2</v>
      </c>
      <c r="R4" t="s">
        <v>66</v>
      </c>
      <c r="S4" s="119"/>
      <c r="T4" s="5"/>
    </row>
    <row r="5" spans="1:51" ht="16.5" customHeight="1">
      <c r="A5" s="165"/>
      <c r="B5" s="179">
        <v>2.6428894637266697E-10</v>
      </c>
      <c r="C5" t="s">
        <v>275</v>
      </c>
      <c r="F5" s="19" t="s">
        <v>79</v>
      </c>
      <c r="G5" s="86">
        <f>IF(Excitation!$N$2&gt;0,Device!$O$6*LN(Excitation!$N$2/((SUM(Recombination!B3:U3)+SUM(Recombination!B5:U5))*Device!$C$2*Device!$I$2+Device!$O$8*Recombination!$S$13*ABS(Device!$C$6)*Device!$F$3*Device!$L$3/Device!$C$7)),0)</f>
        <v>0.62258411382384871</v>
      </c>
      <c r="H5" t="s">
        <v>18</v>
      </c>
      <c r="I5" s="28"/>
      <c r="M5" s="19" t="s">
        <v>70</v>
      </c>
      <c r="N5" s="14">
        <f>Excitation!G2*Device!L15</f>
        <v>0</v>
      </c>
      <c r="O5" s="22" t="s">
        <v>19</v>
      </c>
      <c r="S5" s="119"/>
      <c r="T5" s="3"/>
    </row>
    <row r="6" spans="1:51" ht="14.25" customHeight="1">
      <c r="A6" s="165"/>
      <c r="B6" s="120">
        <v>1.0000000000000001E-9</v>
      </c>
      <c r="C6" t="s">
        <v>276</v>
      </c>
      <c r="F6" s="19" t="s">
        <v>80</v>
      </c>
      <c r="G6" s="12">
        <f>IF(AND(Excitation!$N$2&gt;0,SUM(Recombination!B7:U7,Recombination!B9:U9)&gt;0),2*Device!$O$6*LN(Excitation!$N$2/((SUM(Recombination!B7:U7)+SUM(Recombination!B9:U9))*Device!$C$2*Device!$I$2)),0)</f>
        <v>0</v>
      </c>
      <c r="H6" t="s">
        <v>18</v>
      </c>
      <c r="I6" s="75" t="s">
        <v>285</v>
      </c>
      <c r="J6" s="75"/>
      <c r="K6" s="76"/>
      <c r="AF6" s="9"/>
      <c r="AG6" s="9"/>
      <c r="AH6" s="9"/>
      <c r="AI6" s="9"/>
      <c r="AJ6" s="9"/>
      <c r="AK6" s="9"/>
      <c r="AL6" s="9"/>
      <c r="AM6" s="9"/>
      <c r="AN6" s="9"/>
      <c r="AO6" s="9"/>
      <c r="AP6" s="9"/>
      <c r="AQ6" s="9"/>
      <c r="AR6" s="9"/>
      <c r="AS6" s="9"/>
      <c r="AT6" s="9"/>
      <c r="AU6" s="9"/>
      <c r="AV6" s="9"/>
      <c r="AW6" s="9"/>
      <c r="AX6" s="9"/>
      <c r="AY6" s="9"/>
    </row>
    <row r="7" spans="1:51">
      <c r="A7" s="165"/>
      <c r="B7" s="89">
        <v>50</v>
      </c>
      <c r="C7" t="s">
        <v>277</v>
      </c>
      <c r="F7" s="19" t="s">
        <v>72</v>
      </c>
      <c r="G7" s="13">
        <f>IF(Device!C6&gt;0,MAX(Phi_n!B43:V63),MAX(Phi_p!B43:V63))</f>
        <v>4.4272595821374201E-3</v>
      </c>
      <c r="H7"/>
      <c r="I7" s="95" t="s">
        <v>317</v>
      </c>
      <c r="J7" s="76"/>
      <c r="K7" s="76"/>
      <c r="N7" s="19" t="s">
        <v>122</v>
      </c>
      <c r="O7" s="115">
        <v>0</v>
      </c>
      <c r="P7" s="112">
        <v>100</v>
      </c>
      <c r="Q7" s="112">
        <v>-100</v>
      </c>
      <c r="R7" s="116">
        <v>0.8</v>
      </c>
      <c r="S7" s="17">
        <v>3.1415899999999999</v>
      </c>
    </row>
    <row r="8" spans="1:51">
      <c r="A8" s="166"/>
      <c r="B8" s="180" t="s">
        <v>401</v>
      </c>
      <c r="C8" t="s">
        <v>283</v>
      </c>
      <c r="I8" s="76" t="s">
        <v>416</v>
      </c>
      <c r="J8" s="76"/>
      <c r="K8" s="76"/>
      <c r="N8"/>
      <c r="O8" s="112" t="s">
        <v>74</v>
      </c>
      <c r="P8" s="112" t="s">
        <v>123</v>
      </c>
      <c r="Q8" s="112" t="s">
        <v>124</v>
      </c>
      <c r="R8" s="112" t="s">
        <v>125</v>
      </c>
      <c r="S8" s="112" t="s">
        <v>126</v>
      </c>
    </row>
    <row r="9" spans="1:51" ht="15.75" thickBot="1">
      <c r="A9" s="6"/>
      <c r="B9" s="6"/>
      <c r="C9" s="6"/>
      <c r="D9" s="6"/>
      <c r="E9" s="6"/>
      <c r="F9" s="6"/>
      <c r="G9" s="6"/>
      <c r="H9" s="6"/>
      <c r="I9" s="6"/>
      <c r="J9" s="6"/>
      <c r="K9" s="6"/>
      <c r="L9" s="6"/>
      <c r="M9" s="6"/>
      <c r="N9" s="6"/>
      <c r="O9" s="6"/>
      <c r="P9" s="6"/>
      <c r="Q9" s="6"/>
      <c r="R9" s="6"/>
      <c r="S9" s="6"/>
      <c r="T9" s="6"/>
      <c r="U9" s="6"/>
    </row>
    <row r="10" spans="1:51" ht="15.75" thickTop="1">
      <c r="A10" s="117" t="s">
        <v>81</v>
      </c>
      <c r="B10" s="28"/>
      <c r="G10" s="87" t="s">
        <v>121</v>
      </c>
      <c r="T10" s="2"/>
      <c r="U10" s="24"/>
      <c r="W10" s="28"/>
    </row>
    <row r="11" spans="1:51">
      <c r="B11" s="19" t="s">
        <v>82</v>
      </c>
      <c r="C11" s="104">
        <v>0.1</v>
      </c>
      <c r="D11" t="s">
        <v>83</v>
      </c>
      <c r="E11" s="19" t="s">
        <v>84</v>
      </c>
      <c r="F11" s="108" t="s">
        <v>85</v>
      </c>
      <c r="G11" s="87" t="s">
        <v>88</v>
      </c>
      <c r="H11" s="19" t="s">
        <v>353</v>
      </c>
      <c r="I11" s="108">
        <v>1000</v>
      </c>
      <c r="J11" t="s">
        <v>87</v>
      </c>
      <c r="K11" s="19" t="s">
        <v>366</v>
      </c>
      <c r="L11" s="108" t="s">
        <v>332</v>
      </c>
      <c r="M11" s="87" t="s">
        <v>332</v>
      </c>
      <c r="N11" s="19" t="s">
        <v>348</v>
      </c>
      <c r="O11" s="121" t="str">
        <f>IF(AND(Photogeneration!N14&gt;0,N2&gt;0,G2=0),Q3/Photogeneration!N14,"")</f>
        <v/>
      </c>
      <c r="P11" s="19" t="s">
        <v>349</v>
      </c>
      <c r="Q11" s="121" t="str">
        <f>IF(AND(Photogeneration!Q14&gt;0,N2&gt;0,G2=0),Q3/Photogeneration!Q14,"")</f>
        <v/>
      </c>
      <c r="S11" s="2" t="s">
        <v>388</v>
      </c>
      <c r="T11" s="109" t="s">
        <v>361</v>
      </c>
      <c r="W11" s="5"/>
    </row>
    <row r="12" spans="1:51">
      <c r="A12" t="s">
        <v>103</v>
      </c>
      <c r="G12" s="87" t="s">
        <v>85</v>
      </c>
      <c r="M12" s="87" t="s">
        <v>333</v>
      </c>
      <c r="W12" s="5"/>
    </row>
    <row r="13" spans="1:51">
      <c r="A13" s="19" t="s">
        <v>1</v>
      </c>
      <c r="B13" s="73">
        <v>1</v>
      </c>
      <c r="C13" s="73">
        <v>2</v>
      </c>
      <c r="D13" s="73">
        <v>3</v>
      </c>
      <c r="E13" s="73">
        <v>4</v>
      </c>
      <c r="F13" s="73">
        <v>5</v>
      </c>
      <c r="G13" s="73">
        <v>6</v>
      </c>
      <c r="H13" s="73">
        <v>7</v>
      </c>
      <c r="I13" s="73">
        <v>8</v>
      </c>
      <c r="J13" s="73">
        <v>9</v>
      </c>
      <c r="K13" s="73">
        <v>10</v>
      </c>
      <c r="L13" s="73">
        <v>11</v>
      </c>
      <c r="M13" s="73">
        <v>12</v>
      </c>
      <c r="N13" s="73">
        <v>13</v>
      </c>
      <c r="O13" s="73">
        <v>14</v>
      </c>
      <c r="P13" s="73">
        <v>15</v>
      </c>
      <c r="Q13" s="73">
        <v>16</v>
      </c>
      <c r="R13" s="73">
        <v>17</v>
      </c>
      <c r="S13" s="73">
        <v>18</v>
      </c>
      <c r="T13" s="73">
        <v>19</v>
      </c>
      <c r="U13" s="73">
        <v>20</v>
      </c>
    </row>
    <row r="14" spans="1:51">
      <c r="A14" s="19" t="s">
        <v>77</v>
      </c>
      <c r="B14" s="80">
        <v>1</v>
      </c>
      <c r="C14" s="80">
        <v>1</v>
      </c>
      <c r="D14" s="80">
        <v>1</v>
      </c>
      <c r="E14" s="80">
        <v>1</v>
      </c>
      <c r="F14" s="80">
        <v>1</v>
      </c>
      <c r="G14" s="80">
        <v>1</v>
      </c>
      <c r="H14" s="80">
        <v>1</v>
      </c>
      <c r="I14" s="80">
        <v>1</v>
      </c>
      <c r="J14" s="80">
        <v>1</v>
      </c>
      <c r="K14" s="80">
        <v>1</v>
      </c>
      <c r="L14" s="80">
        <v>1</v>
      </c>
      <c r="M14" s="80">
        <v>1</v>
      </c>
      <c r="N14" s="80">
        <v>1</v>
      </c>
      <c r="O14" s="80">
        <v>1</v>
      </c>
      <c r="P14" s="80">
        <v>1</v>
      </c>
      <c r="Q14" s="80">
        <v>1</v>
      </c>
      <c r="R14" s="80">
        <v>1</v>
      </c>
      <c r="S14" s="80">
        <v>1</v>
      </c>
      <c r="T14" s="80">
        <v>1</v>
      </c>
      <c r="U14" s="80">
        <v>1</v>
      </c>
    </row>
    <row r="15" spans="1:51" ht="15.75" thickBot="1">
      <c r="A15" s="6"/>
      <c r="B15" s="111"/>
      <c r="C15" s="111"/>
      <c r="D15" s="111"/>
      <c r="E15" s="111"/>
      <c r="F15" s="111"/>
      <c r="G15" s="111"/>
      <c r="H15" s="111"/>
      <c r="I15" s="111"/>
      <c r="J15" s="111"/>
      <c r="K15" s="111"/>
      <c r="L15" s="6"/>
      <c r="M15" s="6"/>
      <c r="N15" s="6"/>
      <c r="O15" s="6"/>
      <c r="P15" s="6"/>
      <c r="Q15" s="6"/>
      <c r="R15" s="6"/>
      <c r="S15" s="6"/>
      <c r="T15" s="6"/>
      <c r="U15" s="6"/>
    </row>
    <row r="16" spans="1:51" ht="15.75" thickTop="1">
      <c r="A16" s="117" t="s">
        <v>90</v>
      </c>
      <c r="B16" t="s">
        <v>153</v>
      </c>
      <c r="C16"/>
      <c r="D16"/>
      <c r="E16"/>
      <c r="F16"/>
      <c r="G16" t="s">
        <v>286</v>
      </c>
      <c r="H16"/>
      <c r="I16"/>
      <c r="J16"/>
      <c r="K16"/>
      <c r="L16"/>
      <c r="M16"/>
      <c r="N16"/>
      <c r="O16"/>
      <c r="P16"/>
      <c r="Q16"/>
      <c r="R16"/>
      <c r="S16" s="19" t="s">
        <v>359</v>
      </c>
      <c r="T16" s="109" t="s">
        <v>361</v>
      </c>
      <c r="U16" s="87" t="s">
        <v>360</v>
      </c>
    </row>
    <row r="17" spans="1:21">
      <c r="A17" s="19" t="s">
        <v>149</v>
      </c>
      <c r="B17" s="118" t="s">
        <v>154</v>
      </c>
      <c r="C17"/>
      <c r="D17"/>
      <c r="E17"/>
      <c r="F17"/>
      <c r="G17"/>
      <c r="H17" s="19" t="s">
        <v>350</v>
      </c>
      <c r="I17" s="118" t="s">
        <v>155</v>
      </c>
      <c r="J17"/>
      <c r="K17"/>
      <c r="L17"/>
      <c r="M17"/>
      <c r="N17"/>
      <c r="O17" s="19" t="s">
        <v>351</v>
      </c>
      <c r="P17" s="118" t="s">
        <v>156</v>
      </c>
      <c r="Q17"/>
      <c r="R17"/>
      <c r="S17" s="36"/>
      <c r="U17" s="87" t="s">
        <v>361</v>
      </c>
    </row>
    <row r="18" spans="1:21">
      <c r="A18" s="19" t="s">
        <v>163</v>
      </c>
      <c r="B18" s="7">
        <v>0</v>
      </c>
      <c r="C18" t="s">
        <v>18</v>
      </c>
      <c r="D18" s="162"/>
      <c r="E18" s="162"/>
      <c r="H18" s="19" t="s">
        <v>165</v>
      </c>
      <c r="I18" s="7">
        <v>350</v>
      </c>
      <c r="J18" t="s">
        <v>87</v>
      </c>
      <c r="K18" s="162"/>
      <c r="L18" s="162"/>
      <c r="P18" s="162"/>
      <c r="Q18" s="162"/>
      <c r="S18" s="28"/>
    </row>
    <row r="19" spans="1:21">
      <c r="A19" s="19" t="s">
        <v>164</v>
      </c>
      <c r="B19" s="7">
        <v>0.64</v>
      </c>
      <c r="C19" t="s">
        <v>18</v>
      </c>
      <c r="D19" s="162"/>
      <c r="E19" s="162"/>
      <c r="H19" s="19" t="s">
        <v>166</v>
      </c>
      <c r="I19" s="7">
        <v>1200</v>
      </c>
      <c r="J19" t="s">
        <v>87</v>
      </c>
      <c r="K19" s="162"/>
      <c r="L19" s="162"/>
      <c r="P19" s="162"/>
      <c r="Q19" s="162"/>
      <c r="S19" s="28"/>
    </row>
    <row r="20" spans="1:21">
      <c r="A20" s="19" t="s">
        <v>160</v>
      </c>
      <c r="B20" s="7">
        <v>0.02</v>
      </c>
      <c r="C20" t="s">
        <v>18</v>
      </c>
      <c r="D20" s="163"/>
      <c r="E20" s="163"/>
      <c r="G20" s="10"/>
      <c r="H20" s="19" t="s">
        <v>150</v>
      </c>
      <c r="I20" s="7">
        <v>50</v>
      </c>
      <c r="J20" t="s">
        <v>87</v>
      </c>
      <c r="K20" s="162"/>
      <c r="L20" s="162"/>
      <c r="P20" s="162"/>
      <c r="Q20" s="162"/>
      <c r="S20" s="28"/>
    </row>
    <row r="21" spans="1:21">
      <c r="A21" s="19" t="s">
        <v>159</v>
      </c>
      <c r="B21" s="110" t="s">
        <v>158</v>
      </c>
      <c r="C21"/>
      <c r="G21" s="167"/>
      <c r="H21" s="168"/>
      <c r="I21" s="168"/>
      <c r="J21" s="167"/>
      <c r="K21" s="167"/>
      <c r="L21" s="167"/>
      <c r="M21" s="167"/>
      <c r="R21" s="28"/>
    </row>
    <row r="22" spans="1:21">
      <c r="A22" s="19" t="s">
        <v>161</v>
      </c>
      <c r="B22" s="150">
        <v>3.9025801696819372E-2</v>
      </c>
      <c r="C22" t="s">
        <v>19</v>
      </c>
      <c r="D22" s="176">
        <v>0.77978710489562464</v>
      </c>
      <c r="E22" s="21" t="s">
        <v>289</v>
      </c>
      <c r="G22" s="167"/>
      <c r="H22" s="168"/>
      <c r="I22" s="168"/>
      <c r="J22" s="167"/>
      <c r="K22" s="167"/>
      <c r="L22" s="167"/>
      <c r="M22" s="167"/>
      <c r="N22" s="22" t="s">
        <v>364</v>
      </c>
      <c r="R22" s="28"/>
      <c r="U22" s="28"/>
    </row>
    <row r="23" spans="1:21">
      <c r="A23" s="19" t="s">
        <v>162</v>
      </c>
      <c r="B23" s="176">
        <v>0.63541023679519582</v>
      </c>
      <c r="C23" t="s">
        <v>18</v>
      </c>
      <c r="D23" s="150">
        <v>1.9336687996130711E-2</v>
      </c>
      <c r="E23" t="s">
        <v>314</v>
      </c>
      <c r="G23" s="167"/>
      <c r="H23" s="168"/>
      <c r="I23" s="168"/>
      <c r="J23" s="167"/>
      <c r="K23" s="167"/>
      <c r="L23" s="167"/>
      <c r="M23" s="167"/>
    </row>
    <row r="24" spans="1:21">
      <c r="B24" s="4">
        <v>0.46640622125427017</v>
      </c>
      <c r="C24"/>
      <c r="D24" s="10"/>
      <c r="E24" s="10"/>
      <c r="G24" s="10"/>
      <c r="H24" s="10"/>
    </row>
    <row r="25" spans="1:21">
      <c r="O25" s="4">
        <v>0</v>
      </c>
      <c r="P25" s="4">
        <v>1</v>
      </c>
    </row>
    <row r="27" spans="1:21">
      <c r="B27" s="4" t="s">
        <v>157</v>
      </c>
    </row>
    <row r="28" spans="1:21">
      <c r="B28" s="4" t="s">
        <v>315</v>
      </c>
      <c r="C28" s="11"/>
    </row>
    <row r="29" spans="1:21">
      <c r="B29" s="4" t="s">
        <v>158</v>
      </c>
      <c r="C29" s="11"/>
    </row>
    <row r="30" spans="1:21">
      <c r="C30" s="11"/>
    </row>
    <row r="31" spans="1:21">
      <c r="C31" s="11"/>
      <c r="K31" s="11"/>
    </row>
    <row r="32" spans="1:21">
      <c r="C32" s="11"/>
      <c r="K32" s="11"/>
    </row>
    <row r="33" spans="11:11">
      <c r="K33" s="11"/>
    </row>
    <row r="34" spans="11:11">
      <c r="K34" s="11"/>
    </row>
    <row r="40" spans="11:11" ht="20.25" customHeight="1"/>
    <row r="503" spans="54:73">
      <c r="BB503" s="4">
        <v>0.1</v>
      </c>
    </row>
    <row r="504" spans="54:73">
      <c r="BB504" s="4">
        <v>1000</v>
      </c>
    </row>
    <row r="506" spans="54:73">
      <c r="BB506" s="4">
        <v>1</v>
      </c>
      <c r="BC506" s="4">
        <v>1</v>
      </c>
      <c r="BD506" s="4">
        <v>1</v>
      </c>
      <c r="BE506" s="4">
        <v>1</v>
      </c>
      <c r="BF506" s="4">
        <v>1</v>
      </c>
      <c r="BG506" s="4">
        <v>1</v>
      </c>
      <c r="BH506" s="4">
        <v>1</v>
      </c>
      <c r="BI506" s="4">
        <v>1</v>
      </c>
      <c r="BJ506" s="4">
        <v>1</v>
      </c>
      <c r="BK506" s="4">
        <v>1</v>
      </c>
      <c r="BL506" s="4">
        <v>1</v>
      </c>
      <c r="BM506" s="4">
        <v>1</v>
      </c>
      <c r="BN506" s="4">
        <v>1</v>
      </c>
      <c r="BO506" s="4">
        <v>1</v>
      </c>
      <c r="BP506" s="4">
        <v>1</v>
      </c>
      <c r="BQ506" s="4">
        <v>1</v>
      </c>
      <c r="BR506" s="4">
        <v>1</v>
      </c>
      <c r="BS506" s="4">
        <v>1</v>
      </c>
      <c r="BT506" s="4">
        <v>1</v>
      </c>
      <c r="BU506" s="4">
        <v>1</v>
      </c>
    </row>
    <row r="507" spans="54:73">
      <c r="BB507" s="4">
        <v>1000</v>
      </c>
    </row>
    <row r="508" spans="54:73">
      <c r="BB508" s="4">
        <v>1E-4</v>
      </c>
    </row>
  </sheetData>
  <sheetProtection sheet="1" objects="1" scenarios="1"/>
  <mergeCells count="1">
    <mergeCell ref="I2:K3"/>
  </mergeCells>
  <conditionalFormatting sqref="G7">
    <cfRule type="cellIs" dxfId="42" priority="10" operator="greaterThan">
      <formula>1</formula>
    </cfRule>
    <cfRule type="cellIs" dxfId="41" priority="11" operator="greaterThan">
      <formula>0.1</formula>
    </cfRule>
  </conditionalFormatting>
  <conditionalFormatting sqref="B14:U14">
    <cfRule type="cellIs" dxfId="40" priority="9" operator="lessThan">
      <formula>1</formula>
    </cfRule>
  </conditionalFormatting>
  <conditionalFormatting sqref="P7">
    <cfRule type="cellIs" dxfId="39" priority="8" operator="greaterThan">
      <formula>0</formula>
    </cfRule>
  </conditionalFormatting>
  <conditionalFormatting sqref="Q7">
    <cfRule type="cellIs" dxfId="38" priority="7" operator="lessThan">
      <formula>0</formula>
    </cfRule>
  </conditionalFormatting>
  <conditionalFormatting sqref="R7">
    <cfRule type="cellIs" dxfId="37" priority="6" operator="lessThan">
      <formula>1</formula>
    </cfRule>
  </conditionalFormatting>
  <conditionalFormatting sqref="C11">
    <cfRule type="cellIs" dxfId="36" priority="5" operator="notBetween">
      <formula>0.0999</formula>
      <formula>0.101</formula>
    </cfRule>
  </conditionalFormatting>
  <conditionalFormatting sqref="F11">
    <cfRule type="cellIs" dxfId="35" priority="3" operator="notEqual">
      <formula>"AM1.5G"</formula>
    </cfRule>
  </conditionalFormatting>
  <conditionalFormatting sqref="L11">
    <cfRule type="cellIs" dxfId="34" priority="2" operator="notEqual">
      <formula>"Front"</formula>
    </cfRule>
  </conditionalFormatting>
  <conditionalFormatting sqref="T11">
    <cfRule type="cellIs" dxfId="33" priority="1" operator="equal">
      <formula>"Yes"</formula>
    </cfRule>
  </conditionalFormatting>
  <dataValidations count="11">
    <dataValidation type="decimal" showInputMessage="1" showErrorMessage="1" sqref="B14:U14" xr:uid="{00000000-0002-0000-0000-000000000000}">
      <formula1>0</formula1>
      <formula2>1</formula2>
    </dataValidation>
    <dataValidation type="decimal" showInputMessage="1" showErrorMessage="1" sqref="I11" xr:uid="{00000000-0002-0000-0000-000001000000}">
      <formula1>300</formula1>
      <formula2>4000</formula2>
    </dataValidation>
    <dataValidation type="decimal" operator="greaterThanOrEqual" showInputMessage="1" showErrorMessage="1" sqref="C11" xr:uid="{00000000-0002-0000-0000-000002000000}">
      <formula1>0</formula1>
    </dataValidation>
    <dataValidation type="list" showInputMessage="1" showErrorMessage="1" sqref="B21" xr:uid="{00000000-0002-0000-0000-000003000000}">
      <formula1>$B$27:$B$29</formula1>
    </dataValidation>
    <dataValidation type="whole" showInputMessage="1" showErrorMessage="1" sqref="I18:I19" xr:uid="{00000000-0002-0000-0000-000004000000}">
      <formula1>100</formula1>
      <formula2>5000</formula2>
    </dataValidation>
    <dataValidation type="whole" operator="greaterThan" showInputMessage="1" showErrorMessage="1" sqref="I20" xr:uid="{00000000-0002-0000-0000-000005000000}">
      <formula1>0</formula1>
    </dataValidation>
    <dataValidation type="decimal" operator="notEqual" showInputMessage="1" showErrorMessage="1" sqref="B20" xr:uid="{00000000-0002-0000-0000-000006000000}">
      <formula1>0</formula1>
    </dataValidation>
    <dataValidation type="decimal" showInputMessage="1" showErrorMessage="1" sqref="B18:B19" xr:uid="{00000000-0002-0000-0000-000007000000}">
      <formula1>-100</formula1>
      <formula2>100</formula2>
    </dataValidation>
    <dataValidation type="list" allowBlank="1" showInputMessage="1" showErrorMessage="1" sqref="L11" xr:uid="{00000000-0002-0000-0000-000008000000}">
      <formula1>$M$11:$M$12</formula1>
    </dataValidation>
    <dataValidation type="list" allowBlank="1" showInputMessage="1" showErrorMessage="1" sqref="F11" xr:uid="{00000000-0002-0000-0000-000009000000}">
      <formula1>$G$10:$G$12</formula1>
    </dataValidation>
    <dataValidation type="list" allowBlank="1" showInputMessage="1" showErrorMessage="1" sqref="T16 T11" xr:uid="{00000000-0002-0000-0000-00000A000000}">
      <formula1>$U$16:$U$17</formula1>
    </dataValidation>
  </dataValidations>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70" r:id="rId4" name="Button 46">
              <controlPr defaultSize="0" print="0" autoFill="0" autoPict="0" macro="[0]!SolveIV">
                <anchor moveWithCells="1" sizeWithCells="1">
                  <from>
                    <xdr:col>3</xdr:col>
                    <xdr:colOff>47625</xdr:colOff>
                    <xdr:row>17</xdr:row>
                    <xdr:rowOff>104775</xdr:rowOff>
                  </from>
                  <to>
                    <xdr:col>4</xdr:col>
                    <xdr:colOff>619125</xdr:colOff>
                    <xdr:row>19</xdr:row>
                    <xdr:rowOff>47625</xdr:rowOff>
                  </to>
                </anchor>
              </controlPr>
            </control>
          </mc:Choice>
        </mc:AlternateContent>
        <mc:AlternateContent xmlns:mc="http://schemas.openxmlformats.org/markup-compatibility/2006">
          <mc:Choice Requires="x14">
            <control shapeId="1074" r:id="rId5" name="Button 50">
              <controlPr defaultSize="0" print="0" autoFill="0" autoPict="0" macro="[0]!SolveSpectral">
                <anchor moveWithCells="1" sizeWithCells="1">
                  <from>
                    <xdr:col>10</xdr:col>
                    <xdr:colOff>38100</xdr:colOff>
                    <xdr:row>17</xdr:row>
                    <xdr:rowOff>142875</xdr:rowOff>
                  </from>
                  <to>
                    <xdr:col>11</xdr:col>
                    <xdr:colOff>609600</xdr:colOff>
                    <xdr:row>19</xdr:row>
                    <xdr:rowOff>38100</xdr:rowOff>
                  </to>
                </anchor>
              </controlPr>
            </control>
          </mc:Choice>
        </mc:AlternateContent>
        <mc:AlternateContent xmlns:mc="http://schemas.openxmlformats.org/markup-compatibility/2006">
          <mc:Choice Requires="x14">
            <control shapeId="1075" r:id="rId6" name="Button 51">
              <controlPr defaultSize="0" print="0" autoFill="0" autoPict="0" macro="[0]!SolveSpatial">
                <anchor moveWithCells="1" sizeWithCells="1">
                  <from>
                    <xdr:col>15</xdr:col>
                    <xdr:colOff>47625</xdr:colOff>
                    <xdr:row>17</xdr:row>
                    <xdr:rowOff>123825</xdr:rowOff>
                  </from>
                  <to>
                    <xdr:col>16</xdr:col>
                    <xdr:colOff>638175</xdr:colOff>
                    <xdr:row>19</xdr:row>
                    <xdr:rowOff>28575</xdr:rowOff>
                  </to>
                </anchor>
              </controlPr>
            </control>
          </mc:Choice>
        </mc:AlternateContent>
        <mc:AlternateContent xmlns:mc="http://schemas.openxmlformats.org/markup-compatibility/2006">
          <mc:Choice Requires="x14">
            <control shapeId="1118" r:id="rId7" name="Button 94">
              <controlPr defaultSize="0" print="0" autoFill="0" autoPict="0" macro="[0]!ClearGraphs">
                <anchor moveWithCells="1" sizeWithCells="1">
                  <from>
                    <xdr:col>6</xdr:col>
                    <xdr:colOff>142875</xdr:colOff>
                    <xdr:row>20</xdr:row>
                    <xdr:rowOff>161925</xdr:rowOff>
                  </from>
                  <to>
                    <xdr:col>12</xdr:col>
                    <xdr:colOff>533400</xdr:colOff>
                    <xdr:row>22</xdr:row>
                    <xdr:rowOff>47625</xdr:rowOff>
                  </to>
                </anchor>
              </controlPr>
            </control>
          </mc:Choice>
        </mc:AlternateContent>
        <mc:AlternateContent xmlns:mc="http://schemas.openxmlformats.org/markup-compatibility/2006">
          <mc:Choice Requires="x14">
            <control shapeId="1135" r:id="rId8" name="Button 111">
              <controlPr defaultSize="0" print="0" autoFill="0" autoPict="0" macro="[0]!SolveButton">
                <anchor moveWithCells="1" sizeWithCells="1">
                  <from>
                    <xdr:col>0</xdr:col>
                    <xdr:colOff>95250</xdr:colOff>
                    <xdr:row>5</xdr:row>
                    <xdr:rowOff>28575</xdr:rowOff>
                  </from>
                  <to>
                    <xdr:col>0</xdr:col>
                    <xdr:colOff>1190625</xdr:colOff>
                    <xdr:row>7</xdr:row>
                    <xdr:rowOff>104775</xdr:rowOff>
                  </to>
                </anchor>
              </controlPr>
            </control>
          </mc:Choice>
        </mc:AlternateContent>
        <mc:AlternateContent xmlns:mc="http://schemas.openxmlformats.org/markup-compatibility/2006">
          <mc:Choice Requires="x14">
            <control shapeId="1136" r:id="rId9" name="Button 112">
              <controlPr defaultSize="0" print="0" autoFill="0" autoPict="0" macro="[0]!ResetElectric">
                <anchor moveWithCells="1" sizeWithCells="1">
                  <from>
                    <xdr:col>0</xdr:col>
                    <xdr:colOff>85725</xdr:colOff>
                    <xdr:row>2</xdr:row>
                    <xdr:rowOff>66675</xdr:rowOff>
                  </from>
                  <to>
                    <xdr:col>0</xdr:col>
                    <xdr:colOff>1190625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W41"/>
  <sheetViews>
    <sheetView zoomScale="80" zoomScaleNormal="80" zoomScalePageLayoutView="80" workbookViewId="0"/>
  </sheetViews>
  <sheetFormatPr defaultColWidth="8.85546875" defaultRowHeight="15"/>
  <cols>
    <col min="1" max="1" width="14.28515625" style="4" customWidth="1"/>
    <col min="2" max="23" width="9.7109375" style="4" customWidth="1"/>
    <col min="24" max="16384" width="8.85546875" style="4"/>
  </cols>
  <sheetData>
    <row r="1" spans="1:23">
      <c r="A1" s="18" t="s">
        <v>93</v>
      </c>
      <c r="B1" s="28"/>
      <c r="C1" s="1"/>
      <c r="D1" s="1"/>
      <c r="E1" s="1"/>
      <c r="F1" s="1"/>
      <c r="G1" s="1"/>
      <c r="H1" s="1"/>
      <c r="I1" s="1"/>
      <c r="J1" s="1"/>
      <c r="K1" s="1"/>
      <c r="L1" s="1"/>
      <c r="M1" s="1"/>
      <c r="N1" s="1"/>
      <c r="O1" s="1"/>
      <c r="P1" s="1"/>
      <c r="Q1" s="1"/>
      <c r="R1" s="1"/>
      <c r="S1" s="1"/>
      <c r="T1" s="1"/>
      <c r="U1" s="1"/>
    </row>
    <row r="2" spans="1:23">
      <c r="B2" s="19" t="s">
        <v>61</v>
      </c>
      <c r="C2" s="93">
        <f>C3/$Q$2</f>
        <v>5.0000000000000001E-3</v>
      </c>
      <c r="D2" t="s">
        <v>16</v>
      </c>
      <c r="E2" s="19" t="s">
        <v>62</v>
      </c>
      <c r="F2" s="93">
        <f>F3/$Q$2</f>
        <v>8.9999999999999998E-4</v>
      </c>
      <c r="G2" t="s">
        <v>16</v>
      </c>
      <c r="H2" s="19" t="s">
        <v>63</v>
      </c>
      <c r="I2" s="93">
        <f>I3</f>
        <v>10</v>
      </c>
      <c r="J2" t="s">
        <v>16</v>
      </c>
      <c r="K2" s="19" t="s">
        <v>97</v>
      </c>
      <c r="L2" s="31">
        <f>F2/C2</f>
        <v>0.18</v>
      </c>
      <c r="M2" t="s">
        <v>100</v>
      </c>
      <c r="N2" s="1"/>
      <c r="O2" s="1"/>
      <c r="P2" s="19" t="s">
        <v>31</v>
      </c>
      <c r="Q2" s="188">
        <v>20</v>
      </c>
      <c r="R2" t="s">
        <v>32</v>
      </c>
      <c r="S2" s="1"/>
      <c r="T2" s="1"/>
      <c r="U2" s="1"/>
    </row>
    <row r="3" spans="1:23">
      <c r="B3" s="19" t="s">
        <v>13</v>
      </c>
      <c r="C3" s="104">
        <v>0.1</v>
      </c>
      <c r="D3" t="s">
        <v>16</v>
      </c>
      <c r="E3" s="19" t="s">
        <v>33</v>
      </c>
      <c r="F3" s="104">
        <v>1.7999999999999999E-2</v>
      </c>
      <c r="G3" t="s">
        <v>16</v>
      </c>
      <c r="H3" s="19" t="s">
        <v>14</v>
      </c>
      <c r="I3" s="93">
        <f>L3/C3</f>
        <v>10</v>
      </c>
      <c r="J3" t="s">
        <v>16</v>
      </c>
      <c r="K3" s="19" t="s">
        <v>98</v>
      </c>
      <c r="L3" s="23">
        <v>1</v>
      </c>
      <c r="M3" t="s">
        <v>99</v>
      </c>
      <c r="N3" s="1"/>
      <c r="O3" s="1"/>
      <c r="P3" s="2"/>
      <c r="R3" s="24"/>
      <c r="S3" s="1"/>
      <c r="T3" s="82"/>
      <c r="U3" s="1"/>
    </row>
    <row r="4" spans="1:23" ht="15.75" thickBot="1">
      <c r="A4" s="6"/>
      <c r="B4" s="6"/>
      <c r="C4" s="6"/>
      <c r="D4" s="6"/>
      <c r="E4" s="6"/>
      <c r="F4" s="25"/>
      <c r="G4" s="6"/>
      <c r="H4" s="6"/>
      <c r="I4" s="6"/>
      <c r="J4" s="6"/>
      <c r="K4" s="6"/>
      <c r="L4" s="6"/>
      <c r="M4" s="6"/>
      <c r="N4" s="6"/>
      <c r="O4" s="6"/>
      <c r="P4" s="6"/>
      <c r="Q4" s="6"/>
      <c r="R4" s="6"/>
      <c r="S4" s="6"/>
      <c r="T4" s="6"/>
      <c r="U4" s="6"/>
      <c r="V4" s="6"/>
      <c r="W4" s="6"/>
    </row>
    <row r="5" spans="1:23" ht="15.75" thickTop="1">
      <c r="A5" s="18" t="s">
        <v>92</v>
      </c>
      <c r="D5" s="1"/>
      <c r="E5" s="1"/>
      <c r="F5" s="1"/>
      <c r="G5" s="1"/>
      <c r="H5" s="1"/>
      <c r="I5" s="1"/>
      <c r="J5" s="1"/>
      <c r="K5" s="1"/>
      <c r="L5" s="1"/>
      <c r="M5" s="1"/>
      <c r="N5" s="1"/>
      <c r="O5" s="1"/>
      <c r="P5" s="1"/>
      <c r="Q5" s="1"/>
      <c r="R5" s="1"/>
      <c r="S5" s="1"/>
      <c r="T5" s="1"/>
      <c r="U5" s="1"/>
    </row>
    <row r="6" spans="1:23">
      <c r="B6" s="19" t="s">
        <v>28</v>
      </c>
      <c r="C6" s="99">
        <v>7000000000000000</v>
      </c>
      <c r="D6" t="s">
        <v>4</v>
      </c>
      <c r="E6" s="19" t="s">
        <v>38</v>
      </c>
      <c r="F6" s="103">
        <v>11.293209686774329</v>
      </c>
      <c r="G6" t="s">
        <v>6</v>
      </c>
      <c r="H6" s="19" t="s">
        <v>12</v>
      </c>
      <c r="I6" s="33">
        <f>$O$6/($O$8*ABS($C$6)*L6)</f>
        <v>2.0285520729265158</v>
      </c>
      <c r="J6" t="s">
        <v>11</v>
      </c>
      <c r="K6" s="19" t="s">
        <v>237</v>
      </c>
      <c r="L6" s="123">
        <f>IF(C6&gt;0,F6,F8)</f>
        <v>11.293209686774329</v>
      </c>
      <c r="M6" t="s">
        <v>6</v>
      </c>
      <c r="N6" s="19" t="s">
        <v>5</v>
      </c>
      <c r="O6" s="89">
        <v>2.5690000000000001E-2</v>
      </c>
      <c r="P6" t="s">
        <v>18</v>
      </c>
      <c r="Q6"/>
      <c r="R6" s="19" t="s">
        <v>168</v>
      </c>
      <c r="S6" s="26">
        <v>8.3000000000000003E-31</v>
      </c>
      <c r="T6" t="s">
        <v>169</v>
      </c>
    </row>
    <row r="7" spans="1:23">
      <c r="A7" s="3"/>
      <c r="B7" s="19" t="s">
        <v>368</v>
      </c>
      <c r="C7" s="23">
        <v>3.0000000000000001E-5</v>
      </c>
      <c r="D7" t="s">
        <v>36</v>
      </c>
      <c r="H7" s="112"/>
      <c r="I7"/>
      <c r="J7"/>
      <c r="K7"/>
      <c r="L7"/>
      <c r="M7"/>
      <c r="N7"/>
      <c r="P7"/>
      <c r="Q7"/>
      <c r="R7"/>
      <c r="T7"/>
    </row>
    <row r="8" spans="1:23">
      <c r="B8" s="19" t="s">
        <v>369</v>
      </c>
      <c r="C8" s="23">
        <v>2.9999999999999997E-4</v>
      </c>
      <c r="D8" t="s">
        <v>36</v>
      </c>
      <c r="E8" s="19" t="s">
        <v>39</v>
      </c>
      <c r="F8" s="103">
        <v>30.081359233587541</v>
      </c>
      <c r="G8" s="21" t="s">
        <v>6</v>
      </c>
      <c r="H8" s="19" t="s">
        <v>181</v>
      </c>
      <c r="I8" s="31">
        <f>IF(Device!C6&gt;0,SQRT(L8*C7),SQRT(L8*C8))</f>
        <v>3.004065207360896E-2</v>
      </c>
      <c r="J8" t="s">
        <v>16</v>
      </c>
      <c r="K8" s="19" t="s">
        <v>236</v>
      </c>
      <c r="L8" s="123">
        <f>IF(C6&gt;0,F8,F6)</f>
        <v>30.081359233587541</v>
      </c>
      <c r="M8" t="s">
        <v>6</v>
      </c>
      <c r="N8" s="19" t="s">
        <v>10</v>
      </c>
      <c r="O8" s="26">
        <v>1.602E-19</v>
      </c>
      <c r="P8" t="s">
        <v>17</v>
      </c>
      <c r="Q8"/>
      <c r="R8" s="19" t="s">
        <v>64</v>
      </c>
      <c r="S8" s="91">
        <v>8560000000</v>
      </c>
      <c r="T8" t="s">
        <v>4</v>
      </c>
    </row>
    <row r="10" spans="1:23">
      <c r="A10" s="21" t="s">
        <v>23</v>
      </c>
      <c r="B10"/>
      <c r="C10"/>
      <c r="D10" t="s">
        <v>24</v>
      </c>
      <c r="E10"/>
      <c r="F10" t="s">
        <v>26</v>
      </c>
      <c r="G10"/>
      <c r="H10" t="s">
        <v>27</v>
      </c>
    </row>
    <row r="11" spans="1:23">
      <c r="A11" s="19" t="s">
        <v>2</v>
      </c>
      <c r="B11" s="34">
        <f>C11</f>
        <v>-70</v>
      </c>
      <c r="C11" s="27">
        <v>-70</v>
      </c>
      <c r="D11" s="27">
        <v>-70</v>
      </c>
      <c r="E11" s="27">
        <v>-70</v>
      </c>
      <c r="F11" s="27">
        <v>-70</v>
      </c>
      <c r="G11" s="27">
        <v>-70</v>
      </c>
      <c r="H11" s="27">
        <v>-70</v>
      </c>
      <c r="I11" s="27">
        <v>-70</v>
      </c>
      <c r="J11" s="27">
        <v>-70</v>
      </c>
      <c r="K11" s="27">
        <v>-70</v>
      </c>
      <c r="L11" s="27">
        <v>-70</v>
      </c>
      <c r="M11" s="27">
        <v>-70</v>
      </c>
      <c r="N11" s="27">
        <v>-70</v>
      </c>
      <c r="O11" s="27">
        <v>-70</v>
      </c>
      <c r="P11" s="27">
        <v>-70</v>
      </c>
      <c r="Q11" s="27">
        <v>-70</v>
      </c>
      <c r="R11" s="27">
        <v>-70</v>
      </c>
      <c r="S11" s="27">
        <v>-70</v>
      </c>
      <c r="T11" s="27">
        <v>-70</v>
      </c>
      <c r="U11" s="27">
        <v>-70</v>
      </c>
      <c r="V11" s="27">
        <v>-70</v>
      </c>
      <c r="W11" s="34">
        <f>V11</f>
        <v>-70</v>
      </c>
    </row>
    <row r="12" spans="1:23">
      <c r="A12" s="19" t="s">
        <v>3</v>
      </c>
      <c r="B12" s="34">
        <f>C12</f>
        <v>100</v>
      </c>
      <c r="C12" s="27">
        <v>100</v>
      </c>
      <c r="D12" s="27">
        <v>0</v>
      </c>
      <c r="E12" s="27">
        <v>0</v>
      </c>
      <c r="F12" s="27">
        <v>0</v>
      </c>
      <c r="G12" s="27">
        <v>0</v>
      </c>
      <c r="H12" s="27">
        <v>0</v>
      </c>
      <c r="I12" s="27">
        <v>0</v>
      </c>
      <c r="J12" s="27">
        <v>0</v>
      </c>
      <c r="K12" s="27">
        <v>0</v>
      </c>
      <c r="L12" s="27">
        <v>0</v>
      </c>
      <c r="M12" s="27">
        <v>0</v>
      </c>
      <c r="N12" s="27">
        <v>0</v>
      </c>
      <c r="O12" s="27">
        <v>0</v>
      </c>
      <c r="P12" s="27">
        <v>0</v>
      </c>
      <c r="Q12" s="27">
        <v>0</v>
      </c>
      <c r="R12" s="27">
        <v>0</v>
      </c>
      <c r="S12" s="27">
        <v>0</v>
      </c>
      <c r="T12" s="27">
        <v>0</v>
      </c>
      <c r="U12" s="27">
        <v>0</v>
      </c>
      <c r="V12" s="27">
        <v>100</v>
      </c>
      <c r="W12" s="34">
        <f>V12</f>
        <v>100</v>
      </c>
    </row>
    <row r="13" spans="1:23" ht="15.75" thickBot="1">
      <c r="A13" s="6"/>
      <c r="B13" s="6"/>
      <c r="C13" s="6"/>
      <c r="D13" s="6"/>
      <c r="E13" s="6"/>
      <c r="F13" s="6"/>
      <c r="G13" s="6"/>
      <c r="H13" s="6"/>
      <c r="I13" s="6"/>
      <c r="J13" s="6"/>
      <c r="K13" s="6"/>
      <c r="L13" s="6"/>
      <c r="M13" s="6"/>
      <c r="N13" s="6"/>
      <c r="O13" s="6"/>
      <c r="P13" s="6"/>
      <c r="Q13" s="6"/>
      <c r="R13" s="6"/>
      <c r="S13" s="6"/>
      <c r="T13" s="6"/>
      <c r="U13" s="6"/>
      <c r="V13" s="6"/>
      <c r="W13" s="6"/>
    </row>
    <row r="14" spans="1:23" ht="15.75" thickTop="1">
      <c r="A14" s="18" t="s">
        <v>95</v>
      </c>
    </row>
    <row r="15" spans="1:23">
      <c r="G15" s="19" t="s">
        <v>40</v>
      </c>
      <c r="H15" s="23">
        <v>0.4</v>
      </c>
      <c r="I15" t="s">
        <v>29</v>
      </c>
      <c r="J15"/>
      <c r="K15" s="19" t="s">
        <v>41</v>
      </c>
      <c r="L15" s="23">
        <v>0</v>
      </c>
      <c r="M15" t="s">
        <v>42</v>
      </c>
    </row>
    <row r="16" spans="1:23">
      <c r="A16" t="s">
        <v>96</v>
      </c>
      <c r="B16" t="s">
        <v>21</v>
      </c>
      <c r="C16"/>
      <c r="D16" s="32" t="s">
        <v>25</v>
      </c>
      <c r="F16" s="24"/>
      <c r="H16" s="24"/>
      <c r="R16" s="2"/>
    </row>
    <row r="17" spans="1:23">
      <c r="A17" s="19" t="s">
        <v>2</v>
      </c>
      <c r="B17" s="34">
        <f>C17</f>
        <v>1</v>
      </c>
      <c r="C17" s="7">
        <v>1</v>
      </c>
      <c r="D17" s="7">
        <v>0</v>
      </c>
      <c r="E17" s="7">
        <v>0</v>
      </c>
      <c r="F17" s="7">
        <v>0</v>
      </c>
      <c r="G17" s="7">
        <v>0</v>
      </c>
      <c r="H17" s="7">
        <v>0</v>
      </c>
      <c r="I17" s="7">
        <v>0</v>
      </c>
      <c r="J17" s="7">
        <v>0</v>
      </c>
      <c r="K17" s="7">
        <v>0</v>
      </c>
      <c r="L17" s="7">
        <v>0</v>
      </c>
      <c r="M17" s="7">
        <v>0</v>
      </c>
      <c r="N17" s="7">
        <v>0</v>
      </c>
      <c r="O17" s="7">
        <v>0</v>
      </c>
      <c r="P17" s="7">
        <v>0</v>
      </c>
      <c r="Q17" s="7">
        <v>0</v>
      </c>
      <c r="R17" s="7">
        <v>0</v>
      </c>
      <c r="S17" s="7">
        <v>0</v>
      </c>
      <c r="T17" s="7">
        <v>0</v>
      </c>
      <c r="U17" s="7">
        <v>0</v>
      </c>
      <c r="V17" s="7">
        <v>0</v>
      </c>
      <c r="W17" s="34">
        <f>V17</f>
        <v>0</v>
      </c>
    </row>
    <row r="18" spans="1:23">
      <c r="A18" s="19" t="s">
        <v>3</v>
      </c>
      <c r="B18" s="34">
        <f>C18</f>
        <v>1</v>
      </c>
      <c r="C18" s="7">
        <v>1</v>
      </c>
      <c r="D18" s="7">
        <v>0</v>
      </c>
      <c r="E18" s="7">
        <v>0</v>
      </c>
      <c r="F18" s="7">
        <v>0</v>
      </c>
      <c r="G18" s="7">
        <v>0</v>
      </c>
      <c r="H18" s="7">
        <v>0</v>
      </c>
      <c r="I18" s="7">
        <v>0</v>
      </c>
      <c r="J18" s="7">
        <v>0</v>
      </c>
      <c r="K18" s="7">
        <v>0</v>
      </c>
      <c r="L18" s="7">
        <v>0</v>
      </c>
      <c r="M18" s="7">
        <v>0</v>
      </c>
      <c r="N18" s="7">
        <v>0</v>
      </c>
      <c r="O18" s="7">
        <v>0</v>
      </c>
      <c r="P18" s="7">
        <v>0</v>
      </c>
      <c r="Q18" s="7">
        <v>0</v>
      </c>
      <c r="R18" s="7">
        <v>0</v>
      </c>
      <c r="S18" s="7">
        <v>0</v>
      </c>
      <c r="T18" s="7">
        <v>0</v>
      </c>
      <c r="U18" s="7">
        <v>0</v>
      </c>
      <c r="V18" s="7">
        <v>1</v>
      </c>
      <c r="W18" s="34">
        <f>V18</f>
        <v>1</v>
      </c>
    </row>
    <row r="19" spans="1:23">
      <c r="L19" s="5"/>
      <c r="M19" s="5"/>
      <c r="N19" s="5"/>
      <c r="O19" s="5"/>
      <c r="P19" s="5"/>
      <c r="Q19" s="5"/>
      <c r="R19" s="5"/>
      <c r="S19" s="5"/>
      <c r="T19" s="5"/>
      <c r="U19" s="5"/>
    </row>
    <row r="20" spans="1:23">
      <c r="A20" t="s">
        <v>45</v>
      </c>
      <c r="B20"/>
      <c r="C20"/>
      <c r="D20" s="23">
        <v>0</v>
      </c>
      <c r="E20"/>
      <c r="F20"/>
      <c r="G20" s="35" t="s">
        <v>55</v>
      </c>
      <c r="H20" s="20">
        <f>0.5*SUMIF(Phi_n!B35:B36,1)+SUMIF(Phi_n!C35:U36,1)+0.5*SUMIF(Phi_n!V35:V36,1)+0.5*SUMIF(Phi_p!B35:B36,1)+SUMIF(Phi_p!C35:U36,1)+0.5*SUMIF(Phi_p!V35:V36,1)</f>
        <v>0</v>
      </c>
      <c r="I20"/>
      <c r="J20"/>
      <c r="K20"/>
      <c r="L20" s="19" t="s">
        <v>53</v>
      </c>
      <c r="M20" s="14">
        <f>IF(H20&gt;0,4*D20/H20,0)</f>
        <v>0</v>
      </c>
      <c r="N20" t="s">
        <v>42</v>
      </c>
      <c r="O20"/>
      <c r="P20"/>
      <c r="Q20" s="19" t="s">
        <v>56</v>
      </c>
      <c r="R20" s="13">
        <f>IF(H20&gt;0,(SUMIF(Phi_n!B35,1,Phi_n!B3)/2+SUMIF(Phi_n!C35:U35,1,Phi_n!C3:U3)+SUMIF(Phi_n!V35,1,Phi_n!V3)/2+SUMIF(Phi_n!B36,1,Phi_n!B23)/2+SUMIF(Phi_n!C36:U36,1,Phi_n!C23:U23)+SUMIF(Phi_n!V36,1,Phi_n!V23)/2+SUMIF(Phi_p!B35,1,Phi_p!B3)/2+SUMIF(Phi_p!C35:U35,1,Phi_p!C3:U3)+SUMIF(Phi_p!V35,1,Phi_p!V3)/2+SUMIF(Phi_p!B36,1,Phi_p!B23)/2+SUMIF(Phi_p!C36:U36,1,Phi_p!C23:U23)+SUMIF(Phi_p!V36,1,Phi_p!V23)/2)/H20,0)</f>
        <v>0</v>
      </c>
      <c r="S20" s="21" t="s">
        <v>18</v>
      </c>
      <c r="T20"/>
      <c r="U20"/>
    </row>
    <row r="21" spans="1:23">
      <c r="A21" s="19" t="s">
        <v>2</v>
      </c>
      <c r="B21" s="34">
        <f>C21</f>
        <v>0</v>
      </c>
      <c r="C21" s="7">
        <v>0</v>
      </c>
      <c r="D21" s="7">
        <v>0</v>
      </c>
      <c r="E21" s="7">
        <v>0</v>
      </c>
      <c r="F21" s="7">
        <v>0</v>
      </c>
      <c r="G21" s="7">
        <v>0</v>
      </c>
      <c r="H21" s="7">
        <v>0</v>
      </c>
      <c r="I21" s="7">
        <v>0</v>
      </c>
      <c r="J21" s="7">
        <v>0</v>
      </c>
      <c r="K21" s="7">
        <v>0</v>
      </c>
      <c r="L21" s="7">
        <v>0</v>
      </c>
      <c r="M21" s="7">
        <v>0</v>
      </c>
      <c r="N21" s="7">
        <v>0</v>
      </c>
      <c r="O21" s="7">
        <v>0</v>
      </c>
      <c r="P21" s="7">
        <v>0</v>
      </c>
      <c r="Q21" s="7">
        <v>0</v>
      </c>
      <c r="R21" s="7">
        <v>0</v>
      </c>
      <c r="S21" s="7">
        <v>0</v>
      </c>
      <c r="T21" s="7">
        <v>0</v>
      </c>
      <c r="U21" s="7">
        <v>0</v>
      </c>
      <c r="V21" s="7">
        <v>0</v>
      </c>
      <c r="W21" s="34">
        <f>V21</f>
        <v>0</v>
      </c>
    </row>
    <row r="22" spans="1:23">
      <c r="A22" s="19" t="s">
        <v>3</v>
      </c>
      <c r="B22" s="34">
        <f>C22</f>
        <v>0</v>
      </c>
      <c r="C22" s="7">
        <v>0</v>
      </c>
      <c r="D22" s="7">
        <v>0</v>
      </c>
      <c r="E22" s="7">
        <v>0</v>
      </c>
      <c r="F22" s="7">
        <v>0</v>
      </c>
      <c r="G22" s="7">
        <v>0</v>
      </c>
      <c r="H22" s="7">
        <v>0</v>
      </c>
      <c r="I22" s="7">
        <v>0</v>
      </c>
      <c r="J22" s="7">
        <v>0</v>
      </c>
      <c r="K22" s="7">
        <v>0</v>
      </c>
      <c r="L22" s="7">
        <v>0</v>
      </c>
      <c r="M22" s="7">
        <v>0</v>
      </c>
      <c r="N22" s="7">
        <v>0</v>
      </c>
      <c r="O22" s="7">
        <v>0</v>
      </c>
      <c r="P22" s="7">
        <v>0</v>
      </c>
      <c r="Q22" s="7">
        <v>0</v>
      </c>
      <c r="R22" s="7">
        <v>0</v>
      </c>
      <c r="S22" s="7">
        <v>0</v>
      </c>
      <c r="T22" s="7">
        <v>0</v>
      </c>
      <c r="U22" s="7">
        <v>0</v>
      </c>
      <c r="V22" s="7">
        <v>0</v>
      </c>
      <c r="W22" s="34">
        <f>V22</f>
        <v>0</v>
      </c>
    </row>
    <row r="23" spans="1:23" ht="15.75" thickBot="1">
      <c r="A23" s="6"/>
      <c r="B23" s="6"/>
      <c r="C23" s="6"/>
      <c r="D23" s="6"/>
      <c r="E23" s="6"/>
      <c r="F23" s="6"/>
      <c r="G23" s="6"/>
      <c r="H23" s="6"/>
      <c r="I23" s="6"/>
      <c r="J23" s="6"/>
      <c r="K23" s="6"/>
      <c r="L23" s="25"/>
      <c r="M23" s="25"/>
      <c r="N23" s="25"/>
      <c r="O23" s="25"/>
      <c r="P23" s="25"/>
      <c r="Q23" s="25"/>
      <c r="R23" s="25"/>
      <c r="S23" s="25"/>
      <c r="T23" s="25"/>
      <c r="U23" s="25"/>
      <c r="V23" s="6"/>
      <c r="W23" s="6"/>
    </row>
    <row r="24" spans="1:23" ht="15.75" thickTop="1">
      <c r="A24" s="18" t="s">
        <v>94</v>
      </c>
      <c r="B24" s="28"/>
    </row>
    <row r="25" spans="1:23">
      <c r="D25" s="19" t="s">
        <v>110</v>
      </c>
      <c r="E25" s="29">
        <v>0.97</v>
      </c>
      <c r="F25" s="30"/>
      <c r="G25"/>
      <c r="H25"/>
      <c r="I25"/>
      <c r="J25" s="19" t="s">
        <v>115</v>
      </c>
      <c r="K25" s="29">
        <v>1</v>
      </c>
      <c r="L25" s="30"/>
      <c r="M25"/>
      <c r="N25"/>
      <c r="O25"/>
      <c r="P25" s="19" t="s">
        <v>344</v>
      </c>
      <c r="Q25" s="29">
        <v>1</v>
      </c>
      <c r="R25" s="30"/>
      <c r="S25"/>
      <c r="T25"/>
      <c r="U25" s="19" t="s">
        <v>346</v>
      </c>
      <c r="V25" s="29">
        <v>0</v>
      </c>
      <c r="W25" s="30"/>
    </row>
    <row r="26" spans="1:23">
      <c r="D26" s="19" t="s">
        <v>109</v>
      </c>
      <c r="E26" s="29">
        <v>0.8</v>
      </c>
      <c r="F26" s="30"/>
      <c r="G26"/>
      <c r="H26"/>
      <c r="I26"/>
      <c r="J26" s="19" t="s">
        <v>116</v>
      </c>
      <c r="K26" s="29">
        <v>1</v>
      </c>
      <c r="L26" s="30"/>
      <c r="M26"/>
      <c r="N26"/>
      <c r="O26"/>
      <c r="P26" s="19" t="s">
        <v>345</v>
      </c>
      <c r="Q26" s="29">
        <v>1</v>
      </c>
      <c r="R26" s="30"/>
      <c r="S26"/>
      <c r="T26"/>
      <c r="U26" s="19" t="s">
        <v>347</v>
      </c>
      <c r="V26" s="29">
        <v>0.2</v>
      </c>
      <c r="W26" s="30"/>
    </row>
    <row r="27" spans="1:23">
      <c r="A27" t="s">
        <v>103</v>
      </c>
      <c r="B27"/>
      <c r="F27" s="28"/>
    </row>
    <row r="28" spans="1:23">
      <c r="A28" s="37"/>
      <c r="B28" s="38" t="s">
        <v>1</v>
      </c>
      <c r="C28" s="73">
        <v>1</v>
      </c>
      <c r="D28" s="73">
        <v>2</v>
      </c>
      <c r="E28" s="73">
        <v>3</v>
      </c>
      <c r="F28" s="73">
        <v>4</v>
      </c>
      <c r="G28" s="73">
        <v>5</v>
      </c>
      <c r="H28" s="73">
        <v>6</v>
      </c>
      <c r="I28" s="73">
        <v>7</v>
      </c>
      <c r="J28" s="73">
        <v>8</v>
      </c>
      <c r="K28" s="73">
        <v>9</v>
      </c>
      <c r="L28" s="73">
        <v>10</v>
      </c>
      <c r="M28" s="73">
        <v>11</v>
      </c>
      <c r="N28" s="73">
        <v>12</v>
      </c>
      <c r="O28" s="73">
        <v>13</v>
      </c>
      <c r="P28" s="73">
        <v>14</v>
      </c>
      <c r="Q28" s="73">
        <v>15</v>
      </c>
      <c r="R28" s="73">
        <v>16</v>
      </c>
      <c r="S28" s="73">
        <v>17</v>
      </c>
      <c r="T28" s="73">
        <v>18</v>
      </c>
      <c r="U28" s="73">
        <v>19</v>
      </c>
      <c r="V28" s="73">
        <v>20</v>
      </c>
      <c r="W28" s="124"/>
    </row>
    <row r="29" spans="1:23">
      <c r="A29" s="37" t="s">
        <v>102</v>
      </c>
      <c r="B29" s="39">
        <f>C29</f>
        <v>0.5</v>
      </c>
      <c r="C29" s="80">
        <v>0.5</v>
      </c>
      <c r="D29" s="80">
        <v>1</v>
      </c>
      <c r="E29" s="80">
        <v>1</v>
      </c>
      <c r="F29" s="80">
        <v>1</v>
      </c>
      <c r="G29" s="80">
        <v>1</v>
      </c>
      <c r="H29" s="80">
        <v>1</v>
      </c>
      <c r="I29" s="80">
        <v>1</v>
      </c>
      <c r="J29" s="80">
        <v>1</v>
      </c>
      <c r="K29" s="80">
        <v>1</v>
      </c>
      <c r="L29" s="80">
        <v>1</v>
      </c>
      <c r="M29" s="80">
        <v>1</v>
      </c>
      <c r="N29" s="80">
        <v>1</v>
      </c>
      <c r="O29" s="80">
        <v>1</v>
      </c>
      <c r="P29" s="80">
        <v>1</v>
      </c>
      <c r="Q29" s="80">
        <v>1</v>
      </c>
      <c r="R29" s="80">
        <v>1</v>
      </c>
      <c r="S29" s="80">
        <v>1</v>
      </c>
      <c r="T29" s="80">
        <v>1</v>
      </c>
      <c r="U29" s="80">
        <v>1</v>
      </c>
      <c r="V29" s="80">
        <v>1</v>
      </c>
      <c r="W29" s="39">
        <f t="shared" ref="W29:W36" si="0">V29</f>
        <v>1</v>
      </c>
    </row>
    <row r="30" spans="1:23">
      <c r="A30" s="37" t="s">
        <v>107</v>
      </c>
      <c r="B30" s="39">
        <f t="shared" ref="B30:B36" si="1">C30</f>
        <v>1</v>
      </c>
      <c r="C30" s="80">
        <v>1</v>
      </c>
      <c r="D30" s="80">
        <v>1</v>
      </c>
      <c r="E30" s="80">
        <v>1</v>
      </c>
      <c r="F30" s="80">
        <v>1</v>
      </c>
      <c r="G30" s="80">
        <v>1</v>
      </c>
      <c r="H30" s="80">
        <v>1</v>
      </c>
      <c r="I30" s="80">
        <v>1</v>
      </c>
      <c r="J30" s="80">
        <v>1</v>
      </c>
      <c r="K30" s="80">
        <v>1</v>
      </c>
      <c r="L30" s="80">
        <v>1</v>
      </c>
      <c r="M30" s="80">
        <v>1</v>
      </c>
      <c r="N30" s="80">
        <v>1</v>
      </c>
      <c r="O30" s="80">
        <v>1</v>
      </c>
      <c r="P30" s="80">
        <v>1</v>
      </c>
      <c r="Q30" s="80">
        <v>1</v>
      </c>
      <c r="R30" s="80">
        <v>1</v>
      </c>
      <c r="S30" s="80">
        <v>1</v>
      </c>
      <c r="T30" s="80">
        <v>1</v>
      </c>
      <c r="U30" s="80">
        <v>1</v>
      </c>
      <c r="V30" s="80">
        <v>1</v>
      </c>
      <c r="W30" s="39">
        <f t="shared" si="0"/>
        <v>1</v>
      </c>
    </row>
    <row r="31" spans="1:23">
      <c r="A31" s="19" t="s">
        <v>117</v>
      </c>
      <c r="B31" s="39">
        <f t="shared" si="1"/>
        <v>0.6</v>
      </c>
      <c r="C31" s="80">
        <v>0.6</v>
      </c>
      <c r="D31" s="80">
        <v>0.5</v>
      </c>
      <c r="E31" s="80">
        <v>0.5</v>
      </c>
      <c r="F31" s="80">
        <v>0.5</v>
      </c>
      <c r="G31" s="80">
        <v>0.5</v>
      </c>
      <c r="H31" s="80">
        <v>0.5</v>
      </c>
      <c r="I31" s="80">
        <v>0.5</v>
      </c>
      <c r="J31" s="80">
        <v>0.5</v>
      </c>
      <c r="K31" s="80">
        <v>0.5</v>
      </c>
      <c r="L31" s="80">
        <v>0.5</v>
      </c>
      <c r="M31" s="80">
        <v>0.5</v>
      </c>
      <c r="N31" s="80">
        <v>0.5</v>
      </c>
      <c r="O31" s="80">
        <v>0.5</v>
      </c>
      <c r="P31" s="80">
        <v>0.5</v>
      </c>
      <c r="Q31" s="80">
        <v>0.5</v>
      </c>
      <c r="R31" s="80">
        <v>0.5</v>
      </c>
      <c r="S31" s="80">
        <v>0.5</v>
      </c>
      <c r="T31" s="80">
        <v>0.5</v>
      </c>
      <c r="U31" s="80">
        <v>0.5</v>
      </c>
      <c r="V31" s="80">
        <v>0.5</v>
      </c>
      <c r="W31" s="39">
        <f t="shared" si="0"/>
        <v>0.5</v>
      </c>
    </row>
    <row r="32" spans="1:23">
      <c r="A32" s="19" t="s">
        <v>118</v>
      </c>
      <c r="B32" s="39">
        <f t="shared" si="1"/>
        <v>0.8</v>
      </c>
      <c r="C32" s="80">
        <v>0.8</v>
      </c>
      <c r="D32" s="80">
        <v>0.92</v>
      </c>
      <c r="E32" s="80">
        <v>0.92</v>
      </c>
      <c r="F32" s="80">
        <v>0.92</v>
      </c>
      <c r="G32" s="80">
        <v>0.92</v>
      </c>
      <c r="H32" s="80">
        <v>0.92</v>
      </c>
      <c r="I32" s="80">
        <v>0.92</v>
      </c>
      <c r="J32" s="80">
        <v>0.92</v>
      </c>
      <c r="K32" s="80">
        <v>0.92</v>
      </c>
      <c r="L32" s="80">
        <v>0.92</v>
      </c>
      <c r="M32" s="80">
        <v>0.92</v>
      </c>
      <c r="N32" s="80">
        <v>0.92</v>
      </c>
      <c r="O32" s="80">
        <v>0.92</v>
      </c>
      <c r="P32" s="80">
        <v>0.92</v>
      </c>
      <c r="Q32" s="80">
        <v>0.92</v>
      </c>
      <c r="R32" s="80">
        <v>0.92</v>
      </c>
      <c r="S32" s="80">
        <v>0.92</v>
      </c>
      <c r="T32" s="80">
        <v>0.92</v>
      </c>
      <c r="U32" s="80">
        <v>0.92</v>
      </c>
      <c r="V32" s="80">
        <v>0.92</v>
      </c>
      <c r="W32" s="39">
        <f t="shared" si="0"/>
        <v>0.92</v>
      </c>
    </row>
    <row r="33" spans="1:23">
      <c r="A33" s="19" t="s">
        <v>108</v>
      </c>
      <c r="B33" s="39">
        <f t="shared" si="1"/>
        <v>1</v>
      </c>
      <c r="C33" s="80">
        <v>1</v>
      </c>
      <c r="D33" s="80">
        <v>1</v>
      </c>
      <c r="E33" s="80">
        <v>1</v>
      </c>
      <c r="F33" s="80">
        <v>1</v>
      </c>
      <c r="G33" s="80">
        <v>1</v>
      </c>
      <c r="H33" s="80">
        <v>1</v>
      </c>
      <c r="I33" s="80">
        <v>1</v>
      </c>
      <c r="J33" s="80">
        <v>1</v>
      </c>
      <c r="K33" s="80">
        <v>1</v>
      </c>
      <c r="L33" s="80">
        <v>1</v>
      </c>
      <c r="M33" s="80">
        <v>1</v>
      </c>
      <c r="N33" s="80">
        <v>1</v>
      </c>
      <c r="O33" s="80">
        <v>1</v>
      </c>
      <c r="P33" s="80">
        <v>1</v>
      </c>
      <c r="Q33" s="80">
        <v>1</v>
      </c>
      <c r="R33" s="80">
        <v>1</v>
      </c>
      <c r="S33" s="80">
        <v>1</v>
      </c>
      <c r="T33" s="80">
        <v>1</v>
      </c>
      <c r="U33" s="80">
        <v>1</v>
      </c>
      <c r="V33" s="80">
        <v>1</v>
      </c>
      <c r="W33" s="39">
        <f t="shared" si="0"/>
        <v>1</v>
      </c>
    </row>
    <row r="34" spans="1:23">
      <c r="A34" s="37" t="s">
        <v>119</v>
      </c>
      <c r="B34" s="39">
        <f t="shared" si="1"/>
        <v>0.85</v>
      </c>
      <c r="C34" s="80">
        <v>0.85</v>
      </c>
      <c r="D34" s="80">
        <v>0.9</v>
      </c>
      <c r="E34" s="80">
        <v>0.9</v>
      </c>
      <c r="F34" s="80">
        <v>0.9</v>
      </c>
      <c r="G34" s="80">
        <v>0.9</v>
      </c>
      <c r="H34" s="80">
        <v>0.9</v>
      </c>
      <c r="I34" s="80">
        <v>0.9</v>
      </c>
      <c r="J34" s="80">
        <v>0.9</v>
      </c>
      <c r="K34" s="80">
        <v>0.9</v>
      </c>
      <c r="L34" s="80">
        <v>0.9</v>
      </c>
      <c r="M34" s="80">
        <v>0.9</v>
      </c>
      <c r="N34" s="80">
        <v>0.9</v>
      </c>
      <c r="O34" s="80">
        <v>0.9</v>
      </c>
      <c r="P34" s="80">
        <v>0.9</v>
      </c>
      <c r="Q34" s="80">
        <v>0.9</v>
      </c>
      <c r="R34" s="80">
        <v>0.9</v>
      </c>
      <c r="S34" s="80">
        <v>0.9</v>
      </c>
      <c r="T34" s="80">
        <v>0.9</v>
      </c>
      <c r="U34" s="80">
        <v>0.9</v>
      </c>
      <c r="V34" s="80">
        <v>0.85</v>
      </c>
      <c r="W34" s="39">
        <f t="shared" si="0"/>
        <v>0.85</v>
      </c>
    </row>
    <row r="35" spans="1:23">
      <c r="A35" s="19" t="s">
        <v>120</v>
      </c>
      <c r="B35" s="39">
        <f t="shared" si="1"/>
        <v>0.85</v>
      </c>
      <c r="C35" s="80">
        <v>0.85</v>
      </c>
      <c r="D35" s="80">
        <v>0.95</v>
      </c>
      <c r="E35" s="80">
        <v>0.95</v>
      </c>
      <c r="F35" s="80">
        <v>0.95</v>
      </c>
      <c r="G35" s="80">
        <v>0.95</v>
      </c>
      <c r="H35" s="80">
        <v>0.95</v>
      </c>
      <c r="I35" s="80">
        <v>0.95</v>
      </c>
      <c r="J35" s="80">
        <v>0.95</v>
      </c>
      <c r="K35" s="80">
        <v>0.95</v>
      </c>
      <c r="L35" s="80">
        <v>0.95</v>
      </c>
      <c r="M35" s="80">
        <v>0.95</v>
      </c>
      <c r="N35" s="80">
        <v>0.95</v>
      </c>
      <c r="O35" s="80">
        <v>0.95</v>
      </c>
      <c r="P35" s="80">
        <v>0.95</v>
      </c>
      <c r="Q35" s="80">
        <v>0.95</v>
      </c>
      <c r="R35" s="80">
        <v>0.95</v>
      </c>
      <c r="S35" s="80">
        <v>0.95</v>
      </c>
      <c r="T35" s="80">
        <v>0.95</v>
      </c>
      <c r="U35" s="80">
        <v>0.95</v>
      </c>
      <c r="V35" s="80">
        <v>0.85</v>
      </c>
      <c r="W35" s="39">
        <f t="shared" si="0"/>
        <v>0.85</v>
      </c>
    </row>
    <row r="36" spans="1:23">
      <c r="A36" s="19" t="s">
        <v>328</v>
      </c>
      <c r="B36" s="39">
        <f t="shared" si="1"/>
        <v>1</v>
      </c>
      <c r="C36" s="80">
        <v>1</v>
      </c>
      <c r="D36" s="80">
        <v>1</v>
      </c>
      <c r="E36" s="80">
        <v>1</v>
      </c>
      <c r="F36" s="80">
        <v>1</v>
      </c>
      <c r="G36" s="80">
        <v>1</v>
      </c>
      <c r="H36" s="80">
        <v>1</v>
      </c>
      <c r="I36" s="80">
        <v>1</v>
      </c>
      <c r="J36" s="80">
        <v>1</v>
      </c>
      <c r="K36" s="80">
        <v>1</v>
      </c>
      <c r="L36" s="80">
        <v>1</v>
      </c>
      <c r="M36" s="80">
        <v>1</v>
      </c>
      <c r="N36" s="80">
        <v>1</v>
      </c>
      <c r="O36" s="80">
        <v>1</v>
      </c>
      <c r="P36" s="80">
        <v>1</v>
      </c>
      <c r="Q36" s="80">
        <v>1</v>
      </c>
      <c r="R36" s="80">
        <v>1</v>
      </c>
      <c r="S36" s="80">
        <v>1</v>
      </c>
      <c r="T36" s="80">
        <v>1</v>
      </c>
      <c r="U36" s="80">
        <v>1</v>
      </c>
      <c r="V36" s="80">
        <v>1</v>
      </c>
      <c r="W36" s="39">
        <f t="shared" si="0"/>
        <v>1</v>
      </c>
    </row>
    <row r="37" spans="1:23" ht="16.5" customHeight="1">
      <c r="A37"/>
      <c r="B37"/>
    </row>
    <row r="38" spans="1:23">
      <c r="A38" s="21" t="s">
        <v>329</v>
      </c>
      <c r="B38"/>
      <c r="C38"/>
      <c r="D38"/>
      <c r="E38"/>
      <c r="F38"/>
      <c r="G38"/>
      <c r="H38"/>
      <c r="I38"/>
      <c r="J38"/>
      <c r="K38"/>
      <c r="L38"/>
      <c r="M38"/>
      <c r="N38"/>
      <c r="O38"/>
      <c r="P38"/>
      <c r="Q38"/>
      <c r="R38"/>
      <c r="S38"/>
      <c r="T38"/>
      <c r="U38"/>
      <c r="V38"/>
      <c r="W38"/>
    </row>
    <row r="39" spans="1:23">
      <c r="A39"/>
      <c r="B39" s="19" t="s">
        <v>86</v>
      </c>
      <c r="C39" s="73">
        <v>0</v>
      </c>
      <c r="D39" s="17">
        <v>300</v>
      </c>
      <c r="E39" s="17">
        <v>350</v>
      </c>
      <c r="F39" s="17">
        <v>400</v>
      </c>
      <c r="G39" s="17">
        <v>450</v>
      </c>
      <c r="H39" s="17">
        <v>500</v>
      </c>
      <c r="I39" s="17">
        <v>550</v>
      </c>
      <c r="J39" s="17">
        <v>600</v>
      </c>
      <c r="K39" s="125">
        <v>650</v>
      </c>
      <c r="L39" s="17">
        <v>700</v>
      </c>
      <c r="M39" s="17">
        <v>750</v>
      </c>
      <c r="N39" s="17">
        <v>800</v>
      </c>
      <c r="O39" s="17">
        <v>850</v>
      </c>
      <c r="P39" s="17">
        <v>900</v>
      </c>
      <c r="Q39" s="17">
        <v>950</v>
      </c>
      <c r="R39" s="17">
        <v>1000</v>
      </c>
      <c r="S39" s="17">
        <v>1050</v>
      </c>
      <c r="T39" s="17">
        <v>1100</v>
      </c>
      <c r="U39" s="17">
        <v>1150</v>
      </c>
      <c r="V39" s="17">
        <v>1200</v>
      </c>
      <c r="W39" s="40">
        <v>10000000000</v>
      </c>
    </row>
    <row r="40" spans="1:23">
      <c r="A40"/>
      <c r="B40" s="37" t="s">
        <v>102</v>
      </c>
      <c r="C40" s="80">
        <v>0.6</v>
      </c>
      <c r="D40" s="80">
        <v>0.6</v>
      </c>
      <c r="E40" s="80">
        <v>0.8</v>
      </c>
      <c r="F40" s="80">
        <v>0.9</v>
      </c>
      <c r="G40" s="80">
        <v>0.98</v>
      </c>
      <c r="H40" s="80">
        <v>1</v>
      </c>
      <c r="I40" s="80">
        <v>1</v>
      </c>
      <c r="J40" s="80">
        <v>1</v>
      </c>
      <c r="K40" s="80">
        <v>1</v>
      </c>
      <c r="L40" s="80">
        <v>1</v>
      </c>
      <c r="M40" s="80">
        <v>0.99</v>
      </c>
      <c r="N40" s="80">
        <v>0.99</v>
      </c>
      <c r="O40" s="80">
        <v>0.98</v>
      </c>
      <c r="P40" s="80">
        <v>0.98</v>
      </c>
      <c r="Q40" s="80">
        <v>0.98</v>
      </c>
      <c r="R40" s="80">
        <v>0.98</v>
      </c>
      <c r="S40" s="80">
        <v>0.97</v>
      </c>
      <c r="T40" s="80">
        <v>0.97</v>
      </c>
      <c r="U40" s="80">
        <v>0.96</v>
      </c>
      <c r="V40" s="80">
        <v>0.96</v>
      </c>
      <c r="W40" s="80">
        <v>0.96</v>
      </c>
    </row>
    <row r="41" spans="1:23">
      <c r="A41"/>
      <c r="B41" s="37" t="s">
        <v>328</v>
      </c>
      <c r="C41" s="80">
        <v>0.6</v>
      </c>
      <c r="D41" s="80">
        <v>0.6</v>
      </c>
      <c r="E41" s="80">
        <v>0.8</v>
      </c>
      <c r="F41" s="80">
        <v>0.9</v>
      </c>
      <c r="G41" s="80">
        <v>0.98</v>
      </c>
      <c r="H41" s="80">
        <v>1</v>
      </c>
      <c r="I41" s="80">
        <v>1</v>
      </c>
      <c r="J41" s="80">
        <v>1</v>
      </c>
      <c r="K41" s="80">
        <v>1</v>
      </c>
      <c r="L41" s="80">
        <v>1</v>
      </c>
      <c r="M41" s="80">
        <v>0.99</v>
      </c>
      <c r="N41" s="80">
        <v>0.99</v>
      </c>
      <c r="O41" s="80">
        <v>0.98</v>
      </c>
      <c r="P41" s="80">
        <v>0.98</v>
      </c>
      <c r="Q41" s="80">
        <v>0.98</v>
      </c>
      <c r="R41" s="80">
        <v>0.98</v>
      </c>
      <c r="S41" s="80">
        <v>0.97</v>
      </c>
      <c r="T41" s="80">
        <v>0.97</v>
      </c>
      <c r="U41" s="80">
        <v>0.96</v>
      </c>
      <c r="V41" s="80">
        <v>0.96</v>
      </c>
      <c r="W41" s="80">
        <v>0</v>
      </c>
    </row>
  </sheetData>
  <sheetProtection sheet="1" objects="1" scenarios="1"/>
  <conditionalFormatting sqref="C22:V22">
    <cfRule type="cellIs" dxfId="32" priority="89" operator="greaterThan">
      <formula>0</formula>
    </cfRule>
    <cfRule type="cellIs" dxfId="31" priority="100" operator="greaterThan">
      <formula>0</formula>
    </cfRule>
    <cfRule type="cellIs" dxfId="30" priority="101" operator="greaterThan">
      <formula>0</formula>
    </cfRule>
  </conditionalFormatting>
  <conditionalFormatting sqref="C21:V22">
    <cfRule type="cellIs" dxfId="29" priority="75" operator="greaterThan">
      <formula>0</formula>
    </cfRule>
    <cfRule type="cellIs" dxfId="28" priority="77" operator="lessThan">
      <formula>0</formula>
    </cfRule>
  </conditionalFormatting>
  <conditionalFormatting sqref="L2">
    <cfRule type="cellIs" dxfId="27" priority="74" operator="notBetween">
      <formula>10</formula>
      <formula>0.1</formula>
    </cfRule>
  </conditionalFormatting>
  <conditionalFormatting sqref="C11:V12">
    <cfRule type="cellIs" dxfId="26" priority="44" operator="equal">
      <formula>0</formula>
    </cfRule>
    <cfRule type="cellIs" dxfId="25" priority="45" operator="equal">
      <formula>0</formula>
    </cfRule>
    <cfRule type="cellIs" dxfId="24" priority="46" operator="equal">
      <formula>0</formula>
    </cfRule>
    <cfRule type="cellIs" dxfId="23" priority="47" operator="equal">
      <formula>0</formula>
    </cfRule>
    <cfRule type="cellIs" dxfId="22" priority="48" operator="lessThan">
      <formula>0</formula>
    </cfRule>
    <cfRule type="cellIs" dxfId="21" priority="49" operator="greaterThan">
      <formula>0</formula>
    </cfRule>
  </conditionalFormatting>
  <conditionalFormatting sqref="C17:V18">
    <cfRule type="cellIs" dxfId="20" priority="43" operator="notEqual">
      <formula>0</formula>
    </cfRule>
  </conditionalFormatting>
  <conditionalFormatting sqref="W41">
    <cfRule type="cellIs" dxfId="19" priority="9" operator="lessThan">
      <formula>1</formula>
    </cfRule>
  </conditionalFormatting>
  <conditionalFormatting sqref="C29:V29">
    <cfRule type="cellIs" dxfId="18" priority="8" operator="lessThan">
      <formula>1</formula>
    </cfRule>
  </conditionalFormatting>
  <conditionalFormatting sqref="C31:V31">
    <cfRule type="cellIs" dxfId="17" priority="7" operator="lessThan">
      <formula>1</formula>
    </cfRule>
  </conditionalFormatting>
  <conditionalFormatting sqref="C33:V34">
    <cfRule type="cellIs" dxfId="16" priority="6" operator="lessThan">
      <formula>1</formula>
    </cfRule>
  </conditionalFormatting>
  <conditionalFormatting sqref="C32:V32">
    <cfRule type="cellIs" dxfId="15" priority="5" operator="lessThan">
      <formula>1</formula>
    </cfRule>
  </conditionalFormatting>
  <conditionalFormatting sqref="C35:V36">
    <cfRule type="cellIs" dxfId="14" priority="4" operator="lessThan">
      <formula>1</formula>
    </cfRule>
  </conditionalFormatting>
  <conditionalFormatting sqref="C30:V30">
    <cfRule type="cellIs" dxfId="13" priority="3" operator="lessThan">
      <formula>1</formula>
    </cfRule>
  </conditionalFormatting>
  <conditionalFormatting sqref="C40:W40 C41:V41">
    <cfRule type="cellIs" dxfId="12" priority="2" operator="lessThan">
      <formula>1</formula>
    </cfRule>
  </conditionalFormatting>
  <conditionalFormatting sqref="E25:E26 K25:K26 Q25:Q26 V25:V26">
    <cfRule type="cellIs" dxfId="11" priority="1" operator="lessThan">
      <formula>1</formula>
    </cfRule>
  </conditionalFormatting>
  <dataValidations count="7">
    <dataValidation type="whole" showInputMessage="1" showErrorMessage="1" sqref="C21:V22 C17:V18" xr:uid="{00000000-0002-0000-0100-000000000000}">
      <formula1>0</formula1>
      <formula2>1</formula2>
    </dataValidation>
    <dataValidation type="decimal" showInputMessage="1" showErrorMessage="1" sqref="C40:W41 V26 E26 K25:K26 Q25:Q26 C29:V36" xr:uid="{00000000-0002-0000-0100-000001000000}">
      <formula1>0</formula1>
      <formula2>1</formula2>
    </dataValidation>
    <dataValidation type="decimal" operator="greaterThan" showInputMessage="1" showErrorMessage="1" sqref="C7:C8 L3 C3 F3" xr:uid="{00000000-0002-0000-0100-000002000000}">
      <formula1>0</formula1>
    </dataValidation>
    <dataValidation type="decimal" showInputMessage="1" showErrorMessage="1" sqref="C6" xr:uid="{00000000-0002-0000-0100-000003000000}">
      <formula1>-100000000000000000000</formula1>
      <formula2>100000000000000000000</formula2>
    </dataValidation>
    <dataValidation type="decimal" showInputMessage="1" showErrorMessage="1" sqref="C11:V12" xr:uid="{00000000-0002-0000-0100-000004000000}">
      <formula1>-10000</formula1>
      <formula2>10000</formula2>
    </dataValidation>
    <dataValidation type="decimal" operator="greaterThanOrEqual" showInputMessage="1" showErrorMessage="1" sqref="H15 L15 D20" xr:uid="{00000000-0002-0000-0100-000005000000}">
      <formula1>0</formula1>
    </dataValidation>
    <dataValidation type="decimal" showInputMessage="1" showErrorMessage="1" sqref="E25" xr:uid="{00000000-0002-0000-0100-000006000000}">
      <formula1>0</formula1>
      <formula2>2</formula2>
    </dataValidation>
  </dataValidations>
  <pageMargins left="0.7" right="0.7" top="0.75" bottom="0.75" header="0.3" footer="0.3"/>
  <pageSetup scale="54"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2071" r:id="rId3" name="Button 23">
              <controlPr defaultSize="0" print="0" autoFill="0" autoPict="0" macro="[0]!DiffusivityModel">
                <anchor moveWithCells="1" sizeWithCells="1">
                  <from>
                    <xdr:col>5</xdr:col>
                    <xdr:colOff>0</xdr:colOff>
                    <xdr:row>6</xdr:row>
                    <xdr:rowOff>0</xdr:rowOff>
                  </from>
                  <to>
                    <xdr:col>6</xdr:col>
                    <xdr:colOff>0</xdr:colOff>
                    <xdr:row>6</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AT47"/>
  <sheetViews>
    <sheetView zoomScale="80" zoomScaleNormal="80" zoomScalePageLayoutView="80" workbookViewId="0"/>
  </sheetViews>
  <sheetFormatPr defaultColWidth="8.85546875" defaultRowHeight="15"/>
  <cols>
    <col min="1" max="1" width="17.140625" style="4" customWidth="1"/>
    <col min="2" max="24" width="9.7109375" style="4" customWidth="1"/>
    <col min="25" max="16384" width="8.85546875" style="4"/>
  </cols>
  <sheetData>
    <row r="1" spans="1:22">
      <c r="A1" s="58" t="s">
        <v>135</v>
      </c>
      <c r="C1" s="3"/>
    </row>
    <row r="2" spans="1:22">
      <c r="A2"/>
    </row>
    <row r="3" spans="1:22">
      <c r="A3" s="44" t="s">
        <v>2</v>
      </c>
      <c r="B3" s="74">
        <v>4.9999999999999999E-13</v>
      </c>
      <c r="C3" s="74">
        <v>1E-13</v>
      </c>
      <c r="D3" s="74">
        <v>1E-13</v>
      </c>
      <c r="E3" s="74">
        <v>1E-13</v>
      </c>
      <c r="F3" s="74">
        <v>1E-13</v>
      </c>
      <c r="G3" s="74">
        <v>1E-13</v>
      </c>
      <c r="H3" s="74">
        <v>1E-13</v>
      </c>
      <c r="I3" s="74">
        <v>1E-13</v>
      </c>
      <c r="J3" s="74">
        <v>1E-13</v>
      </c>
      <c r="K3" s="74">
        <v>1E-13</v>
      </c>
      <c r="L3" s="74">
        <v>1E-13</v>
      </c>
      <c r="M3" s="74">
        <v>1E-13</v>
      </c>
      <c r="N3" s="74">
        <v>1E-13</v>
      </c>
      <c r="O3" s="74">
        <v>1E-13</v>
      </c>
      <c r="P3" s="74">
        <v>1E-13</v>
      </c>
      <c r="Q3" s="74">
        <v>1E-13</v>
      </c>
      <c r="R3" s="74">
        <v>1E-13</v>
      </c>
      <c r="S3" s="74">
        <v>1E-13</v>
      </c>
      <c r="T3" s="74">
        <v>1E-13</v>
      </c>
      <c r="U3" s="74">
        <v>1E-13</v>
      </c>
    </row>
    <row r="4" spans="1:22">
      <c r="A4" t="s">
        <v>75</v>
      </c>
      <c r="B4" s="73">
        <v>1</v>
      </c>
      <c r="C4" s="73">
        <v>2</v>
      </c>
      <c r="D4" s="73">
        <v>3</v>
      </c>
      <c r="E4" s="73">
        <v>4</v>
      </c>
      <c r="F4" s="73">
        <v>5</v>
      </c>
      <c r="G4" s="73">
        <v>6</v>
      </c>
      <c r="H4" s="73">
        <v>7</v>
      </c>
      <c r="I4" s="73">
        <v>8</v>
      </c>
      <c r="J4" s="73">
        <v>9</v>
      </c>
      <c r="K4" s="73">
        <v>10</v>
      </c>
      <c r="L4" s="73">
        <v>11</v>
      </c>
      <c r="M4" s="73">
        <v>12</v>
      </c>
      <c r="N4" s="73">
        <v>13</v>
      </c>
      <c r="O4" s="73">
        <v>14</v>
      </c>
      <c r="P4" s="73">
        <v>15</v>
      </c>
      <c r="Q4" s="73">
        <v>16</v>
      </c>
      <c r="R4" s="73">
        <v>17</v>
      </c>
      <c r="S4" s="73">
        <v>18</v>
      </c>
      <c r="T4" s="73">
        <v>19</v>
      </c>
      <c r="U4" s="73">
        <v>20</v>
      </c>
    </row>
    <row r="5" spans="1:22">
      <c r="A5" s="44" t="s">
        <v>3</v>
      </c>
      <c r="B5" s="74">
        <v>4.9999999999999999E-13</v>
      </c>
      <c r="C5" s="74">
        <v>2E-14</v>
      </c>
      <c r="D5" s="74">
        <v>2E-14</v>
      </c>
      <c r="E5" s="74">
        <v>2E-14</v>
      </c>
      <c r="F5" s="74">
        <v>2E-14</v>
      </c>
      <c r="G5" s="74">
        <v>2E-14</v>
      </c>
      <c r="H5" s="74">
        <v>2E-14</v>
      </c>
      <c r="I5" s="74">
        <v>2E-14</v>
      </c>
      <c r="J5" s="74">
        <v>2E-14</v>
      </c>
      <c r="K5" s="74">
        <v>2E-14</v>
      </c>
      <c r="L5" s="74">
        <v>2E-14</v>
      </c>
      <c r="M5" s="74">
        <v>2E-14</v>
      </c>
      <c r="N5" s="74">
        <v>2E-14</v>
      </c>
      <c r="O5" s="74">
        <v>2E-14</v>
      </c>
      <c r="P5" s="74">
        <v>2E-14</v>
      </c>
      <c r="Q5" s="74">
        <v>2E-14</v>
      </c>
      <c r="R5" s="74">
        <v>2E-14</v>
      </c>
      <c r="S5" s="74">
        <v>2E-14</v>
      </c>
      <c r="T5" s="74">
        <v>2E-14</v>
      </c>
      <c r="U5" s="74">
        <v>4.9999999999999999E-13</v>
      </c>
    </row>
    <row r="6" spans="1:22">
      <c r="A6"/>
    </row>
    <row r="7" spans="1:22">
      <c r="A7" s="44" t="s">
        <v>2</v>
      </c>
      <c r="B7" s="74">
        <v>0</v>
      </c>
      <c r="C7" s="74">
        <v>0</v>
      </c>
      <c r="D7" s="74">
        <v>0</v>
      </c>
      <c r="E7" s="74">
        <v>0</v>
      </c>
      <c r="F7" s="74">
        <v>0</v>
      </c>
      <c r="G7" s="74">
        <v>0</v>
      </c>
      <c r="H7" s="74">
        <v>0</v>
      </c>
      <c r="I7" s="74">
        <v>0</v>
      </c>
      <c r="J7" s="74">
        <v>0</v>
      </c>
      <c r="K7" s="74">
        <v>0</v>
      </c>
      <c r="L7" s="74">
        <v>0</v>
      </c>
      <c r="M7" s="74">
        <v>0</v>
      </c>
      <c r="N7" s="74">
        <v>0</v>
      </c>
      <c r="O7" s="74">
        <v>0</v>
      </c>
      <c r="P7" s="74">
        <v>0</v>
      </c>
      <c r="Q7" s="74">
        <v>0</v>
      </c>
      <c r="R7" s="74">
        <v>0</v>
      </c>
      <c r="S7" s="74">
        <v>0</v>
      </c>
      <c r="T7" s="74">
        <v>0</v>
      </c>
      <c r="U7" s="74">
        <v>0</v>
      </c>
    </row>
    <row r="8" spans="1:22">
      <c r="A8" t="s">
        <v>76</v>
      </c>
      <c r="B8" s="73">
        <v>1</v>
      </c>
      <c r="C8" s="73">
        <v>2</v>
      </c>
      <c r="D8" s="73">
        <v>3</v>
      </c>
      <c r="E8" s="73">
        <v>4</v>
      </c>
      <c r="F8" s="73">
        <v>5</v>
      </c>
      <c r="G8" s="73">
        <v>6</v>
      </c>
      <c r="H8" s="73">
        <v>7</v>
      </c>
      <c r="I8" s="73">
        <v>8</v>
      </c>
      <c r="J8" s="73">
        <v>9</v>
      </c>
      <c r="K8" s="73">
        <v>10</v>
      </c>
      <c r="L8" s="73">
        <v>11</v>
      </c>
      <c r="M8" s="73">
        <v>12</v>
      </c>
      <c r="N8" s="73">
        <v>13</v>
      </c>
      <c r="O8" s="73">
        <v>14</v>
      </c>
      <c r="P8" s="73">
        <v>15</v>
      </c>
      <c r="Q8" s="73">
        <v>16</v>
      </c>
      <c r="R8" s="73">
        <v>17</v>
      </c>
      <c r="S8" s="73">
        <v>18</v>
      </c>
      <c r="T8" s="73">
        <v>19</v>
      </c>
      <c r="U8" s="73">
        <v>20</v>
      </c>
    </row>
    <row r="9" spans="1:22">
      <c r="A9" s="44" t="s">
        <v>3</v>
      </c>
      <c r="B9" s="74">
        <v>0</v>
      </c>
      <c r="C9" s="74">
        <v>0</v>
      </c>
      <c r="D9" s="74">
        <v>0</v>
      </c>
      <c r="E9" s="74">
        <v>0</v>
      </c>
      <c r="F9" s="74">
        <v>0</v>
      </c>
      <c r="G9" s="74">
        <v>0</v>
      </c>
      <c r="H9" s="74">
        <v>0</v>
      </c>
      <c r="I9" s="74">
        <v>0</v>
      </c>
      <c r="J9" s="74">
        <v>0</v>
      </c>
      <c r="K9" s="74">
        <v>0</v>
      </c>
      <c r="L9" s="74">
        <v>0</v>
      </c>
      <c r="M9" s="74">
        <v>0</v>
      </c>
      <c r="N9" s="74">
        <v>0</v>
      </c>
      <c r="O9" s="74">
        <v>0</v>
      </c>
      <c r="P9" s="74">
        <v>0</v>
      </c>
      <c r="Q9" s="74">
        <v>0</v>
      </c>
      <c r="R9" s="74">
        <v>0</v>
      </c>
      <c r="S9" s="74">
        <v>0</v>
      </c>
      <c r="T9" s="74">
        <v>0</v>
      </c>
      <c r="U9" s="74">
        <v>0</v>
      </c>
    </row>
    <row r="11" spans="1:22">
      <c r="F11"/>
      <c r="G11" s="19" t="s">
        <v>131</v>
      </c>
      <c r="H11" s="14">
        <f>AO18</f>
        <v>2.4482433790919528E-3</v>
      </c>
      <c r="I11" s="57">
        <f>IF(U11&gt;0,H11/($H$11+$L$11+$P$11),"")</f>
        <v>0.87020561020286269</v>
      </c>
      <c r="J11"/>
      <c r="K11" s="19" t="s">
        <v>129</v>
      </c>
      <c r="L11" s="14">
        <f>SUM(C14:U14)+SUM(B14,V14)/2</f>
        <v>2.0897129105831069E-4</v>
      </c>
      <c r="M11" s="57">
        <f>IF(U11&gt;0,L11/($H$11+$L$11+$P$11),"")</f>
        <v>7.4276924999884697E-2</v>
      </c>
      <c r="N11"/>
      <c r="O11" s="19" t="s">
        <v>128</v>
      </c>
      <c r="P11" s="14">
        <f>SUM(C15:U15)+SUM(B15,V15)/2</f>
        <v>1.5619327664660593E-4</v>
      </c>
      <c r="Q11" s="57">
        <f>IF(U11&gt;0,P11/($H$11+$L$11+$P$11),"")</f>
        <v>5.55174647972526E-2</v>
      </c>
      <c r="R11"/>
      <c r="S11"/>
      <c r="T11" s="19" t="s">
        <v>132</v>
      </c>
      <c r="U11" s="14">
        <f>H11+L11+P11</f>
        <v>2.8134079467968696E-3</v>
      </c>
      <c r="V11" t="s">
        <v>19</v>
      </c>
    </row>
    <row r="13" spans="1:22">
      <c r="A13" s="51" t="s">
        <v>238</v>
      </c>
      <c r="B13"/>
      <c r="C13"/>
      <c r="D13"/>
      <c r="E13"/>
      <c r="F13" t="s">
        <v>239</v>
      </c>
      <c r="G13"/>
      <c r="H13"/>
      <c r="I13"/>
      <c r="J13"/>
      <c r="K13"/>
      <c r="L13" t="s">
        <v>240</v>
      </c>
      <c r="M13"/>
      <c r="N13"/>
      <c r="O13"/>
      <c r="P13"/>
      <c r="Q13"/>
      <c r="R13"/>
      <c r="S13" s="14">
        <f>Device!S8^2/Device!C6^2</f>
        <v>1.4953795918367347E-12</v>
      </c>
      <c r="T13" t="s">
        <v>35</v>
      </c>
      <c r="U13"/>
      <c r="V13"/>
    </row>
    <row r="14" spans="1:22">
      <c r="A14" s="19" t="s">
        <v>2</v>
      </c>
      <c r="B14" s="94">
        <f>B$3*Device!$C$2*Device!$I$2*(B$46/$S$13-1)+B$7*Device!$C$2*Device!$I$2*(SQRT(B$46/$S$13)-1)</f>
        <v>3.1037326117509422E-5</v>
      </c>
      <c r="C14" s="93">
        <f>(B$3+C$3)/2*Device!$C$2*Device!$I$2*(C$46/$S$13-1)+(B$7+C$7)/2*Device!$C$2*Device!$I$2*(SQRT(C$46/$S$13)-1)</f>
        <v>1.8769996780447003E-5</v>
      </c>
      <c r="D14" s="93">
        <f>(C$3+D$3)/2*Device!$C$2*Device!$I$2*(D$46/$S$13-1)+(C$7+D$7)/2*Device!$C$2*Device!$I$2*(SQRT(D$46/$S$13)-1)</f>
        <v>6.6857463015190469E-6</v>
      </c>
      <c r="E14" s="93">
        <f>(D$3+E$3)/2*Device!$C$2*Device!$I$2*(E$46/$S$13-1)+(D$7+E$7)/2*Device!$C$2*Device!$I$2*(SQRT(E$46/$S$13)-1)</f>
        <v>7.1527908680321786E-6</v>
      </c>
      <c r="F14" s="93">
        <f>(E$3+F$3)/2*Device!$C$2*Device!$I$2*(F$46/$S$13-1)+(E$7+F$7)/2*Device!$C$2*Device!$I$2*(SQRT(F$46/$S$13)-1)</f>
        <v>7.6375827647202119E-6</v>
      </c>
      <c r="G14" s="93">
        <f>(F$3+G$3)/2*Device!$C$2*Device!$I$2*(G$46/$S$13-1)+(F$7+G$7)/2*Device!$C$2*Device!$I$2*(SQRT(G$46/$S$13)-1)</f>
        <v>8.1201114595920664E-6</v>
      </c>
      <c r="H14" s="93">
        <f>(G$3+H$3)/2*Device!$C$2*Device!$I$2*(H$46/$S$13-1)+(G$7+H$7)/2*Device!$C$2*Device!$I$2*(SQRT(H$46/$S$13)-1)</f>
        <v>8.5841898576274319E-6</v>
      </c>
      <c r="I14" s="93">
        <f>(H$3+I$3)/2*Device!$C$2*Device!$I$2*(I$46/$S$13-1)+(H$7+I$7)/2*Device!$C$2*Device!$I$2*(SQRT(I$46/$S$13)-1)</f>
        <v>9.0177499459115458E-6</v>
      </c>
      <c r="J14" s="93">
        <f>(I$3+J$3)/2*Device!$C$2*Device!$I$2*(J$46/$S$13-1)+(I$7+J$7)/2*Device!$C$2*Device!$I$2*(SQRT(J$46/$S$13)-1)</f>
        <v>9.4110886493013093E-6</v>
      </c>
      <c r="K14" s="93">
        <f>(J$3+K$3)/2*Device!$C$2*Device!$I$2*(K$46/$S$13-1)+(J$7+K$7)/2*Device!$C$2*Device!$I$2*(SQRT(K$46/$S$13)-1)</f>
        <v>9.7561613521159803E-6</v>
      </c>
      <c r="L14" s="93">
        <f>(K$3+L$3)/2*Device!$C$2*Device!$I$2*(L$46/$S$13-1)+(K$7+L$7)/2*Device!$C$2*Device!$I$2*(SQRT(L$46/$S$13)-1)</f>
        <v>1.0046141185777318E-5</v>
      </c>
      <c r="M14" s="93">
        <f>(L$3+M$3)/2*Device!$C$2*Device!$I$2*(M$46/$S$13-1)+(L$7+M$7)/2*Device!$C$2*Device!$I$2*(SQRT(M$46/$S$13)-1)</f>
        <v>1.0275439561607162E-5</v>
      </c>
      <c r="N14" s="93">
        <f>(M$3+N$3)/2*Device!$C$2*Device!$I$2*(N$46/$S$13-1)+(M$7+N$7)/2*Device!$C$2*Device!$I$2*(SQRT(N$46/$S$13)-1)</f>
        <v>1.0439784768385903E-5</v>
      </c>
      <c r="O14" s="93">
        <f>(N$3+O$3)/2*Device!$C$2*Device!$I$2*(O$46/$S$13-1)+(N$7+O$7)/2*Device!$C$2*Device!$I$2*(SQRT(O$46/$S$13)-1)</f>
        <v>1.0536535554360825E-5</v>
      </c>
      <c r="P14" s="93">
        <f>(O$3+P$3)/2*Device!$C$2*Device!$I$2*(P$46/$S$13-1)+(O$7+P$7)/2*Device!$C$2*Device!$I$2*(SQRT(P$46/$S$13)-1)</f>
        <v>1.0565171422301751E-5</v>
      </c>
      <c r="Q14" s="93">
        <f>(P$3+Q$3)/2*Device!$C$2*Device!$I$2*(Q$46/$S$13-1)+(P$7+Q$7)/2*Device!$C$2*Device!$I$2*(SQRT(Q$46/$S$13)-1)</f>
        <v>1.0528368854793478E-5</v>
      </c>
      <c r="R14" s="93">
        <f>(Q$3+R$3)/2*Device!$C$2*Device!$I$2*(R$46/$S$13-1)+(Q$7+R$7)/2*Device!$C$2*Device!$I$2*(SQRT(R$46/$S$13)-1)</f>
        <v>1.0434068223860794E-5</v>
      </c>
      <c r="S14" s="93">
        <f>(R$3+S$3)/2*Device!$C$2*Device!$I$2*(S$46/$S$13-1)+(R$7+S$7)/2*Device!$C$2*Device!$I$2*(SQRT(S$46/$S$13)-1)</f>
        <v>1.0299197578593459E-5</v>
      </c>
      <c r="T14" s="93">
        <f>(S$3+T$3)/2*Device!$C$2*Device!$I$2*(T$46/$S$13-1)+(S$7+T$7)/2*Device!$C$2*Device!$I$2*(SQRT(T$46/$S$13)-1)</f>
        <v>1.0153887776151623E-5</v>
      </c>
      <c r="U14" s="93">
        <f>(T$3+U$3)/2*Device!$C$2*Device!$I$2*(U$46/$S$13-1)+(T$7+U$7)/2*Device!$C$2*Device!$I$2*(SQRT(U$46/$S$13)-1)</f>
        <v>1.0040137555139863E-5</v>
      </c>
      <c r="V14" s="94">
        <f>U$3*Device!$C$2*Device!$I$2*(V$46/$S$13-1)+U$7*Device!$C$2*Device!$I$2*(SQRT(V$46/$S$13)-1)</f>
        <v>9.996955078634022E-6</v>
      </c>
    </row>
    <row r="15" spans="1:22">
      <c r="A15" s="19" t="s">
        <v>3</v>
      </c>
      <c r="B15" s="94">
        <f>B$5*Device!$C$2*Device!$I$2*(B$47/$S$13-1)+B$9*Device!$C$2*Device!$I$2*(SQRT(B$47/$S$13)-1)</f>
        <v>4.6372328253939827E-5</v>
      </c>
      <c r="C15" s="93">
        <f>(B$5+C$5)/2*Device!$C$2*Device!$I$2*(C$47/$S$13-1)+(B$9+C$9)/2*Device!$C$2*Device!$I$2*(SQRT(C$47/$S$13)-1)</f>
        <v>2.4727411527020552E-5</v>
      </c>
      <c r="D15" s="93">
        <f>(C$5+D$5)/2*Device!$C$2*Device!$I$2*(D$47/$S$13-1)+(C$9+D$9)/2*Device!$C$2*Device!$I$2*(SQRT(D$47/$S$13)-1)</f>
        <v>2.1621005911331135E-6</v>
      </c>
      <c r="E15" s="93">
        <f>(D$5+E$5)/2*Device!$C$2*Device!$I$2*(E$47/$S$13-1)+(D$9+E$9)/2*Device!$C$2*Device!$I$2*(SQRT(E$47/$S$13)-1)</f>
        <v>2.3286406642588733E-6</v>
      </c>
      <c r="F15" s="93">
        <f>(E$5+F$5)/2*Device!$C$2*Device!$I$2*(F$47/$S$13-1)+(E$9+F$9)/2*Device!$C$2*Device!$I$2*(SQRT(F$47/$S$13)-1)</f>
        <v>2.4500668879285174E-6</v>
      </c>
      <c r="G15" s="93">
        <f>(F$5+G$5)/2*Device!$C$2*Device!$I$2*(G$47/$S$13-1)+(F$9+G$9)/2*Device!$C$2*Device!$I$2*(SQRT(G$47/$S$13)-1)</f>
        <v>2.5569213906226221E-6</v>
      </c>
      <c r="H15" s="93">
        <f>(G$5+H$5)/2*Device!$C$2*Device!$I$2*(H$47/$S$13-1)+(G$9+H$9)/2*Device!$C$2*Device!$I$2*(SQRT(H$47/$S$13)-1)</f>
        <v>2.6471265351584585E-6</v>
      </c>
      <c r="I15" s="93">
        <f>(H$5+I$5)/2*Device!$C$2*Device!$I$2*(I$47/$S$13-1)+(H$9+I$9)/2*Device!$C$2*Device!$I$2*(SQRT(I$47/$S$13)-1)</f>
        <v>2.7275516580490018E-6</v>
      </c>
      <c r="J15" s="93">
        <f>(I$5+J$5)/2*Device!$C$2*Device!$I$2*(J$47/$S$13-1)+(I$9+J$9)/2*Device!$C$2*Device!$I$2*(SQRT(J$47/$S$13)-1)</f>
        <v>2.7956151674019849E-6</v>
      </c>
      <c r="K15" s="93">
        <f>(J$5+K$5)/2*Device!$C$2*Device!$I$2*(K$47/$S$13-1)+(J$9+K$9)/2*Device!$C$2*Device!$I$2*(SQRT(K$47/$S$13)-1)</f>
        <v>2.8544694577869478E-6</v>
      </c>
      <c r="L15" s="93">
        <f>(K$5+L$5)/2*Device!$C$2*Device!$I$2*(L$47/$S$13-1)+(K$9+L$9)/2*Device!$C$2*Device!$I$2*(SQRT(L$47/$S$13)-1)</f>
        <v>2.9012204277128624E-6</v>
      </c>
      <c r="M15" s="93">
        <f>(L$5+M$5)/2*Device!$C$2*Device!$I$2*(M$47/$S$13-1)+(L$9+M$9)/2*Device!$C$2*Device!$I$2*(SQRT(M$47/$S$13)-1)</f>
        <v>2.9379509640423242E-6</v>
      </c>
      <c r="N15" s="93">
        <f>(M$5+N$5)/2*Device!$C$2*Device!$I$2*(N$47/$S$13-1)+(M$9+N$9)/2*Device!$C$2*Device!$I$2*(SQRT(N$47/$S$13)-1)</f>
        <v>2.9613424737313572E-6</v>
      </c>
      <c r="O15" s="93">
        <f>(N$5+O$5)/2*Device!$C$2*Device!$I$2*(O$47/$S$13-1)+(N$9+O$9)/2*Device!$C$2*Device!$I$2*(SQRT(O$47/$S$13)-1)</f>
        <v>2.9733355194695842E-6</v>
      </c>
      <c r="P15" s="93">
        <f>(O$5+P$5)/2*Device!$C$2*Device!$I$2*(P$47/$S$13-1)+(O$9+P$9)/2*Device!$C$2*Device!$I$2*(SQRT(P$47/$S$13)-1)</f>
        <v>2.9693312328867328E-6</v>
      </c>
      <c r="Q15" s="93">
        <f>(P$5+Q$5)/2*Device!$C$2*Device!$I$2*(Q$47/$S$13-1)+(P$9+Q$9)/2*Device!$C$2*Device!$I$2*(SQRT(Q$47/$S$13)-1)</f>
        <v>2.9512904557261328E-6</v>
      </c>
      <c r="R15" s="93">
        <f>(Q$5+R$5)/2*Device!$C$2*Device!$I$2*(R$47/$S$13-1)+(Q$9+R$9)/2*Device!$C$2*Device!$I$2*(SQRT(R$47/$S$13)-1)</f>
        <v>2.9096376401053059E-6</v>
      </c>
      <c r="S15" s="93">
        <f>(R$5+S$5)/2*Device!$C$2*Device!$I$2*(S$47/$S$13-1)+(R$9+S$9)/2*Device!$C$2*Device!$I$2*(SQRT(S$47/$S$13)-1)</f>
        <v>2.8444585832206307E-6</v>
      </c>
      <c r="T15" s="93">
        <f>(S$5+T$5)/2*Device!$C$2*Device!$I$2*(T$47/$S$13-1)+(S$9+T$9)/2*Device!$C$2*Device!$I$2*(SQRT(T$47/$S$13)-1)</f>
        <v>2.710925005328535E-6</v>
      </c>
      <c r="U15" s="93">
        <f>(T$5+U$5)/2*Device!$C$2*Device!$I$2*(U$47/$S$13-1)+(T$9+U$9)/2*Device!$C$2*Device!$I$2*(SQRT(U$47/$S$13)-1)</f>
        <v>3.164083188281526E-5</v>
      </c>
      <c r="V15" s="94">
        <f>U$5*Device!$C$2*Device!$I$2*(V$47/$S$13-1)+U$9*Device!$C$2*Device!$I$2*(SQRT(V$47/$S$13)-1)</f>
        <v>5.991376891047447E-5</v>
      </c>
    </row>
    <row r="16" spans="1:22">
      <c r="A16" s="19" t="s">
        <v>22</v>
      </c>
      <c r="B16" s="73">
        <v>0</v>
      </c>
      <c r="C16" s="73">
        <v>1</v>
      </c>
      <c r="D16" s="73">
        <v>2</v>
      </c>
      <c r="E16" s="73">
        <v>3</v>
      </c>
      <c r="F16" s="73">
        <v>4</v>
      </c>
      <c r="G16" s="73">
        <v>5</v>
      </c>
      <c r="H16" s="73">
        <v>6</v>
      </c>
      <c r="I16" s="73">
        <v>7</v>
      </c>
      <c r="J16" s="73">
        <v>8</v>
      </c>
      <c r="K16" s="73">
        <v>9</v>
      </c>
      <c r="L16" s="73">
        <v>10</v>
      </c>
      <c r="M16" s="73">
        <v>11</v>
      </c>
      <c r="N16" s="73">
        <v>12</v>
      </c>
      <c r="O16" s="73">
        <v>13</v>
      </c>
      <c r="P16" s="73">
        <v>14</v>
      </c>
      <c r="Q16" s="73">
        <v>15</v>
      </c>
      <c r="R16" s="73">
        <v>16</v>
      </c>
      <c r="S16" s="73">
        <v>17</v>
      </c>
      <c r="T16" s="73">
        <v>18</v>
      </c>
      <c r="U16" s="73">
        <v>19</v>
      </c>
      <c r="V16" s="73">
        <v>20</v>
      </c>
    </row>
    <row r="18" spans="1:46">
      <c r="A18" s="51" t="s">
        <v>370</v>
      </c>
      <c r="B18"/>
      <c r="C18"/>
      <c r="D18"/>
      <c r="E18"/>
      <c r="F18"/>
      <c r="G18" s="128" t="s">
        <v>262</v>
      </c>
      <c r="H18"/>
      <c r="I18"/>
      <c r="J18"/>
      <c r="K18" t="s">
        <v>309</v>
      </c>
      <c r="L18"/>
      <c r="M18"/>
      <c r="N18"/>
      <c r="O18"/>
      <c r="P18" s="14">
        <f>Device!C7/ABS(Device!C6)</f>
        <v>4.2857142857142855E-21</v>
      </c>
      <c r="Q18" t="s">
        <v>372</v>
      </c>
      <c r="R18" s="14">
        <f>Device!C8/ABS(Device!C6)</f>
        <v>4.2857142857142852E-20</v>
      </c>
      <c r="S18" t="s">
        <v>373</v>
      </c>
      <c r="T18" s="14">
        <f>IF(Device!C6&gt;0,P18,R18)</f>
        <v>4.2857142857142855E-21</v>
      </c>
      <c r="U18" t="s">
        <v>371</v>
      </c>
      <c r="V18"/>
      <c r="Z18" s="4" t="s">
        <v>357</v>
      </c>
      <c r="AK18" s="2"/>
      <c r="AL18" s="126"/>
      <c r="AO18" s="79">
        <f>Device!$O$8*(SUM(AA20:AS38)+SUM(Z20:Z38,AT20:AT38,AA19:AS19,AA39:AS39)/2+SUM(Z19,Z39,AT19,AT39)/4)*Device!C2*Device!F2*Device!I2*Device!L8*ABS(Device!C6)/Device!I8^2</f>
        <v>2.4482433790919528E-3</v>
      </c>
      <c r="AP18" s="4" t="s">
        <v>356</v>
      </c>
    </row>
    <row r="19" spans="1:46">
      <c r="A19" s="19" t="s">
        <v>2</v>
      </c>
      <c r="B19" s="101">
        <f>(Phi_n!B43*Phi_p!B43-$S$13)*$T$18/((Phi_p!B43+SQRT($S$13))*$P$18+(Phi_n!B43+SQRT($S$13))*$R$18)+Device!$S$6*(Phi_n!B43^2*Phi_p!B43+Phi_p!B43^2*Phi_n!B43)*ABS(Device!$C$6)^2*$T$18</f>
        <v>1.8193928144101031E-3</v>
      </c>
      <c r="C19" s="101">
        <f>(Phi_n!C43*Phi_p!C43-$S$13)*$T$18/((Phi_p!C43+SQRT($S$13))*$P$18+(Phi_n!C43+SQRT($S$13))*$R$18)+Device!$S$6*(Phi_n!C43^2*Phi_p!C43+Phi_p!C43^2*Phi_n!C43)*ABS(Device!$C$6)^2*$T$18</f>
        <v>1.833523556453303E-3</v>
      </c>
      <c r="D19" s="101">
        <f>(Phi_n!D43*Phi_p!D43-$S$13)*$T$18/((Phi_p!D43+SQRT($S$13))*$P$18+(Phi_n!D43+SQRT($S$13))*$R$18)+Device!$S$6*(Phi_n!D43^2*Phi_p!D43+Phi_p!D43^2*Phi_n!D43)*ABS(Device!$C$6)^2*$T$18</f>
        <v>1.956570333877459E-3</v>
      </c>
      <c r="E19" s="101">
        <f>(Phi_n!E43*Phi_p!E43-$S$13)*$T$18/((Phi_p!E43+SQRT($S$13))*$P$18+(Phi_n!E43+SQRT($S$13))*$R$18)+Device!$S$6*(Phi_n!E43^2*Phi_p!E43+Phi_p!E43^2*Phi_n!E43)*ABS(Device!$C$6)^2*$T$18</f>
        <v>2.090120474785366E-3</v>
      </c>
      <c r="F19" s="101">
        <f>(Phi_n!F43*Phi_p!F43-$S$13)*$T$18/((Phi_p!F43+SQRT($S$13))*$P$18+(Phi_n!F43+SQRT($S$13))*$R$18)+Device!$S$6*(Phi_n!F43^2*Phi_p!F43+Phi_p!F43^2*Phi_n!F43)*ABS(Device!$C$6)^2*$T$18</f>
        <v>2.2283246671706571E-3</v>
      </c>
      <c r="G19" s="101">
        <f>(Phi_n!G43*Phi_p!G43-$S$13)*$T$18/((Phi_p!G43+SQRT($S$13))*$P$18+(Phi_n!G43+SQRT($S$13))*$R$18)+Device!$S$6*(Phi_n!G43^2*Phi_p!G43+Phi_p!G43^2*Phi_n!G43)*ABS(Device!$C$6)^2*$T$18</f>
        <v>2.3654601961576645E-3</v>
      </c>
      <c r="H19" s="101">
        <f>(Phi_n!H43*Phi_p!H43-$S$13)*$T$18/((Phi_p!H43+SQRT($S$13))*$P$18+(Phi_n!H43+SQRT($S$13))*$R$18)+Device!$S$6*(Phi_n!H43^2*Phi_p!H43+Phi_p!H43^2*Phi_n!H43)*ABS(Device!$C$6)^2*$T$18</f>
        <v>2.4969555442188713E-3</v>
      </c>
      <c r="I19" s="101">
        <f>(Phi_n!I43*Phi_p!I43-$S$13)*$T$18/((Phi_p!I43+SQRT($S$13))*$P$18+(Phi_n!I43+SQRT($S$13))*$R$18)+Device!$S$6*(Phi_n!I43^2*Phi_p!I43+Phi_p!I43^2*Phi_n!I43)*ABS(Device!$C$6)^2*$T$18</f>
        <v>2.6194539685639095E-3</v>
      </c>
      <c r="J19" s="101">
        <f>(Phi_n!J43*Phi_p!J43-$S$13)*$T$18/((Phi_p!J43+SQRT($S$13))*$P$18+(Phi_n!J43+SQRT($S$13))*$R$18)+Device!$S$6*(Phi_n!J43^2*Phi_p!J43+Phi_p!J43^2*Phi_n!J43)*ABS(Device!$C$6)^2*$T$18</f>
        <v>2.7302973087332525E-3</v>
      </c>
      <c r="K19" s="101">
        <f>(Phi_n!K43*Phi_p!K43-$S$13)*$T$18/((Phi_p!K43+SQRT($S$13))*$P$18+(Phi_n!K43+SQRT($S$13))*$R$18)+Device!$S$6*(Phi_n!K43^2*Phi_p!K43+Phi_p!K43^2*Phi_n!K43)*ABS(Device!$C$6)^2*$T$18</f>
        <v>2.8273122594646848E-3</v>
      </c>
      <c r="L19" s="101">
        <f>(Phi_n!L43*Phi_p!L43-$S$13)*$T$18/((Phi_p!L43+SQRT($S$13))*$P$18+(Phi_n!L43+SQRT($S$13))*$R$18)+Device!$S$6*(Phi_n!L43^2*Phi_p!L43+Phi_p!L43^2*Phi_n!L43)*ABS(Device!$C$6)^2*$T$18</f>
        <v>2.9086747563155969E-3</v>
      </c>
      <c r="M19" s="101">
        <f>(Phi_n!M43*Phi_p!M43-$S$13)*$T$18/((Phi_p!M43+SQRT($S$13))*$P$18+(Phi_n!M43+SQRT($S$13))*$R$18)+Device!$S$6*(Phi_n!M43^2*Phi_p!M43+Phi_p!M43^2*Phi_n!M43)*ABS(Device!$C$6)^2*$T$18</f>
        <v>2.9729058903178104E-3</v>
      </c>
      <c r="N19" s="101">
        <f>(Phi_n!N43*Phi_p!N43-$S$13)*$T$18/((Phi_p!N43+SQRT($S$13))*$P$18+(Phi_n!N43+SQRT($S$13))*$R$18)+Device!$S$6*(Phi_n!N43^2*Phi_p!N43+Phi_p!N43^2*Phi_n!N43)*ABS(Device!$C$6)^2*$T$18</f>
        <v>3.0188852077530533E-3</v>
      </c>
      <c r="O19" s="101">
        <f>(Phi_n!O43*Phi_p!O43-$S$13)*$T$18/((Phi_p!O43+SQRT($S$13))*$P$18+(Phi_n!O43+SQRT($S$13))*$R$18)+Device!$S$6*(Phi_n!O43^2*Phi_p!O43+Phi_p!O43^2*Phi_n!O43)*ABS(Device!$C$6)^2*$T$18</f>
        <v>3.0459311813778416E-3</v>
      </c>
      <c r="P19" s="101">
        <f>(Phi_n!P43*Phi_p!P43-$S$13)*$T$18/((Phi_p!P43+SQRT($S$13))*$P$18+(Phi_n!P43+SQRT($S$13))*$R$18)+Device!$S$6*(Phi_n!P43^2*Phi_p!P43+Phi_p!P43^2*Phi_n!P43)*ABS(Device!$C$6)^2*$T$18</f>
        <v>3.0539329671721814E-3</v>
      </c>
      <c r="Q19" s="101">
        <f>(Phi_n!Q43*Phi_p!Q43-$S$13)*$T$18/((Phi_p!Q43+SQRT($S$13))*$P$18+(Phi_n!Q43+SQRT($S$13))*$R$18)+Device!$S$6*(Phi_n!Q43^2*Phi_p!Q43+Phi_p!Q43^2*Phi_n!Q43)*ABS(Device!$C$6)^2*$T$18</f>
        <v>3.0436488773709315E-3</v>
      </c>
      <c r="R19" s="101">
        <f>(Phi_n!R43*Phi_p!R43-$S$13)*$T$18/((Phi_p!R43+SQRT($S$13))*$P$18+(Phi_n!R43+SQRT($S$13))*$R$18)+Device!$S$6*(Phi_n!R43^2*Phi_p!R43+Phi_p!R43^2*Phi_n!R43)*ABS(Device!$C$6)^2*$T$18</f>
        <v>3.0172866736240026E-3</v>
      </c>
      <c r="S19" s="101">
        <f>(Phi_n!S43*Phi_p!S43-$S$13)*$T$18/((Phi_p!S43+SQRT($S$13))*$P$18+(Phi_n!S43+SQRT($S$13))*$R$18)+Device!$S$6*(Phi_n!S43^2*Phi_p!S43+Phi_p!S43^2*Phi_n!S43)*ABS(Device!$C$6)^2*$T$18</f>
        <v>2.9795556832563309E-3</v>
      </c>
      <c r="T19" s="101">
        <f>(Phi_n!T43*Phi_p!T43-$S$13)*$T$18/((Phi_p!T43+SQRT($S$13))*$P$18+(Phi_n!T43+SQRT($S$13))*$R$18)+Device!$S$6*(Phi_n!T43^2*Phi_p!T43+Phi_p!T43^2*Phi_n!T43)*ABS(Device!$C$6)^2*$T$18</f>
        <v>2.9388683393490596E-3</v>
      </c>
      <c r="U19" s="101">
        <f>(Phi_n!U43*Phi_p!U43-$S$13)*$T$18/((Phi_p!U43+SQRT($S$13))*$P$18+(Phi_n!U43+SQRT($S$13))*$R$18)+Device!$S$6*(Phi_n!U43^2*Phi_p!U43+Phi_p!U43^2*Phi_n!U43)*ABS(Device!$C$6)^2*$T$18</f>
        <v>2.9069917685028489E-3</v>
      </c>
      <c r="V19" s="101">
        <f>(Phi_n!V43*Phi_p!V43-$S$13)*$T$18/((Phi_p!V43+SQRT($S$13))*$P$18+(Phi_n!V43+SQRT($S$13))*$R$18)+Device!$S$6*(Phi_n!V43^2*Phi_p!V43+Phi_p!V43^2*Phi_n!V43)*ABS(Device!$C$6)^2*$T$18</f>
        <v>2.8948846169877134E-3</v>
      </c>
      <c r="Y19" s="2" t="s">
        <v>2</v>
      </c>
      <c r="Z19" s="127">
        <f>IF(AND(B19&gt;0,B20&gt;0,B19&lt;&gt;B20),2*(B19-SQRT(B19*B20))/LN(B19/B20),B19)</f>
        <v>1.8917377823254612E-3</v>
      </c>
      <c r="AA19" s="127">
        <f t="shared" ref="AA19:AT19" si="0">IF(AND(C19&gt;0,C20&gt;0,C19&lt;&gt;C20),2*(C19-SQRT(C19*C20))/LN(C19/C20),C19)</f>
        <v>1.9209986305624798E-3</v>
      </c>
      <c r="AB19" s="127">
        <f t="shared" si="0"/>
        <v>2.0571880165854294E-3</v>
      </c>
      <c r="AC19" s="127">
        <f t="shared" si="0"/>
        <v>2.1932457473658501E-3</v>
      </c>
      <c r="AD19" s="127">
        <f t="shared" si="0"/>
        <v>2.3319556943899732E-3</v>
      </c>
      <c r="AE19" s="127">
        <f t="shared" si="0"/>
        <v>2.4692843033963805E-3</v>
      </c>
      <c r="AF19" s="127">
        <f t="shared" si="0"/>
        <v>2.6006103753868936E-3</v>
      </c>
      <c r="AG19" s="127">
        <f t="shared" si="0"/>
        <v>2.7228393112701246E-3</v>
      </c>
      <c r="AH19" s="127">
        <f t="shared" si="0"/>
        <v>2.833299515025243E-3</v>
      </c>
      <c r="AI19" s="127">
        <f t="shared" si="0"/>
        <v>2.9299361408216592E-3</v>
      </c>
      <c r="AJ19" s="127">
        <f t="shared" si="0"/>
        <v>3.0109137479895709E-3</v>
      </c>
      <c r="AK19" s="127">
        <f t="shared" si="0"/>
        <v>3.0748171354894201E-3</v>
      </c>
      <c r="AL19" s="127">
        <f t="shared" si="0"/>
        <v>3.1205061139760685E-3</v>
      </c>
      <c r="AM19" s="127">
        <f t="shared" si="0"/>
        <v>3.1473271662894975E-3</v>
      </c>
      <c r="AN19" s="127">
        <f t="shared" si="0"/>
        <v>3.1551304079406916E-3</v>
      </c>
      <c r="AO19" s="127">
        <f t="shared" si="0"/>
        <v>3.1446630633040129E-3</v>
      </c>
      <c r="AP19" s="127">
        <f t="shared" si="0"/>
        <v>3.1180600281885298E-3</v>
      </c>
      <c r="AQ19" s="127">
        <f t="shared" si="0"/>
        <v>3.0799907062991671E-3</v>
      </c>
      <c r="AR19" s="127">
        <f t="shared" si="0"/>
        <v>3.038840031346913E-3</v>
      </c>
      <c r="AS19" s="127">
        <f t="shared" si="0"/>
        <v>3.0065152774183153E-3</v>
      </c>
      <c r="AT19" s="127">
        <f t="shared" si="0"/>
        <v>2.9942065751879764E-3</v>
      </c>
    </row>
    <row r="20" spans="1:46">
      <c r="B20" s="102">
        <f>(Phi_n!B44*Phi_p!B44-$S$13)*$T$18/((Phi_p!B44+SQRT($S$13))*$P$18+(Phi_n!B44+SQRT($S$13))*$R$18)+Device!$S$6*(Phi_n!B44^2*Phi_p!B44+Phi_p!B44^2*Phi_n!B44)*ABS(Device!$C$6)^2*$T$18</f>
        <v>2.1243680453971771E-3</v>
      </c>
      <c r="C20" s="102">
        <f>(Phi_n!C44*Phi_p!C44-$S$13)*$T$18/((Phi_p!C44+SQRT($S$13))*$P$18+(Phi_n!C44+SQRT($S$13))*$R$18)+Device!$S$6*(Phi_n!C44^2*Phi_p!C44+Phi_p!C44^2*Phi_n!C44)*ABS(Device!$C$6)^2*$T$18</f>
        <v>2.2061217897647758E-3</v>
      </c>
      <c r="D20" s="102">
        <f>(Phi_n!D44*Phi_p!D44-$S$13)*$T$18/((Phi_p!D44+SQRT($S$13))*$P$18+(Phi_n!D44+SQRT($S$13))*$R$18)+Device!$S$6*(Phi_n!D44^2*Phi_p!D44+Phi_p!D44^2*Phi_n!D44)*ABS(Device!$C$6)^2*$T$18</f>
        <v>2.3872255101654873E-3</v>
      </c>
      <c r="E20" s="102">
        <f>(Phi_n!E44*Phi_p!E44-$S$13)*$T$18/((Phi_p!E44+SQRT($S$13))*$P$18+(Phi_n!E44+SQRT($S$13))*$R$18)+Device!$S$6*(Phi_n!E44^2*Phi_p!E44+Phi_p!E44^2*Phi_n!E44)*ABS(Device!$C$6)^2*$T$18</f>
        <v>2.5303132522160429E-3</v>
      </c>
      <c r="F20" s="102">
        <f>(Phi_n!F44*Phi_p!F44-$S$13)*$T$18/((Phi_p!F44+SQRT($S$13))*$P$18+(Phi_n!F44+SQRT($S$13))*$R$18)+Device!$S$6*(Phi_n!F44^2*Phi_p!F44+Phi_p!F44^2*Phi_n!F44)*ABS(Device!$C$6)^2*$T$18</f>
        <v>2.6690483415121322E-3</v>
      </c>
      <c r="G20" s="102">
        <f>(Phi_n!G44*Phi_p!G44-$S$13)*$T$18/((Phi_p!G44+SQRT($S$13))*$P$18+(Phi_n!G44+SQRT($S$13))*$R$18)+Device!$S$6*(Phi_n!G44^2*Phi_p!G44+Phi_p!G44^2*Phi_n!G44)*ABS(Device!$C$6)^2*$T$18</f>
        <v>2.8055031242212227E-3</v>
      </c>
      <c r="H20" s="102">
        <f>(Phi_n!H44*Phi_p!H44-$S$13)*$T$18/((Phi_p!H44+SQRT($S$13))*$P$18+(Phi_n!H44+SQRT($S$13))*$R$18)+Device!$S$6*(Phi_n!H44^2*Phi_p!H44+Phi_p!H44^2*Phi_n!H44)*ABS(Device!$C$6)^2*$T$18</f>
        <v>2.934919235084584E-3</v>
      </c>
      <c r="I20" s="102">
        <f>(Phi_n!I44*Phi_p!I44-$S$13)*$T$18/((Phi_p!I44+SQRT($S$13))*$P$18+(Phi_n!I44+SQRT($S$13))*$R$18)+Device!$S$6*(Phi_n!I44^2*Phi_p!I44+Phi_p!I44^2*Phi_n!I44)*ABS(Device!$C$6)^2*$T$18</f>
        <v>3.0551140754264913E-3</v>
      </c>
      <c r="J20" s="102">
        <f>(Phi_n!J44*Phi_p!J44-$S$13)*$T$18/((Phi_p!J44+SQRT($S$13))*$P$18+(Phi_n!J44+SQRT($S$13))*$R$18)+Device!$S$6*(Phi_n!J44^2*Phi_p!J44+Phi_p!J44^2*Phi_n!J44)*ABS(Device!$C$6)^2*$T$18</f>
        <v>3.163354986403734E-3</v>
      </c>
      <c r="K20" s="102">
        <f>(Phi_n!K44*Phi_p!K44-$S$13)*$T$18/((Phi_p!K44+SQRT($S$13))*$P$18+(Phi_n!K44+SQRT($S$13))*$R$18)+Device!$S$6*(Phi_n!K44^2*Phi_p!K44+Phi_p!K44^2*Phi_n!K44)*ABS(Device!$C$6)^2*$T$18</f>
        <v>3.2579736037020813E-3</v>
      </c>
      <c r="L20" s="102">
        <f>(Phi_n!L44*Phi_p!L44-$S$13)*$T$18/((Phi_p!L44+SQRT($S$13))*$P$18+(Phi_n!L44+SQRT($S$13))*$R$18)+Device!$S$6*(Phi_n!L44^2*Phi_p!L44+Phi_p!L44^2*Phi_n!L44)*ABS(Device!$C$6)^2*$T$18</f>
        <v>3.3370766044994037E-3</v>
      </c>
      <c r="M20" s="102">
        <f>(Phi_n!M44*Phi_p!M44-$S$13)*$T$18/((Phi_p!M44+SQRT($S$13))*$P$18+(Phi_n!M44+SQRT($S$13))*$R$18)+Device!$S$6*(Phi_n!M44^2*Phi_p!M44+Phi_p!M44^2*Phi_n!M44)*ABS(Device!$C$6)^2*$T$18</f>
        <v>3.3994481269430674E-3</v>
      </c>
      <c r="N20" s="102">
        <f>(Phi_n!N44*Phi_p!N44-$S$13)*$T$18/((Phi_p!N44+SQRT($S$13))*$P$18+(Phi_n!N44+SQRT($S$13))*$R$18)+Device!$S$6*(Phi_n!N44^2*Phi_p!N44+Phi_p!N44^2*Phi_n!N44)*ABS(Device!$C$6)^2*$T$18</f>
        <v>3.4438677235300902E-3</v>
      </c>
      <c r="O20" s="102">
        <f>(Phi_n!O44*Phi_p!O44-$S$13)*$T$18/((Phi_p!O44+SQRT($S$13))*$P$18+(Phi_n!O44+SQRT($S$13))*$R$18)+Device!$S$6*(Phi_n!O44^2*Phi_p!O44+Phi_p!O44^2*Phi_n!O44)*ABS(Device!$C$6)^2*$T$18</f>
        <v>3.4697659057223509E-3</v>
      </c>
      <c r="P20" s="102">
        <f>(Phi_n!P44*Phi_p!P44-$S$13)*$T$18/((Phi_p!P44+SQRT($S$13))*$P$18+(Phi_n!P44+SQRT($S$13))*$R$18)+Device!$S$6*(Phi_n!P44^2*Phi_p!P44+Phi_p!P44^2*Phi_n!P44)*ABS(Device!$C$6)^2*$T$18</f>
        <v>3.4768533516942872E-3</v>
      </c>
      <c r="Q20" s="102">
        <f>(Phi_n!Q44*Phi_p!Q44-$S$13)*$T$18/((Phi_p!Q44+SQRT($S$13))*$P$18+(Phi_n!Q44+SQRT($S$13))*$R$18)+Device!$S$6*(Phi_n!Q44^2*Phi_p!Q44+Phi_p!Q44^2*Phi_n!Q44)*ABS(Device!$C$6)^2*$T$18</f>
        <v>3.4658320599939918E-3</v>
      </c>
      <c r="R20" s="102">
        <f>(Phi_n!R44*Phi_p!R44-$S$13)*$T$18/((Phi_p!R44+SQRT($S$13))*$P$18+(Phi_n!R44+SQRT($S$13))*$R$18)+Device!$S$6*(Phi_n!R44^2*Phi_p!R44+Phi_p!R44^2*Phi_n!R44)*ABS(Device!$C$6)^2*$T$18</f>
        <v>3.4385793802040863E-3</v>
      </c>
      <c r="S20" s="102">
        <f>(Phi_n!S44*Phi_p!S44-$S$13)*$T$18/((Phi_p!S44+SQRT($S$13))*$P$18+(Phi_n!S44+SQRT($S$13))*$R$18)+Device!$S$6*(Phi_n!S44^2*Phi_p!S44+Phi_p!S44^2*Phi_n!S44)*ABS(Device!$C$6)^2*$T$18</f>
        <v>3.3996042951143341E-3</v>
      </c>
      <c r="T20" s="102">
        <f>(Phi_n!T44*Phi_p!T44-$S$13)*$T$18/((Phi_p!T44+SQRT($S$13))*$P$18+(Phi_n!T44+SQRT($S$13))*$R$18)+Device!$S$6*(Phi_n!T44^2*Phi_p!T44+Phi_p!T44^2*Phi_n!T44)*ABS(Device!$C$6)^2*$T$18</f>
        <v>3.3571485520440358E-3</v>
      </c>
      <c r="U20" s="102">
        <f>(Phi_n!U44*Phi_p!U44-$S$13)*$T$18/((Phi_p!U44+SQRT($S$13))*$P$18+(Phi_n!U44+SQRT($S$13))*$R$18)+Device!$S$6*(Phi_n!U44^2*Phi_p!U44+Phi_p!U44^2*Phi_n!U44)*ABS(Device!$C$6)^2*$T$18</f>
        <v>3.3235162328531494E-3</v>
      </c>
      <c r="V20" s="102">
        <f>(Phi_n!V44*Phi_p!V44-$S$13)*$T$18/((Phi_p!V44+SQRT($S$13))*$P$18+(Phi_n!V44+SQRT($S$13))*$R$18)+Device!$S$6*(Phi_n!V44^2*Phi_p!V44+Phi_p!V44^2*Phi_n!V44)*ABS(Device!$C$6)^2*$T$18</f>
        <v>3.3106056269342292E-3</v>
      </c>
      <c r="Z20" s="79">
        <f>IF(AND(B19&gt;0,B20&gt;0,B21&gt;0,B19&lt;&gt;B20,B20&lt;&gt;B21),(B20-SQRT(B19*B20))/LN(B20/B19)+(B20-SQRT(B20*B21))/LN(B20/B21),B20)</f>
        <v>2.1036335006544248E-3</v>
      </c>
      <c r="AA20" s="79">
        <f t="shared" ref="AA20:AT32" si="1">IF(AND(C19&gt;0,C20&gt;0,C21&gt;0,C19&lt;&gt;C20,C20&lt;&gt;C21),(C20-SQRT(C19*C20))/LN(C20/C19)+(C20-SQRT(C20*C21))/LN(C20/C21),C20)</f>
        <v>2.1764148777240248E-3</v>
      </c>
      <c r="AB20" s="79">
        <f t="shared" si="1"/>
        <v>2.3493602667517474E-3</v>
      </c>
      <c r="AC20" s="79">
        <f t="shared" si="1"/>
        <v>2.4921833441917916E-3</v>
      </c>
      <c r="AD20" s="79">
        <f t="shared" si="1"/>
        <v>2.631278689941236E-3</v>
      </c>
      <c r="AE20" s="79">
        <f t="shared" si="1"/>
        <v>2.7680218074425042E-3</v>
      </c>
      <c r="AF20" s="79">
        <f t="shared" si="1"/>
        <v>2.8977605834411436E-3</v>
      </c>
      <c r="AG20" s="79">
        <f t="shared" si="1"/>
        <v>3.0182223511855517E-3</v>
      </c>
      <c r="AH20" s="79">
        <f t="shared" si="1"/>
        <v>3.1267164103615931E-3</v>
      </c>
      <c r="AI20" s="79">
        <f t="shared" si="1"/>
        <v>3.2215376993253997E-3</v>
      </c>
      <c r="AJ20" s="79">
        <f t="shared" si="1"/>
        <v>3.3008171929902724E-3</v>
      </c>
      <c r="AK20" s="79">
        <f t="shared" si="1"/>
        <v>3.3633182529849426E-3</v>
      </c>
      <c r="AL20" s="79">
        <f t="shared" si="1"/>
        <v>3.4078374154028995E-3</v>
      </c>
      <c r="AM20" s="79">
        <f t="shared" si="1"/>
        <v>3.4337914313381417E-3</v>
      </c>
      <c r="AN20" s="79">
        <f t="shared" si="1"/>
        <v>3.4409046964605327E-3</v>
      </c>
      <c r="AO20" s="79">
        <f t="shared" si="1"/>
        <v>3.4298696622122099E-3</v>
      </c>
      <c r="AP20" s="79">
        <f t="shared" si="1"/>
        <v>3.4025766301269363E-3</v>
      </c>
      <c r="AQ20" s="79">
        <f t="shared" si="1"/>
        <v>3.3635298107376286E-3</v>
      </c>
      <c r="AR20" s="79">
        <f t="shared" si="1"/>
        <v>3.3209926655052204E-3</v>
      </c>
      <c r="AS20" s="79">
        <f t="shared" si="1"/>
        <v>3.2872904080965227E-3</v>
      </c>
      <c r="AT20" s="79">
        <f t="shared" si="1"/>
        <v>3.2743573353559664E-3</v>
      </c>
    </row>
    <row r="21" spans="1:46">
      <c r="B21" s="102">
        <f>(Phi_n!B45*Phi_p!B45-$S$13)*$T$18/((Phi_p!B45+SQRT($S$13))*$P$18+(Phi_n!B45+SQRT($S$13))*$R$18)+Device!$S$6*(Phi_n!B45^2*Phi_p!B45+Phi_p!B45^2*Phi_n!B45)*ABS(Device!$C$6)^2*$T$18</f>
        <v>2.2831655816401338E-3</v>
      </c>
      <c r="C21" s="102">
        <f>(Phi_n!C45*Phi_p!C45-$S$13)*$T$18/((Phi_p!C45+SQRT($S$13))*$P$18+(Phi_n!C45+SQRT($S$13))*$R$18)+Device!$S$6*(Phi_n!C45^2*Phi_p!C45+Phi_p!C45^2*Phi_n!C45)*ABS(Device!$C$6)^2*$T$18</f>
        <v>2.3681018407083485E-3</v>
      </c>
      <c r="D21" s="102">
        <f>(Phi_n!D45*Phi_p!D45-$S$13)*$T$18/((Phi_p!D45+SQRT($S$13))*$P$18+(Phi_n!D45+SQRT($S$13))*$R$18)+Device!$S$6*(Phi_n!D45^2*Phi_p!D45+Phi_p!D45^2*Phi_n!D45)*ABS(Device!$C$6)^2*$T$18</f>
        <v>2.5473014772772122E-3</v>
      </c>
      <c r="E21" s="102">
        <f>(Phi_n!E45*Phi_p!E45-$S$13)*$T$18/((Phi_p!E45+SQRT($S$13))*$P$18+(Phi_n!E45+SQRT($S$13))*$R$18)+Device!$S$6*(Phi_n!E45^2*Phi_p!E45+Phi_p!E45^2*Phi_n!E45)*ABS(Device!$C$6)^2*$T$18</f>
        <v>2.6973736989509725E-3</v>
      </c>
      <c r="F21" s="102">
        <f>(Phi_n!F45*Phi_p!F45-$S$13)*$T$18/((Phi_p!F45+SQRT($S$13))*$P$18+(Phi_n!F45+SQRT($S$13))*$R$18)+Device!$S$6*(Phi_n!F45^2*Phi_p!F45+Phi_p!F45^2*Phi_n!F45)*ABS(Device!$C$6)^2*$T$18</f>
        <v>2.8378490785910954E-3</v>
      </c>
      <c r="G21" s="102">
        <f>(Phi_n!G45*Phi_p!G45-$S$13)*$T$18/((Phi_p!G45+SQRT($S$13))*$P$18+(Phi_n!G45+SQRT($S$13))*$R$18)+Device!$S$6*(Phi_n!G45^2*Phi_p!G45+Phi_p!G45^2*Phi_n!G45)*ABS(Device!$C$6)^2*$T$18</f>
        <v>2.9742485365056109E-3</v>
      </c>
      <c r="H21" s="102">
        <f>(Phi_n!H45*Phi_p!H45-$S$13)*$T$18/((Phi_p!H45+SQRT($S$13))*$P$18+(Phi_n!H45+SQRT($S$13))*$R$18)+Device!$S$6*(Phi_n!H45^2*Phi_p!H45+Phi_p!H45^2*Phi_n!H45)*ABS(Device!$C$6)^2*$T$18</f>
        <v>3.102526218848837E-3</v>
      </c>
      <c r="I21" s="102">
        <f>(Phi_n!I45*Phi_p!I45-$S$13)*$T$18/((Phi_p!I45+SQRT($S$13))*$P$18+(Phi_n!I45+SQRT($S$13))*$R$18)+Device!$S$6*(Phi_n!I45^2*Phi_p!I45+Phi_p!I45^2*Phi_n!I45)*ABS(Device!$C$6)^2*$T$18</f>
        <v>3.2211061570857013E-3</v>
      </c>
      <c r="J21" s="102">
        <f>(Phi_n!J45*Phi_p!J45-$S$13)*$T$18/((Phi_p!J45+SQRT($S$13))*$P$18+(Phi_n!J45+SQRT($S$13))*$R$18)+Device!$S$6*(Phi_n!J45^2*Phi_p!J45+Phi_p!J45^2*Phi_n!J45)*ABS(Device!$C$6)^2*$T$18</f>
        <v>3.3275029498635667E-3</v>
      </c>
      <c r="K21" s="102">
        <f>(Phi_n!K45*Phi_p!K45-$S$13)*$T$18/((Phi_p!K45+SQRT($S$13))*$P$18+(Phi_n!K45+SQRT($S$13))*$R$18)+Device!$S$6*(Phi_n!K45^2*Phi_p!K45+Phi_p!K45^2*Phi_n!K45)*ABS(Device!$C$6)^2*$T$18</f>
        <v>3.4202967751552028E-3</v>
      </c>
      <c r="L21" s="102">
        <f>(Phi_n!L45*Phi_p!L45-$S$13)*$T$18/((Phi_p!L45+SQRT($S$13))*$P$18+(Phi_n!L45+SQRT($S$13))*$R$18)+Device!$S$6*(Phi_n!L45^2*Phi_p!L45+Phi_p!L45^2*Phi_n!L45)*ABS(Device!$C$6)^2*$T$18</f>
        <v>3.4976952164170387E-3</v>
      </c>
      <c r="M21" s="102">
        <f>(Phi_n!M45*Phi_p!M45-$S$13)*$T$18/((Phi_p!M45+SQRT($S$13))*$P$18+(Phi_n!M45+SQRT($S$13))*$R$18)+Device!$S$6*(Phi_n!M45^2*Phi_p!M45+Phi_p!M45^2*Phi_n!M45)*ABS(Device!$C$6)^2*$T$18</f>
        <v>3.5585878515002902E-3</v>
      </c>
      <c r="N21" s="102">
        <f>(Phi_n!N45*Phi_p!N45-$S$13)*$T$18/((Phi_p!N45+SQRT($S$13))*$P$18+(Phi_n!N45+SQRT($S$13))*$R$18)+Device!$S$6*(Phi_n!N45^2*Phi_p!N45+Phi_p!N45^2*Phi_n!N45)*ABS(Device!$C$6)^2*$T$18</f>
        <v>3.6017665084901443E-3</v>
      </c>
      <c r="O21" s="102">
        <f>(Phi_n!O45*Phi_p!O45-$S$13)*$T$18/((Phi_p!O45+SQRT($S$13))*$P$18+(Phi_n!O45+SQRT($S$13))*$R$18)+Device!$S$6*(Phi_n!O45^2*Phi_p!O45+Phi_p!O45^2*Phi_n!O45)*ABS(Device!$C$6)^2*$T$18</f>
        <v>3.6266616928185111E-3</v>
      </c>
      <c r="P21" s="102">
        <f>(Phi_n!P45*Phi_p!P45-$S$13)*$T$18/((Phi_p!P45+SQRT($S$13))*$P$18+(Phi_n!P45+SQRT($S$13))*$R$18)+Device!$S$6*(Phi_n!P45^2*Phi_p!P45+Phi_p!P45^2*Phi_n!P45)*ABS(Device!$C$6)^2*$T$18</f>
        <v>3.6328884066753149E-3</v>
      </c>
      <c r="Q21" s="102">
        <f>(Phi_n!Q45*Phi_p!Q45-$S$13)*$T$18/((Phi_p!Q45+SQRT($S$13))*$P$18+(Phi_n!Q45+SQRT($S$13))*$R$18)+Device!$S$6*(Phi_n!Q45^2*Phi_p!Q45+Phi_p!Q45^2*Phi_n!Q45)*ABS(Device!$C$6)^2*$T$18</f>
        <v>3.620998181290891E-3</v>
      </c>
      <c r="R21" s="102">
        <f>(Phi_n!R45*Phi_p!R45-$S$13)*$T$18/((Phi_p!R45+SQRT($S$13))*$P$18+(Phi_n!R45+SQRT($S$13))*$R$18)+Device!$S$6*(Phi_n!R45^2*Phi_p!R45+Phi_p!R45^2*Phi_n!R45)*ABS(Device!$C$6)^2*$T$18</f>
        <v>3.5925922700589838E-3</v>
      </c>
      <c r="S21" s="102">
        <f>(Phi_n!S45*Phi_p!S45-$S$13)*$T$18/((Phi_p!S45+SQRT($S$13))*$P$18+(Phi_n!S45+SQRT($S$13))*$R$18)+Device!$S$6*(Phi_n!S45^2*Phi_p!S45+Phi_p!S45^2*Phi_n!S45)*ABS(Device!$C$6)^2*$T$18</f>
        <v>3.5518880514739263E-3</v>
      </c>
      <c r="T21" s="102">
        <f>(Phi_n!T45*Phi_p!T45-$S$13)*$T$18/((Phi_p!T45+SQRT($S$13))*$P$18+(Phi_n!T45+SQRT($S$13))*$R$18)+Device!$S$6*(Phi_n!T45^2*Phi_p!T45+Phi_p!T45^2*Phi_n!T45)*ABS(Device!$C$6)^2*$T$18</f>
        <v>3.5070605862407502E-3</v>
      </c>
      <c r="U21" s="102">
        <f>(Phi_n!U45*Phi_p!U45-$S$13)*$T$18/((Phi_p!U45+SQRT($S$13))*$P$18+(Phi_n!U45+SQRT($S$13))*$R$18)+Device!$S$6*(Phi_n!U45^2*Phi_p!U45+Phi_p!U45^2*Phi_n!U45)*ABS(Device!$C$6)^2*$T$18</f>
        <v>3.4711073295143257E-3</v>
      </c>
      <c r="V21" s="102">
        <f>(Phi_n!V45*Phi_p!V45-$S$13)*$T$18/((Phi_p!V45+SQRT($S$13))*$P$18+(Phi_n!V45+SQRT($S$13))*$R$18)+Device!$S$6*(Phi_n!V45^2*Phi_p!V45+Phi_p!V45^2*Phi_n!V45)*ABS(Device!$C$6)^2*$T$18</f>
        <v>3.4571965428371273E-3</v>
      </c>
      <c r="Z21" s="79">
        <f t="shared" ref="Z21:Z38" si="2">IF(AND(B20&gt;0,B21&gt;0,B22&gt;0,B20&lt;&gt;B21,B21&lt;&gt;B22),(B21-SQRT(B20*B21))/LN(B21/B20)+(B21-SQRT(B21*B22))/LN(B21/B22),B21)</f>
        <v>2.2792873962732448E-3</v>
      </c>
      <c r="AA21" s="79">
        <f t="shared" si="1"/>
        <v>2.3639178412253716E-3</v>
      </c>
      <c r="AB21" s="79">
        <f t="shared" si="1"/>
        <v>2.5431176050125784E-3</v>
      </c>
      <c r="AC21" s="79">
        <f t="shared" si="1"/>
        <v>2.6928789745700654E-3</v>
      </c>
      <c r="AD21" s="79">
        <f t="shared" si="1"/>
        <v>2.8334037473573435E-3</v>
      </c>
      <c r="AE21" s="79">
        <f t="shared" si="1"/>
        <v>2.9698498962333077E-3</v>
      </c>
      <c r="AF21" s="79">
        <f t="shared" si="1"/>
        <v>3.0981964569489658E-3</v>
      </c>
      <c r="AG21" s="79">
        <f t="shared" si="1"/>
        <v>3.2168343538916859E-3</v>
      </c>
      <c r="AH21" s="79">
        <f t="shared" si="1"/>
        <v>3.3232906558906799E-3</v>
      </c>
      <c r="AI21" s="79">
        <f t="shared" si="1"/>
        <v>3.4161325672345463E-3</v>
      </c>
      <c r="AJ21" s="79">
        <f t="shared" si="1"/>
        <v>3.4935748112555976E-3</v>
      </c>
      <c r="AK21" s="79">
        <f t="shared" si="1"/>
        <v>3.5544997675089488E-3</v>
      </c>
      <c r="AL21" s="79">
        <f t="shared" si="1"/>
        <v>3.597704319734097E-3</v>
      </c>
      <c r="AM21" s="79">
        <f t="shared" si="1"/>
        <v>3.6226142516918975E-3</v>
      </c>
      <c r="AN21" s="79">
        <f t="shared" si="1"/>
        <v>3.6288483978332495E-3</v>
      </c>
      <c r="AO21" s="79">
        <f t="shared" si="1"/>
        <v>3.6169541132146654E-3</v>
      </c>
      <c r="AP21" s="79">
        <f t="shared" si="1"/>
        <v>3.5885339299618685E-3</v>
      </c>
      <c r="AQ21" s="79">
        <f t="shared" si="1"/>
        <v>3.5477983849882795E-3</v>
      </c>
      <c r="AR21" s="79">
        <f t="shared" si="1"/>
        <v>3.5029246386559278E-3</v>
      </c>
      <c r="AS21" s="79">
        <f t="shared" si="1"/>
        <v>3.4669250154858063E-3</v>
      </c>
      <c r="AT21" s="79">
        <f t="shared" si="1"/>
        <v>3.4529967729871108E-3</v>
      </c>
    </row>
    <row r="22" spans="1:46">
      <c r="B22" s="102">
        <f>(Phi_n!B46*Phi_p!B46-$S$13)*$T$18/((Phi_p!B46+SQRT($S$13))*$P$18+(Phi_n!B46+SQRT($S$13))*$R$18)+Device!$S$6*(Phi_n!B46^2*Phi_p!B46+Phi_p!B46^2*Phi_n!B46)*ABS(Device!$C$6)^2*$T$18</f>
        <v>2.4173141054660121E-3</v>
      </c>
      <c r="C22" s="102">
        <f>(Phi_n!C46*Phi_p!C46-$S$13)*$T$18/((Phi_p!C46+SQRT($S$13))*$P$18+(Phi_n!C46+SQRT($S$13))*$R$18)+Device!$S$6*(Phi_n!C46^2*Phi_p!C46+Phi_p!C46^2*Phi_n!C46)*ABS(Device!$C$6)^2*$T$18</f>
        <v>2.5029320459366805E-3</v>
      </c>
      <c r="D22" s="102">
        <f>(Phi_n!D46*Phi_p!D46-$S$13)*$T$18/((Phi_p!D46+SQRT($S$13))*$P$18+(Phi_n!D46+SQRT($S$13))*$R$18)+Device!$S$6*(Phi_n!D46^2*Phi_p!D46+Phi_p!D46^2*Phi_n!D46)*ABS(Device!$C$6)^2*$T$18</f>
        <v>2.6796094335593194E-3</v>
      </c>
      <c r="E22" s="102">
        <f>(Phi_n!E46*Phi_p!E46-$S$13)*$T$18/((Phi_p!E46+SQRT($S$13))*$P$18+(Phi_n!E46+SQRT($S$13))*$R$18)+Device!$S$6*(Phi_n!E46^2*Phi_p!E46+Phi_p!E46^2*Phi_n!E46)*ABS(Device!$C$6)^2*$T$18</f>
        <v>2.8343037657190921E-3</v>
      </c>
      <c r="F22" s="102">
        <f>(Phi_n!F46*Phi_p!F46-$S$13)*$T$18/((Phi_p!F46+SQRT($S$13))*$P$18+(Phi_n!F46+SQRT($S$13))*$R$18)+Device!$S$6*(Phi_n!F46^2*Phi_p!F46+Phi_p!F46^2*Phi_n!F46)*ABS(Device!$C$6)^2*$T$18</f>
        <v>2.9767567206560957E-3</v>
      </c>
      <c r="G22" s="102">
        <f>(Phi_n!G46*Phi_p!G46-$S$13)*$T$18/((Phi_p!G46+SQRT($S$13))*$P$18+(Phi_n!G46+SQRT($S$13))*$R$18)+Device!$S$6*(Phi_n!G46^2*Phi_p!G46+Phi_p!G46^2*Phi_n!G46)*ABS(Device!$C$6)^2*$T$18</f>
        <v>3.1132110743541308E-3</v>
      </c>
      <c r="H22" s="102">
        <f>(Phi_n!H46*Phi_p!H46-$S$13)*$T$18/((Phi_p!H46+SQRT($S$13))*$P$18+(Phi_n!H46+SQRT($S$13))*$R$18)+Device!$S$6*(Phi_n!H46^2*Phi_p!H46+Phi_p!H46^2*Phi_n!H46)*ABS(Device!$C$6)^2*$T$18</f>
        <v>3.2406071824175771E-3</v>
      </c>
      <c r="I22" s="102">
        <f>(Phi_n!I46*Phi_p!I46-$S$13)*$T$18/((Phi_p!I46+SQRT($S$13))*$P$18+(Phi_n!I46+SQRT($S$13))*$R$18)+Device!$S$6*(Phi_n!I46^2*Phi_p!I46+Phi_p!I46^2*Phi_n!I46)*ABS(Device!$C$6)^2*$T$18</f>
        <v>3.3577481150629377E-3</v>
      </c>
      <c r="J22" s="102">
        <f>(Phi_n!J46*Phi_p!J46-$S$13)*$T$18/((Phi_p!J46+SQRT($S$13))*$P$18+(Phi_n!J46+SQRT($S$13))*$R$18)+Device!$S$6*(Phi_n!J46^2*Phi_p!J46+Phi_p!J46^2*Phi_n!J46)*ABS(Device!$C$6)^2*$T$18</f>
        <v>3.4625146629075824E-3</v>
      </c>
      <c r="K22" s="102">
        <f>(Phi_n!K46*Phi_p!K46-$S$13)*$T$18/((Phi_p!K46+SQRT($S$13))*$P$18+(Phi_n!K46+SQRT($S$13))*$R$18)+Device!$S$6*(Phi_n!K46^2*Phi_p!K46+Phi_p!K46^2*Phi_n!K46)*ABS(Device!$C$6)^2*$T$18</f>
        <v>3.5536408196454338E-3</v>
      </c>
      <c r="L22" s="102">
        <f>(Phi_n!L46*Phi_p!L46-$S$13)*$T$18/((Phi_p!L46+SQRT($S$13))*$P$18+(Phi_n!L46+SQRT($S$13))*$R$18)+Device!$S$6*(Phi_n!L46^2*Phi_p!L46+Phi_p!L46^2*Phi_n!L46)*ABS(Device!$C$6)^2*$T$18</f>
        <v>3.629496024102315E-3</v>
      </c>
      <c r="M22" s="102">
        <f>(Phi_n!M46*Phi_p!M46-$S$13)*$T$18/((Phi_p!M46+SQRT($S$13))*$P$18+(Phi_n!M46+SQRT($S$13))*$R$18)+Device!$S$6*(Phi_n!M46^2*Phi_p!M46+Phi_p!M46^2*Phi_n!M46)*ABS(Device!$C$6)^2*$T$18</f>
        <v>3.6890181345133463E-3</v>
      </c>
      <c r="N22" s="102">
        <f>(Phi_n!N46*Phi_p!N46-$S$13)*$T$18/((Phi_p!N46+SQRT($S$13))*$P$18+(Phi_n!N46+SQRT($S$13))*$R$18)+Device!$S$6*(Phi_n!N46^2*Phi_p!N46+Phi_p!N46^2*Phi_n!N46)*ABS(Device!$C$6)^2*$T$18</f>
        <v>3.7310501715110077E-3</v>
      </c>
      <c r="O22" s="102">
        <f>(Phi_n!O46*Phi_p!O46-$S$13)*$T$18/((Phi_p!O46+SQRT($S$13))*$P$18+(Phi_n!O46+SQRT($S$13))*$R$18)+Device!$S$6*(Phi_n!O46^2*Phi_p!O46+Phi_p!O46^2*Phi_n!O46)*ABS(Device!$C$6)^2*$T$18</f>
        <v>3.7549811880898502E-3</v>
      </c>
      <c r="P22" s="102">
        <f>(Phi_n!P46*Phi_p!P46-$S$13)*$T$18/((Phi_p!P46+SQRT($S$13))*$P$18+(Phi_n!P46+SQRT($S$13))*$R$18)+Device!$S$6*(Phi_n!P46^2*Phi_p!P46+Phi_p!P46^2*Phi_n!P46)*ABS(Device!$C$6)^2*$T$18</f>
        <v>3.7603549687947944E-3</v>
      </c>
      <c r="Q22" s="102">
        <f>(Phi_n!Q46*Phi_p!Q46-$S$13)*$T$18/((Phi_p!Q46+SQRT($S$13))*$P$18+(Phi_n!Q46+SQRT($S$13))*$R$18)+Device!$S$6*(Phi_n!Q46^2*Phi_p!Q46+Phi_p!Q46^2*Phi_n!Q46)*ABS(Device!$C$6)^2*$T$18</f>
        <v>3.7475286596103507E-3</v>
      </c>
      <c r="R22" s="102">
        <f>(Phi_n!R46*Phi_p!R46-$S$13)*$T$18/((Phi_p!R46+SQRT($S$13))*$P$18+(Phi_n!R46+SQRT($S$13))*$R$18)+Device!$S$6*(Phi_n!R46^2*Phi_p!R46+Phi_p!R46^2*Phi_n!R46)*ABS(Device!$C$6)^2*$T$18</f>
        <v>3.7178210950021958E-3</v>
      </c>
      <c r="S22" s="102">
        <f>(Phi_n!S46*Phi_p!S46-$S$13)*$T$18/((Phi_p!S46+SQRT($S$13))*$P$18+(Phi_n!S46+SQRT($S$13))*$R$18)+Device!$S$6*(Phi_n!S46^2*Phi_p!S46+Phi_p!S46^2*Phi_n!S46)*ABS(Device!$C$6)^2*$T$18</f>
        <v>3.6750820033607289E-3</v>
      </c>
      <c r="T22" s="102">
        <f>(Phi_n!T46*Phi_p!T46-$S$13)*$T$18/((Phi_p!T46+SQRT($S$13))*$P$18+(Phi_n!T46+SQRT($S$13))*$R$18)+Device!$S$6*(Phi_n!T46^2*Phi_p!T46+Phi_p!T46^2*Phi_n!T46)*ABS(Device!$C$6)^2*$T$18</f>
        <v>3.6274249722318352E-3</v>
      </c>
      <c r="U22" s="102">
        <f>(Phi_n!U46*Phi_p!U46-$S$13)*$T$18/((Phi_p!U46+SQRT($S$13))*$P$18+(Phi_n!U46+SQRT($S$13))*$R$18)+Device!$S$6*(Phi_n!U46^2*Phi_p!U46+Phi_p!U46^2*Phi_n!U46)*ABS(Device!$C$6)^2*$T$18</f>
        <v>3.5886861512475854E-3</v>
      </c>
      <c r="V22" s="102">
        <f>(Phi_n!V46*Phi_p!V46-$S$13)*$T$18/((Phi_p!V46+SQRT($S$13))*$P$18+(Phi_n!V46+SQRT($S$13))*$R$18)+Device!$S$6*(Phi_n!V46^2*Phi_p!V46+Phi_p!V46^2*Phi_n!V46)*ABS(Device!$C$6)^2*$T$18</f>
        <v>3.5735941839398974E-3</v>
      </c>
      <c r="Z22" s="79">
        <f t="shared" si="2"/>
        <v>2.4130737283498821E-3</v>
      </c>
      <c r="AA22" s="79">
        <f t="shared" si="1"/>
        <v>2.4980387358833605E-3</v>
      </c>
      <c r="AB22" s="79">
        <f t="shared" si="1"/>
        <v>2.6742246919716469E-3</v>
      </c>
      <c r="AC22" s="79">
        <f t="shared" si="1"/>
        <v>2.8287213220799237E-3</v>
      </c>
      <c r="AD22" s="79">
        <f t="shared" si="1"/>
        <v>2.9711944509291681E-3</v>
      </c>
      <c r="AE22" s="79">
        <f t="shared" si="1"/>
        <v>3.1076890671860374E-3</v>
      </c>
      <c r="AF22" s="79">
        <f t="shared" si="1"/>
        <v>3.23513509404114E-3</v>
      </c>
      <c r="AG22" s="79">
        <f t="shared" si="1"/>
        <v>3.3523234781568834E-3</v>
      </c>
      <c r="AH22" s="79">
        <f t="shared" si="1"/>
        <v>3.4571356466577647E-3</v>
      </c>
      <c r="AI22" s="79">
        <f t="shared" si="1"/>
        <v>3.5483015236254401E-3</v>
      </c>
      <c r="AJ22" s="79">
        <f t="shared" si="1"/>
        <v>3.6241911367708084E-3</v>
      </c>
      <c r="AK22" s="79">
        <f t="shared" si="1"/>
        <v>3.6837403634660581E-3</v>
      </c>
      <c r="AL22" s="79">
        <f t="shared" si="1"/>
        <v>3.725792844914819E-3</v>
      </c>
      <c r="AM22" s="79">
        <f t="shared" si="1"/>
        <v>3.7497365456182299E-3</v>
      </c>
      <c r="AN22" s="79">
        <f t="shared" si="1"/>
        <v>3.7551156648013267E-3</v>
      </c>
      <c r="AO22" s="79">
        <f t="shared" si="1"/>
        <v>3.742285876344975E-3</v>
      </c>
      <c r="AP22" s="79">
        <f t="shared" si="1"/>
        <v>3.7125639172476662E-3</v>
      </c>
      <c r="AQ22" s="79">
        <f t="shared" si="1"/>
        <v>3.669793310051911E-3</v>
      </c>
      <c r="AR22" s="79">
        <f t="shared" si="1"/>
        <v>3.62208394994267E-3</v>
      </c>
      <c r="AS22" s="79">
        <f t="shared" si="1"/>
        <v>3.5832899146607325E-3</v>
      </c>
      <c r="AT22" s="79">
        <f t="shared" si="1"/>
        <v>3.5681752812295416E-3</v>
      </c>
    </row>
    <row r="23" spans="1:46">
      <c r="B23" s="102">
        <f>(Phi_n!B47*Phi_p!B47-$S$13)*$T$18/((Phi_p!B47+SQRT($S$13))*$P$18+(Phi_n!B47+SQRT($S$13))*$R$18)+Device!$S$6*(Phi_n!B47^2*Phi_p!B47+Phi_p!B47^2*Phi_n!B47)*ABS(Device!$C$6)^2*$T$18</f>
        <v>2.5215649497359739E-3</v>
      </c>
      <c r="C23" s="102">
        <f>(Phi_n!C47*Phi_p!C47-$S$13)*$T$18/((Phi_p!C47+SQRT($S$13))*$P$18+(Phi_n!C47+SQRT($S$13))*$R$18)+Device!$S$6*(Phi_n!C47^2*Phi_p!C47+Phi_p!C47^2*Phi_n!C47)*ABS(Device!$C$6)^2*$T$18</f>
        <v>2.6024019582074828E-3</v>
      </c>
      <c r="D23" s="102">
        <f>(Phi_n!D47*Phi_p!D47-$S$13)*$T$18/((Phi_p!D47+SQRT($S$13))*$P$18+(Phi_n!D47+SQRT($S$13))*$R$18)+Device!$S$6*(Phi_n!D47^2*Phi_p!D47+Phi_p!D47^2*Phi_n!D47)*ABS(Device!$C$6)^2*$T$18</f>
        <v>2.7721241282146875E-3</v>
      </c>
      <c r="E23" s="102">
        <f>(Phi_n!E47*Phi_p!E47-$S$13)*$T$18/((Phi_p!E47+SQRT($S$13))*$P$18+(Phi_n!E47+SQRT($S$13))*$R$18)+Device!$S$6*(Phi_n!E47^2*Phi_p!E47+Phi_p!E47^2*Phi_n!E47)*ABS(Device!$C$6)^2*$T$18</f>
        <v>2.9298960826567564E-3</v>
      </c>
      <c r="F23" s="102">
        <f>(Phi_n!F47*Phi_p!F47-$S$13)*$T$18/((Phi_p!F47+SQRT($S$13))*$P$18+(Phi_n!F47+SQRT($S$13))*$R$18)+Device!$S$6*(Phi_n!F47^2*Phi_p!F47+Phi_p!F47^2*Phi_n!F47)*ABS(Device!$C$6)^2*$T$18</f>
        <v>3.0744345229409263E-3</v>
      </c>
      <c r="G23" s="102">
        <f>(Phi_n!G47*Phi_p!G47-$S$13)*$T$18/((Phi_p!G47+SQRT($S$13))*$P$18+(Phi_n!G47+SQRT($S$13))*$R$18)+Device!$S$6*(Phi_n!G47^2*Phi_p!G47+Phi_p!G47^2*Phi_n!G47)*ABS(Device!$C$6)^2*$T$18</f>
        <v>3.21112744582568E-3</v>
      </c>
      <c r="H23" s="102">
        <f>(Phi_n!H47*Phi_p!H47-$S$13)*$T$18/((Phi_p!H47+SQRT($S$13))*$P$18+(Phi_n!H47+SQRT($S$13))*$R$18)+Device!$S$6*(Phi_n!H47^2*Phi_p!H47+Phi_p!H47^2*Phi_n!H47)*ABS(Device!$C$6)^2*$T$18</f>
        <v>3.3378781607998464E-3</v>
      </c>
      <c r="I23" s="102">
        <f>(Phi_n!I47*Phi_p!I47-$S$13)*$T$18/((Phi_p!I47+SQRT($S$13))*$P$18+(Phi_n!I47+SQRT($S$13))*$R$18)+Device!$S$6*(Phi_n!I47^2*Phi_p!I47+Phi_p!I47^2*Phi_n!I47)*ABS(Device!$C$6)^2*$T$18</f>
        <v>3.4537914015844201E-3</v>
      </c>
      <c r="J23" s="102">
        <f>(Phi_n!J47*Phi_p!J47-$S$13)*$T$18/((Phi_p!J47+SQRT($S$13))*$P$18+(Phi_n!J47+SQRT($S$13))*$R$18)+Device!$S$6*(Phi_n!J47^2*Phi_p!J47+Phi_p!J47^2*Phi_n!J47)*ABS(Device!$C$6)^2*$T$18</f>
        <v>3.5571375199045514E-3</v>
      </c>
      <c r="K23" s="102">
        <f>(Phi_n!K47*Phi_p!K47-$S$13)*$T$18/((Phi_p!K47+SQRT($S$13))*$P$18+(Phi_n!K47+SQRT($S$13))*$R$18)+Device!$S$6*(Phi_n!K47^2*Phi_p!K47+Phi_p!K47^2*Phi_n!K47)*ABS(Device!$C$6)^2*$T$18</f>
        <v>3.6467763061774345E-3</v>
      </c>
      <c r="L23" s="102">
        <f>(Phi_n!L47*Phi_p!L47-$S$13)*$T$18/((Phi_p!L47+SQRT($S$13))*$P$18+(Phi_n!L47+SQRT($S$13))*$R$18)+Device!$S$6*(Phi_n!L47^2*Phi_p!L47+Phi_p!L47^2*Phi_n!L47)*ABS(Device!$C$6)^2*$T$18</f>
        <v>3.7212488913010901E-3</v>
      </c>
      <c r="M23" s="102">
        <f>(Phi_n!M47*Phi_p!M47-$S$13)*$T$18/((Phi_p!M47+SQRT($S$13))*$P$18+(Phi_n!M47+SQRT($S$13))*$R$18)+Device!$S$6*(Phi_n!M47^2*Phi_p!M47+Phi_p!M47^2*Phi_n!M47)*ABS(Device!$C$6)^2*$T$18</f>
        <v>3.7795248674251554E-3</v>
      </c>
      <c r="N23" s="102">
        <f>(Phi_n!N47*Phi_p!N47-$S$13)*$T$18/((Phi_p!N47+SQRT($S$13))*$P$18+(Phi_n!N47+SQRT($S$13))*$R$18)+Device!$S$6*(Phi_n!N47^2*Phi_p!N47+Phi_p!N47^2*Phi_n!N47)*ABS(Device!$C$6)^2*$T$18</f>
        <v>3.8205036903347046E-3</v>
      </c>
      <c r="O23" s="102">
        <f>(Phi_n!O47*Phi_p!O47-$S$13)*$T$18/((Phi_p!O47+SQRT($S$13))*$P$18+(Phi_n!O47+SQRT($S$13))*$R$18)+Device!$S$6*(Phi_n!O47^2*Phi_p!O47+Phi_p!O47^2*Phi_n!O47)*ABS(Device!$C$6)^2*$T$18</f>
        <v>3.843520811637453E-3</v>
      </c>
      <c r="P23" s="102">
        <f>(Phi_n!P47*Phi_p!P47-$S$13)*$T$18/((Phi_p!P47+SQRT($S$13))*$P$18+(Phi_n!P47+SQRT($S$13))*$R$18)+Device!$S$6*(Phi_n!P47^2*Phi_p!P47+Phi_p!P47^2*Phi_n!P47)*ABS(Device!$C$6)^2*$T$18</f>
        <v>3.8480483504640135E-3</v>
      </c>
      <c r="Q23" s="102">
        <f>(Phi_n!Q47*Phi_p!Q47-$S$13)*$T$18/((Phi_p!Q47+SQRT($S$13))*$P$18+(Phi_n!Q47+SQRT($S$13))*$R$18)+Device!$S$6*(Phi_n!Q47^2*Phi_p!Q47+Phi_p!Q47^2*Phi_n!Q47)*ABS(Device!$C$6)^2*$T$18</f>
        <v>3.8342286356561526E-3</v>
      </c>
      <c r="R23" s="102">
        <f>(Phi_n!R47*Phi_p!R47-$S$13)*$T$18/((Phi_p!R47+SQRT($S$13))*$P$18+(Phi_n!R47+SQRT($S$13))*$R$18)+Device!$S$6*(Phi_n!R47^2*Phi_p!R47+Phi_p!R47^2*Phi_n!R47)*ABS(Device!$C$6)^2*$T$18</f>
        <v>3.8030690925457511E-3</v>
      </c>
      <c r="S23" s="102">
        <f>(Phi_n!S47*Phi_p!S47-$S$13)*$T$18/((Phi_p!S47+SQRT($S$13))*$P$18+(Phi_n!S47+SQRT($S$13))*$R$18)+Device!$S$6*(Phi_n!S47^2*Phi_p!S47+Phi_p!S47^2*Phi_n!S47)*ABS(Device!$C$6)^2*$T$18</f>
        <v>3.7579851000650272E-3</v>
      </c>
      <c r="T23" s="102">
        <f>(Phi_n!T47*Phi_p!T47-$S$13)*$T$18/((Phi_p!T47+SQRT($S$13))*$P$18+(Phi_n!T47+SQRT($S$13))*$R$18)+Device!$S$6*(Phi_n!T47^2*Phi_p!T47+Phi_p!T47^2*Phi_n!T47)*ABS(Device!$C$6)^2*$T$18</f>
        <v>3.7069925979499384E-3</v>
      </c>
      <c r="U23" s="102">
        <f>(Phi_n!U47*Phi_p!U47-$S$13)*$T$18/((Phi_p!U47+SQRT($S$13))*$P$18+(Phi_n!U47+SQRT($S$13))*$R$18)+Device!$S$6*(Phi_n!U47^2*Phi_p!U47+Phi_p!U47^2*Phi_n!U47)*ABS(Device!$C$6)^2*$T$18</f>
        <v>3.6649370752041364E-3</v>
      </c>
      <c r="V23" s="102">
        <f>(Phi_n!V47*Phi_p!V47-$S$13)*$T$18/((Phi_p!V47+SQRT($S$13))*$P$18+(Phi_n!V47+SQRT($S$13))*$R$18)+Device!$S$6*(Phi_n!V47^2*Phi_p!V47+Phi_p!V47^2*Phi_n!V47)*ABS(Device!$C$6)^2*$T$18</f>
        <v>3.6484445490719583E-3</v>
      </c>
      <c r="Z23" s="79">
        <f t="shared" si="2"/>
        <v>2.5193113068938205E-3</v>
      </c>
      <c r="AA23" s="79">
        <f t="shared" si="1"/>
        <v>2.6003034225648676E-3</v>
      </c>
      <c r="AB23" s="79">
        <f t="shared" si="1"/>
        <v>2.7702753988678654E-3</v>
      </c>
      <c r="AC23" s="79">
        <f t="shared" si="1"/>
        <v>2.9279261041209289E-3</v>
      </c>
      <c r="AD23" s="79">
        <f t="shared" si="1"/>
        <v>3.0724594368651461E-3</v>
      </c>
      <c r="AE23" s="79">
        <f t="shared" si="1"/>
        <v>3.2091760737430718E-3</v>
      </c>
      <c r="AF23" s="79">
        <f t="shared" si="1"/>
        <v>3.3359554296056512E-3</v>
      </c>
      <c r="AG23" s="79">
        <f t="shared" si="1"/>
        <v>3.4518994108072611E-3</v>
      </c>
      <c r="AH23" s="79">
        <f t="shared" si="1"/>
        <v>3.5552744719818856E-3</v>
      </c>
      <c r="AI23" s="79">
        <f t="shared" si="1"/>
        <v>3.6449400007319555E-3</v>
      </c>
      <c r="AJ23" s="79">
        <f t="shared" si="1"/>
        <v>3.719435310018838E-3</v>
      </c>
      <c r="AK23" s="79">
        <f t="shared" si="1"/>
        <v>3.7777300945971469E-3</v>
      </c>
      <c r="AL23" s="79">
        <f t="shared" si="1"/>
        <v>3.8187228249695576E-3</v>
      </c>
      <c r="AM23" s="79">
        <f t="shared" si="1"/>
        <v>3.8417492852298469E-3</v>
      </c>
      <c r="AN23" s="79">
        <f t="shared" si="1"/>
        <v>3.8462807549727519E-3</v>
      </c>
      <c r="AO23" s="79">
        <f t="shared" si="1"/>
        <v>3.8324590855927298E-3</v>
      </c>
      <c r="AP23" s="79">
        <f t="shared" si="1"/>
        <v>3.8012879590557666E-3</v>
      </c>
      <c r="AQ23" s="79">
        <f t="shared" si="1"/>
        <v>3.7561753683641808E-3</v>
      </c>
      <c r="AR23" s="79">
        <f t="shared" si="1"/>
        <v>3.7051277967250305E-3</v>
      </c>
      <c r="AS23" s="79">
        <f t="shared" si="1"/>
        <v>3.6630095073569863E-3</v>
      </c>
      <c r="AT23" s="79">
        <f t="shared" si="1"/>
        <v>3.6464902718972513E-3</v>
      </c>
    </row>
    <row r="24" spans="1:46">
      <c r="B24" s="102">
        <f>(Phi_n!B48*Phi_p!B48-$S$13)*$T$18/((Phi_p!B48+SQRT($S$13))*$P$18+(Phi_n!B48+SQRT($S$13))*$R$18)+Device!$S$6*(Phi_n!B48^2*Phi_p!B48+Phi_p!B48^2*Phi_n!B48)*ABS(Device!$C$6)^2*$T$18</f>
        <v>2.6102779759404672E-3</v>
      </c>
      <c r="C24" s="102">
        <f>(Phi_n!C48*Phi_p!C48-$S$13)*$T$18/((Phi_p!C48+SQRT($S$13))*$P$18+(Phi_n!C48+SQRT($S$13))*$R$18)+Device!$S$6*(Phi_n!C48^2*Phi_p!C48+Phi_p!C48^2*Phi_n!C48)*ABS(Device!$C$6)^2*$T$18</f>
        <v>2.6872851974792441E-3</v>
      </c>
      <c r="D24" s="102">
        <f>(Phi_n!D48*Phi_p!D48-$S$13)*$T$18/((Phi_p!D48+SQRT($S$13))*$P$18+(Phi_n!D48+SQRT($S$13))*$R$18)+Device!$S$6*(Phi_n!D48^2*Phi_p!D48+Phi_p!D48^2*Phi_n!D48)*ABS(Device!$C$6)^2*$T$18</f>
        <v>2.8516462876871547E-3</v>
      </c>
      <c r="E24" s="102">
        <f>(Phi_n!E48*Phi_p!E48-$S$13)*$T$18/((Phi_p!E48+SQRT($S$13))*$P$18+(Phi_n!E48+SQRT($S$13))*$R$18)+Device!$S$6*(Phi_n!E48^2*Phi_p!E48+Phi_p!E48^2*Phi_n!E48)*ABS(Device!$C$6)^2*$T$18</f>
        <v>3.011534281643241E-3</v>
      </c>
      <c r="F24" s="102">
        <f>(Phi_n!F48*Phi_p!F48-$S$13)*$T$18/((Phi_p!F48+SQRT($S$13))*$P$18+(Phi_n!F48+SQRT($S$13))*$R$18)+Device!$S$6*(Phi_n!F48^2*Phi_p!F48+Phi_p!F48^2*Phi_n!F48)*ABS(Device!$C$6)^2*$T$18</f>
        <v>3.1581127233983779E-3</v>
      </c>
      <c r="G24" s="102">
        <f>(Phi_n!G48*Phi_p!G48-$S$13)*$T$18/((Phi_p!G48+SQRT($S$13))*$P$18+(Phi_n!G48+SQRT($S$13))*$R$18)+Device!$S$6*(Phi_n!G48^2*Phi_p!G48+Phi_p!G48^2*Phi_n!G48)*ABS(Device!$C$6)^2*$T$18</f>
        <v>3.2951680747712263E-3</v>
      </c>
      <c r="H24" s="102">
        <f>(Phi_n!H48*Phi_p!H48-$S$13)*$T$18/((Phi_p!H48+SQRT($S$13))*$P$18+(Phi_n!H48+SQRT($S$13))*$R$18)+Device!$S$6*(Phi_n!H48^2*Phi_p!H48+Phi_p!H48^2*Phi_n!H48)*ABS(Device!$C$6)^2*$T$18</f>
        <v>3.4214152107015171E-3</v>
      </c>
      <c r="I24" s="102">
        <f>(Phi_n!I48*Phi_p!I48-$S$13)*$T$18/((Phi_p!I48+SQRT($S$13))*$P$18+(Phi_n!I48+SQRT($S$13))*$R$18)+Device!$S$6*(Phi_n!I48^2*Phi_p!I48+Phi_p!I48^2*Phi_n!I48)*ABS(Device!$C$6)^2*$T$18</f>
        <v>3.5362507798370087E-3</v>
      </c>
      <c r="J24" s="102">
        <f>(Phi_n!J48*Phi_p!J48-$S$13)*$T$18/((Phi_p!J48+SQRT($S$13))*$P$18+(Phi_n!J48+SQRT($S$13))*$R$18)+Device!$S$6*(Phi_n!J48^2*Phi_p!J48+Phi_p!J48^2*Phi_n!J48)*ABS(Device!$C$6)^2*$T$18</f>
        <v>3.638317541580601E-3</v>
      </c>
      <c r="K24" s="102">
        <f>(Phi_n!K48*Phi_p!K48-$S$13)*$T$18/((Phi_p!K48+SQRT($S$13))*$P$18+(Phi_n!K48+SQRT($S$13))*$R$18)+Device!$S$6*(Phi_n!K48^2*Phi_p!K48+Phi_p!K48^2*Phi_n!K48)*ABS(Device!$C$6)^2*$T$18</f>
        <v>3.7266011713860871E-3</v>
      </c>
      <c r="L24" s="102">
        <f>(Phi_n!L48*Phi_p!L48-$S$13)*$T$18/((Phi_p!L48+SQRT($S$13))*$P$18+(Phi_n!L48+SQRT($S$13))*$R$18)+Device!$S$6*(Phi_n!L48^2*Phi_p!L48+Phi_p!L48^2*Phi_n!L48)*ABS(Device!$C$6)^2*$T$18</f>
        <v>3.7998041378834134E-3</v>
      </c>
      <c r="M24" s="102">
        <f>(Phi_n!M48*Phi_p!M48-$S$13)*$T$18/((Phi_p!M48+SQRT($S$13))*$P$18+(Phi_n!M48+SQRT($S$13))*$R$18)+Device!$S$6*(Phi_n!M48^2*Phi_p!M48+Phi_p!M48^2*Phi_n!M48)*ABS(Device!$C$6)^2*$T$18</f>
        <v>3.8569281440622243E-3</v>
      </c>
      <c r="N24" s="102">
        <f>(Phi_n!N48*Phi_p!N48-$S$13)*$T$18/((Phi_p!N48+SQRT($S$13))*$P$18+(Phi_n!N48+SQRT($S$13))*$R$18)+Device!$S$6*(Phi_n!N48^2*Phi_p!N48+Phi_p!N48^2*Phi_n!N48)*ABS(Device!$C$6)^2*$T$18</f>
        <v>3.8969216348248292E-3</v>
      </c>
      <c r="O24" s="102">
        <f>(Phi_n!O48*Phi_p!O48-$S$13)*$T$18/((Phi_p!O48+SQRT($S$13))*$P$18+(Phi_n!O48+SQRT($S$13))*$R$18)+Device!$S$6*(Phi_n!O48^2*Phi_p!O48+Phi_p!O48^2*Phi_n!O48)*ABS(Device!$C$6)^2*$T$18</f>
        <v>3.9190666001094453E-3</v>
      </c>
      <c r="P24" s="102">
        <f>(Phi_n!P48*Phi_p!P48-$S$13)*$T$18/((Phi_p!P48+SQRT($S$13))*$P$18+(Phi_n!P48+SQRT($S$13))*$R$18)+Device!$S$6*(Phi_n!P48^2*Phi_p!P48+Phi_p!P48^2*Phi_n!P48)*ABS(Device!$C$6)^2*$T$18</f>
        <v>3.9227540225063029E-3</v>
      </c>
      <c r="Q24" s="102">
        <f>(Phi_n!Q48*Phi_p!Q48-$S$13)*$T$18/((Phi_p!Q48+SQRT($S$13))*$P$18+(Phi_n!Q48+SQRT($S$13))*$R$18)+Device!$S$6*(Phi_n!Q48^2*Phi_p!Q48+Phi_p!Q48^2*Phi_n!Q48)*ABS(Device!$C$6)^2*$T$18</f>
        <v>3.9079009629064271E-3</v>
      </c>
      <c r="R24" s="102">
        <f>(Phi_n!R48*Phi_p!R48-$S$13)*$T$18/((Phi_p!R48+SQRT($S$13))*$P$18+(Phi_n!R48+SQRT($S$13))*$R$18)+Device!$S$6*(Phi_n!R48^2*Phi_p!R48+Phi_p!R48^2*Phi_n!R48)*ABS(Device!$C$6)^2*$T$18</f>
        <v>3.8751639086745692E-3</v>
      </c>
      <c r="S24" s="102">
        <f>(Phi_n!S48*Phi_p!S48-$S$13)*$T$18/((Phi_p!S48+SQRT($S$13))*$P$18+(Phi_n!S48+SQRT($S$13))*$R$18)+Device!$S$6*(Phi_n!S48^2*Phi_p!S48+Phi_p!S48^2*Phi_n!S48)*ABS(Device!$C$6)^2*$T$18</f>
        <v>3.827451281405601E-3</v>
      </c>
      <c r="T24" s="102">
        <f>(Phi_n!T48*Phi_p!T48-$S$13)*$T$18/((Phi_p!T48+SQRT($S$13))*$P$18+(Phi_n!T48+SQRT($S$13))*$R$18)+Device!$S$6*(Phi_n!T48^2*Phi_p!T48+Phi_p!T48^2*Phi_n!T48)*ABS(Device!$C$6)^2*$T$18</f>
        <v>3.7726013271189404E-3</v>
      </c>
      <c r="U24" s="102">
        <f>(Phi_n!U48*Phi_p!U48-$S$13)*$T$18/((Phi_p!U48+SQRT($S$13))*$P$18+(Phi_n!U48+SQRT($S$13))*$R$18)+Device!$S$6*(Phi_n!U48^2*Phi_p!U48+Phi_p!U48^2*Phi_n!U48)*ABS(Device!$C$6)^2*$T$18</f>
        <v>3.7266456436344025E-3</v>
      </c>
      <c r="V24" s="102">
        <f>(Phi_n!V48*Phi_p!V48-$S$13)*$T$18/((Phi_p!V48+SQRT($S$13))*$P$18+(Phi_n!V48+SQRT($S$13))*$R$18)+Device!$S$6*(Phi_n!V48^2*Phi_p!V48+Phi_p!V48^2*Phi_n!V48)*ABS(Device!$C$6)^2*$T$18</f>
        <v>3.7085051090280114E-3</v>
      </c>
      <c r="Z24" s="79">
        <f t="shared" si="2"/>
        <v>2.6079124827620521E-3</v>
      </c>
      <c r="AA24" s="79">
        <f t="shared" si="1"/>
        <v>2.6848630112631701E-3</v>
      </c>
      <c r="AB24" s="79">
        <f t="shared" si="1"/>
        <v>2.8492417697146151E-3</v>
      </c>
      <c r="AC24" s="79">
        <f t="shared" si="1"/>
        <v>3.0090729495738044E-3</v>
      </c>
      <c r="AD24" s="79">
        <f t="shared" si="1"/>
        <v>3.1556452185983394E-3</v>
      </c>
      <c r="AE24" s="79">
        <f t="shared" si="1"/>
        <v>3.2927212494536047E-3</v>
      </c>
      <c r="AF24" s="79">
        <f t="shared" si="1"/>
        <v>3.4189921945345586E-3</v>
      </c>
      <c r="AG24" s="79">
        <f t="shared" si="1"/>
        <v>3.5338548181035523E-3</v>
      </c>
      <c r="AH24" s="79">
        <f t="shared" si="1"/>
        <v>3.63594677911844E-3</v>
      </c>
      <c r="AI24" s="79">
        <f t="shared" si="1"/>
        <v>3.7242543634823226E-3</v>
      </c>
      <c r="AJ24" s="79">
        <f t="shared" si="1"/>
        <v>3.7974775144416716E-3</v>
      </c>
      <c r="AK24" s="79">
        <f t="shared" si="1"/>
        <v>3.8546186219309123E-3</v>
      </c>
      <c r="AL24" s="79">
        <f t="shared" si="1"/>
        <v>3.8946246568122662E-3</v>
      </c>
      <c r="AM24" s="79">
        <f t="shared" si="1"/>
        <v>3.9167783919388383E-3</v>
      </c>
      <c r="AN24" s="79">
        <f t="shared" si="1"/>
        <v>3.9204696097378464E-3</v>
      </c>
      <c r="AO24" s="79">
        <f t="shared" si="1"/>
        <v>3.9056153267849046E-3</v>
      </c>
      <c r="AP24" s="79">
        <f t="shared" si="1"/>
        <v>3.8728676417823914E-3</v>
      </c>
      <c r="AQ24" s="79">
        <f t="shared" si="1"/>
        <v>3.8251262270502396E-3</v>
      </c>
      <c r="AR24" s="79">
        <f t="shared" si="1"/>
        <v>3.7702142742524593E-3</v>
      </c>
      <c r="AS24" s="79">
        <f t="shared" si="1"/>
        <v>3.7241834716085888E-3</v>
      </c>
      <c r="AT24" s="79">
        <f t="shared" si="1"/>
        <v>3.7060107325673705E-3</v>
      </c>
    </row>
    <row r="25" spans="1:46">
      <c r="B25" s="102">
        <f>(Phi_n!B49*Phi_p!B49-$S$13)*$T$18/((Phi_p!B49+SQRT($S$13))*$P$18+(Phi_n!B49+SQRT($S$13))*$R$18)+Device!$S$6*(Phi_n!B49^2*Phi_p!B49+Phi_p!B49^2*Phi_n!B49)*ABS(Device!$C$6)^2*$T$18</f>
        <v>2.681733895300826E-3</v>
      </c>
      <c r="C25" s="102">
        <f>(Phi_n!C49*Phi_p!C49-$S$13)*$T$18/((Phi_p!C49+SQRT($S$13))*$P$18+(Phi_n!C49+SQRT($S$13))*$R$18)+Device!$S$6*(Phi_n!C49^2*Phi_p!C49+Phi_p!C49^2*Phi_n!C49)*ABS(Device!$C$6)^2*$T$18</f>
        <v>2.7542494660387881E-3</v>
      </c>
      <c r="D25" s="102">
        <f>(Phi_n!D49*Phi_p!D49-$S$13)*$T$18/((Phi_p!D49+SQRT($S$13))*$P$18+(Phi_n!D49+SQRT($S$13))*$R$18)+Device!$S$6*(Phi_n!D49^2*Phi_p!D49+Phi_p!D49^2*Phi_n!D49)*ABS(Device!$C$6)^2*$T$18</f>
        <v>2.9131197687647823E-3</v>
      </c>
      <c r="E25" s="102">
        <f>(Phi_n!E49*Phi_p!E49-$S$13)*$T$18/((Phi_p!E49+SQRT($S$13))*$P$18+(Phi_n!E49+SQRT($S$13))*$R$18)+Device!$S$6*(Phi_n!E49^2*Phi_p!E49+Phi_p!E49^2*Phi_n!E49)*ABS(Device!$C$6)^2*$T$18</f>
        <v>3.0746670133971988E-3</v>
      </c>
      <c r="F25" s="102">
        <f>(Phi_n!F49*Phi_p!F49-$S$13)*$T$18/((Phi_p!F49+SQRT($S$13))*$P$18+(Phi_n!F49+SQRT($S$13))*$R$18)+Device!$S$6*(Phi_n!F49^2*Phi_p!F49+Phi_p!F49^2*Phi_n!F49)*ABS(Device!$C$6)^2*$T$18</f>
        <v>3.2232437728677834E-3</v>
      </c>
      <c r="G25" s="102">
        <f>(Phi_n!G49*Phi_p!G49-$S$13)*$T$18/((Phi_p!G49+SQRT($S$13))*$P$18+(Phi_n!G49+SQRT($S$13))*$R$18)+Device!$S$6*(Phi_n!G49^2*Phi_p!G49+Phi_p!G49^2*Phi_n!G49)*ABS(Device!$C$6)^2*$T$18</f>
        <v>3.3607897869256395E-3</v>
      </c>
      <c r="H25" s="102">
        <f>(Phi_n!H49*Phi_p!H49-$S$13)*$T$18/((Phi_p!H49+SQRT($S$13))*$P$18+(Phi_n!H49+SQRT($S$13))*$R$18)+Device!$S$6*(Phi_n!H49^2*Phi_p!H49+Phi_p!H49^2*Phi_n!H49)*ABS(Device!$C$6)^2*$T$18</f>
        <v>3.4866679398957764E-3</v>
      </c>
      <c r="I25" s="102">
        <f>(Phi_n!I49*Phi_p!I49-$S$13)*$T$18/((Phi_p!I49+SQRT($S$13))*$P$18+(Phi_n!I49+SQRT($S$13))*$R$18)+Device!$S$6*(Phi_n!I49^2*Phi_p!I49+Phi_p!I49^2*Phi_n!I49)*ABS(Device!$C$6)^2*$T$18</f>
        <v>3.6005780555097423E-3</v>
      </c>
      <c r="J25" s="102">
        <f>(Phi_n!J49*Phi_p!J49-$S$13)*$T$18/((Phi_p!J49+SQRT($S$13))*$P$18+(Phi_n!J49+SQRT($S$13))*$R$18)+Device!$S$6*(Phi_n!J49^2*Phi_p!J49+Phi_p!J49^2*Phi_n!J49)*ABS(Device!$C$6)^2*$T$18</f>
        <v>3.7015052011169056E-3</v>
      </c>
      <c r="K25" s="102">
        <f>(Phi_n!K49*Phi_p!K49-$S$13)*$T$18/((Phi_p!K49+SQRT($S$13))*$P$18+(Phi_n!K49+SQRT($S$13))*$R$18)+Device!$S$6*(Phi_n!K49^2*Phi_p!K49+Phi_p!K49^2*Phi_n!K49)*ABS(Device!$C$6)^2*$T$18</f>
        <v>3.7885687968438153E-3</v>
      </c>
      <c r="L25" s="102">
        <f>(Phi_n!L49*Phi_p!L49-$S$13)*$T$18/((Phi_p!L49+SQRT($S$13))*$P$18+(Phi_n!L49+SQRT($S$13))*$R$18)+Device!$S$6*(Phi_n!L49^2*Phi_p!L49+Phi_p!L49^2*Phi_n!L49)*ABS(Device!$C$6)^2*$T$18</f>
        <v>3.8606156352317647E-3</v>
      </c>
      <c r="M25" s="102">
        <f>(Phi_n!M49*Phi_p!M49-$S$13)*$T$18/((Phi_p!M49+SQRT($S$13))*$P$18+(Phi_n!M49+SQRT($S$13))*$R$18)+Device!$S$6*(Phi_n!M49^2*Phi_p!M49+Phi_p!M49^2*Phi_n!M49)*ABS(Device!$C$6)^2*$T$18</f>
        <v>3.9166849109373326E-3</v>
      </c>
      <c r="N25" s="102">
        <f>(Phi_n!N49*Phi_p!N49-$S$13)*$T$18/((Phi_p!N49+SQRT($S$13))*$P$18+(Phi_n!N49+SQRT($S$13))*$R$18)+Device!$S$6*(Phi_n!N49^2*Phi_p!N49+Phi_p!N49^2*Phi_n!N49)*ABS(Device!$C$6)^2*$T$18</f>
        <v>3.9557625156382654E-3</v>
      </c>
      <c r="O25" s="102">
        <f>(Phi_n!O49*Phi_p!O49-$S$13)*$T$18/((Phi_p!O49+SQRT($S$13))*$P$18+(Phi_n!O49+SQRT($S$13))*$R$18)+Device!$S$6*(Phi_n!O49^2*Phi_p!O49+Phi_p!O49^2*Phi_n!O49)*ABS(Device!$C$6)^2*$T$18</f>
        <v>3.9770813830811913E-3</v>
      </c>
      <c r="P25" s="102">
        <f>(Phi_n!P49*Phi_p!P49-$S$13)*$T$18/((Phi_p!P49+SQRT($S$13))*$P$18+(Phi_n!P49+SQRT($S$13))*$R$18)+Device!$S$6*(Phi_n!P49^2*Phi_p!P49+Phi_p!P49^2*Phi_n!P49)*ABS(Device!$C$6)^2*$T$18</f>
        <v>3.9799393988122923E-3</v>
      </c>
      <c r="Q25" s="102">
        <f>(Phi_n!Q49*Phi_p!Q49-$S$13)*$T$18/((Phi_p!Q49+SQRT($S$13))*$P$18+(Phi_n!Q49+SQRT($S$13))*$R$18)+Device!$S$6*(Phi_n!Q49^2*Phi_p!Q49+Phi_p!Q49^2*Phi_n!Q49)*ABS(Device!$C$6)^2*$T$18</f>
        <v>3.9640226409056178E-3</v>
      </c>
      <c r="R25" s="102">
        <f>(Phi_n!R49*Phi_p!R49-$S$13)*$T$18/((Phi_p!R49+SQRT($S$13))*$P$18+(Phi_n!R49+SQRT($S$13))*$R$18)+Device!$S$6*(Phi_n!R49^2*Phi_p!R49+Phi_p!R49^2*Phi_n!R49)*ABS(Device!$C$6)^2*$T$18</f>
        <v>3.9295932578807631E-3</v>
      </c>
      <c r="S25" s="102">
        <f>(Phi_n!S49*Phi_p!S49-$S$13)*$T$18/((Phi_p!S49+SQRT($S$13))*$P$18+(Phi_n!S49+SQRT($S$13))*$R$18)+Device!$S$6*(Phi_n!S49^2*Phi_p!S49+Phi_p!S49^2*Phi_n!S49)*ABS(Device!$C$6)^2*$T$18</f>
        <v>3.8789710572474895E-3</v>
      </c>
      <c r="T25" s="102">
        <f>(Phi_n!T49*Phi_p!T49-$S$13)*$T$18/((Phi_p!T49+SQRT($S$13))*$P$18+(Phi_n!T49+SQRT($S$13))*$R$18)+Device!$S$6*(Phi_n!T49^2*Phi_p!T49+Phi_p!T49^2*Phi_n!T49)*ABS(Device!$C$6)^2*$T$18</f>
        <v>3.819692299756317E-3</v>
      </c>
      <c r="U25" s="102">
        <f>(Phi_n!U49*Phi_p!U49-$S$13)*$T$18/((Phi_p!U49+SQRT($S$13))*$P$18+(Phi_n!U49+SQRT($S$13))*$R$18)+Device!$S$6*(Phi_n!U49^2*Phi_p!U49+Phi_p!U49^2*Phi_n!U49)*ABS(Device!$C$6)^2*$T$18</f>
        <v>3.7691613008068794E-3</v>
      </c>
      <c r="V25" s="102">
        <f>(Phi_n!V49*Phi_p!V49-$S$13)*$T$18/((Phi_p!V49+SQRT($S$13))*$P$18+(Phi_n!V49+SQRT($S$13))*$R$18)+Device!$S$6*(Phi_n!V49^2*Phi_p!V49+Phi_p!V49^2*Phi_n!V49)*ABS(Device!$C$6)^2*$T$18</f>
        <v>3.7490849868502723E-3</v>
      </c>
      <c r="Z25" s="79">
        <f t="shared" si="2"/>
        <v>2.6801500391321563E-3</v>
      </c>
      <c r="AA25" s="79">
        <f t="shared" si="1"/>
        <v>2.7528624058799573E-3</v>
      </c>
      <c r="AB25" s="79">
        <f t="shared" si="1"/>
        <v>2.9119991986326331E-3</v>
      </c>
      <c r="AC25" s="79">
        <f t="shared" si="1"/>
        <v>3.0735348177290695E-3</v>
      </c>
      <c r="AD25" s="79">
        <f t="shared" si="1"/>
        <v>3.222103166058623E-3</v>
      </c>
      <c r="AE25" s="79">
        <f t="shared" si="1"/>
        <v>3.3596626596453299E-3</v>
      </c>
      <c r="AF25" s="79">
        <f t="shared" si="1"/>
        <v>3.4855572010063975E-3</v>
      </c>
      <c r="AG25" s="79">
        <f t="shared" si="1"/>
        <v>3.5994877557970657E-3</v>
      </c>
      <c r="AH25" s="79">
        <f t="shared" si="1"/>
        <v>3.7004342299348974E-3</v>
      </c>
      <c r="AI25" s="79">
        <f t="shared" si="1"/>
        <v>3.7875168429731885E-3</v>
      </c>
      <c r="AJ25" s="79">
        <f t="shared" si="1"/>
        <v>3.8595797881447189E-3</v>
      </c>
      <c r="AK25" s="79">
        <f t="shared" si="1"/>
        <v>3.9156630841803552E-3</v>
      </c>
      <c r="AL25" s="79">
        <f t="shared" si="1"/>
        <v>3.9547510825874831E-3</v>
      </c>
      <c r="AM25" s="79">
        <f t="shared" si="1"/>
        <v>3.9760776760946349E-3</v>
      </c>
      <c r="AN25" s="79">
        <f t="shared" si="1"/>
        <v>3.9789395117183872E-3</v>
      </c>
      <c r="AO25" s="79">
        <f t="shared" si="1"/>
        <v>3.9630229288301864E-3</v>
      </c>
      <c r="AP25" s="79">
        <f t="shared" si="1"/>
        <v>3.928585350665521E-3</v>
      </c>
      <c r="AQ25" s="79">
        <f t="shared" si="1"/>
        <v>3.8779363082362267E-3</v>
      </c>
      <c r="AR25" s="79">
        <f t="shared" si="1"/>
        <v>3.8185897886519318E-3</v>
      </c>
      <c r="AS25" s="79">
        <f t="shared" si="1"/>
        <v>3.7679703990185541E-3</v>
      </c>
      <c r="AT25" s="79">
        <f t="shared" si="1"/>
        <v>3.7478563884769229E-3</v>
      </c>
    </row>
    <row r="26" spans="1:46">
      <c r="B26" s="102">
        <f>(Phi_n!B50*Phi_p!B50-$S$13)*$T$18/((Phi_p!B50+SQRT($S$13))*$P$18+(Phi_n!B50+SQRT($S$13))*$R$18)+Device!$S$6*(Phi_n!B50^2*Phi_p!B50+Phi_p!B50^2*Phi_n!B50)*ABS(Device!$C$6)^2*$T$18</f>
        <v>2.7416033237430103E-3</v>
      </c>
      <c r="C26" s="102">
        <f>(Phi_n!C50*Phi_p!C50-$S$13)*$T$18/((Phi_p!C50+SQRT($S$13))*$P$18+(Phi_n!C50+SQRT($S$13))*$R$18)+Device!$S$6*(Phi_n!C50^2*Phi_p!C50+Phi_p!C50^2*Phi_n!C50)*ABS(Device!$C$6)^2*$T$18</f>
        <v>2.8110535454325134E-3</v>
      </c>
      <c r="D26" s="102">
        <f>(Phi_n!D50*Phi_p!D50-$S$13)*$T$18/((Phi_p!D50+SQRT($S$13))*$P$18+(Phi_n!D50+SQRT($S$13))*$R$18)+Device!$S$6*(Phi_n!D50^2*Phi_p!D50+Phi_p!D50^2*Phi_n!D50)*ABS(Device!$C$6)^2*$T$18</f>
        <v>2.9663876842929648E-3</v>
      </c>
      <c r="E26" s="102">
        <f>(Phi_n!E50*Phi_p!E50-$S$13)*$T$18/((Phi_p!E50+SQRT($S$13))*$P$18+(Phi_n!E50+SQRT($S$13))*$R$18)+Device!$S$6*(Phi_n!E50^2*Phi_p!E50+Phi_p!E50^2*Phi_n!E50)*ABS(Device!$C$6)^2*$T$18</f>
        <v>3.1295020998942211E-3</v>
      </c>
      <c r="F26" s="102">
        <f>(Phi_n!F50*Phi_p!F50-$S$13)*$T$18/((Phi_p!F50+SQRT($S$13))*$P$18+(Phi_n!F50+SQRT($S$13))*$R$18)+Device!$S$6*(Phi_n!F50^2*Phi_p!F50+Phi_p!F50^2*Phi_n!F50)*ABS(Device!$C$6)^2*$T$18</f>
        <v>3.2800238614911856E-3</v>
      </c>
      <c r="G26" s="102">
        <f>(Phi_n!G50*Phi_p!G50-$S$13)*$T$18/((Phi_p!G50+SQRT($S$13))*$P$18+(Phi_n!G50+SQRT($S$13))*$R$18)+Device!$S$6*(Phi_n!G50^2*Phi_p!G50+Phi_p!G50^2*Phi_n!G50)*ABS(Device!$C$6)^2*$T$18</f>
        <v>3.4181495665659978E-3</v>
      </c>
      <c r="H26" s="102">
        <f>(Phi_n!H50*Phi_p!H50-$S$13)*$T$18/((Phi_p!H50+SQRT($S$13))*$P$18+(Phi_n!H50+SQRT($S$13))*$R$18)+Device!$S$6*(Phi_n!H50^2*Phi_p!H50+Phi_p!H50^2*Phi_n!H50)*ABS(Device!$C$6)^2*$T$18</f>
        <v>3.5437548866496362E-3</v>
      </c>
      <c r="I26" s="102">
        <f>(Phi_n!I50*Phi_p!I50-$S$13)*$T$18/((Phi_p!I50+SQRT($S$13))*$P$18+(Phi_n!I50+SQRT($S$13))*$R$18)+Device!$S$6*(Phi_n!I50^2*Phi_p!I50+Phi_p!I50^2*Phi_n!I50)*ABS(Device!$C$6)^2*$T$18</f>
        <v>3.6568606261171868E-3</v>
      </c>
      <c r="J26" s="102">
        <f>(Phi_n!J50*Phi_p!J50-$S$13)*$T$18/((Phi_p!J50+SQRT($S$13))*$P$18+(Phi_n!J50+SQRT($S$13))*$R$18)+Device!$S$6*(Phi_n!J50^2*Phi_p!J50+Phi_p!J50^2*Phi_n!J50)*ABS(Device!$C$6)^2*$T$18</f>
        <v>3.7567608024422828E-3</v>
      </c>
      <c r="K26" s="102">
        <f>(Phi_n!K50*Phi_p!K50-$S$13)*$T$18/((Phi_p!K50+SQRT($S$13))*$P$18+(Phi_n!K50+SQRT($S$13))*$R$18)+Device!$S$6*(Phi_n!K50^2*Phi_p!K50+Phi_p!K50^2*Phi_n!K50)*ABS(Device!$C$6)^2*$T$18</f>
        <v>3.8427177157678953E-3</v>
      </c>
      <c r="L26" s="102">
        <f>(Phi_n!L50*Phi_p!L50-$S$13)*$T$18/((Phi_p!L50+SQRT($S$13))*$P$18+(Phi_n!L50+SQRT($S$13))*$R$18)+Device!$S$6*(Phi_n!L50^2*Phi_p!L50+Phi_p!L50^2*Phi_n!L50)*ABS(Device!$C$6)^2*$T$18</f>
        <v>3.9137039904562042E-3</v>
      </c>
      <c r="M26" s="102">
        <f>(Phi_n!M50*Phi_p!M50-$S$13)*$T$18/((Phi_p!M50+SQRT($S$13))*$P$18+(Phi_n!M50+SQRT($S$13))*$R$18)+Device!$S$6*(Phi_n!M50^2*Phi_p!M50+Phi_p!M50^2*Phi_n!M50)*ABS(Device!$C$6)^2*$T$18</f>
        <v>3.968803060054954E-3</v>
      </c>
      <c r="N26" s="102">
        <f>(Phi_n!N50*Phi_p!N50-$S$13)*$T$18/((Phi_p!N50+SQRT($S$13))*$P$18+(Phi_n!N50+SQRT($S$13))*$R$18)+Device!$S$6*(Phi_n!N50^2*Phi_p!N50+Phi_p!N50^2*Phi_n!N50)*ABS(Device!$C$6)^2*$T$18</f>
        <v>4.0070259892507794E-3</v>
      </c>
      <c r="O26" s="102">
        <f>(Phi_n!O50*Phi_p!O50-$S$13)*$T$18/((Phi_p!O50+SQRT($S$13))*$P$18+(Phi_n!O50+SQRT($S$13))*$R$18)+Device!$S$6*(Phi_n!O50^2*Phi_p!O50+Phi_p!O50^2*Phi_n!O50)*ABS(Device!$C$6)^2*$T$18</f>
        <v>4.0275630183877085E-3</v>
      </c>
      <c r="P26" s="102">
        <f>(Phi_n!P50*Phi_p!P50-$S$13)*$T$18/((Phi_p!P50+SQRT($S$13))*$P$18+(Phi_n!P50+SQRT($S$13))*$R$18)+Device!$S$6*(Phi_n!P50^2*Phi_p!P50+Phi_p!P50^2*Phi_n!P50)*ABS(Device!$C$6)^2*$T$18</f>
        <v>4.029606971428519E-3</v>
      </c>
      <c r="Q26" s="102">
        <f>(Phi_n!Q50*Phi_p!Q50-$S$13)*$T$18/((Phi_p!Q50+SQRT($S$13))*$P$18+(Phi_n!Q50+SQRT($S$13))*$R$18)+Device!$S$6*(Phi_n!Q50^2*Phi_p!Q50+Phi_p!Q50^2*Phi_n!Q50)*ABS(Device!$C$6)^2*$T$18</f>
        <v>4.0126107661087049E-3</v>
      </c>
      <c r="R26" s="102">
        <f>(Phi_n!R50*Phi_p!R50-$S$13)*$T$18/((Phi_p!R50+SQRT($S$13))*$P$18+(Phi_n!R50+SQRT($S$13))*$R$18)+Device!$S$6*(Phi_n!R50^2*Phi_p!R50+Phi_p!R50^2*Phi_n!R50)*ABS(Device!$C$6)^2*$T$18</f>
        <v>3.9763972152569464E-3</v>
      </c>
      <c r="S26" s="102">
        <f>(Phi_n!S50*Phi_p!S50-$S$13)*$T$18/((Phi_p!S50+SQRT($S$13))*$P$18+(Phi_n!S50+SQRT($S$13))*$R$18)+Device!$S$6*(Phi_n!S50^2*Phi_p!S50+Phi_p!S50^2*Phi_n!S50)*ABS(Device!$C$6)^2*$T$18</f>
        <v>3.9226052373187836E-3</v>
      </c>
      <c r="T26" s="102">
        <f>(Phi_n!T50*Phi_p!T50-$S$13)*$T$18/((Phi_p!T50+SQRT($S$13))*$P$18+(Phi_n!T50+SQRT($S$13))*$R$18)+Device!$S$6*(Phi_n!T50^2*Phi_p!T50+Phi_p!T50^2*Phi_n!T50)*ABS(Device!$C$6)^2*$T$18</f>
        <v>3.8582873137766142E-3</v>
      </c>
      <c r="U26" s="102">
        <f>(Phi_n!U50*Phi_p!U50-$S$13)*$T$18/((Phi_p!U50+SQRT($S$13))*$P$18+(Phi_n!U50+SQRT($S$13))*$R$18)+Device!$S$6*(Phi_n!U50^2*Phi_p!U50+Phi_p!U50^2*Phi_n!U50)*ABS(Device!$C$6)^2*$T$18</f>
        <v>3.8024078932375185E-3</v>
      </c>
      <c r="V26" s="102">
        <f>(Phi_n!V50*Phi_p!V50-$S$13)*$T$18/((Phi_p!V50+SQRT($S$13))*$P$18+(Phi_n!V50+SQRT($S$13))*$R$18)+Device!$S$6*(Phi_n!V50^2*Phi_p!V50+Phi_p!V50^2*Phi_n!V50)*ABS(Device!$C$6)^2*$T$18</f>
        <v>3.7800683438565714E-3</v>
      </c>
      <c r="Z26" s="79">
        <f t="shared" si="2"/>
        <v>2.7399501082608886E-3</v>
      </c>
      <c r="AA26" s="79">
        <f t="shared" si="1"/>
        <v>2.8094550603621426E-3</v>
      </c>
      <c r="AB26" s="79">
        <f t="shared" si="1"/>
        <v>2.9649193857491369E-3</v>
      </c>
      <c r="AC26" s="79">
        <f t="shared" si="1"/>
        <v>3.1280592837919681E-3</v>
      </c>
      <c r="AD26" s="79">
        <f t="shared" si="1"/>
        <v>3.2785777447354703E-3</v>
      </c>
      <c r="AE26" s="79">
        <f t="shared" si="1"/>
        <v>3.416714792943264E-3</v>
      </c>
      <c r="AF26" s="79">
        <f t="shared" si="1"/>
        <v>3.5423343485205261E-3</v>
      </c>
      <c r="AG26" s="79">
        <f t="shared" si="1"/>
        <v>3.6554584601582356E-3</v>
      </c>
      <c r="AH26" s="79">
        <f t="shared" si="1"/>
        <v>3.7553762974907928E-3</v>
      </c>
      <c r="AI26" s="79">
        <f t="shared" si="1"/>
        <v>3.8413508230443101E-3</v>
      </c>
      <c r="AJ26" s="79">
        <f t="shared" si="1"/>
        <v>3.9123521098108531E-3</v>
      </c>
      <c r="AK26" s="79">
        <f t="shared" si="1"/>
        <v>3.9674644118223214E-3</v>
      </c>
      <c r="AL26" s="79">
        <f t="shared" si="1"/>
        <v>4.0056972370115639E-3</v>
      </c>
      <c r="AM26" s="79">
        <f t="shared" si="1"/>
        <v>4.0262419185991541E-3</v>
      </c>
      <c r="AN26" s="79">
        <f t="shared" si="1"/>
        <v>4.028290029275578E-3</v>
      </c>
      <c r="AO26" s="79">
        <f t="shared" si="1"/>
        <v>4.0112951708047529E-3</v>
      </c>
      <c r="AP26" s="79">
        <f t="shared" si="1"/>
        <v>3.9750752422830962E-3</v>
      </c>
      <c r="AQ26" s="79">
        <f t="shared" si="1"/>
        <v>3.9212577787726983E-3</v>
      </c>
      <c r="AR26" s="79">
        <f t="shared" si="1"/>
        <v>3.8568639823821928E-3</v>
      </c>
      <c r="AS26" s="79">
        <f t="shared" si="1"/>
        <v>3.8008783652675581E-3</v>
      </c>
      <c r="AT26" s="79">
        <f t="shared" si="1"/>
        <v>3.7784944108181359E-3</v>
      </c>
    </row>
    <row r="27" spans="1:46">
      <c r="B27" s="102">
        <f>(Phi_n!B51*Phi_p!B51-$S$13)*$T$18/((Phi_p!B51+SQRT($S$13))*$P$18+(Phi_n!B51+SQRT($S$13))*$R$18)+Device!$S$6*(Phi_n!B51^2*Phi_p!B51+Phi_p!B51^2*Phi_n!B51)*ABS(Device!$C$6)^2*$T$18</f>
        <v>2.7889582898791569E-3</v>
      </c>
      <c r="C27" s="102">
        <f>(Phi_n!C51*Phi_p!C51-$S$13)*$T$18/((Phi_p!C51+SQRT($S$13))*$P$18+(Phi_n!C51+SQRT($S$13))*$R$18)+Device!$S$6*(Phi_n!C51^2*Phi_p!C51+Phi_p!C51^2*Phi_n!C51)*ABS(Device!$C$6)^2*$T$18</f>
        <v>2.8556909558390578E-3</v>
      </c>
      <c r="D27" s="102">
        <f>(Phi_n!D51*Phi_p!D51-$S$13)*$T$18/((Phi_p!D51+SQRT($S$13))*$P$18+(Phi_n!D51+SQRT($S$13))*$R$18)+Device!$S$6*(Phi_n!D51^2*Phi_p!D51+Phi_p!D51^2*Phi_n!D51)*ABS(Device!$C$6)^2*$T$18</f>
        <v>3.00842835522453E-3</v>
      </c>
      <c r="E27" s="102">
        <f>(Phi_n!E51*Phi_p!E51-$S$13)*$T$18/((Phi_p!E51+SQRT($S$13))*$P$18+(Phi_n!E51+SQRT($S$13))*$R$18)+Device!$S$6*(Phi_n!E51^2*Phi_p!E51+Phi_p!E51^2*Phi_n!E51)*ABS(Device!$C$6)^2*$T$18</f>
        <v>3.1733210454619977E-3</v>
      </c>
      <c r="F27" s="102">
        <f>(Phi_n!F51*Phi_p!F51-$S$13)*$T$18/((Phi_p!F51+SQRT($S$13))*$P$18+(Phi_n!F51+SQRT($S$13))*$R$18)+Device!$S$6*(Phi_n!F51^2*Phi_p!F51+Phi_p!F51^2*Phi_n!F51)*ABS(Device!$C$6)^2*$T$18</f>
        <v>3.3257769650619933E-3</v>
      </c>
      <c r="G27" s="102">
        <f>(Phi_n!G51*Phi_p!G51-$S$13)*$T$18/((Phi_p!G51+SQRT($S$13))*$P$18+(Phi_n!G51+SQRT($S$13))*$R$18)+Device!$S$6*(Phi_n!G51^2*Phi_p!G51+Phi_p!G51^2*Phi_n!G51)*ABS(Device!$C$6)^2*$T$18</f>
        <v>3.4645635613116989E-3</v>
      </c>
      <c r="H27" s="102">
        <f>(Phi_n!H51*Phi_p!H51-$S$13)*$T$18/((Phi_p!H51+SQRT($S$13))*$P$18+(Phi_n!H51+SQRT($S$13))*$R$18)+Device!$S$6*(Phi_n!H51^2*Phi_p!H51+Phi_p!H51^2*Phi_n!H51)*ABS(Device!$C$6)^2*$T$18</f>
        <v>3.5899864598020548E-3</v>
      </c>
      <c r="I27" s="102">
        <f>(Phi_n!I51*Phi_p!I51-$S$13)*$T$18/((Phi_p!I51+SQRT($S$13))*$P$18+(Phi_n!I51+SQRT($S$13))*$R$18)+Device!$S$6*(Phi_n!I51^2*Phi_p!I51+Phi_p!I51^2*Phi_n!I51)*ABS(Device!$C$6)^2*$T$18</f>
        <v>3.7024049056750487E-3</v>
      </c>
      <c r="J27" s="102">
        <f>(Phi_n!J51*Phi_p!J51-$S$13)*$T$18/((Phi_p!J51+SQRT($S$13))*$P$18+(Phi_n!J51+SQRT($S$13))*$R$18)+Device!$S$6*(Phi_n!J51^2*Phi_p!J51+Phi_p!J51^2*Phi_n!J51)*ABS(Device!$C$6)^2*$T$18</f>
        <v>3.8013890818463666E-3</v>
      </c>
      <c r="K27" s="102">
        <f>(Phi_n!K51*Phi_p!K51-$S$13)*$T$18/((Phi_p!K51+SQRT($S$13))*$P$18+(Phi_n!K51+SQRT($S$13))*$R$18)+Device!$S$6*(Phi_n!K51^2*Phi_p!K51+Phi_p!K51^2*Phi_n!K51)*ABS(Device!$C$6)^2*$T$18</f>
        <v>3.8863519808888746E-3</v>
      </c>
      <c r="L27" s="102">
        <f>(Phi_n!L51*Phi_p!L51-$S$13)*$T$18/((Phi_p!L51+SQRT($S$13))*$P$18+(Phi_n!L51+SQRT($S$13))*$R$18)+Device!$S$6*(Phi_n!L51^2*Phi_p!L51+Phi_p!L51^2*Phi_n!L51)*ABS(Device!$C$6)^2*$T$18</f>
        <v>3.9563733161518556E-3</v>
      </c>
      <c r="M27" s="102">
        <f>(Phi_n!M51*Phi_p!M51-$S$13)*$T$18/((Phi_p!M51+SQRT($S$13))*$P$18+(Phi_n!M51+SQRT($S$13))*$R$18)+Device!$S$6*(Phi_n!M51^2*Phi_p!M51+Phi_p!M51^2*Phi_n!M51)*ABS(Device!$C$6)^2*$T$18</f>
        <v>4.0105876386105424E-3</v>
      </c>
      <c r="N27" s="102">
        <f>(Phi_n!N51*Phi_p!N51-$S$13)*$T$18/((Phi_p!N51+SQRT($S$13))*$P$18+(Phi_n!N51+SQRT($S$13))*$R$18)+Device!$S$6*(Phi_n!N51^2*Phi_p!N51+Phi_p!N51^2*Phi_n!N51)*ABS(Device!$C$6)^2*$T$18</f>
        <v>4.0480186317819527E-3</v>
      </c>
      <c r="O27" s="102">
        <f>(Phi_n!O51*Phi_p!O51-$S$13)*$T$18/((Phi_p!O51+SQRT($S$13))*$P$18+(Phi_n!O51+SQRT($S$13))*$R$18)+Device!$S$6*(Phi_n!O51^2*Phi_p!O51+Phi_p!O51^2*Phi_n!O51)*ABS(Device!$C$6)^2*$T$18</f>
        <v>4.0678216577137768E-3</v>
      </c>
      <c r="P27" s="102">
        <f>(Phi_n!P51*Phi_p!P51-$S$13)*$T$18/((Phi_p!P51+SQRT($S$13))*$P$18+(Phi_n!P51+SQRT($S$13))*$R$18)+Device!$S$6*(Phi_n!P51^2*Phi_p!P51+Phi_p!P51^2*Phi_n!P51)*ABS(Device!$C$6)^2*$T$18</f>
        <v>4.069072631449973E-3</v>
      </c>
      <c r="Q27" s="102">
        <f>(Phi_n!Q51*Phi_p!Q51-$S$13)*$T$18/((Phi_p!Q51+SQRT($S$13))*$P$18+(Phi_n!Q51+SQRT($S$13))*$R$18)+Device!$S$6*(Phi_n!Q51^2*Phi_p!Q51+Phi_p!Q51^2*Phi_n!Q51)*ABS(Device!$C$6)^2*$T$18</f>
        <v>4.0509933194629207E-3</v>
      </c>
      <c r="R27" s="102">
        <f>(Phi_n!R51*Phi_p!R51-$S$13)*$T$18/((Phi_p!R51+SQRT($S$13))*$P$18+(Phi_n!R51+SQRT($S$13))*$R$18)+Device!$S$6*(Phi_n!R51^2*Phi_p!R51+Phi_p!R51^2*Phi_n!R51)*ABS(Device!$C$6)^2*$T$18</f>
        <v>4.0129215031007581E-3</v>
      </c>
      <c r="S27" s="102">
        <f>(Phi_n!S51*Phi_p!S51-$S$13)*$T$18/((Phi_p!S51+SQRT($S$13))*$P$18+(Phi_n!S51+SQRT($S$13))*$R$18)+Device!$S$6*(Phi_n!S51^2*Phi_p!S51+Phi_p!S51^2*Phi_n!S51)*ABS(Device!$C$6)^2*$T$18</f>
        <v>3.9557152802351132E-3</v>
      </c>
      <c r="T27" s="102">
        <f>(Phi_n!T51*Phi_p!T51-$S$13)*$T$18/((Phi_p!T51+SQRT($S$13))*$P$18+(Phi_n!T51+SQRT($S$13))*$R$18)+Device!$S$6*(Phi_n!T51^2*Phi_p!T51+Phi_p!T51^2*Phi_n!T51)*ABS(Device!$C$6)^2*$T$18</f>
        <v>3.8856897108682786E-3</v>
      </c>
      <c r="U27" s="102">
        <f>(Phi_n!U51*Phi_p!U51-$S$13)*$T$18/((Phi_p!U51+SQRT($S$13))*$P$18+(Phi_n!U51+SQRT($S$13))*$R$18)+Device!$S$6*(Phi_n!U51^2*Phi_p!U51+Phi_p!U51^2*Phi_n!U51)*ABS(Device!$C$6)^2*$T$18</f>
        <v>3.8235547192145836E-3</v>
      </c>
      <c r="V27" s="102">
        <f>(Phi_n!V51*Phi_p!V51-$S$13)*$T$18/((Phi_p!V51+SQRT($S$13))*$P$18+(Phi_n!V51+SQRT($S$13))*$R$18)+Device!$S$6*(Phi_n!V51^2*Phi_p!V51+Phi_p!V51^2*Phi_n!V51)*ABS(Device!$C$6)^2*$T$18</f>
        <v>3.7985754011382344E-3</v>
      </c>
      <c r="Z27" s="79">
        <f t="shared" si="2"/>
        <v>2.7877218866502592E-3</v>
      </c>
      <c r="AA27" s="79">
        <f t="shared" si="1"/>
        <v>2.8546295350452555E-3</v>
      </c>
      <c r="AB27" s="79">
        <f t="shared" si="1"/>
        <v>3.0076275247813518E-3</v>
      </c>
      <c r="AC27" s="79">
        <f t="shared" si="1"/>
        <v>3.1725725174351219E-3</v>
      </c>
      <c r="AD27" s="79">
        <f t="shared" si="1"/>
        <v>3.3250269773733615E-3</v>
      </c>
      <c r="AE27" s="79">
        <f t="shared" si="1"/>
        <v>3.4638206567606349E-3</v>
      </c>
      <c r="AF27" s="79">
        <f t="shared" si="1"/>
        <v>3.5892536597691913E-3</v>
      </c>
      <c r="AG27" s="79">
        <f t="shared" si="1"/>
        <v>3.701686801953756E-3</v>
      </c>
      <c r="AH27" s="79">
        <f t="shared" si="1"/>
        <v>3.8006854991691234E-3</v>
      </c>
      <c r="AI27" s="79">
        <f t="shared" si="1"/>
        <v>3.8856634144830518E-3</v>
      </c>
      <c r="AJ27" s="79">
        <f t="shared" si="1"/>
        <v>3.9556976342339008E-3</v>
      </c>
      <c r="AK27" s="79">
        <f t="shared" si="1"/>
        <v>4.0099236632548281E-3</v>
      </c>
      <c r="AL27" s="79">
        <f t="shared" si="1"/>
        <v>4.0473635020419245E-3</v>
      </c>
      <c r="AM27" s="79">
        <f t="shared" si="1"/>
        <v>4.0671739029402125E-3</v>
      </c>
      <c r="AN27" s="79">
        <f t="shared" si="1"/>
        <v>4.0684293999256414E-3</v>
      </c>
      <c r="AO27" s="79">
        <f t="shared" si="1"/>
        <v>4.050353152589458E-3</v>
      </c>
      <c r="AP27" s="79">
        <f t="shared" si="1"/>
        <v>4.0122778074865029E-3</v>
      </c>
      <c r="AQ27" s="79">
        <f t="shared" si="1"/>
        <v>3.9550496792878052E-3</v>
      </c>
      <c r="AR27" s="79">
        <f t="shared" si="1"/>
        <v>3.8849407539335397E-3</v>
      </c>
      <c r="AS27" s="79">
        <f t="shared" si="1"/>
        <v>3.8226787361923665E-3</v>
      </c>
      <c r="AT27" s="79">
        <f t="shared" si="1"/>
        <v>3.7976481137688323E-3</v>
      </c>
    </row>
    <row r="28" spans="1:46">
      <c r="B28" s="102">
        <f>(Phi_n!B52*Phi_p!B52-$S$13)*$T$18/((Phi_p!B52+SQRT($S$13))*$P$18+(Phi_n!B52+SQRT($S$13))*$R$18)+Device!$S$6*(Phi_n!B52^2*Phi_p!B52+Phi_p!B52^2*Phi_n!B52)*ABS(Device!$C$6)^2*$T$18</f>
        <v>2.8268630605897231E-3</v>
      </c>
      <c r="C28" s="102">
        <f>(Phi_n!C52*Phi_p!C52-$S$13)*$T$18/((Phi_p!C52+SQRT($S$13))*$P$18+(Phi_n!C52+SQRT($S$13))*$R$18)+Device!$S$6*(Phi_n!C52^2*Phi_p!C52+Phi_p!C52^2*Phi_n!C52)*ABS(Device!$C$6)^2*$T$18</f>
        <v>2.89222634108501E-3</v>
      </c>
      <c r="D28" s="102">
        <f>(Phi_n!D52*Phi_p!D52-$S$13)*$T$18/((Phi_p!D52+SQRT($S$13))*$P$18+(Phi_n!D52+SQRT($S$13))*$R$18)+Device!$S$6*(Phi_n!D52^2*Phi_p!D52+Phi_p!D52^2*Phi_n!D52)*ABS(Device!$C$6)^2*$T$18</f>
        <v>3.0444021974160968E-3</v>
      </c>
      <c r="E28" s="102">
        <f>(Phi_n!E52*Phi_p!E52-$S$13)*$T$18/((Phi_p!E52+SQRT($S$13))*$P$18+(Phi_n!E52+SQRT($S$13))*$R$18)+Device!$S$6*(Phi_n!E52^2*Phi_p!E52+Phi_p!E52^2*Phi_n!E52)*ABS(Device!$C$6)^2*$T$18</f>
        <v>3.2115071825264923E-3</v>
      </c>
      <c r="F28" s="102">
        <f>(Phi_n!F52*Phi_p!F52-$S$13)*$T$18/((Phi_p!F52+SQRT($S$13))*$P$18+(Phi_n!F52+SQRT($S$13))*$R$18)+Device!$S$6*(Phi_n!F52^2*Phi_p!F52+Phi_p!F52^2*Phi_n!F52)*ABS(Device!$C$6)^2*$T$18</f>
        <v>3.3659018967310919E-3</v>
      </c>
      <c r="G28" s="102">
        <f>(Phi_n!G52*Phi_p!G52-$S$13)*$T$18/((Phi_p!G52+SQRT($S$13))*$P$18+(Phi_n!G52+SQRT($S$13))*$R$18)+Device!$S$6*(Phi_n!G52^2*Phi_p!G52+Phi_p!G52^2*Phi_n!G52)*ABS(Device!$C$6)^2*$T$18</f>
        <v>3.5054025713294841E-3</v>
      </c>
      <c r="H28" s="102">
        <f>(Phi_n!H52*Phi_p!H52-$S$13)*$T$18/((Phi_p!H52+SQRT($S$13))*$P$18+(Phi_n!H52+SQRT($S$13))*$R$18)+Device!$S$6*(Phi_n!H52^2*Phi_p!H52+Phi_p!H52^2*Phi_n!H52)*ABS(Device!$C$6)^2*$T$18</f>
        <v>3.630708536871551E-3</v>
      </c>
      <c r="I28" s="102">
        <f>(Phi_n!I52*Phi_p!I52-$S$13)*$T$18/((Phi_p!I52+SQRT($S$13))*$P$18+(Phi_n!I52+SQRT($S$13))*$R$18)+Device!$S$6*(Phi_n!I52^2*Phi_p!I52+Phi_p!I52^2*Phi_n!I52)*ABS(Device!$C$6)^2*$T$18</f>
        <v>3.7425365317454162E-3</v>
      </c>
      <c r="J28" s="102">
        <f>(Phi_n!J52*Phi_p!J52-$S$13)*$T$18/((Phi_p!J52+SQRT($S$13))*$P$18+(Phi_n!J52+SQRT($S$13))*$R$18)+Device!$S$6*(Phi_n!J52^2*Phi_p!J52+Phi_p!J52^2*Phi_n!J52)*ABS(Device!$C$6)^2*$T$18</f>
        <v>3.8406992268399153E-3</v>
      </c>
      <c r="K28" s="102">
        <f>(Phi_n!K52*Phi_p!K52-$S$13)*$T$18/((Phi_p!K52+SQRT($S$13))*$P$18+(Phi_n!K52+SQRT($S$13))*$R$18)+Device!$S$6*(Phi_n!K52^2*Phi_p!K52+Phi_p!K52^2*Phi_n!K52)*ABS(Device!$C$6)^2*$T$18</f>
        <v>3.9247679354660302E-3</v>
      </c>
      <c r="L28" s="102">
        <f>(Phi_n!L52*Phi_p!L52-$S$13)*$T$18/((Phi_p!L52+SQRT($S$13))*$P$18+(Phi_n!L52+SQRT($S$13))*$R$18)+Device!$S$6*(Phi_n!L52^2*Phi_p!L52+Phi_p!L52^2*Phi_n!L52)*ABS(Device!$C$6)^2*$T$18</f>
        <v>3.9939095991553741E-3</v>
      </c>
      <c r="M28" s="102">
        <f>(Phi_n!M52*Phi_p!M52-$S$13)*$T$18/((Phi_p!M52+SQRT($S$13))*$P$18+(Phi_n!M52+SQRT($S$13))*$R$18)+Device!$S$6*(Phi_n!M52^2*Phi_p!M52+Phi_p!M52^2*Phi_n!M52)*ABS(Device!$C$6)^2*$T$18</f>
        <v>4.0473179379216509E-3</v>
      </c>
      <c r="N28" s="102">
        <f>(Phi_n!N52*Phi_p!N52-$S$13)*$T$18/((Phi_p!N52+SQRT($S$13))*$P$18+(Phi_n!N52+SQRT($S$13))*$R$18)+Device!$S$6*(Phi_n!N52^2*Phi_p!N52+Phi_p!N52^2*Phi_n!N52)*ABS(Device!$C$6)^2*$T$18</f>
        <v>4.0840155721593076E-3</v>
      </c>
      <c r="O28" s="102">
        <f>(Phi_n!O52*Phi_p!O52-$S$13)*$T$18/((Phi_p!O52+SQRT($S$13))*$P$18+(Phi_n!O52+SQRT($S$13))*$R$18)+Device!$S$6*(Phi_n!O52^2*Phi_p!O52+Phi_p!O52^2*Phi_n!O52)*ABS(Device!$C$6)^2*$T$18</f>
        <v>4.103133496475047E-3</v>
      </c>
      <c r="P28" s="102">
        <f>(Phi_n!P52*Phi_p!P52-$S$13)*$T$18/((Phi_p!P52+SQRT($S$13))*$P$18+(Phi_n!P52+SQRT($S$13))*$R$18)+Device!$S$6*(Phi_n!P52^2*Phi_p!P52+Phi_p!P52^2*Phi_n!P52)*ABS(Device!$C$6)^2*$T$18</f>
        <v>4.1036180279015741E-3</v>
      </c>
      <c r="Q28" s="102">
        <f>(Phi_n!Q52*Phi_p!Q52-$S$13)*$T$18/((Phi_p!Q52+SQRT($S$13))*$P$18+(Phi_n!Q52+SQRT($S$13))*$R$18)+Device!$S$6*(Phi_n!Q52^2*Phi_p!Q52+Phi_p!Q52^2*Phi_n!Q52)*ABS(Device!$C$6)^2*$T$18</f>
        <v>4.0844681899402388E-3</v>
      </c>
      <c r="R28" s="102">
        <f>(Phi_n!R52*Phi_p!R52-$S$13)*$T$18/((Phi_p!R52+SQRT($S$13))*$P$18+(Phi_n!R52+SQRT($S$13))*$R$18)+Device!$S$6*(Phi_n!R52^2*Phi_p!R52+Phi_p!R52^2*Phi_n!R52)*ABS(Device!$C$6)^2*$T$18</f>
        <v>4.0444900233623845E-3</v>
      </c>
      <c r="S28" s="102">
        <f>(Phi_n!S52*Phi_p!S52-$S$13)*$T$18/((Phi_p!S52+SQRT($S$13))*$P$18+(Phi_n!S52+SQRT($S$13))*$R$18)+Device!$S$6*(Phi_n!S52^2*Phi_p!S52+Phi_p!S52^2*Phi_n!S52)*ABS(Device!$C$6)^2*$T$18</f>
        <v>3.9836588705800778E-3</v>
      </c>
      <c r="T28" s="102">
        <f>(Phi_n!T52*Phi_p!T52-$S$13)*$T$18/((Phi_p!T52+SQRT($S$13))*$P$18+(Phi_n!T52+SQRT($S$13))*$R$18)+Device!$S$6*(Phi_n!T52^2*Phi_p!T52+Phi_p!T52^2*Phi_n!T52)*ABS(Device!$C$6)^2*$T$18</f>
        <v>3.9072047105167497E-3</v>
      </c>
      <c r="U28" s="102">
        <f>(Phi_n!U52*Phi_p!U52-$S$13)*$T$18/((Phi_p!U52+SQRT($S$13))*$P$18+(Phi_n!U52+SQRT($S$13))*$R$18)+Device!$S$6*(Phi_n!U52^2*Phi_p!U52+Phi_p!U52^2*Phi_n!U52)*ABS(Device!$C$6)^2*$T$18</f>
        <v>3.8377503194025752E-3</v>
      </c>
      <c r="V28" s="102">
        <f>(Phi_n!V52*Phi_p!V52-$S$13)*$T$18/((Phi_p!V52+SQRT($S$13))*$P$18+(Phi_n!V52+SQRT($S$13))*$R$18)+Device!$S$6*(Phi_n!V52^2*Phi_p!V52+Phi_p!V52^2*Phi_n!V52)*ABS(Device!$C$6)^2*$T$18</f>
        <v>3.8097051503142242E-3</v>
      </c>
      <c r="Z28" s="79">
        <f t="shared" si="2"/>
        <v>2.825561423007886E-3</v>
      </c>
      <c r="AA28" s="79">
        <f t="shared" si="1"/>
        <v>2.8910015078086231E-3</v>
      </c>
      <c r="AB28" s="79">
        <f t="shared" si="1"/>
        <v>3.0433550965377584E-3</v>
      </c>
      <c r="AC28" s="79">
        <f t="shared" si="1"/>
        <v>3.2105349642415756E-3</v>
      </c>
      <c r="AD28" s="79">
        <f t="shared" si="1"/>
        <v>3.364931988326555E-3</v>
      </c>
      <c r="AE28" s="79">
        <f t="shared" si="1"/>
        <v>3.5044383088803843E-3</v>
      </c>
      <c r="AF28" s="79">
        <f t="shared" si="1"/>
        <v>3.6297527723701218E-3</v>
      </c>
      <c r="AG28" s="79">
        <f t="shared" si="1"/>
        <v>3.7415942364842866E-3</v>
      </c>
      <c r="AH28" s="79">
        <f t="shared" si="1"/>
        <v>3.8397703601645216E-3</v>
      </c>
      <c r="AI28" s="79">
        <f t="shared" si="1"/>
        <v>3.923853355754665E-3</v>
      </c>
      <c r="AJ28" s="79">
        <f t="shared" si="1"/>
        <v>3.993007214102999E-3</v>
      </c>
      <c r="AK28" s="79">
        <f t="shared" si="1"/>
        <v>4.0464269470351626E-3</v>
      </c>
      <c r="AL28" s="79">
        <f t="shared" si="1"/>
        <v>4.0831331332094236E-3</v>
      </c>
      <c r="AM28" s="79">
        <f t="shared" si="1"/>
        <v>4.1022586840968331E-3</v>
      </c>
      <c r="AN28" s="79">
        <f t="shared" si="1"/>
        <v>4.1027481477564631E-3</v>
      </c>
      <c r="AO28" s="79">
        <f t="shared" si="1"/>
        <v>4.0836030466026609E-3</v>
      </c>
      <c r="AP28" s="79">
        <f t="shared" si="1"/>
        <v>4.0436238903594404E-3</v>
      </c>
      <c r="AQ28" s="79">
        <f t="shared" si="1"/>
        <v>3.9827751115869238E-3</v>
      </c>
      <c r="AR28" s="79">
        <f t="shared" si="1"/>
        <v>3.9062285770201407E-3</v>
      </c>
      <c r="AS28" s="79">
        <f t="shared" si="1"/>
        <v>3.8366198858430442E-3</v>
      </c>
      <c r="AT28" s="79">
        <f t="shared" si="1"/>
        <v>3.8085157911461687E-3</v>
      </c>
    </row>
    <row r="29" spans="1:46">
      <c r="B29" s="102">
        <f>(Phi_n!B53*Phi_p!B53-$S$13)*$T$18/((Phi_p!B53+SQRT($S$13))*$P$18+(Phi_n!B53+SQRT($S$13))*$R$18)+Device!$S$6*(Phi_n!B53^2*Phi_p!B53+Phi_p!B53^2*Phi_n!B53)*ABS(Device!$C$6)^2*$T$18</f>
        <v>2.8546157613659781E-3</v>
      </c>
      <c r="C29" s="102">
        <f>(Phi_n!C53*Phi_p!C53-$S$13)*$T$18/((Phi_p!C53+SQRT($S$13))*$P$18+(Phi_n!C53+SQRT($S$13))*$R$18)+Device!$S$6*(Phi_n!C53^2*Phi_p!C53+Phi_p!C53^2*Phi_n!C53)*ABS(Device!$C$6)^2*$T$18</f>
        <v>2.9192014304162172E-3</v>
      </c>
      <c r="D29" s="102">
        <f>(Phi_n!D53*Phi_p!D53-$S$13)*$T$18/((Phi_p!D53+SQRT($S$13))*$P$18+(Phi_n!D53+SQRT($S$13))*$R$18)+Device!$S$6*(Phi_n!D53^2*Phi_p!D53+Phi_p!D53^2*Phi_n!D53)*ABS(Device!$C$6)^2*$T$18</f>
        <v>3.0722262074084502E-3</v>
      </c>
      <c r="E29" s="102">
        <f>(Phi_n!E53*Phi_p!E53-$S$13)*$T$18/((Phi_p!E53+SQRT($S$13))*$P$18+(Phi_n!E53+SQRT($S$13))*$R$18)+Device!$S$6*(Phi_n!E53^2*Phi_p!E53+Phi_p!E53^2*Phi_n!E53)*ABS(Device!$C$6)^2*$T$18</f>
        <v>3.2421649783712899E-3</v>
      </c>
      <c r="F29" s="102">
        <f>(Phi_n!F53*Phi_p!F53-$S$13)*$T$18/((Phi_p!F53+SQRT($S$13))*$P$18+(Phi_n!F53+SQRT($S$13))*$R$18)+Device!$S$6*(Phi_n!F53^2*Phi_p!F53+Phi_p!F53^2*Phi_n!F53)*ABS(Device!$C$6)^2*$T$18</f>
        <v>3.3985329591845409E-3</v>
      </c>
      <c r="G29" s="102">
        <f>(Phi_n!G53*Phi_p!G53-$S$13)*$T$18/((Phi_p!G53+SQRT($S$13))*$P$18+(Phi_n!G53+SQRT($S$13))*$R$18)+Device!$S$6*(Phi_n!G53^2*Phi_p!G53+Phi_p!G53^2*Phi_n!G53)*ABS(Device!$C$6)^2*$T$18</f>
        <v>3.5387925771336605E-3</v>
      </c>
      <c r="H29" s="102">
        <f>(Phi_n!H53*Phi_p!H53-$S$13)*$T$18/((Phi_p!H53+SQRT($S$13))*$P$18+(Phi_n!H53+SQRT($S$13))*$R$18)+Device!$S$6*(Phi_n!H53^2*Phi_p!H53+Phi_p!H53^2*Phi_n!H53)*ABS(Device!$C$6)^2*$T$18</f>
        <v>3.6640391828354785E-3</v>
      </c>
      <c r="I29" s="102">
        <f>(Phi_n!I53*Phi_p!I53-$S$13)*$T$18/((Phi_p!I53+SQRT($S$13))*$P$18+(Phi_n!I53+SQRT($S$13))*$R$18)+Device!$S$6*(Phi_n!I53^2*Phi_p!I53+Phi_p!I53^2*Phi_n!I53)*ABS(Device!$C$6)^2*$T$18</f>
        <v>3.7753696560567712E-3</v>
      </c>
      <c r="J29" s="102">
        <f>(Phi_n!J53*Phi_p!J53-$S$13)*$T$18/((Phi_p!J53+SQRT($S$13))*$P$18+(Phi_n!J53+SQRT($S$13))*$R$18)+Device!$S$6*(Phi_n!J53^2*Phi_p!J53+Phi_p!J53^2*Phi_n!J53)*ABS(Device!$C$6)^2*$T$18</f>
        <v>3.8728023593376866E-3</v>
      </c>
      <c r="K29" s="102">
        <f>(Phi_n!K53*Phi_p!K53-$S$13)*$T$18/((Phi_p!K53+SQRT($S$13))*$P$18+(Phi_n!K53+SQRT($S$13))*$R$18)+Device!$S$6*(Phi_n!K53^2*Phi_p!K53+Phi_p!K53^2*Phi_n!K53)*ABS(Device!$C$6)^2*$T$18</f>
        <v>3.9560761645234593E-3</v>
      </c>
      <c r="L29" s="102">
        <f>(Phi_n!L53*Phi_p!L53-$S$13)*$T$18/((Phi_p!L53+SQRT($S$13))*$P$18+(Phi_n!L53+SQRT($S$13))*$R$18)+Device!$S$6*(Phi_n!L53^2*Phi_p!L53+Phi_p!L53^2*Phi_n!L53)*ABS(Device!$C$6)^2*$T$18</f>
        <v>4.0244223927770242E-3</v>
      </c>
      <c r="M29" s="102">
        <f>(Phi_n!M53*Phi_p!M53-$S$13)*$T$18/((Phi_p!M53+SQRT($S$13))*$P$18+(Phi_n!M53+SQRT($S$13))*$R$18)+Device!$S$6*(Phi_n!M53^2*Phi_p!M53+Phi_p!M53^2*Phi_n!M53)*ABS(Device!$C$6)^2*$T$18</f>
        <v>4.0771047651686695E-3</v>
      </c>
      <c r="N29" s="102">
        <f>(Phi_n!N53*Phi_p!N53-$S$13)*$T$18/((Phi_p!N53+SQRT($S$13))*$P$18+(Phi_n!N53+SQRT($S$13))*$R$18)+Device!$S$6*(Phi_n!N53^2*Phi_p!N53+Phi_p!N53^2*Phi_n!N53)*ABS(Device!$C$6)^2*$T$18</f>
        <v>4.1131281883828473E-3</v>
      </c>
      <c r="O29" s="102">
        <f>(Phi_n!O53*Phi_p!O53-$S$13)*$T$18/((Phi_p!O53+SQRT($S$13))*$P$18+(Phi_n!O53+SQRT($S$13))*$R$18)+Device!$S$6*(Phi_n!O53^2*Phi_p!O53+Phi_p!O53^2*Phi_n!O53)*ABS(Device!$C$6)^2*$T$18</f>
        <v>4.1316142691831302E-3</v>
      </c>
      <c r="P29" s="102">
        <f>(Phi_n!P53*Phi_p!P53-$S$13)*$T$18/((Phi_p!P53+SQRT($S$13))*$P$18+(Phi_n!P53+SQRT($S$13))*$R$18)+Device!$S$6*(Phi_n!P53^2*Phi_p!P53+Phi_p!P53^2*Phi_n!P53)*ABS(Device!$C$6)^2*$T$18</f>
        <v>4.1313640793760762E-3</v>
      </c>
      <c r="Q29" s="102">
        <f>(Phi_n!Q53*Phi_p!Q53-$S$13)*$T$18/((Phi_p!Q53+SQRT($S$13))*$P$18+(Phi_n!Q53+SQRT($S$13))*$R$18)+Device!$S$6*(Phi_n!Q53^2*Phi_p!Q53+Phi_p!Q53^2*Phi_n!Q53)*ABS(Device!$C$6)^2*$T$18</f>
        <v>4.1111717685402924E-3</v>
      </c>
      <c r="R29" s="102">
        <f>(Phi_n!R53*Phi_p!R53-$S$13)*$T$18/((Phi_p!R53+SQRT($S$13))*$P$18+(Phi_n!R53+SQRT($S$13))*$R$18)+Device!$S$6*(Phi_n!R53^2*Phi_p!R53+Phi_p!R53^2*Phi_n!R53)*ABS(Device!$C$6)^2*$T$18</f>
        <v>4.0692623792647582E-3</v>
      </c>
      <c r="S29" s="102">
        <f>(Phi_n!S53*Phi_p!S53-$S$13)*$T$18/((Phi_p!S53+SQRT($S$13))*$P$18+(Phi_n!S53+SQRT($S$13))*$R$18)+Device!$S$6*(Phi_n!S53^2*Phi_p!S53+Phi_p!S53^2*Phi_n!S53)*ABS(Device!$C$6)^2*$T$18</f>
        <v>4.0046346924518441E-3</v>
      </c>
      <c r="T29" s="102">
        <f>(Phi_n!T53*Phi_p!T53-$S$13)*$T$18/((Phi_p!T53+SQRT($S$13))*$P$18+(Phi_n!T53+SQRT($S$13))*$R$18)+Device!$S$6*(Phi_n!T53^2*Phi_p!T53+Phi_p!T53^2*Phi_n!T53)*ABS(Device!$C$6)^2*$T$18</f>
        <v>3.9209663805527166E-3</v>
      </c>
      <c r="U29" s="102">
        <f>(Phi_n!U53*Phi_p!U53-$S$13)*$T$18/((Phi_p!U53+SQRT($S$13))*$P$18+(Phi_n!U53+SQRT($S$13))*$R$18)+Device!$S$6*(Phi_n!U53^2*Phi_p!U53+Phi_p!U53^2*Phi_n!U53)*ABS(Device!$C$6)^2*$T$18</f>
        <v>3.8429223121119044E-3</v>
      </c>
      <c r="V29" s="102">
        <f>(Phi_n!V53*Phi_p!V53-$S$13)*$T$18/((Phi_p!V53+SQRT($S$13))*$P$18+(Phi_n!V53+SQRT($S$13))*$R$18)+Device!$S$6*(Phi_n!V53^2*Phi_p!V53+Phi_p!V53^2*Phi_n!V53)*ABS(Device!$C$6)^2*$T$18</f>
        <v>3.8113311134825544E-3</v>
      </c>
      <c r="Z29" s="79">
        <f t="shared" si="2"/>
        <v>2.8535660116897447E-3</v>
      </c>
      <c r="AA29" s="79">
        <f t="shared" si="1"/>
        <v>2.9183032527346372E-3</v>
      </c>
      <c r="AB29" s="79">
        <f t="shared" si="1"/>
        <v>3.0716012178863611E-3</v>
      </c>
      <c r="AC29" s="79">
        <f t="shared" si="1"/>
        <v>3.2416314496165589E-3</v>
      </c>
      <c r="AD29" s="79">
        <f t="shared" si="1"/>
        <v>3.3980012489602572E-3</v>
      </c>
      <c r="AE29" s="79">
        <f t="shared" si="1"/>
        <v>3.5382636538152969E-3</v>
      </c>
      <c r="AF29" s="79">
        <f t="shared" si="1"/>
        <v>3.6635156154340908E-3</v>
      </c>
      <c r="AG29" s="79">
        <f t="shared" si="1"/>
        <v>3.774857325946789E-3</v>
      </c>
      <c r="AH29" s="79">
        <f t="shared" si="1"/>
        <v>3.8723012739160685E-3</v>
      </c>
      <c r="AI29" s="79">
        <f t="shared" si="1"/>
        <v>3.9555878951384356E-3</v>
      </c>
      <c r="AJ29" s="79">
        <f t="shared" si="1"/>
        <v>4.0239448604030281E-3</v>
      </c>
      <c r="AK29" s="79">
        <f t="shared" si="1"/>
        <v>4.0766378766063267E-3</v>
      </c>
      <c r="AL29" s="79">
        <f t="shared" si="1"/>
        <v>4.1126691164479054E-3</v>
      </c>
      <c r="AM29" s="79">
        <f t="shared" si="1"/>
        <v>4.1311630073831117E-3</v>
      </c>
      <c r="AN29" s="79">
        <f t="shared" si="1"/>
        <v>4.1309180881367608E-3</v>
      </c>
      <c r="AO29" s="79">
        <f t="shared" si="1"/>
        <v>4.1107326917572875E-3</v>
      </c>
      <c r="AP29" s="79">
        <f t="shared" si="1"/>
        <v>4.0688255780134096E-3</v>
      </c>
      <c r="AQ29" s="79">
        <f t="shared" si="1"/>
        <v>4.0041874450779252E-3</v>
      </c>
      <c r="AR29" s="79">
        <f t="shared" si="1"/>
        <v>3.9204187729077675E-3</v>
      </c>
      <c r="AS29" s="79">
        <f t="shared" si="1"/>
        <v>3.8421866992472461E-3</v>
      </c>
      <c r="AT29" s="79">
        <f t="shared" si="1"/>
        <v>3.8105296575169471E-3</v>
      </c>
    </row>
    <row r="30" spans="1:46">
      <c r="B30" s="102">
        <f>(Phi_n!B54*Phi_p!B54-$S$13)*$T$18/((Phi_p!B54+SQRT($S$13))*$P$18+(Phi_n!B54+SQRT($S$13))*$R$18)+Device!$S$6*(Phi_n!B54^2*Phi_p!B54+Phi_p!B54^2*Phi_n!B54)*ABS(Device!$C$6)^2*$T$18</f>
        <v>2.874105081073863E-3</v>
      </c>
      <c r="C30" s="102">
        <f>(Phi_n!C54*Phi_p!C54-$S$13)*$T$18/((Phi_p!C54+SQRT($S$13))*$P$18+(Phi_n!C54+SQRT($S$13))*$R$18)+Device!$S$6*(Phi_n!C54^2*Phi_p!C54+Phi_p!C54^2*Phi_n!C54)*ABS(Device!$C$6)^2*$T$18</f>
        <v>2.939119750502755E-3</v>
      </c>
      <c r="D30" s="102">
        <f>(Phi_n!D54*Phi_p!D54-$S$13)*$T$18/((Phi_p!D54+SQRT($S$13))*$P$18+(Phi_n!D54+SQRT($S$13))*$R$18)+Device!$S$6*(Phi_n!D54^2*Phi_p!D54+Phi_p!D54^2*Phi_n!D54)*ABS(Device!$C$6)^2*$T$18</f>
        <v>3.0951917135113552E-3</v>
      </c>
      <c r="E30" s="102">
        <f>(Phi_n!E54*Phi_p!E54-$S$13)*$T$18/((Phi_p!E54+SQRT($S$13))*$P$18+(Phi_n!E54+SQRT($S$13))*$R$18)+Device!$S$6*(Phi_n!E54^2*Phi_p!E54+Phi_p!E54^2*Phi_n!E54)*ABS(Device!$C$6)^2*$T$18</f>
        <v>3.2687238831708596E-3</v>
      </c>
      <c r="F30" s="102">
        <f>(Phi_n!F54*Phi_p!F54-$S$13)*$T$18/((Phi_p!F54+SQRT($S$13))*$P$18+(Phi_n!F54+SQRT($S$13))*$R$18)+Device!$S$6*(Phi_n!F54^2*Phi_p!F54+Phi_p!F54^2*Phi_n!F54)*ABS(Device!$C$6)^2*$T$18</f>
        <v>3.4270949811548122E-3</v>
      </c>
      <c r="G30" s="102">
        <f>(Phi_n!G54*Phi_p!G54-$S$13)*$T$18/((Phi_p!G54+SQRT($S$13))*$P$18+(Phi_n!G54+SQRT($S$13))*$R$18)+Device!$S$6*(Phi_n!G54^2*Phi_p!G54+Phi_p!G54^2*Phi_n!G54)*ABS(Device!$C$6)^2*$T$18</f>
        <v>3.5681375102528611E-3</v>
      </c>
      <c r="H30" s="102">
        <f>(Phi_n!H54*Phi_p!H54-$S$13)*$T$18/((Phi_p!H54+SQRT($S$13))*$P$18+(Phi_n!H54+SQRT($S$13))*$R$18)+Device!$S$6*(Phi_n!H54^2*Phi_p!H54+Phi_p!H54^2*Phi_n!H54)*ABS(Device!$C$6)^2*$T$18</f>
        <v>3.693360741454944E-3</v>
      </c>
      <c r="I30" s="102">
        <f>(Phi_n!I54*Phi_p!I54-$S$13)*$T$18/((Phi_p!I54+SQRT($S$13))*$P$18+(Phi_n!I54+SQRT($S$13))*$R$18)+Device!$S$6*(Phi_n!I54^2*Phi_p!I54+Phi_p!I54^2*Phi_n!I54)*ABS(Device!$C$6)^2*$T$18</f>
        <v>3.8042732316437514E-3</v>
      </c>
      <c r="J30" s="102">
        <f>(Phi_n!J54*Phi_p!J54-$S$13)*$T$18/((Phi_p!J54+SQRT($S$13))*$P$18+(Phi_n!J54+SQRT($S$13))*$R$18)+Device!$S$6*(Phi_n!J54^2*Phi_p!J54+Phi_p!J54^2*Phi_n!J54)*ABS(Device!$C$6)^2*$T$18</f>
        <v>3.9010543480690026E-3</v>
      </c>
      <c r="K30" s="102">
        <f>(Phi_n!K54*Phi_p!K54-$S$13)*$T$18/((Phi_p!K54+SQRT($S$13))*$P$18+(Phi_n!K54+SQRT($S$13))*$R$18)+Device!$S$6*(Phi_n!K54^2*Phi_p!K54+Phi_p!K54^2*Phi_n!K54)*ABS(Device!$C$6)^2*$T$18</f>
        <v>3.9836248960934077E-3</v>
      </c>
      <c r="L30" s="102">
        <f>(Phi_n!L54*Phi_p!L54-$S$13)*$T$18/((Phi_p!L54+SQRT($S$13))*$P$18+(Phi_n!L54+SQRT($S$13))*$R$18)+Device!$S$6*(Phi_n!L54^2*Phi_p!L54+Phi_p!L54^2*Phi_n!L54)*ABS(Device!$C$6)^2*$T$18</f>
        <v>4.0512517710595674E-3</v>
      </c>
      <c r="M30" s="102">
        <f>(Phi_n!M54*Phi_p!M54-$S$13)*$T$18/((Phi_p!M54+SQRT($S$13))*$P$18+(Phi_n!M54+SQRT($S$13))*$R$18)+Device!$S$6*(Phi_n!M54^2*Phi_p!M54+Phi_p!M54^2*Phi_n!M54)*ABS(Device!$C$6)^2*$T$18</f>
        <v>4.1032851591595284E-3</v>
      </c>
      <c r="N30" s="102">
        <f>(Phi_n!N54*Phi_p!N54-$S$13)*$T$18/((Phi_p!N54+SQRT($S$13))*$P$18+(Phi_n!N54+SQRT($S$13))*$R$18)+Device!$S$6*(Phi_n!N54^2*Phi_p!N54+Phi_p!N54^2*Phi_n!N54)*ABS(Device!$C$6)^2*$T$18</f>
        <v>4.1386899584113408E-3</v>
      </c>
      <c r="O30" s="102">
        <f>(Phi_n!O54*Phi_p!O54-$S$13)*$T$18/((Phi_p!O54+SQRT($S$13))*$P$18+(Phi_n!O54+SQRT($S$13))*$R$18)+Device!$S$6*(Phi_n!O54^2*Phi_p!O54+Phi_p!O54^2*Phi_n!O54)*ABS(Device!$C$6)^2*$T$18</f>
        <v>4.1566008447342113E-3</v>
      </c>
      <c r="P30" s="102">
        <f>(Phi_n!P54*Phi_p!P54-$S$13)*$T$18/((Phi_p!P54+SQRT($S$13))*$P$18+(Phi_n!P54+SQRT($S$13))*$R$18)+Device!$S$6*(Phi_n!P54^2*Phi_p!P54+Phi_p!P54^2*Phi_n!P54)*ABS(Device!$C$6)^2*$T$18</f>
        <v>4.155651989080314E-3</v>
      </c>
      <c r="Q30" s="102">
        <f>(Phi_n!Q54*Phi_p!Q54-$S$13)*$T$18/((Phi_p!Q54+SQRT($S$13))*$P$18+(Phi_n!Q54+SQRT($S$13))*$R$18)+Device!$S$6*(Phi_n!Q54^2*Phi_p!Q54+Phi_p!Q54^2*Phi_n!Q54)*ABS(Device!$C$6)^2*$T$18</f>
        <v>4.1344646123417971E-3</v>
      </c>
      <c r="R30" s="102">
        <f>(Phi_n!R54*Phi_p!R54-$S$13)*$T$18/((Phi_p!R54+SQRT($S$13))*$P$18+(Phi_n!R54+SQRT($S$13))*$R$18)+Device!$S$6*(Phi_n!R54^2*Phi_p!R54+Phi_p!R54^2*Phi_n!R54)*ABS(Device!$C$6)^2*$T$18</f>
        <v>4.0906280501554673E-3</v>
      </c>
      <c r="S30" s="102">
        <f>(Phi_n!S54*Phi_p!S54-$S$13)*$T$18/((Phi_p!S54+SQRT($S$13))*$P$18+(Phi_n!S54+SQRT($S$13))*$R$18)+Device!$S$6*(Phi_n!S54^2*Phi_p!S54+Phi_p!S54^2*Phi_n!S54)*ABS(Device!$C$6)^2*$T$18</f>
        <v>4.0220945791311453E-3</v>
      </c>
      <c r="T30" s="102">
        <f>(Phi_n!T54*Phi_p!T54-$S$13)*$T$18/((Phi_p!T54+SQRT($S$13))*$P$18+(Phi_n!T54+SQRT($S$13))*$R$18)+Device!$S$6*(Phi_n!T54^2*Phi_p!T54+Phi_p!T54^2*Phi_n!T54)*ABS(Device!$C$6)^2*$T$18</f>
        <v>3.9303708301034598E-3</v>
      </c>
      <c r="U30" s="102">
        <f>(Phi_n!U54*Phi_p!U54-$S$13)*$T$18/((Phi_p!U54+SQRT($S$13))*$P$18+(Phi_n!U54+SQRT($S$13))*$R$18)+Device!$S$6*(Phi_n!U54^2*Phi_p!U54+Phi_p!U54^2*Phi_n!U54)*ABS(Device!$C$6)^2*$T$18</f>
        <v>3.8422117677082857E-3</v>
      </c>
      <c r="V30" s="102">
        <f>(Phi_n!V54*Phi_p!V54-$S$13)*$T$18/((Phi_p!V54+SQRT($S$13))*$P$18+(Phi_n!V54+SQRT($S$13))*$R$18)+Device!$S$6*(Phi_n!V54^2*Phi_p!V54+Phi_p!V54^2*Phi_n!V54)*ABS(Device!$C$6)^2*$T$18</f>
        <v>3.8065476627833278E-3</v>
      </c>
      <c r="Z30" s="79">
        <f t="shared" si="2"/>
        <v>2.8729825975092661E-3</v>
      </c>
      <c r="AA30" s="79">
        <f t="shared" si="1"/>
        <v>2.9380763742110055E-3</v>
      </c>
      <c r="AB30" s="79">
        <f t="shared" si="1"/>
        <v>3.0943788699462505E-3</v>
      </c>
      <c r="AC30" s="79">
        <f t="shared" si="1"/>
        <v>3.2680163697278043E-3</v>
      </c>
      <c r="AD30" s="79">
        <f t="shared" si="1"/>
        <v>3.4263881827068313E-3</v>
      </c>
      <c r="AE30" s="79">
        <f t="shared" si="1"/>
        <v>3.5674325267774061E-3</v>
      </c>
      <c r="AF30" s="79">
        <f t="shared" si="1"/>
        <v>3.6926594365712041E-3</v>
      </c>
      <c r="AG30" s="79">
        <f t="shared" si="1"/>
        <v>3.8035826017730873E-3</v>
      </c>
      <c r="AH30" s="79">
        <f t="shared" si="1"/>
        <v>3.9003739762418113E-3</v>
      </c>
      <c r="AI30" s="79">
        <f t="shared" si="1"/>
        <v>3.9829571214452901E-3</v>
      </c>
      <c r="AJ30" s="79">
        <f t="shared" si="1"/>
        <v>4.0505940933640728E-3</v>
      </c>
      <c r="AK30" s="79">
        <f t="shared" si="1"/>
        <v>4.1026382054765841E-3</v>
      </c>
      <c r="AL30" s="79">
        <f t="shared" si="1"/>
        <v>4.1380504573065181E-3</v>
      </c>
      <c r="AM30" s="79">
        <f t="shared" si="1"/>
        <v>4.1559697373359968E-3</v>
      </c>
      <c r="AN30" s="79">
        <f t="shared" si="1"/>
        <v>4.1550263526440251E-3</v>
      </c>
      <c r="AO30" s="79">
        <f t="shared" si="1"/>
        <v>4.1338481460186823E-3</v>
      </c>
      <c r="AP30" s="79">
        <f t="shared" si="1"/>
        <v>4.0900167421980401E-3</v>
      </c>
      <c r="AQ30" s="79">
        <f t="shared" si="1"/>
        <v>4.0214819960161076E-3</v>
      </c>
      <c r="AR30" s="79">
        <f t="shared" si="1"/>
        <v>3.9296498173034648E-3</v>
      </c>
      <c r="AS30" s="79">
        <f t="shared" si="1"/>
        <v>3.8412580297638122E-3</v>
      </c>
      <c r="AT30" s="79">
        <f t="shared" si="1"/>
        <v>3.8055225051081562E-3</v>
      </c>
    </row>
    <row r="31" spans="1:46">
      <c r="B31" s="102">
        <f>(Phi_n!B55*Phi_p!B55-$S$13)*$T$18/((Phi_p!B55+SQRT($S$13))*$P$18+(Phi_n!B55+SQRT($S$13))*$R$18)+Device!$S$6*(Phi_n!B55^2*Phi_p!B55+Phi_p!B55^2*Phi_n!B55)*ABS(Device!$C$6)^2*$T$18</f>
        <v>2.8846716760401285E-3</v>
      </c>
      <c r="C31" s="102">
        <f>(Phi_n!C55*Phi_p!C55-$S$13)*$T$18/((Phi_p!C55+SQRT($S$13))*$P$18+(Phi_n!C55+SQRT($S$13))*$R$18)+Device!$S$6*(Phi_n!C55^2*Phi_p!C55+Phi_p!C55^2*Phi_n!C55)*ABS(Device!$C$6)^2*$T$18</f>
        <v>2.9507515383288448E-3</v>
      </c>
      <c r="D31" s="102">
        <f>(Phi_n!D55*Phi_p!D55-$S$13)*$T$18/((Phi_p!D55+SQRT($S$13))*$P$18+(Phi_n!D55+SQRT($S$13))*$R$18)+Device!$S$6*(Phi_n!D55^2*Phi_p!D55+Phi_p!D55^2*Phi_n!D55)*ABS(Device!$C$6)^2*$T$18</f>
        <v>3.111740915075714E-3</v>
      </c>
      <c r="E31" s="102">
        <f>(Phi_n!E55*Phi_p!E55-$S$13)*$T$18/((Phi_p!E55+SQRT($S$13))*$P$18+(Phi_n!E55+SQRT($S$13))*$R$18)+Device!$S$6*(Phi_n!E55^2*Phi_p!E55+Phi_p!E55^2*Phi_n!E55)*ABS(Device!$C$6)^2*$T$18</f>
        <v>3.289739820557832E-3</v>
      </c>
      <c r="F31" s="102">
        <f>(Phi_n!F55*Phi_p!F55-$S$13)*$T$18/((Phi_p!F55+SQRT($S$13))*$P$18+(Phi_n!F55+SQRT($S$13))*$R$18)+Device!$S$6*(Phi_n!F55^2*Phi_p!F55+Phi_p!F55^2*Phi_n!F55)*ABS(Device!$C$6)^2*$T$18</f>
        <v>3.4501337686777163E-3</v>
      </c>
      <c r="G31" s="102">
        <f>(Phi_n!G55*Phi_p!G55-$S$13)*$T$18/((Phi_p!G55+SQRT($S$13))*$P$18+(Phi_n!G55+SQRT($S$13))*$R$18)+Device!$S$6*(Phi_n!G55^2*Phi_p!G55+Phi_p!G55^2*Phi_n!G55)*ABS(Device!$C$6)^2*$T$18</f>
        <v>3.5919762860449943E-3</v>
      </c>
      <c r="H31" s="102">
        <f>(Phi_n!H55*Phi_p!H55-$S$13)*$T$18/((Phi_p!H55+SQRT($S$13))*$P$18+(Phi_n!H55+SQRT($S$13))*$R$18)+Device!$S$6*(Phi_n!H55^2*Phi_p!H55+Phi_p!H55^2*Phi_n!H55)*ABS(Device!$C$6)^2*$T$18</f>
        <v>3.7172009135651241E-3</v>
      </c>
      <c r="I31" s="102">
        <f>(Phi_n!I55*Phi_p!I55-$S$13)*$T$18/((Phi_p!I55+SQRT($S$13))*$P$18+(Phi_n!I55+SQRT($S$13))*$R$18)+Device!$S$6*(Phi_n!I55^2*Phi_p!I55+Phi_p!I55^2*Phi_n!I55)*ABS(Device!$C$6)^2*$T$18</f>
        <v>3.8277735048066579E-3</v>
      </c>
      <c r="J31" s="102">
        <f>(Phi_n!J55*Phi_p!J55-$S$13)*$T$18/((Phi_p!J55+SQRT($S$13))*$P$18+(Phi_n!J55+SQRT($S$13))*$R$18)+Device!$S$6*(Phi_n!J55^2*Phi_p!J55+Phi_p!J55^2*Phi_n!J55)*ABS(Device!$C$6)^2*$T$18</f>
        <v>3.9239765915551018E-3</v>
      </c>
      <c r="K31" s="102">
        <f>(Phi_n!K55*Phi_p!K55-$S$13)*$T$18/((Phi_p!K55+SQRT($S$13))*$P$18+(Phi_n!K55+SQRT($S$13))*$R$18)+Device!$S$6*(Phi_n!K55^2*Phi_p!K55+Phi_p!K55^2*Phi_n!K55)*ABS(Device!$C$6)^2*$T$18</f>
        <v>4.0059367075523187E-3</v>
      </c>
      <c r="L31" s="102">
        <f>(Phi_n!L55*Phi_p!L55-$S$13)*$T$18/((Phi_p!L55+SQRT($S$13))*$P$18+(Phi_n!L55+SQRT($S$13))*$R$18)+Device!$S$6*(Phi_n!L55^2*Phi_p!L55+Phi_p!L55^2*Phi_n!L55)*ABS(Device!$C$6)^2*$T$18</f>
        <v>4.0729176821658044E-3</v>
      </c>
      <c r="M31" s="102">
        <f>(Phi_n!M55*Phi_p!M55-$S$13)*$T$18/((Phi_p!M55+SQRT($S$13))*$P$18+(Phi_n!M55+SQRT($S$13))*$R$18)+Device!$S$6*(Phi_n!M55^2*Phi_p!M55+Phi_p!M55^2*Phi_n!M55)*ABS(Device!$C$6)^2*$T$18</f>
        <v>4.1243818558348499E-3</v>
      </c>
      <c r="N31" s="102">
        <f>(Phi_n!N55*Phi_p!N55-$S$13)*$T$18/((Phi_p!N55+SQRT($S$13))*$P$18+(Phi_n!N55+SQRT($S$13))*$R$18)+Device!$S$6*(Phi_n!N55^2*Phi_p!N55+Phi_p!N55^2*Phi_n!N55)*ABS(Device!$C$6)^2*$T$18</f>
        <v>4.1592223888750708E-3</v>
      </c>
      <c r="O31" s="102">
        <f>(Phi_n!O55*Phi_p!O55-$S$13)*$T$18/((Phi_p!O55+SQRT($S$13))*$P$18+(Phi_n!O55+SQRT($S$13))*$R$18)+Device!$S$6*(Phi_n!O55^2*Phi_p!O55+Phi_p!O55^2*Phi_n!O55)*ABS(Device!$C$6)^2*$T$18</f>
        <v>4.1766208532625238E-3</v>
      </c>
      <c r="P31" s="102">
        <f>(Phi_n!P55*Phi_p!P55-$S$13)*$T$18/((Phi_p!P55+SQRT($S$13))*$P$18+(Phi_n!P55+SQRT($S$13))*$R$18)+Device!$S$6*(Phi_n!P55^2*Phi_p!P55+Phi_p!P55^2*Phi_n!P55)*ABS(Device!$C$6)^2*$T$18</f>
        <v>4.1750122673225596E-3</v>
      </c>
      <c r="Q31" s="102">
        <f>(Phi_n!Q55*Phi_p!Q55-$S$13)*$T$18/((Phi_p!Q55+SQRT($S$13))*$P$18+(Phi_n!Q55+SQRT($S$13))*$R$18)+Device!$S$6*(Phi_n!Q55^2*Phi_p!Q55+Phi_p!Q55^2*Phi_n!Q55)*ABS(Device!$C$6)^2*$T$18</f>
        <v>4.152896930538154E-3</v>
      </c>
      <c r="R31" s="102">
        <f>(Phi_n!R55*Phi_p!R55-$S$13)*$T$18/((Phi_p!R55+SQRT($S$13))*$P$18+(Phi_n!R55+SQRT($S$13))*$R$18)+Device!$S$6*(Phi_n!R55^2*Phi_p!R55+Phi_p!R55^2*Phi_n!R55)*ABS(Device!$C$6)^2*$T$18</f>
        <v>4.1071627931185684E-3</v>
      </c>
      <c r="S31" s="102">
        <f>(Phi_n!S55*Phi_p!S55-$S$13)*$T$18/((Phi_p!S55+SQRT($S$13))*$P$18+(Phi_n!S55+SQRT($S$13))*$R$18)+Device!$S$6*(Phi_n!S55^2*Phi_p!S55+Phi_p!S55^2*Phi_n!S55)*ABS(Device!$C$6)^2*$T$18</f>
        <v>4.0346922565318976E-3</v>
      </c>
      <c r="T31" s="102">
        <f>(Phi_n!T55*Phi_p!T55-$S$13)*$T$18/((Phi_p!T55+SQRT($S$13))*$P$18+(Phi_n!T55+SQRT($S$13))*$R$18)+Device!$S$6*(Phi_n!T55^2*Phi_p!T55+Phi_p!T55^2*Phi_n!T55)*ABS(Device!$C$6)^2*$T$18</f>
        <v>3.9340158144284959E-3</v>
      </c>
      <c r="U31" s="102">
        <f>(Phi_n!U55*Phi_p!U55-$S$13)*$T$18/((Phi_p!U55+SQRT($S$13))*$P$18+(Phi_n!U55+SQRT($S$13))*$R$18)+Device!$S$6*(Phi_n!U55^2*Phi_p!U55+Phi_p!U55^2*Phi_n!U55)*ABS(Device!$C$6)^2*$T$18</f>
        <v>3.8338773970936352E-3</v>
      </c>
      <c r="V31" s="102">
        <f>(Phi_n!V55*Phi_p!V55-$S$13)*$T$18/((Phi_p!V55+SQRT($S$13))*$P$18+(Phi_n!V55+SQRT($S$13))*$R$18)+Device!$S$6*(Phi_n!V55^2*Phi_p!V55+Phi_p!V55^2*Phi_n!V55)*ABS(Device!$C$6)^2*$T$18</f>
        <v>3.7935797074327934E-3</v>
      </c>
      <c r="Z31" s="79">
        <f t="shared" si="2"/>
        <v>2.8837093747521394E-3</v>
      </c>
      <c r="AA31" s="79">
        <f t="shared" si="1"/>
        <v>2.9499198390520085E-3</v>
      </c>
      <c r="AB31" s="79">
        <f t="shared" si="1"/>
        <v>3.1112346625109619E-3</v>
      </c>
      <c r="AC31" s="79">
        <f t="shared" si="1"/>
        <v>3.2893475839154505E-3</v>
      </c>
      <c r="AD31" s="79">
        <f t="shared" si="1"/>
        <v>3.4497361871981096E-3</v>
      </c>
      <c r="AE31" s="79">
        <f t="shared" si="1"/>
        <v>3.5915785677635482E-3</v>
      </c>
      <c r="AF31" s="79">
        <f t="shared" si="1"/>
        <v>3.7168038810734497E-3</v>
      </c>
      <c r="AG31" s="79">
        <f t="shared" si="1"/>
        <v>3.8273859607046352E-3</v>
      </c>
      <c r="AH31" s="79">
        <f t="shared" si="1"/>
        <v>3.9235974054822511E-3</v>
      </c>
      <c r="AI31" s="79">
        <f t="shared" si="1"/>
        <v>4.0055694408587233E-3</v>
      </c>
      <c r="AJ31" s="79">
        <f t="shared" si="1"/>
        <v>4.0725592111592098E-3</v>
      </c>
      <c r="AK31" s="79">
        <f t="shared" si="1"/>
        <v>4.1240339522509144E-3</v>
      </c>
      <c r="AL31" s="79">
        <f t="shared" si="1"/>
        <v>4.1588811430793085E-3</v>
      </c>
      <c r="AM31" s="79">
        <f t="shared" si="1"/>
        <v>4.1762886400000792E-3</v>
      </c>
      <c r="AN31" s="79">
        <f t="shared" si="1"/>
        <v>4.1746855110848542E-3</v>
      </c>
      <c r="AO31" s="79">
        <f t="shared" si="1"/>
        <v>4.152582141535183E-3</v>
      </c>
      <c r="AP31" s="79">
        <f t="shared" si="1"/>
        <v>4.106856325541767E-3</v>
      </c>
      <c r="AQ31" s="79">
        <f t="shared" si="1"/>
        <v>4.0343976248345473E-3</v>
      </c>
      <c r="AR31" s="79">
        <f t="shared" si="1"/>
        <v>3.9336079100867512E-3</v>
      </c>
      <c r="AS31" s="79">
        <f t="shared" si="1"/>
        <v>3.8331786509809189E-3</v>
      </c>
      <c r="AT31" s="79">
        <f t="shared" si="1"/>
        <v>3.7928084995964692E-3</v>
      </c>
    </row>
    <row r="32" spans="1:46">
      <c r="B32" s="102">
        <f>(Phi_n!B56*Phi_p!B56-$S$13)*$T$18/((Phi_p!B56+SQRT($S$13))*$P$18+(Phi_n!B56+SQRT($S$13))*$R$18)+Device!$S$6*(Phi_n!B56^2*Phi_p!B56+Phi_p!B56^2*Phi_n!B56)*ABS(Device!$C$6)^2*$T$18</f>
        <v>2.8875537485023627E-3</v>
      </c>
      <c r="C32" s="102">
        <f>(Phi_n!C56*Phi_p!C56-$S$13)*$T$18/((Phi_p!C56+SQRT($S$13))*$P$18+(Phi_n!C56+SQRT($S$13))*$R$18)+Device!$S$6*(Phi_n!C56^2*Phi_p!C56+Phi_p!C56^2*Phi_n!C56)*ABS(Device!$C$6)^2*$T$18</f>
        <v>2.9557478673028197E-3</v>
      </c>
      <c r="D32" s="102">
        <f>(Phi_n!D56*Phi_p!D56-$S$13)*$T$18/((Phi_p!D56+SQRT($S$13))*$P$18+(Phi_n!D56+SQRT($S$13))*$R$18)+Device!$S$6*(Phi_n!D56^2*Phi_p!D56+Phi_p!D56^2*Phi_n!D56)*ABS(Device!$C$6)^2*$T$18</f>
        <v>3.1242863435620889E-3</v>
      </c>
      <c r="E32" s="102">
        <f>(Phi_n!E56*Phi_p!E56-$S$13)*$T$18/((Phi_p!E56+SQRT($S$13))*$P$18+(Phi_n!E56+SQRT($S$13))*$R$18)+Device!$S$6*(Phi_n!E56^2*Phi_p!E56+Phi_p!E56^2*Phi_n!E56)*ABS(Device!$C$6)^2*$T$18</f>
        <v>3.3076953459385688E-3</v>
      </c>
      <c r="F32" s="102">
        <f>(Phi_n!F56*Phi_p!F56-$S$13)*$T$18/((Phi_p!F56+SQRT($S$13))*$P$18+(Phi_n!F56+SQRT($S$13))*$R$18)+Device!$S$6*(Phi_n!F56^2*Phi_p!F56+Phi_p!F56^2*Phi_n!F56)*ABS(Device!$C$6)^2*$T$18</f>
        <v>3.4700816998500614E-3</v>
      </c>
      <c r="G32" s="102">
        <f>(Phi_n!G56*Phi_p!G56-$S$13)*$T$18/((Phi_p!G56+SQRT($S$13))*$P$18+(Phi_n!G56+SQRT($S$13))*$R$18)+Device!$S$6*(Phi_n!G56^2*Phi_p!G56+Phi_p!G56^2*Phi_n!G56)*ABS(Device!$C$6)^2*$T$18</f>
        <v>3.6127260758882073E-3</v>
      </c>
      <c r="H32" s="102">
        <f>(Phi_n!H56*Phi_p!H56-$S$13)*$T$18/((Phi_p!H56+SQRT($S$13))*$P$18+(Phi_n!H56+SQRT($S$13))*$R$18)+Device!$S$6*(Phi_n!H56^2*Phi_p!H56+Phi_p!H56^2*Phi_n!H56)*ABS(Device!$C$6)^2*$T$18</f>
        <v>3.7379544788628087E-3</v>
      </c>
      <c r="I32" s="102">
        <f>(Phi_n!I56*Phi_p!I56-$S$13)*$T$18/((Phi_p!I56+SQRT($S$13))*$P$18+(Phi_n!I56+SQRT($S$13))*$R$18)+Device!$S$6*(Phi_n!I56^2*Phi_p!I56+Phi_p!I56^2*Phi_n!I56)*ABS(Device!$C$6)^2*$T$18</f>
        <v>3.8482581165676069E-3</v>
      </c>
      <c r="J32" s="102">
        <f>(Phi_n!J56*Phi_p!J56-$S$13)*$T$18/((Phi_p!J56+SQRT($S$13))*$P$18+(Phi_n!J56+SQRT($S$13))*$R$18)+Device!$S$6*(Phi_n!J56^2*Phi_p!J56+Phi_p!J56^2*Phi_n!J56)*ABS(Device!$C$6)^2*$T$18</f>
        <v>3.9439438993114882E-3</v>
      </c>
      <c r="K32" s="102">
        <f>(Phi_n!K56*Phi_p!K56-$S$13)*$T$18/((Phi_p!K56+SQRT($S$13))*$P$18+(Phi_n!K56+SQRT($S$13))*$R$18)+Device!$S$6*(Phi_n!K56^2*Phi_p!K56+Phi_p!K56^2*Phi_n!K56)*ABS(Device!$C$6)^2*$T$18</f>
        <v>4.0253833208753033E-3</v>
      </c>
      <c r="L32" s="102">
        <f>(Phi_n!L56*Phi_p!L56-$S$13)*$T$18/((Phi_p!L56+SQRT($S$13))*$P$18+(Phi_n!L56+SQRT($S$13))*$R$18)+Device!$S$6*(Phi_n!L56^2*Phi_p!L56+Phi_p!L56^2*Phi_n!L56)*ABS(Device!$C$6)^2*$T$18</f>
        <v>4.0917834108906851E-3</v>
      </c>
      <c r="M32" s="102">
        <f>(Phi_n!M56*Phi_p!M56-$S$13)*$T$18/((Phi_p!M56+SQRT($S$13))*$P$18+(Phi_n!M56+SQRT($S$13))*$R$18)+Device!$S$6*(Phi_n!M56^2*Phi_p!M56+Phi_p!M56^2*Phi_n!M56)*ABS(Device!$C$6)^2*$T$18</f>
        <v>4.1427586236169323E-3</v>
      </c>
      <c r="N32" s="102">
        <f>(Phi_n!N56*Phi_p!N56-$S$13)*$T$18/((Phi_p!N56+SQRT($S$13))*$P$18+(Phi_n!N56+SQRT($S$13))*$R$18)+Device!$S$6*(Phi_n!N56^2*Phi_p!N56+Phi_p!N56^2*Phi_n!N56)*ABS(Device!$C$6)^2*$T$18</f>
        <v>4.1770842416848216E-3</v>
      </c>
      <c r="O32" s="102">
        <f>(Phi_n!O56*Phi_p!O56-$S$13)*$T$18/((Phi_p!O56+SQRT($S$13))*$P$18+(Phi_n!O56+SQRT($S$13))*$R$18)+Device!$S$6*(Phi_n!O56^2*Phi_p!O56+Phi_p!O56^2*Phi_n!O56)*ABS(Device!$C$6)^2*$T$18</f>
        <v>4.1940393877913937E-3</v>
      </c>
      <c r="P32" s="102">
        <f>(Phi_n!P56*Phi_p!P56-$S$13)*$T$18/((Phi_p!P56+SQRT($S$13))*$P$18+(Phi_n!P56+SQRT($S$13))*$R$18)+Device!$S$6*(Phi_n!P56^2*Phi_p!P56+Phi_p!P56^2*Phi_n!P56)*ABS(Device!$C$6)^2*$T$18</f>
        <v>4.1918109794115525E-3</v>
      </c>
      <c r="Q32" s="102">
        <f>(Phi_n!Q56*Phi_p!Q56-$S$13)*$T$18/((Phi_p!Q56+SQRT($S$13))*$P$18+(Phi_n!Q56+SQRT($S$13))*$R$18)+Device!$S$6*(Phi_n!Q56^2*Phi_p!Q56+Phi_p!Q56^2*Phi_n!Q56)*ABS(Device!$C$6)^2*$T$18</f>
        <v>4.1688586808261161E-3</v>
      </c>
      <c r="R32" s="102">
        <f>(Phi_n!R56*Phi_p!R56-$S$13)*$T$18/((Phi_p!R56+SQRT($S$13))*$P$18+(Phi_n!R56+SQRT($S$13))*$R$18)+Device!$S$6*(Phi_n!R56^2*Phi_p!R56+Phi_p!R56^2*Phi_n!R56)*ABS(Device!$C$6)^2*$T$18</f>
        <v>4.1212841875432832E-3</v>
      </c>
      <c r="S32" s="102">
        <f>(Phi_n!S56*Phi_p!S56-$S$13)*$T$18/((Phi_p!S56+SQRT($S$13))*$P$18+(Phi_n!S56+SQRT($S$13))*$R$18)+Device!$S$6*(Phi_n!S56^2*Phi_p!S56+Phi_p!S56^2*Phi_n!S56)*ABS(Device!$C$6)^2*$T$18</f>
        <v>4.0449547034292184E-3</v>
      </c>
      <c r="T32" s="102">
        <f>(Phi_n!T56*Phi_p!T56-$S$13)*$T$18/((Phi_p!T56+SQRT($S$13))*$P$18+(Phi_n!T56+SQRT($S$13))*$R$18)+Device!$S$6*(Phi_n!T56^2*Phi_p!T56+Phi_p!T56^2*Phi_n!T56)*ABS(Device!$C$6)^2*$T$18</f>
        <v>3.9343987027195921E-3</v>
      </c>
      <c r="U32" s="102">
        <f>(Phi_n!U56*Phi_p!U56-$S$13)*$T$18/((Phi_p!U56+SQRT($S$13))*$P$18+(Phi_n!U56+SQRT($S$13))*$R$18)+Device!$S$6*(Phi_n!U56^2*Phi_p!U56+Phi_p!U56^2*Phi_n!U56)*ABS(Device!$C$6)^2*$T$18</f>
        <v>3.8199759258929849E-3</v>
      </c>
      <c r="V32" s="102">
        <f>(Phi_n!V56*Phi_p!V56-$S$13)*$T$18/((Phi_p!V56+SQRT($S$13))*$P$18+(Phi_n!V56+SQRT($S$13))*$R$18)+Device!$S$6*(Phi_n!V56^2*Phi_p!V56+Phi_p!V56^2*Phi_n!V56)*ABS(Device!$C$6)^2*$T$18</f>
        <v>3.7744889525473759E-3</v>
      </c>
      <c r="Z32" s="79">
        <f t="shared" si="2"/>
        <v>2.8865083574613928E-3</v>
      </c>
      <c r="AA32" s="79">
        <f t="shared" si="1"/>
        <v>2.9547679362324194E-3</v>
      </c>
      <c r="AB32" s="79">
        <f t="shared" si="1"/>
        <v>3.1236329203398437E-3</v>
      </c>
      <c r="AC32" s="79">
        <f t="shared" si="1"/>
        <v>3.3071602254226224E-3</v>
      </c>
      <c r="AD32" s="79">
        <f t="shared" si="1"/>
        <v>3.469533115513089E-3</v>
      </c>
      <c r="AE32" s="79">
        <f t="shared" si="1"/>
        <v>3.6121770136810973E-3</v>
      </c>
      <c r="AF32" s="79">
        <f t="shared" si="1"/>
        <v>3.7374040103101119E-3</v>
      </c>
      <c r="AG32" s="79">
        <f t="shared" si="1"/>
        <v>3.8477173174928745E-3</v>
      </c>
      <c r="AH32" s="79">
        <f t="shared" si="1"/>
        <v>3.9434103069371038E-3</v>
      </c>
      <c r="AI32" s="79">
        <f t="shared" si="1"/>
        <v>4.0248619784539579E-3</v>
      </c>
      <c r="AJ32" s="79">
        <f t="shared" si="1"/>
        <v>4.0912700389873031E-3</v>
      </c>
      <c r="AK32" s="79">
        <f t="shared" si="1"/>
        <v>4.1422563575432975E-3</v>
      </c>
      <c r="AL32" s="79">
        <f t="shared" si="1"/>
        <v>4.1765879707316459E-3</v>
      </c>
      <c r="AM32" s="79">
        <f t="shared" si="1"/>
        <v>4.1935531848335626E-3</v>
      </c>
      <c r="AN32" s="79">
        <f t="shared" si="1"/>
        <v>4.1913298979090168E-3</v>
      </c>
      <c r="AO32" s="79">
        <f t="shared" si="1"/>
        <v>4.1683925587451855E-3</v>
      </c>
      <c r="AP32" s="79">
        <f t="shared" ref="AP32:AP38" si="3">IF(AND(R31&gt;0,R32&gt;0,R33&gt;0,R31&lt;&gt;R32,R32&lt;&gt;R33),(R32-SQRT(R31*R32))/LN(R32/R31)+(R32-SQRT(R32*R33))/LN(R32/R33),R32)</f>
        <v>4.1208287791468564E-3</v>
      </c>
      <c r="AQ32" s="79">
        <f t="shared" ref="AQ32:AQ38" si="4">IF(AND(S31&gt;0,S32&gt;0,S33&gt;0,S31&lt;&gt;S32,S32&lt;&gt;S33),(S32-SQRT(S31*S32))/LN(S32/S31)+(S32-SQRT(S32*S33))/LN(S32/S33),S32)</f>
        <v>4.0445274158172582E-3</v>
      </c>
      <c r="AR32" s="79">
        <f t="shared" ref="AR32:AR38" si="5">IF(AND(T31&gt;0,T32&gt;0,T33&gt;0,T31&lt;&gt;T32,T32&lt;&gt;T33),(T32-SQRT(T31*T32))/LN(T32/T31)+(T32-SQRT(T32*T33))/LN(T32/T33),T32)</f>
        <v>3.9338573575561312E-3</v>
      </c>
      <c r="AS32" s="79">
        <f t="shared" ref="AS32:AS38" si="6">IF(AND(U31&gt;0,U32&gt;0,U33&gt;0,U31&lt;&gt;U32,U32&lt;&gt;U33),(U32-SQRT(U31*U32))/LN(U32/U31)+(U32-SQRT(U32*U33))/LN(U32/U33),U32)</f>
        <v>3.8190641145388056E-3</v>
      </c>
      <c r="AT32" s="79">
        <f t="shared" ref="AT32:AT38" si="7">IF(AND(V31&gt;0,V32&gt;0,V33&gt;0,V31&lt;&gt;V32,V32&lt;&gt;V33),(V32-SQRT(V31*V32))/LN(V32/V31)+(V32-SQRT(V32*V33))/LN(V32/V33),V32)</f>
        <v>3.7735120147483849E-3</v>
      </c>
    </row>
    <row r="33" spans="1:46">
      <c r="B33" s="102">
        <f>(Phi_n!B57*Phi_p!B57-$S$13)*$T$18/((Phi_p!B57+SQRT($S$13))*$P$18+(Phi_n!B57+SQRT($S$13))*$R$18)+Device!$S$6*(Phi_n!B57^2*Phi_p!B57+Phi_p!B57^2*Phi_n!B57)*ABS(Device!$C$6)^2*$T$18</f>
        <v>2.8820771181266155E-3</v>
      </c>
      <c r="C33" s="102">
        <f>(Phi_n!C57*Phi_p!C57-$S$13)*$T$18/((Phi_p!C57+SQRT($S$13))*$P$18+(Phi_n!C57+SQRT($S$13))*$R$18)+Device!$S$6*(Phi_n!C57^2*Phi_p!C57+Phi_p!C57^2*Phi_n!C57)*ABS(Device!$C$6)^2*$T$18</f>
        <v>2.9529084753180481E-3</v>
      </c>
      <c r="D33" s="102">
        <f>(Phi_n!D57*Phi_p!D57-$S$13)*$T$18/((Phi_p!D57+SQRT($S$13))*$P$18+(Phi_n!D57+SQRT($S$13))*$R$18)+Device!$S$6*(Phi_n!D57^2*Phi_p!D57+Phi_p!D57^2*Phi_n!D57)*ABS(Device!$C$6)^2*$T$18</f>
        <v>3.1316269575833318E-3</v>
      </c>
      <c r="E33" s="102">
        <f>(Phi_n!E57*Phi_p!E57-$S$13)*$T$18/((Phi_p!E57+SQRT($S$13))*$P$18+(Phi_n!E57+SQRT($S$13))*$R$18)+Device!$S$6*(Phi_n!E57^2*Phi_p!E57+Phi_p!E57^2*Phi_n!E57)*ABS(Device!$C$6)^2*$T$18</f>
        <v>3.321421439147145E-3</v>
      </c>
      <c r="F33" s="102">
        <f>(Phi_n!F57*Phi_p!F57-$S$13)*$T$18/((Phi_p!F57+SQRT($S$13))*$P$18+(Phi_n!F57+SQRT($S$13))*$R$18)+Device!$S$6*(Phi_n!F57^2*Phi_p!F57+Phi_p!F57^2*Phi_n!F57)*ABS(Device!$C$6)^2*$T$18</f>
        <v>3.4857026850188934E-3</v>
      </c>
      <c r="G33" s="102">
        <f>(Phi_n!G57*Phi_p!G57-$S$13)*$T$18/((Phi_p!G57+SQRT($S$13))*$P$18+(Phi_n!G57+SQRT($S$13))*$R$18)+Device!$S$6*(Phi_n!G57^2*Phi_p!G57+Phi_p!G57^2*Phi_n!G57)*ABS(Device!$C$6)^2*$T$18</f>
        <v>3.6291480416477352E-3</v>
      </c>
      <c r="H33" s="102">
        <f>(Phi_n!H57*Phi_p!H57-$S$13)*$T$18/((Phi_p!H57+SQRT($S$13))*$P$18+(Phi_n!H57+SQRT($S$13))*$R$18)+Device!$S$6*(Phi_n!H57^2*Phi_p!H57+Phi_p!H57^2*Phi_n!H57)*ABS(Device!$C$6)^2*$T$18</f>
        <v>3.7543667863517037E-3</v>
      </c>
      <c r="I33" s="102">
        <f>(Phi_n!I57*Phi_p!I57-$S$13)*$T$18/((Phi_p!I57+SQRT($S$13))*$P$18+(Phi_n!I57+SQRT($S$13))*$R$18)+Device!$S$6*(Phi_n!I57^2*Phi_p!I57+Phi_p!I57^2*Phi_n!I57)*ABS(Device!$C$6)^2*$T$18</f>
        <v>3.8644755194555463E-3</v>
      </c>
      <c r="J33" s="102">
        <f>(Phi_n!J57*Phi_p!J57-$S$13)*$T$18/((Phi_p!J57+SQRT($S$13))*$P$18+(Phi_n!J57+SQRT($S$13))*$R$18)+Device!$S$6*(Phi_n!J57^2*Phi_p!J57+Phi_p!J57^2*Phi_n!J57)*ABS(Device!$C$6)^2*$T$18</f>
        <v>3.9596971884852507E-3</v>
      </c>
      <c r="K33" s="102">
        <f>(Phi_n!K57*Phi_p!K57-$S$13)*$T$18/((Phi_p!K57+SQRT($S$13))*$P$18+(Phi_n!K57+SQRT($S$13))*$R$18)+Device!$S$6*(Phi_n!K57^2*Phi_p!K57+Phi_p!K57^2*Phi_n!K57)*ABS(Device!$C$6)^2*$T$18</f>
        <v>4.040710006323037E-3</v>
      </c>
      <c r="L33" s="102">
        <f>(Phi_n!L57*Phi_p!L57-$S$13)*$T$18/((Phi_p!L57+SQRT($S$13))*$P$18+(Phi_n!L57+SQRT($S$13))*$R$18)+Device!$S$6*(Phi_n!L57^2*Phi_p!L57+Phi_p!L57^2*Phi_n!L57)*ABS(Device!$C$6)^2*$T$18</f>
        <v>4.1065890554089889E-3</v>
      </c>
      <c r="M33" s="102">
        <f>(Phi_n!M57*Phi_p!M57-$S$13)*$T$18/((Phi_p!M57+SQRT($S$13))*$P$18+(Phi_n!M57+SQRT($S$13))*$R$18)+Device!$S$6*(Phi_n!M57^2*Phi_p!M57+Phi_p!M57^2*Phi_n!M57)*ABS(Device!$C$6)^2*$T$18</f>
        <v>4.1571611610266767E-3</v>
      </c>
      <c r="N33" s="102">
        <f>(Phi_n!N57*Phi_p!N57-$S$13)*$T$18/((Phi_p!N57+SQRT($S$13))*$P$18+(Phi_n!N57+SQRT($S$13))*$R$18)+Device!$S$6*(Phi_n!N57^2*Phi_p!N57+Phi_p!N57^2*Phi_n!N57)*ABS(Device!$C$6)^2*$T$18</f>
        <v>4.1910169101032754E-3</v>
      </c>
      <c r="O33" s="102">
        <f>(Phi_n!O57*Phi_p!O57-$S$13)*$T$18/((Phi_p!O57+SQRT($S$13))*$P$18+(Phi_n!O57+SQRT($S$13))*$R$18)+Device!$S$6*(Phi_n!O57^2*Phi_p!O57+Phi_p!O57^2*Phi_n!O57)*ABS(Device!$C$6)^2*$T$18</f>
        <v>4.207607073049493E-3</v>
      </c>
      <c r="P33" s="102">
        <f>(Phi_n!P57*Phi_p!P57-$S$13)*$T$18/((Phi_p!P57+SQRT($S$13))*$P$18+(Phi_n!P57+SQRT($S$13))*$R$18)+Device!$S$6*(Phi_n!P57^2*Phi_p!P57+Phi_p!P57^2*Phi_n!P57)*ABS(Device!$C$6)^2*$T$18</f>
        <v>4.2047969170455335E-3</v>
      </c>
      <c r="Q33" s="102">
        <f>(Phi_n!Q57*Phi_p!Q57-$S$13)*$T$18/((Phi_p!Q57+SQRT($S$13))*$P$18+(Phi_n!Q57+SQRT($S$13))*$R$18)+Device!$S$6*(Phi_n!Q57^2*Phi_p!Q57+Phi_p!Q57^2*Phi_n!Q57)*ABS(Device!$C$6)^2*$T$18</f>
        <v>4.1811238785473782E-3</v>
      </c>
      <c r="R33" s="102">
        <f>(Phi_n!R57*Phi_p!R57-$S$13)*$T$18/((Phi_p!R57+SQRT($S$13))*$P$18+(Phi_n!R57+SQRT($S$13))*$R$18)+Device!$S$6*(Phi_n!R57^2*Phi_p!R57+Phi_p!R57^2*Phi_n!R57)*ABS(Device!$C$6)^2*$T$18</f>
        <v>4.1317873845150609E-3</v>
      </c>
      <c r="S33" s="102">
        <f>(Phi_n!S57*Phi_p!S57-$S$13)*$T$18/((Phi_p!S57+SQRT($S$13))*$P$18+(Phi_n!S57+SQRT($S$13))*$R$18)+Device!$S$6*(Phi_n!S57^2*Phi_p!S57+Phi_p!S57^2*Phi_n!S57)*ABS(Device!$C$6)^2*$T$18</f>
        <v>4.0518114114193411E-3</v>
      </c>
      <c r="T33" s="102">
        <f>(Phi_n!T57*Phi_p!T57-$S$13)*$T$18/((Phi_p!T57+SQRT($S$13))*$P$18+(Phi_n!T57+SQRT($S$13))*$R$18)+Device!$S$6*(Phi_n!T57^2*Phi_p!T57+Phi_p!T57^2*Phi_n!T57)*ABS(Device!$C$6)^2*$T$18</f>
        <v>3.9304521624711009E-3</v>
      </c>
      <c r="U33" s="102">
        <f>(Phi_n!U57*Phi_p!U57-$S$13)*$T$18/((Phi_p!U57+SQRT($S$13))*$P$18+(Phi_n!U57+SQRT($S$13))*$R$18)+Device!$S$6*(Phi_n!U57^2*Phi_p!U57+Phi_p!U57^2*Phi_n!U57)*ABS(Device!$C$6)^2*$T$18</f>
        <v>3.7988359112331119E-3</v>
      </c>
      <c r="V33" s="102">
        <f>(Phi_n!V57*Phi_p!V57-$S$13)*$T$18/((Phi_p!V57+SQRT($S$13))*$P$18+(Phi_n!V57+SQRT($S$13))*$R$18)+Device!$S$6*(Phi_n!V57^2*Phi_p!V57+Phi_p!V57^2*Phi_n!V57)*ABS(Device!$C$6)^2*$T$18</f>
        <v>3.7476785235562239E-3</v>
      </c>
      <c r="Z33" s="79">
        <f t="shared" si="2"/>
        <v>2.8811374833919426E-3</v>
      </c>
      <c r="AA33" s="79">
        <f t="shared" ref="AA33:AA38" si="8">IF(AND(C32&gt;0,C33&gt;0,C34&gt;0,C32&lt;&gt;C33,C33&lt;&gt;C34),(C33-SQRT(C32*C33))/LN(C33/C32)+(C33-SQRT(C33*C34))/LN(C33/C34),C33)</f>
        <v>2.9520573918649378E-3</v>
      </c>
      <c r="AB33" s="79">
        <f t="shared" ref="AB33:AB38" si="9">IF(AND(D32&gt;0,D33&gt;0,D34&gt;0,D32&lt;&gt;D33,D33&lt;&gt;D34),(D33-SQRT(D32*D33))/LN(D33/D32)+(D33-SQRT(D33*D34))/LN(D33/D34),D33)</f>
        <v>3.1312276964660128E-3</v>
      </c>
      <c r="AC33" s="79">
        <f t="shared" ref="AC33:AC38" si="10">IF(AND(E32&gt;0,E33&gt;0,E34&gt;0,E32&lt;&gt;E33,E33&lt;&gt;E34),(E33-SQRT(E32*E33))/LN(E33/E32)+(E33-SQRT(E33*E34))/LN(E33/E34),E33)</f>
        <v>3.3211354848491498E-3</v>
      </c>
      <c r="AD33" s="79">
        <f t="shared" ref="AD33:AD38" si="11">IF(AND(F32&gt;0,F33&gt;0,F34&gt;0,F32&lt;&gt;F33,F33&lt;&gt;F34),(F33-SQRT(F32*F33))/LN(F33/F32)+(F33-SQRT(F33*F34))/LN(F33/F34),F33)</f>
        <v>3.485390073276974E-3</v>
      </c>
      <c r="AE33" s="79">
        <f t="shared" ref="AE33:AE38" si="12">IF(AND(G32&gt;0,G33&gt;0,G34&gt;0,G32&lt;&gt;G33,G33&lt;&gt;G34),(G33-SQRT(G32*G33))/LN(G33/G32)+(G33-SQRT(G33*G34))/LN(G33/G34),G33)</f>
        <v>3.6288340550768433E-3</v>
      </c>
      <c r="AF33" s="79">
        <f t="shared" ref="AF33:AF38" si="13">IF(AND(H32&gt;0,H33&gt;0,H34&gt;0,H32&lt;&gt;H33,H33&lt;&gt;H34),(H33-SQRT(H32*H33))/LN(H33/H32)+(H33-SQRT(H33*H34))/LN(H33/H34),H33)</f>
        <v>3.754048127670993E-3</v>
      </c>
      <c r="AG33" s="79">
        <f t="shared" ref="AG33:AG38" si="14">IF(AND(I32&gt;0,I33&gt;0,I34&gt;0,I32&lt;&gt;I33,I33&lt;&gt;I34),(I33-SQRT(I32*I33))/LN(I33/I32)+(I33-SQRT(I33*I34))/LN(I33/I34),I33)</f>
        <v>3.8641663250143232E-3</v>
      </c>
      <c r="AH33" s="79">
        <f t="shared" ref="AH33:AH38" si="15">IF(AND(J32&gt;0,J33&gt;0,J34&gt;0,J32&lt;&gt;J33,J33&lt;&gt;J34),(J33-SQRT(J32*J33))/LN(J33/J32)+(J33-SQRT(J33*J34))/LN(J33/J34),J33)</f>
        <v>3.9593932343267709E-3</v>
      </c>
      <c r="AI33" s="79">
        <f t="shared" ref="AI33:AI38" si="16">IF(AND(K32&gt;0,K33&gt;0,K34&gt;0,K32&lt;&gt;K33,K33&lt;&gt;K34),(K33-SQRT(K32*K33))/LN(K33/K32)+(K33-SQRT(K33*K34))/LN(K33/K34),K33)</f>
        <v>4.0404183455529739E-3</v>
      </c>
      <c r="AJ33" s="79">
        <f t="shared" ref="AJ33:AJ38" si="17">IF(AND(L32&gt;0,L33&gt;0,L34&gt;0,L32&lt;&gt;L33,L33&lt;&gt;L34),(L33-SQRT(L32*L33))/LN(L33/L32)+(L33-SQRT(L33*L34))/LN(L33/L34),L33)</f>
        <v>4.1063039346041705E-3</v>
      </c>
      <c r="AK33" s="79">
        <f t="shared" ref="AK33:AK38" si="18">IF(AND(M32&gt;0,M33&gt;0,M34&gt;0,M32&lt;&gt;M33,M33&lt;&gt;M34),(M33-SQRT(M32*M33))/LN(M33/M32)+(M33-SQRT(M33*M34))/LN(M33/M34),M33)</f>
        <v>4.1568875713106582E-3</v>
      </c>
      <c r="AL33" s="79">
        <f t="shared" ref="AL33:AL38" si="19">IF(AND(N32&gt;0,N33&gt;0,N34&gt;0,N32&lt;&gt;N33,N33&lt;&gt;N34),(N33-SQRT(N32*N33))/LN(N33/N32)+(N33-SQRT(N33*N34))/LN(N33/N34),N33)</f>
        <v>4.1907482165037171E-3</v>
      </c>
      <c r="AM33" s="79">
        <f t="shared" ref="AM33:AM38" si="20">IF(AND(O32&gt;0,O33&gt;0,O34&gt;0,O32&lt;&gt;O33,O33&lt;&gt;O34),(O33-SQRT(O32*O33))/LN(O33/O32)+(O33-SQRT(O33*O34))/LN(O33/O34),O33)</f>
        <v>4.2073496130569932E-3</v>
      </c>
      <c r="AN33" s="79">
        <f t="shared" ref="AN33:AN38" si="21">IF(AND(P32&gt;0,P33&gt;0,P34&gt;0,P32&lt;&gt;P33,P33&lt;&gt;P34),(P33-SQRT(P32*P33))/LN(P33/P32)+(P33-SQRT(P33*P34))/LN(P33/P34),P33)</f>
        <v>4.2045439121202663E-3</v>
      </c>
      <c r="AO33" s="79">
        <f t="shared" ref="AO33:AO38" si="22">IF(AND(Q32&gt;0,Q33&gt;0,Q34&gt;0,Q32&lt;&gt;Q33,Q33&lt;&gt;Q34),(Q33-SQRT(Q32*Q33))/LN(Q33/Q32)+(Q33-SQRT(Q33*Q34))/LN(Q33/Q34),Q33)</f>
        <v>4.1808893558379703E-3</v>
      </c>
      <c r="AP33" s="79">
        <f t="shared" si="3"/>
        <v>4.1315657163090358E-3</v>
      </c>
      <c r="AQ33" s="79">
        <f t="shared" si="4"/>
        <v>4.0516385910378643E-3</v>
      </c>
      <c r="AR33" s="79">
        <f t="shared" si="5"/>
        <v>3.9301748328128619E-3</v>
      </c>
      <c r="AS33" s="79">
        <f t="shared" si="6"/>
        <v>3.7980789878936366E-3</v>
      </c>
      <c r="AT33" s="79">
        <f t="shared" si="7"/>
        <v>3.7468808318219596E-3</v>
      </c>
    </row>
    <row r="34" spans="1:46">
      <c r="B34" s="102">
        <f>(Phi_n!B58*Phi_p!B58-$S$13)*$T$18/((Phi_p!B58+SQRT($S$13))*$P$18+(Phi_n!B58+SQRT($S$13))*$R$18)+Device!$S$6*(Phi_n!B58^2*Phi_p!B58+Phi_p!B58^2*Phi_n!B58)*ABS(Device!$C$6)^2*$T$18</f>
        <v>2.8691063827315016E-3</v>
      </c>
      <c r="C34" s="102">
        <f>(Phi_n!C58*Phi_p!C58-$S$13)*$T$18/((Phi_p!C58+SQRT($S$13))*$P$18+(Phi_n!C58+SQRT($S$13))*$R$18)+Device!$S$6*(Phi_n!C58^2*Phi_p!C58+Phi_p!C58^2*Phi_n!C58)*ABS(Device!$C$6)^2*$T$18</f>
        <v>2.9432718274623377E-3</v>
      </c>
      <c r="D34" s="102">
        <f>(Phi_n!D58*Phi_p!D58-$S$13)*$T$18/((Phi_p!D58+SQRT($S$13))*$P$18+(Phi_n!D58+SQRT($S$13))*$R$18)+Device!$S$6*(Phi_n!D58^2*Phi_p!D58+Phi_p!D58^2*Phi_n!D58)*ABS(Device!$C$6)^2*$T$18</f>
        <v>3.1357810612067561E-3</v>
      </c>
      <c r="E34" s="102">
        <f>(Phi_n!E58*Phi_p!E58-$S$13)*$T$18/((Phi_p!E58+SQRT($S$13))*$P$18+(Phi_n!E58+SQRT($S$13))*$R$18)+Device!$S$6*(Phi_n!E58^2*Phi_p!E58+Phi_p!E58^2*Phi_n!E58)*ABS(Device!$C$6)^2*$T$18</f>
        <v>3.3328920292209174E-3</v>
      </c>
      <c r="F34" s="102">
        <f>(Phi_n!F58*Phi_p!F58-$S$13)*$T$18/((Phi_p!F58+SQRT($S$13))*$P$18+(Phi_n!F58+SQRT($S$13))*$R$18)+Device!$S$6*(Phi_n!F58^2*Phi_p!F58+Phi_p!F58^2*Phi_n!F58)*ABS(Device!$C$6)^2*$T$18</f>
        <v>3.4988626965829876E-3</v>
      </c>
      <c r="G34" s="102">
        <f>(Phi_n!G58*Phi_p!G58-$S$13)*$T$18/((Phi_p!G58+SQRT($S$13))*$P$18+(Phi_n!G58+SQRT($S$13))*$R$18)+Device!$S$6*(Phi_n!G58^2*Phi_p!G58+Phi_p!G58^2*Phi_n!G58)*ABS(Device!$C$6)^2*$T$18</f>
        <v>3.6431007904902907E-3</v>
      </c>
      <c r="H34" s="102">
        <f>(Phi_n!H58*Phi_p!H58-$S$13)*$T$18/((Phi_p!H58+SQRT($S$13))*$P$18+(Phi_n!H58+SQRT($S$13))*$R$18)+Device!$S$6*(Phi_n!H58^2*Phi_p!H58+Phi_p!H58^2*Phi_n!H58)*ABS(Device!$C$6)^2*$T$18</f>
        <v>3.7682709277819873E-3</v>
      </c>
      <c r="I34" s="102">
        <f>(Phi_n!I58*Phi_p!I58-$S$13)*$T$18/((Phi_p!I58+SQRT($S$13))*$P$18+(Phi_n!I58+SQRT($S$13))*$R$18)+Device!$S$6*(Phi_n!I58^2*Phi_p!I58+Phi_p!I58^2*Phi_n!I58)*ABS(Device!$C$6)^2*$T$18</f>
        <v>3.8782584593099081E-3</v>
      </c>
      <c r="J34" s="102">
        <f>(Phi_n!J58*Phi_p!J58-$S$13)*$T$18/((Phi_p!J58+SQRT($S$13))*$P$18+(Phi_n!J58+SQRT($S$13))*$R$18)+Device!$S$6*(Phi_n!J58^2*Phi_p!J58+Phi_p!J58^2*Phi_n!J58)*ABS(Device!$C$6)^2*$T$18</f>
        <v>3.9730547739283868E-3</v>
      </c>
      <c r="K34" s="102">
        <f>(Phi_n!K58*Phi_p!K58-$S$13)*$T$18/((Phi_p!K58+SQRT($S$13))*$P$18+(Phi_n!K58+SQRT($S$13))*$R$18)+Device!$S$6*(Phi_n!K58^2*Phi_p!K58+Phi_p!K58^2*Phi_n!K58)*ABS(Device!$C$6)^2*$T$18</f>
        <v>4.0537367990852698E-3</v>
      </c>
      <c r="L34" s="102">
        <f>(Phi_n!L58*Phi_p!L58-$S$13)*$T$18/((Phi_p!L58+SQRT($S$13))*$P$18+(Phi_n!L58+SQRT($S$13))*$R$18)+Device!$S$6*(Phi_n!L58^2*Phi_p!L58+Phi_p!L58^2*Phi_n!L58)*ABS(Device!$C$6)^2*$T$18</f>
        <v>4.1191443361195132E-3</v>
      </c>
      <c r="M34" s="102">
        <f>(Phi_n!M58*Phi_p!M58-$S$13)*$T$18/((Phi_p!M58+SQRT($S$13))*$P$18+(Phi_n!M58+SQRT($S$13))*$R$18)+Device!$S$6*(Phi_n!M58^2*Phi_p!M58+Phi_p!M58^2*Phi_n!M58)*ABS(Device!$C$6)^2*$T$18</f>
        <v>4.1694036436072338E-3</v>
      </c>
      <c r="N34" s="102">
        <f>(Phi_n!N58*Phi_p!N58-$S$13)*$T$18/((Phi_p!N58+SQRT($S$13))*$P$18+(Phi_n!N58+SQRT($S$13))*$R$18)+Device!$S$6*(Phi_n!N58^2*Phi_p!N58+Phi_p!N58^2*Phi_n!N58)*ABS(Device!$C$6)^2*$T$18</f>
        <v>4.2028265730485147E-3</v>
      </c>
      <c r="O34" s="102">
        <f>(Phi_n!O58*Phi_p!O58-$S$13)*$T$18/((Phi_p!O58+SQRT($S$13))*$P$18+(Phi_n!O58+SQRT($S$13))*$R$18)+Device!$S$6*(Phi_n!O58^2*Phi_p!O58+Phi_p!O58^2*Phi_n!O58)*ABS(Device!$C$6)^2*$T$18</f>
        <v>4.219140209455686E-3</v>
      </c>
      <c r="P34" s="102">
        <f>(Phi_n!P58*Phi_p!P58-$S$13)*$T$18/((Phi_p!P58+SQRT($S$13))*$P$18+(Phi_n!P58+SQRT($S$13))*$R$18)+Device!$S$6*(Phi_n!P58^2*Phi_p!P58+Phi_p!P58^2*Phi_n!P58)*ABS(Device!$C$6)^2*$T$18</f>
        <v>4.2157817587464763E-3</v>
      </c>
      <c r="Q34" s="102">
        <f>(Phi_n!Q58*Phi_p!Q58-$S$13)*$T$18/((Phi_p!Q58+SQRT($S$13))*$P$18+(Phi_n!Q58+SQRT($S$13))*$R$18)+Device!$S$6*(Phi_n!Q58^2*Phi_p!Q58+Phi_p!Q58^2*Phi_n!Q58)*ABS(Device!$C$6)^2*$T$18</f>
        <v>4.1915335344354645E-3</v>
      </c>
      <c r="R34" s="102">
        <f>(Phi_n!R58*Phi_p!R58-$S$13)*$T$18/((Phi_p!R58+SQRT($S$13))*$P$18+(Phi_n!R58+SQRT($S$13))*$R$18)+Device!$S$6*(Phi_n!R58^2*Phi_p!R58+Phi_p!R58^2*Phi_n!R58)*ABS(Device!$C$6)^2*$T$18</f>
        <v>4.1405323106652372E-3</v>
      </c>
      <c r="S34" s="102">
        <f>(Phi_n!S58*Phi_p!S58-$S$13)*$T$18/((Phi_p!S58+SQRT($S$13))*$P$18+(Phi_n!S58+SQRT($S$13))*$R$18)+Device!$S$6*(Phi_n!S58^2*Phi_p!S58+Phi_p!S58^2*Phi_n!S58)*ABS(Device!$C$6)^2*$T$18</f>
        <v>4.0572918969073845E-3</v>
      </c>
      <c r="T34" s="102">
        <f>(Phi_n!T58*Phi_p!T58-$S$13)*$T$18/((Phi_p!T58+SQRT($S$13))*$P$18+(Phi_n!T58+SQRT($S$13))*$R$18)+Device!$S$6*(Phi_n!T58^2*Phi_p!T58+Phi_p!T58^2*Phi_n!T58)*ABS(Device!$C$6)^2*$T$18</f>
        <v>3.9242915267023388E-3</v>
      </c>
      <c r="U34" s="102">
        <f>(Phi_n!U58*Phi_p!U58-$S$13)*$T$18/((Phi_p!U58+SQRT($S$13))*$P$18+(Phi_n!U58+SQRT($S$13))*$R$18)+Device!$S$6*(Phi_n!U58^2*Phi_p!U58+Phi_p!U58^2*Phi_n!U58)*ABS(Device!$C$6)^2*$T$18</f>
        <v>3.7717442629091368E-3</v>
      </c>
      <c r="V34" s="102">
        <f>(Phi_n!V58*Phi_p!V58-$S$13)*$T$18/((Phi_p!V58+SQRT($S$13))*$P$18+(Phi_n!V58+SQRT($S$13))*$R$18)+Device!$S$6*(Phi_n!V58^2*Phi_p!V58+Phi_p!V58^2*Phi_n!V58)*ABS(Device!$C$6)^2*$T$18</f>
        <v>3.7146477620865637E-3</v>
      </c>
      <c r="Z34" s="79">
        <f t="shared" si="2"/>
        <v>2.868079604756938E-3</v>
      </c>
      <c r="AA34" s="79">
        <f t="shared" si="8"/>
        <v>2.9422427601073051E-3</v>
      </c>
      <c r="AB34" s="79">
        <f t="shared" si="9"/>
        <v>3.1352750213792342E-3</v>
      </c>
      <c r="AC34" s="79">
        <f t="shared" si="10"/>
        <v>3.3324811802971288E-3</v>
      </c>
      <c r="AD34" s="79">
        <f t="shared" si="11"/>
        <v>3.498410356092458E-3</v>
      </c>
      <c r="AE34" s="79">
        <f t="shared" si="12"/>
        <v>3.6426475557292106E-3</v>
      </c>
      <c r="AF34" s="79">
        <f t="shared" si="13"/>
        <v>3.7678105654005431E-3</v>
      </c>
      <c r="AG34" s="79">
        <f t="shared" si="14"/>
        <v>3.8778084290473341E-3</v>
      </c>
      <c r="AH34" s="79">
        <f t="shared" si="15"/>
        <v>3.9726086503648556E-3</v>
      </c>
      <c r="AI34" s="79">
        <f t="shared" si="16"/>
        <v>4.0533037854956575E-3</v>
      </c>
      <c r="AJ34" s="79">
        <f t="shared" si="17"/>
        <v>4.1187168324881111E-3</v>
      </c>
      <c r="AK34" s="79">
        <f t="shared" si="18"/>
        <v>4.168988612460546E-3</v>
      </c>
      <c r="AL34" s="79">
        <f t="shared" si="19"/>
        <v>4.2024154580254875E-3</v>
      </c>
      <c r="AM34" s="79">
        <f t="shared" si="20"/>
        <v>4.2187417504092701E-3</v>
      </c>
      <c r="AN34" s="79">
        <f t="shared" si="21"/>
        <v>4.2153868133171062E-3</v>
      </c>
      <c r="AO34" s="79">
        <f t="shared" si="22"/>
        <v>4.1911605759938041E-3</v>
      </c>
      <c r="AP34" s="79">
        <f t="shared" si="3"/>
        <v>4.1401734182206808E-3</v>
      </c>
      <c r="AQ34" s="79">
        <f t="shared" si="4"/>
        <v>4.0570050153620387E-3</v>
      </c>
      <c r="AR34" s="79">
        <f t="shared" si="5"/>
        <v>3.923926088002223E-3</v>
      </c>
      <c r="AS34" s="79">
        <f t="shared" si="6"/>
        <v>3.7707430895343817E-3</v>
      </c>
      <c r="AT34" s="79">
        <f t="shared" si="7"/>
        <v>3.7136604003520212E-3</v>
      </c>
    </row>
    <row r="35" spans="1:46">
      <c r="B35" s="102">
        <f>(Phi_n!B59*Phi_p!B59-$S$13)*$T$18/((Phi_p!B59+SQRT($S$13))*$P$18+(Phi_n!B59+SQRT($S$13))*$R$18)+Device!$S$6*(Phi_n!B59^2*Phi_p!B59+Phi_p!B59^2*Phi_n!B59)*ABS(Device!$C$6)^2*$T$18</f>
        <v>2.8479929261686319E-3</v>
      </c>
      <c r="C35" s="102">
        <f>(Phi_n!C59*Phi_p!C59-$S$13)*$T$18/((Phi_p!C59+SQRT($S$13))*$P$18+(Phi_n!C59+SQRT($S$13))*$R$18)+Device!$S$6*(Phi_n!C59^2*Phi_p!C59+Phi_p!C59^2*Phi_n!C59)*ABS(Device!$C$6)^2*$T$18</f>
        <v>2.925449235793031E-3</v>
      </c>
      <c r="D35" s="102">
        <f>(Phi_n!D59*Phi_p!D59-$S$13)*$T$18/((Phi_p!D59+SQRT($S$13))*$P$18+(Phi_n!D59+SQRT($S$13))*$R$18)+Device!$S$6*(Phi_n!D59^2*Phi_p!D59+Phi_p!D59^2*Phi_n!D59)*ABS(Device!$C$6)^2*$T$18</f>
        <v>3.1358886832738167E-3</v>
      </c>
      <c r="E35" s="102">
        <f>(Phi_n!E59*Phi_p!E59-$S$13)*$T$18/((Phi_p!E59+SQRT($S$13))*$P$18+(Phi_n!E59+SQRT($S$13))*$R$18)+Device!$S$6*(Phi_n!E59^2*Phi_p!E59+Phi_p!E59^2*Phi_n!E59)*ABS(Device!$C$6)^2*$T$18</f>
        <v>3.3410957342880896E-3</v>
      </c>
      <c r="F35" s="102">
        <f>(Phi_n!F59*Phi_p!F59-$S$13)*$T$18/((Phi_p!F59+SQRT($S$13))*$P$18+(Phi_n!F59+SQRT($S$13))*$R$18)+Device!$S$6*(Phi_n!F59^2*Phi_p!F59+Phi_p!F59^2*Phi_n!F59)*ABS(Device!$C$6)^2*$T$18</f>
        <v>3.5084292239664625E-3</v>
      </c>
      <c r="G35" s="102">
        <f>(Phi_n!G59*Phi_p!G59-$S$13)*$T$18/((Phi_p!G59+SQRT($S$13))*$P$18+(Phi_n!G59+SQRT($S$13))*$R$18)+Device!$S$6*(Phi_n!G59^2*Phi_p!G59+Phi_p!G59^2*Phi_n!G59)*ABS(Device!$C$6)^2*$T$18</f>
        <v>3.6534553066149169E-3</v>
      </c>
      <c r="H35" s="102">
        <f>(Phi_n!H59*Phi_p!H59-$S$13)*$T$18/((Phi_p!H59+SQRT($S$13))*$P$18+(Phi_n!H59+SQRT($S$13))*$R$18)+Device!$S$6*(Phi_n!H59^2*Phi_p!H59+Phi_p!H59^2*Phi_n!H59)*ABS(Device!$C$6)^2*$T$18</f>
        <v>3.7785185820517664E-3</v>
      </c>
      <c r="I35" s="102">
        <f>(Phi_n!I59*Phi_p!I59-$S$13)*$T$18/((Phi_p!I59+SQRT($S$13))*$P$18+(Phi_n!I59+SQRT($S$13))*$R$18)+Device!$S$6*(Phi_n!I59^2*Phi_p!I59+Phi_p!I59^2*Phi_n!I59)*ABS(Device!$C$6)^2*$T$18</f>
        <v>3.888466460464477E-3</v>
      </c>
      <c r="J35" s="102">
        <f>(Phi_n!J59*Phi_p!J59-$S$13)*$T$18/((Phi_p!J59+SQRT($S$13))*$P$18+(Phi_n!J59+SQRT($S$13))*$R$18)+Device!$S$6*(Phi_n!J59^2*Phi_p!J59+Phi_p!J59^2*Phi_n!J59)*ABS(Device!$C$6)^2*$T$18</f>
        <v>3.9828664344316901E-3</v>
      </c>
      <c r="K35" s="102">
        <f>(Phi_n!K59*Phi_p!K59-$S$13)*$T$18/((Phi_p!K59+SQRT($S$13))*$P$18+(Phi_n!K59+SQRT($S$13))*$R$18)+Device!$S$6*(Phi_n!K59^2*Phi_p!K59+Phi_p!K59^2*Phi_n!K59)*ABS(Device!$C$6)^2*$T$18</f>
        <v>4.0633210056407101E-3</v>
      </c>
      <c r="L35" s="102">
        <f>(Phi_n!L59*Phi_p!L59-$S$13)*$T$18/((Phi_p!L59+SQRT($S$13))*$P$18+(Phi_n!L59+SQRT($S$13))*$R$18)+Device!$S$6*(Phi_n!L59^2*Phi_p!L59+Phi_p!L59^2*Phi_n!L59)*ABS(Device!$C$6)^2*$T$18</f>
        <v>4.1282991397131675E-3</v>
      </c>
      <c r="M35" s="102">
        <f>(Phi_n!M59*Phi_p!M59-$S$13)*$T$18/((Phi_p!M59+SQRT($S$13))*$P$18+(Phi_n!M59+SQRT($S$13))*$R$18)+Device!$S$6*(Phi_n!M59^2*Phi_p!M59+Phi_p!M59^2*Phi_n!M59)*ABS(Device!$C$6)^2*$T$18</f>
        <v>4.1783442621203849E-3</v>
      </c>
      <c r="N35" s="102">
        <f>(Phi_n!N59*Phi_p!N59-$S$13)*$T$18/((Phi_p!N59+SQRT($S$13))*$P$18+(Phi_n!N59+SQRT($S$13))*$R$18)+Device!$S$6*(Phi_n!N59^2*Phi_p!N59+Phi_p!N59^2*Phi_n!N59)*ABS(Device!$C$6)^2*$T$18</f>
        <v>4.2113641692608211E-3</v>
      </c>
      <c r="O35" s="102">
        <f>(Phi_n!O59*Phi_p!O59-$S$13)*$T$18/((Phi_p!O59+SQRT($S$13))*$P$18+(Phi_n!O59+SQRT($S$13))*$R$18)+Device!$S$6*(Phi_n!O59^2*Phi_p!O59+Phi_p!O59^2*Phi_n!O59)*ABS(Device!$C$6)^2*$T$18</f>
        <v>4.2275017158626069E-3</v>
      </c>
      <c r="P35" s="102">
        <f>(Phi_n!P59*Phi_p!P59-$S$13)*$T$18/((Phi_p!P59+SQRT($S$13))*$P$18+(Phi_n!P59+SQRT($S$13))*$R$18)+Device!$S$6*(Phi_n!P59^2*Phi_p!P59+Phi_p!P59^2*Phi_n!P59)*ABS(Device!$C$6)^2*$T$18</f>
        <v>4.223621446390196E-3</v>
      </c>
      <c r="Q35" s="102">
        <f>(Phi_n!Q59*Phi_p!Q59-$S$13)*$T$18/((Phi_p!Q59+SQRT($S$13))*$P$18+(Phi_n!Q59+SQRT($S$13))*$R$18)+Device!$S$6*(Phi_n!Q59^2*Phi_p!Q59+Phi_p!Q59^2*Phi_n!Q59)*ABS(Device!$C$6)^2*$T$18</f>
        <v>4.1989725487599503E-3</v>
      </c>
      <c r="R35" s="102">
        <f>(Phi_n!R59*Phi_p!R59-$S$13)*$T$18/((Phi_p!R59+SQRT($S$13))*$P$18+(Phi_n!R59+SQRT($S$13))*$R$18)+Device!$S$6*(Phi_n!R59^2*Phi_p!R59+Phi_p!R59^2*Phi_n!R59)*ABS(Device!$C$6)^2*$T$18</f>
        <v>4.1464150448724153E-3</v>
      </c>
      <c r="S35" s="102">
        <f>(Phi_n!S59*Phi_p!S59-$S$13)*$T$18/((Phi_p!S59+SQRT($S$13))*$P$18+(Phi_n!S59+SQRT($S$13))*$R$18)+Device!$S$6*(Phi_n!S59^2*Phi_p!S59+Phi_p!S59^2*Phi_n!S59)*ABS(Device!$C$6)^2*$T$18</f>
        <v>4.060480634545666E-3</v>
      </c>
      <c r="T35" s="102">
        <f>(Phi_n!T59*Phi_p!T59-$S$13)*$T$18/((Phi_p!T59+SQRT($S$13))*$P$18+(Phi_n!T59+SQRT($S$13))*$R$18)+Device!$S$6*(Phi_n!T59^2*Phi_p!T59+Phi_p!T59^2*Phi_n!T59)*ABS(Device!$C$6)^2*$T$18</f>
        <v>3.9152176051112549E-3</v>
      </c>
      <c r="U35" s="102">
        <f>(Phi_n!U59*Phi_p!U59-$S$13)*$T$18/((Phi_p!U59+SQRT($S$13))*$P$18+(Phi_n!U59+SQRT($S$13))*$R$18)+Device!$S$6*(Phi_n!U59^2*Phi_p!U59+Phi_p!U59^2*Phi_n!U59)*ABS(Device!$C$6)^2*$T$18</f>
        <v>3.7368162129546444E-3</v>
      </c>
      <c r="V35" s="102">
        <f>(Phi_n!V59*Phi_p!V59-$S$13)*$T$18/((Phi_p!V59+SQRT($S$13))*$P$18+(Phi_n!V59+SQRT($S$13))*$R$18)+Device!$S$6*(Phi_n!V59^2*Phi_p!V59+Phi_p!V59^2*Phi_n!V59)*ABS(Device!$C$6)^2*$T$18</f>
        <v>3.6739649644846814E-3</v>
      </c>
      <c r="Z35" s="79">
        <f t="shared" si="2"/>
        <v>2.8470522254666593E-3</v>
      </c>
      <c r="AA35" s="79">
        <f t="shared" si="8"/>
        <v>2.9244589923069966E-3</v>
      </c>
      <c r="AB35" s="79">
        <f t="shared" si="9"/>
        <v>3.135633337884392E-3</v>
      </c>
      <c r="AC35" s="79">
        <f t="shared" si="10"/>
        <v>3.3408923940831288E-3</v>
      </c>
      <c r="AD35" s="79">
        <f t="shared" si="11"/>
        <v>3.5081677715359796E-3</v>
      </c>
      <c r="AE35" s="79">
        <f t="shared" si="12"/>
        <v>3.6531922407284758E-3</v>
      </c>
      <c r="AF35" s="79">
        <f t="shared" si="13"/>
        <v>3.7782456004386141E-3</v>
      </c>
      <c r="AG35" s="79">
        <f t="shared" si="14"/>
        <v>3.8882038815405708E-3</v>
      </c>
      <c r="AH35" s="79">
        <f t="shared" si="15"/>
        <v>3.9826061459522603E-3</v>
      </c>
      <c r="AI35" s="79">
        <f t="shared" si="16"/>
        <v>4.0630740324962252E-3</v>
      </c>
      <c r="AJ35" s="79">
        <f t="shared" si="17"/>
        <v>4.1280564849182754E-3</v>
      </c>
      <c r="AK35" s="79">
        <f t="shared" si="18"/>
        <v>4.1781145605665638E-3</v>
      </c>
      <c r="AL35" s="79">
        <f t="shared" si="19"/>
        <v>4.2111374173311698E-3</v>
      </c>
      <c r="AM35" s="79">
        <f t="shared" si="20"/>
        <v>4.2272886901610698E-3</v>
      </c>
      <c r="AN35" s="79">
        <f t="shared" si="21"/>
        <v>4.2234112256535495E-3</v>
      </c>
      <c r="AO35" s="79">
        <f t="shared" si="22"/>
        <v>4.1987874147023253E-3</v>
      </c>
      <c r="AP35" s="79">
        <f t="shared" si="3"/>
        <v>4.1462456924800176E-3</v>
      </c>
      <c r="AQ35" s="79">
        <f t="shared" si="4"/>
        <v>4.0604070051532539E-3</v>
      </c>
      <c r="AR35" s="79">
        <f t="shared" si="5"/>
        <v>3.9151230089608576E-3</v>
      </c>
      <c r="AS35" s="79">
        <f t="shared" si="6"/>
        <v>3.7358599276715795E-3</v>
      </c>
      <c r="AT35" s="79">
        <f t="shared" si="7"/>
        <v>3.67313192260974E-3</v>
      </c>
    </row>
    <row r="36" spans="1:46">
      <c r="B36" s="102">
        <f>(Phi_n!B60*Phi_p!B60-$S$13)*$T$18/((Phi_p!B60+SQRT($S$13))*$P$18+(Phi_n!B60+SQRT($S$13))*$R$18)+Device!$S$6*(Phi_n!B60^2*Phi_p!B60+Phi_p!B60^2*Phi_n!B60)*ABS(Device!$C$6)^2*$T$18</f>
        <v>2.8195013709316143E-3</v>
      </c>
      <c r="C36" s="102">
        <f>(Phi_n!C60*Phi_p!C60-$S$13)*$T$18/((Phi_p!C60+SQRT($S$13))*$P$18+(Phi_n!C60+SQRT($S$13))*$R$18)+Device!$S$6*(Phi_n!C60^2*Phi_p!C60+Phi_p!C60^2*Phi_n!C60)*ABS(Device!$C$6)^2*$T$18</f>
        <v>2.8998160046052762E-3</v>
      </c>
      <c r="D36" s="102">
        <f>(Phi_n!D60*Phi_p!D60-$S$13)*$T$18/((Phi_p!D60+SQRT($S$13))*$P$18+(Phi_n!D60+SQRT($S$13))*$R$18)+Device!$S$6*(Phi_n!D60^2*Phi_p!D60+Phi_p!D60^2*Phi_n!D60)*ABS(Device!$C$6)^2*$T$18</f>
        <v>3.1339539414004703E-3</v>
      </c>
      <c r="E36" s="102">
        <f>(Phi_n!E60*Phi_p!E60-$S$13)*$T$18/((Phi_p!E60+SQRT($S$13))*$P$18+(Phi_n!E60+SQRT($S$13))*$R$18)+Device!$S$6*(Phi_n!E60^2*Phi_p!E60+Phi_p!E60^2*Phi_n!E60)*ABS(Device!$C$6)^2*$T$18</f>
        <v>3.347683766783328E-3</v>
      </c>
      <c r="F36" s="102">
        <f>(Phi_n!F60*Phi_p!F60-$S$13)*$T$18/((Phi_p!F60+SQRT($S$13))*$P$18+(Phi_n!F60+SQRT($S$13))*$R$18)+Device!$S$6*(Phi_n!F60^2*Phi_p!F60+Phi_p!F60^2*Phi_n!F60)*ABS(Device!$C$6)^2*$T$18</f>
        <v>3.5159181624999864E-3</v>
      </c>
      <c r="G36" s="102">
        <f>(Phi_n!G60*Phi_p!G60-$S$13)*$T$18/((Phi_p!G60+SQRT($S$13))*$P$18+(Phi_n!G60+SQRT($S$13))*$R$18)+Device!$S$6*(Phi_n!G60^2*Phi_p!G60+Phi_p!G60^2*Phi_n!G60)*ABS(Device!$C$6)^2*$T$18</f>
        <v>3.6617213195111681E-3</v>
      </c>
      <c r="H36" s="102">
        <f>(Phi_n!H60*Phi_p!H60-$S$13)*$T$18/((Phi_p!H60+SQRT($S$13))*$P$18+(Phi_n!H60+SQRT($S$13))*$R$18)+Device!$S$6*(Phi_n!H60^2*Phi_p!H60+Phi_p!H60^2*Phi_n!H60)*ABS(Device!$C$6)^2*$T$18</f>
        <v>3.7865974125894457E-3</v>
      </c>
      <c r="I36" s="102">
        <f>(Phi_n!I60*Phi_p!I60-$S$13)*$T$18/((Phi_p!I60+SQRT($S$13))*$P$18+(Phi_n!I60+SQRT($S$13))*$R$18)+Device!$S$6*(Phi_n!I60^2*Phi_p!I60+Phi_p!I60^2*Phi_n!I60)*ABS(Device!$C$6)^2*$T$18</f>
        <v>3.8965884243551611E-3</v>
      </c>
      <c r="J36" s="102">
        <f>(Phi_n!J60*Phi_p!J60-$S$13)*$T$18/((Phi_p!J60+SQRT($S$13))*$P$18+(Phi_n!J60+SQRT($S$13))*$R$18)+Device!$S$6*(Phi_n!J60^2*Phi_p!J60+Phi_p!J60^2*Phi_n!J60)*ABS(Device!$C$6)^2*$T$18</f>
        <v>3.990608866634565E-3</v>
      </c>
      <c r="K36" s="102">
        <f>(Phi_n!K60*Phi_p!K60-$S$13)*$T$18/((Phi_p!K60+SQRT($S$13))*$P$18+(Phi_n!K60+SQRT($S$13))*$R$18)+Device!$S$6*(Phi_n!K60^2*Phi_p!K60+Phi_p!K60^2*Phi_n!K60)*ABS(Device!$C$6)^2*$T$18</f>
        <v>4.0709417317005463E-3</v>
      </c>
      <c r="L36" s="102">
        <f>(Phi_n!L60*Phi_p!L60-$S$13)*$T$18/((Phi_p!L60+SQRT($S$13))*$P$18+(Phi_n!L60+SQRT($S$13))*$R$18)+Device!$S$6*(Phi_n!L60^2*Phi_p!L60+Phi_p!L60^2*Phi_n!L60)*ABS(Device!$C$6)^2*$T$18</f>
        <v>4.1355236907415285E-3</v>
      </c>
      <c r="M36" s="102">
        <f>(Phi_n!M60*Phi_p!M60-$S$13)*$T$18/((Phi_p!M60+SQRT($S$13))*$P$18+(Phi_n!M60+SQRT($S$13))*$R$18)+Device!$S$6*(Phi_n!M60^2*Phi_p!M60+Phi_p!M60^2*Phi_n!M60)*ABS(Device!$C$6)^2*$T$18</f>
        <v>4.1854576856800527E-3</v>
      </c>
      <c r="N36" s="102">
        <f>(Phi_n!N60*Phi_p!N60-$S$13)*$T$18/((Phi_p!N60+SQRT($S$13))*$P$18+(Phi_n!N60+SQRT($S$13))*$R$18)+Device!$S$6*(Phi_n!N60^2*Phi_p!N60+Phi_p!N60^2*Phi_n!N60)*ABS(Device!$C$6)^2*$T$18</f>
        <v>4.2180971108631057E-3</v>
      </c>
      <c r="O36" s="102">
        <f>(Phi_n!O60*Phi_p!O60-$S$13)*$T$18/((Phi_p!O60+SQRT($S$13))*$P$18+(Phi_n!O60+SQRT($S$13))*$R$18)+Device!$S$6*(Phi_n!O60^2*Phi_p!O60+Phi_p!O60^2*Phi_n!O60)*ABS(Device!$C$6)^2*$T$18</f>
        <v>4.2341680364160108E-3</v>
      </c>
      <c r="P36" s="102">
        <f>(Phi_n!P60*Phi_p!P60-$S$13)*$T$18/((Phi_p!P60+SQRT($S$13))*$P$18+(Phi_n!P60+SQRT($S$13))*$R$18)+Device!$S$6*(Phi_n!P60^2*Phi_p!P60+Phi_p!P60^2*Phi_n!P60)*ABS(Device!$C$6)^2*$T$18</f>
        <v>4.2297872216370599E-3</v>
      </c>
      <c r="Q36" s="102">
        <f>(Phi_n!Q60*Phi_p!Q60-$S$13)*$T$18/((Phi_p!Q60+SQRT($S$13))*$P$18+(Phi_n!Q60+SQRT($S$13))*$R$18)+Device!$S$6*(Phi_n!Q60^2*Phi_p!Q60+Phi_p!Q60^2*Phi_n!Q60)*ABS(Device!$C$6)^2*$T$18</f>
        <v>4.2049377105556097E-3</v>
      </c>
      <c r="R36" s="102">
        <f>(Phi_n!R60*Phi_p!R60-$S$13)*$T$18/((Phi_p!R60+SQRT($S$13))*$P$18+(Phi_n!R60+SQRT($S$13))*$R$18)+Device!$S$6*(Phi_n!R60^2*Phi_p!R60+Phi_p!R60^2*Phi_n!R60)*ABS(Device!$C$6)^2*$T$18</f>
        <v>4.1509473945973256E-3</v>
      </c>
      <c r="S36" s="102">
        <f>(Phi_n!S60*Phi_p!S60-$S$13)*$T$18/((Phi_p!S60+SQRT($S$13))*$P$18+(Phi_n!S60+SQRT($S$13))*$R$18)+Device!$S$6*(Phi_n!S60^2*Phi_p!S60+Phi_p!S60^2*Phi_n!S60)*ABS(Device!$C$6)^2*$T$18</f>
        <v>4.0630817273396031E-3</v>
      </c>
      <c r="T36" s="102">
        <f>(Phi_n!T60*Phi_p!T60-$S$13)*$T$18/((Phi_p!T60+SQRT($S$13))*$P$18+(Phi_n!T60+SQRT($S$13))*$R$18)+Device!$S$6*(Phi_n!T60^2*Phi_p!T60+Phi_p!T60^2*Phi_n!T60)*ABS(Device!$C$6)^2*$T$18</f>
        <v>3.9054021291860148E-3</v>
      </c>
      <c r="U36" s="102">
        <f>(Phi_n!U60*Phi_p!U60-$S$13)*$T$18/((Phi_p!U60+SQRT($S$13))*$P$18+(Phi_n!U60+SQRT($S$13))*$R$18)+Device!$S$6*(Phi_n!U60^2*Phi_p!U60+Phi_p!U60^2*Phi_n!U60)*ABS(Device!$C$6)^2*$T$18</f>
        <v>3.6945068410653469E-3</v>
      </c>
      <c r="V36" s="102">
        <f>(Phi_n!V60*Phi_p!V60-$S$13)*$T$18/((Phi_p!V60+SQRT($S$13))*$P$18+(Phi_n!V60+SQRT($S$13))*$R$18)+Device!$S$6*(Phi_n!V60^2*Phi_p!V60+Phi_p!V60^2*Phi_n!V60)*ABS(Device!$C$6)^2*$T$18</f>
        <v>3.626968907336053E-3</v>
      </c>
      <c r="Z36" s="79">
        <f t="shared" si="2"/>
        <v>2.818500200093354E-3</v>
      </c>
      <c r="AA36" s="79">
        <f t="shared" si="8"/>
        <v>2.8985641627453608E-3</v>
      </c>
      <c r="AB36" s="79">
        <f t="shared" si="9"/>
        <v>3.1336572330392335E-3</v>
      </c>
      <c r="AC36" s="79">
        <f t="shared" si="10"/>
        <v>3.3473547470219229E-3</v>
      </c>
      <c r="AD36" s="79">
        <f t="shared" si="11"/>
        <v>3.5155206402946427E-3</v>
      </c>
      <c r="AE36" s="79">
        <f t="shared" si="12"/>
        <v>3.6613199248766732E-3</v>
      </c>
      <c r="AF36" s="79">
        <f t="shared" si="13"/>
        <v>3.7861860822039186E-3</v>
      </c>
      <c r="AG36" s="79">
        <f t="shared" si="14"/>
        <v>3.896186971411697E-3</v>
      </c>
      <c r="AH36" s="79">
        <f t="shared" si="15"/>
        <v>3.9902099312608781E-3</v>
      </c>
      <c r="AI36" s="79">
        <f t="shared" si="16"/>
        <v>4.0705558140403152E-3</v>
      </c>
      <c r="AJ36" s="79">
        <f t="shared" si="17"/>
        <v>4.135142369213929E-3</v>
      </c>
      <c r="AK36" s="79">
        <f t="shared" si="18"/>
        <v>4.1850890840475548E-3</v>
      </c>
      <c r="AL36" s="79">
        <f t="shared" si="19"/>
        <v>4.2177318301650796E-3</v>
      </c>
      <c r="AM36" s="79">
        <f t="shared" si="20"/>
        <v>4.2338163189754056E-3</v>
      </c>
      <c r="AN36" s="79">
        <f t="shared" si="21"/>
        <v>4.2294390844905567E-3</v>
      </c>
      <c r="AO36" s="79">
        <f t="shared" si="22"/>
        <v>4.2046152051026277E-3</v>
      </c>
      <c r="AP36" s="79">
        <f t="shared" si="3"/>
        <v>4.1506447713601062E-3</v>
      </c>
      <c r="AQ36" s="79">
        <f t="shared" si="4"/>
        <v>4.0628908938746891E-3</v>
      </c>
      <c r="AR36" s="79">
        <f t="shared" si="5"/>
        <v>3.9053008130539163E-3</v>
      </c>
      <c r="AS36" s="79">
        <f t="shared" si="6"/>
        <v>3.6932051832286963E-3</v>
      </c>
      <c r="AT36" s="79">
        <f t="shared" si="7"/>
        <v>3.625995363502995E-3</v>
      </c>
    </row>
    <row r="37" spans="1:46">
      <c r="B37" s="102">
        <f>(Phi_n!B61*Phi_p!B61-$S$13)*$T$18/((Phi_p!B61+SQRT($S$13))*$P$18+(Phi_n!B61+SQRT($S$13))*$R$18)+Device!$S$6*(Phi_n!B61^2*Phi_p!B61+Phi_p!B61^2*Phi_n!B61)*ABS(Device!$C$6)^2*$T$18</f>
        <v>2.7832523566971106E-3</v>
      </c>
      <c r="C37" s="102">
        <f>(Phi_n!C61*Phi_p!C61-$S$13)*$T$18/((Phi_p!C61+SQRT($S$13))*$P$18+(Phi_n!C61+SQRT($S$13))*$R$18)+Device!$S$6*(Phi_n!C61^2*Phi_p!C61+Phi_p!C61^2*Phi_n!C61)*ABS(Device!$C$6)^2*$T$18</f>
        <v>2.8643884688535097E-3</v>
      </c>
      <c r="D37" s="102">
        <f>(Phi_n!D61*Phi_p!D61-$S$13)*$T$18/((Phi_p!D61+SQRT($S$13))*$P$18+(Phi_n!D61+SQRT($S$13))*$R$18)+Device!$S$6*(Phi_n!D61^2*Phi_p!D61+Phi_p!D61^2*Phi_n!D61)*ABS(Device!$C$6)^2*$T$18</f>
        <v>3.1296479043219586E-3</v>
      </c>
      <c r="E37" s="102">
        <f>(Phi_n!E61*Phi_p!E61-$S$13)*$T$18/((Phi_p!E61+SQRT($S$13))*$P$18+(Phi_n!E61+SQRT($S$13))*$R$18)+Device!$S$6*(Phi_n!E61^2*Phi_p!E61+Phi_p!E61^2*Phi_n!E61)*ABS(Device!$C$6)^2*$T$18</f>
        <v>3.3516455293794195E-3</v>
      </c>
      <c r="F37" s="102">
        <f>(Phi_n!F61*Phi_p!F61-$S$13)*$T$18/((Phi_p!F61+SQRT($S$13))*$P$18+(Phi_n!F61+SQRT($S$13))*$R$18)+Device!$S$6*(Phi_n!F61^2*Phi_p!F61+Phi_p!F61^2*Phi_n!F61)*ABS(Device!$C$6)^2*$T$18</f>
        <v>3.5202340116479449E-3</v>
      </c>
      <c r="G37" s="102">
        <f>(Phi_n!G61*Phi_p!G61-$S$13)*$T$18/((Phi_p!G61+SQRT($S$13))*$P$18+(Phi_n!G61+SQRT($S$13))*$R$18)+Device!$S$6*(Phi_n!G61^2*Phi_p!G61+Phi_p!G61^2*Phi_n!G61)*ABS(Device!$C$6)^2*$T$18</f>
        <v>3.6667847352490858E-3</v>
      </c>
      <c r="H37" s="102">
        <f>(Phi_n!H61*Phi_p!H61-$S$13)*$T$18/((Phi_p!H61+SQRT($S$13))*$P$18+(Phi_n!H61+SQRT($S$13))*$R$18)+Device!$S$6*(Phi_n!H61^2*Phi_p!H61+Phi_p!H61^2*Phi_n!H61)*ABS(Device!$C$6)^2*$T$18</f>
        <v>3.791393375786455E-3</v>
      </c>
      <c r="I37" s="102">
        <f>(Phi_n!I61*Phi_p!I61-$S$13)*$T$18/((Phi_p!I61+SQRT($S$13))*$P$18+(Phi_n!I61+SQRT($S$13))*$R$18)+Device!$S$6*(Phi_n!I61^2*Phi_p!I61+Phi_p!I61^2*Phi_n!I61)*ABS(Device!$C$6)^2*$T$18</f>
        <v>3.9015064820376718E-3</v>
      </c>
      <c r="J37" s="102">
        <f>(Phi_n!J61*Phi_p!J61-$S$13)*$T$18/((Phi_p!J61+SQRT($S$13))*$P$18+(Phi_n!J61+SQRT($S$13))*$R$18)+Device!$S$6*(Phi_n!J61^2*Phi_p!J61+Phi_p!J61^2*Phi_n!J61)*ABS(Device!$C$6)^2*$T$18</f>
        <v>3.9951665625247487E-3</v>
      </c>
      <c r="K37" s="102">
        <f>(Phi_n!K61*Phi_p!K61-$S$13)*$T$18/((Phi_p!K61+SQRT($S$13))*$P$18+(Phi_n!K61+SQRT($S$13))*$R$18)+Device!$S$6*(Phi_n!K61^2*Phi_p!K61+Phi_p!K61^2*Phi_n!K61)*ABS(Device!$C$6)^2*$T$18</f>
        <v>4.0754815632940214E-3</v>
      </c>
      <c r="L37" s="102">
        <f>(Phi_n!L61*Phi_p!L61-$S$13)*$T$18/((Phi_p!L61+SQRT($S$13))*$P$18+(Phi_n!L61+SQRT($S$13))*$R$18)+Device!$S$6*(Phi_n!L61^2*Phi_p!L61+Phi_p!L61^2*Phi_n!L61)*ABS(Device!$C$6)^2*$T$18</f>
        <v>4.1397032879095354E-3</v>
      </c>
      <c r="M37" s="102">
        <f>(Phi_n!M61*Phi_p!M61-$S$13)*$T$18/((Phi_p!M61+SQRT($S$13))*$P$18+(Phi_n!M61+SQRT($S$13))*$R$18)+Device!$S$6*(Phi_n!M61^2*Phi_p!M61+Phi_p!M61^2*Phi_n!M61)*ABS(Device!$C$6)^2*$T$18</f>
        <v>4.1896277140310925E-3</v>
      </c>
      <c r="N37" s="102">
        <f>(Phi_n!N61*Phi_p!N61-$S$13)*$T$18/((Phi_p!N61+SQRT($S$13))*$P$18+(Phi_n!N61+SQRT($S$13))*$R$18)+Device!$S$6*(Phi_n!N61^2*Phi_p!N61+Phi_p!N61^2*Phi_n!N61)*ABS(Device!$C$6)^2*$T$18</f>
        <v>4.2219125422992797E-3</v>
      </c>
      <c r="O37" s="102">
        <f>(Phi_n!O61*Phi_p!O61-$S$13)*$T$18/((Phi_p!O61+SQRT($S$13))*$P$18+(Phi_n!O61+SQRT($S$13))*$R$18)+Device!$S$6*(Phi_n!O61^2*Phi_p!O61+Phi_p!O61^2*Phi_n!O61)*ABS(Device!$C$6)^2*$T$18</f>
        <v>4.2380252897563061E-3</v>
      </c>
      <c r="P37" s="102">
        <f>(Phi_n!P61*Phi_p!P61-$S$13)*$T$18/((Phi_p!P61+SQRT($S$13))*$P$18+(Phi_n!P61+SQRT($S$13))*$R$18)+Device!$S$6*(Phi_n!P61^2*Phi_p!P61+Phi_p!P61^2*Phi_n!P61)*ABS(Device!$C$6)^2*$T$18</f>
        <v>4.2331718004775185E-3</v>
      </c>
      <c r="Q37" s="102">
        <f>(Phi_n!Q61*Phi_p!Q61-$S$13)*$T$18/((Phi_p!Q61+SQRT($S$13))*$P$18+(Phi_n!Q61+SQRT($S$13))*$R$18)+Device!$S$6*(Phi_n!Q61^2*Phi_p!Q61+Phi_p!Q61^2*Phi_n!Q61)*ABS(Device!$C$6)^2*$T$18</f>
        <v>4.2083265616995168E-3</v>
      </c>
      <c r="R37" s="102">
        <f>(Phi_n!R61*Phi_p!R61-$S$13)*$T$18/((Phi_p!R61+SQRT($S$13))*$P$18+(Phi_n!R61+SQRT($S$13))*$R$18)+Device!$S$6*(Phi_n!R61^2*Phi_p!R61+Phi_p!R61^2*Phi_n!R61)*ABS(Device!$C$6)^2*$T$18</f>
        <v>4.1530607675975342E-3</v>
      </c>
      <c r="S37" s="102">
        <f>(Phi_n!S61*Phi_p!S61-$S$13)*$T$18/((Phi_p!S61+SQRT($S$13))*$P$18+(Phi_n!S61+SQRT($S$13))*$R$18)+Device!$S$6*(Phi_n!S61^2*Phi_p!S61+Phi_p!S61^2*Phi_n!S61)*ABS(Device!$C$6)^2*$T$18</f>
        <v>4.0641568024702224E-3</v>
      </c>
      <c r="T37" s="102">
        <f>(Phi_n!T61*Phi_p!T61-$S$13)*$T$18/((Phi_p!T61+SQRT($S$13))*$P$18+(Phi_n!T61+SQRT($S$13))*$R$18)+Device!$S$6*(Phi_n!T61^2*Phi_p!T61+Phi_p!T61^2*Phi_n!T61)*ABS(Device!$C$6)^2*$T$18</f>
        <v>3.8947939553342875E-3</v>
      </c>
      <c r="U37" s="102">
        <f>(Phi_n!U61*Phi_p!U61-$S$13)*$T$18/((Phi_p!U61+SQRT($S$13))*$P$18+(Phi_n!U61+SQRT($S$13))*$R$18)+Device!$S$6*(Phi_n!U61^2*Phi_p!U61+Phi_p!U61^2*Phi_n!U61)*ABS(Device!$C$6)^2*$T$18</f>
        <v>3.6421935822323059E-3</v>
      </c>
      <c r="V37" s="102">
        <f>(Phi_n!V61*Phi_p!V61-$S$13)*$T$18/((Phi_p!V61+SQRT($S$13))*$P$18+(Phi_n!V61+SQRT($S$13))*$R$18)+Device!$S$6*(Phi_n!V61^2*Phi_p!V61+Phi_p!V61^2*Phi_n!V61)*ABS(Device!$C$6)^2*$T$18</f>
        <v>3.57265939476616E-3</v>
      </c>
      <c r="Z37" s="79">
        <f t="shared" si="2"/>
        <v>2.7823876221828433E-3</v>
      </c>
      <c r="AA37" s="79">
        <f t="shared" si="8"/>
        <v>2.8630195006153986E-3</v>
      </c>
      <c r="AB37" s="79">
        <f t="shared" si="9"/>
        <v>3.1296701550817506E-3</v>
      </c>
      <c r="AC37" s="79">
        <f t="shared" si="10"/>
        <v>3.3514774633138181E-3</v>
      </c>
      <c r="AD37" s="79">
        <f t="shared" si="11"/>
        <v>3.52000308087797E-3</v>
      </c>
      <c r="AE37" s="79">
        <f t="shared" si="12"/>
        <v>3.6665391894993363E-3</v>
      </c>
      <c r="AF37" s="79">
        <f t="shared" si="13"/>
        <v>3.7911427455486597E-3</v>
      </c>
      <c r="AG37" s="79">
        <f t="shared" si="14"/>
        <v>3.9012605873936586E-3</v>
      </c>
      <c r="AH37" s="79">
        <f t="shared" si="15"/>
        <v>3.9949264548804833E-3</v>
      </c>
      <c r="AI37" s="79">
        <f t="shared" si="16"/>
        <v>4.0752506515494887E-3</v>
      </c>
      <c r="AJ37" s="79">
        <f t="shared" si="17"/>
        <v>4.1394799777226326E-3</v>
      </c>
      <c r="AK37" s="79">
        <f t="shared" si="18"/>
        <v>4.1894135437692947E-3</v>
      </c>
      <c r="AL37" s="79">
        <f t="shared" si="19"/>
        <v>4.2217052444856219E-3</v>
      </c>
      <c r="AM37" s="79">
        <f t="shared" si="20"/>
        <v>4.2378274144343475E-3</v>
      </c>
      <c r="AN37" s="79">
        <f t="shared" si="21"/>
        <v>4.2329829647519846E-3</v>
      </c>
      <c r="AO37" s="79">
        <f t="shared" si="22"/>
        <v>4.2081573180258606E-3</v>
      </c>
      <c r="AP37" s="79">
        <f t="shared" si="3"/>
        <v>4.1529249290247552E-3</v>
      </c>
      <c r="AQ37" s="79">
        <f t="shared" si="4"/>
        <v>4.0641269789527821E-3</v>
      </c>
      <c r="AR37" s="79">
        <f t="shared" si="5"/>
        <v>3.8950583860935532E-3</v>
      </c>
      <c r="AS37" s="79">
        <f t="shared" si="6"/>
        <v>3.6407425275850839E-3</v>
      </c>
      <c r="AT37" s="79">
        <f t="shared" si="7"/>
        <v>3.5719079959756479E-3</v>
      </c>
    </row>
    <row r="38" spans="1:46">
      <c r="B38" s="102">
        <f>(Phi_n!B62*Phi_p!B62-$S$13)*$T$18/((Phi_p!B62+SQRT($S$13))*$P$18+(Phi_n!B62+SQRT($S$13))*$R$18)+Device!$S$6*(Phi_n!B62^2*Phi_p!B62+Phi_p!B62^2*Phi_n!B62)*ABS(Device!$C$6)^2*$T$18</f>
        <v>2.740462888900127E-3</v>
      </c>
      <c r="C38" s="102">
        <f>(Phi_n!C62*Phi_p!C62-$S$13)*$T$18/((Phi_p!C62+SQRT($S$13))*$P$18+(Phi_n!C62+SQRT($S$13))*$R$18)+Device!$S$6*(Phi_n!C62^2*Phi_p!C62+Phi_p!C62^2*Phi_n!C62)*ABS(Device!$C$6)^2*$T$18</f>
        <v>2.8184025764425207E-3</v>
      </c>
      <c r="D38" s="102">
        <f>(Phi_n!D62*Phi_p!D62-$S$13)*$T$18/((Phi_p!D62+SQRT($S$13))*$P$18+(Phi_n!D62+SQRT($S$13))*$R$18)+Device!$S$6*(Phi_n!D62^2*Phi_p!D62+Phi_p!D62^2*Phi_n!D62)*ABS(Device!$C$6)^2*$T$18</f>
        <v>3.1255236596489295E-3</v>
      </c>
      <c r="E38" s="102">
        <f>(Phi_n!E62*Phi_p!E62-$S$13)*$T$18/((Phi_p!E62+SQRT($S$13))*$P$18+(Phi_n!E62+SQRT($S$13))*$R$18)+Device!$S$6*(Phi_n!E62^2*Phi_p!E62+Phi_p!E62^2*Phi_n!E62)*ABS(Device!$C$6)^2*$T$18</f>
        <v>3.3542650075874753E-3</v>
      </c>
      <c r="F38" s="102">
        <f>(Phi_n!F62*Phi_p!F62-$S$13)*$T$18/((Phi_p!F62+SQRT($S$13))*$P$18+(Phi_n!F62+SQRT($S$13))*$R$18)+Device!$S$6*(Phi_n!F62^2*Phi_p!F62+Phi_p!F62^2*Phi_n!F62)*ABS(Device!$C$6)^2*$T$18</f>
        <v>3.5227047574337604E-3</v>
      </c>
      <c r="G38" s="102">
        <f>(Phi_n!G62*Phi_p!G62-$S$13)*$T$18/((Phi_p!G62+SQRT($S$13))*$P$18+(Phi_n!G62+SQRT($S$13))*$R$18)+Device!$S$6*(Phi_n!G62^2*Phi_p!G62+Phi_p!G62^2*Phi_n!G62)*ABS(Device!$C$6)^2*$T$18</f>
        <v>3.6698869919315319E-3</v>
      </c>
      <c r="H38" s="102">
        <f>(Phi_n!H62*Phi_p!H62-$S$13)*$T$18/((Phi_p!H62+SQRT($S$13))*$P$18+(Phi_n!H62+SQRT($S$13))*$R$18)+Device!$S$6*(Phi_n!H62^2*Phi_p!H62+Phi_p!H62^2*Phi_n!H62)*ABS(Device!$C$6)^2*$T$18</f>
        <v>3.7941870066203727E-3</v>
      </c>
      <c r="I38" s="102">
        <f>(Phi_n!I62*Phi_p!I62-$S$13)*$T$18/((Phi_p!I62+SQRT($S$13))*$P$18+(Phi_n!I62+SQRT($S$13))*$R$18)+Device!$S$6*(Phi_n!I62^2*Phi_p!I62+Phi_p!I62^2*Phi_n!I62)*ABS(Device!$C$6)^2*$T$18</f>
        <v>3.9044601955988542E-3</v>
      </c>
      <c r="J38" s="102">
        <f>(Phi_n!J62*Phi_p!J62-$S$13)*$T$18/((Phi_p!J62+SQRT($S$13))*$P$18+(Phi_n!J62+SQRT($S$13))*$R$18)+Device!$S$6*(Phi_n!J62^2*Phi_p!J62+Phi_p!J62^2*Phi_n!J62)*ABS(Device!$C$6)^2*$T$18</f>
        <v>3.9978057124293821E-3</v>
      </c>
      <c r="K38" s="102">
        <f>(Phi_n!K62*Phi_p!K62-$S$13)*$T$18/((Phi_p!K62+SQRT($S$13))*$P$18+(Phi_n!K62+SQRT($S$13))*$R$18)+Device!$S$6*(Phi_n!K62^2*Phi_p!K62+Phi_p!K62^2*Phi_n!K62)*ABS(Device!$C$6)^2*$T$18</f>
        <v>4.0781763814215976E-3</v>
      </c>
      <c r="L38" s="102">
        <f>(Phi_n!L62*Phi_p!L62-$S$13)*$T$18/((Phi_p!L62+SQRT($S$13))*$P$18+(Phi_n!L62+SQRT($S$13))*$R$18)+Device!$S$6*(Phi_n!L62^2*Phi_p!L62+Phi_p!L62^2*Phi_n!L62)*ABS(Device!$C$6)^2*$T$18</f>
        <v>4.1420982727163316E-3</v>
      </c>
      <c r="M38" s="102">
        <f>(Phi_n!M62*Phi_p!M62-$S$13)*$T$18/((Phi_p!M62+SQRT($S$13))*$P$18+(Phi_n!M62+SQRT($S$13))*$R$18)+Device!$S$6*(Phi_n!M62^2*Phi_p!M62+Phi_p!M62^2*Phi_n!M62)*ABS(Device!$C$6)^2*$T$18</f>
        <v>4.1920862453129117E-3</v>
      </c>
      <c r="N38" s="102">
        <f>(Phi_n!N62*Phi_p!N62-$S$13)*$T$18/((Phi_p!N62+SQRT($S$13))*$P$18+(Phi_n!N62+SQRT($S$13))*$R$18)+Device!$S$6*(Phi_n!N62^2*Phi_p!N62+Phi_p!N62^2*Phi_n!N62)*ABS(Device!$C$6)^2*$T$18</f>
        <v>4.2240711089420197E-3</v>
      </c>
      <c r="O38" s="102">
        <f>(Phi_n!O62*Phi_p!O62-$S$13)*$T$18/((Phi_p!O62+SQRT($S$13))*$P$18+(Phi_n!O62+SQRT($S$13))*$R$18)+Device!$S$6*(Phi_n!O62^2*Phi_p!O62+Phi_p!O62^2*Phi_n!O62)*ABS(Device!$C$6)^2*$T$18</f>
        <v>4.2403011185989329E-3</v>
      </c>
      <c r="P38" s="102">
        <f>(Phi_n!P62*Phi_p!P62-$S$13)*$T$18/((Phi_p!P62+SQRT($S$13))*$P$18+(Phi_n!P62+SQRT($S$13))*$R$18)+Device!$S$6*(Phi_n!P62^2*Phi_p!P62+Phi_p!P62^2*Phi_n!P62)*ABS(Device!$C$6)^2*$T$18</f>
        <v>4.235046872736078E-3</v>
      </c>
      <c r="Q38" s="102">
        <f>(Phi_n!Q62*Phi_p!Q62-$S$13)*$T$18/((Phi_p!Q62+SQRT($S$13))*$P$18+(Phi_n!Q62+SQRT($S$13))*$R$18)+Device!$S$6*(Phi_n!Q62^2*Phi_p!Q62+Phi_p!Q62^2*Phi_n!Q62)*ABS(Device!$C$6)^2*$T$18</f>
        <v>4.2103627018066697E-3</v>
      </c>
      <c r="R38" s="102">
        <f>(Phi_n!R62*Phi_p!R62-$S$13)*$T$18/((Phi_p!R62+SQRT($S$13))*$P$18+(Phi_n!R62+SQRT($S$13))*$R$18)+Device!$S$6*(Phi_n!R62^2*Phi_p!R62+Phi_p!R62^2*Phi_n!R62)*ABS(Device!$C$6)^2*$T$18</f>
        <v>4.154087875246514E-3</v>
      </c>
      <c r="S38" s="102">
        <f>(Phi_n!S62*Phi_p!S62-$S$13)*$T$18/((Phi_p!S62+SQRT($S$13))*$P$18+(Phi_n!S62+SQRT($S$13))*$R$18)+Device!$S$6*(Phi_n!S62^2*Phi_p!S62+Phi_p!S62^2*Phi_n!S62)*ABS(Device!$C$6)^2*$T$18</f>
        <v>4.0649934416792065E-3</v>
      </c>
      <c r="T38" s="102">
        <f>(Phi_n!T62*Phi_p!T62-$S$13)*$T$18/((Phi_p!T62+SQRT($S$13))*$P$18+(Phi_n!T62+SQRT($S$13))*$R$18)+Device!$S$6*(Phi_n!T62^2*Phi_p!T62+Phi_p!T62^2*Phi_n!T62)*ABS(Device!$C$6)^2*$T$18</f>
        <v>3.8863170014425768E-3</v>
      </c>
      <c r="U38" s="102">
        <f>(Phi_n!U62*Phi_p!U62-$S$13)*$T$18/((Phi_p!U62+SQRT($S$13))*$P$18+(Phi_n!U62+SQRT($S$13))*$R$18)+Device!$S$6*(Phi_n!U62^2*Phi_p!U62+Phi_p!U62^2*Phi_n!U62)*ABS(Device!$C$6)^2*$T$18</f>
        <v>3.5788907141653388E-3</v>
      </c>
      <c r="V38" s="102">
        <f>(Phi_n!V62*Phi_p!V62-$S$13)*$T$18/((Phi_p!V62+SQRT($S$13))*$P$18+(Phi_n!V62+SQRT($S$13))*$R$18)+Device!$S$6*(Phi_n!V62^2*Phi_p!V62+Phi_p!V62^2*Phi_n!V62)*ABS(Device!$C$6)^2*$T$18</f>
        <v>3.5129473873698885E-3</v>
      </c>
      <c r="Z38" s="79">
        <f t="shared" si="2"/>
        <v>2.7396682973143843E-3</v>
      </c>
      <c r="AA38" s="79">
        <f t="shared" si="8"/>
        <v>2.8165504147319989E-3</v>
      </c>
      <c r="AB38" s="79">
        <f t="shared" si="9"/>
        <v>3.1256518049872463E-3</v>
      </c>
      <c r="AC38" s="79">
        <f t="shared" si="10"/>
        <v>3.3539198375413695E-3</v>
      </c>
      <c r="AD38" s="79">
        <f t="shared" si="11"/>
        <v>3.5223446083266167E-3</v>
      </c>
      <c r="AE38" s="79">
        <f t="shared" si="12"/>
        <v>3.6694828712975887E-3</v>
      </c>
      <c r="AF38" s="79">
        <f t="shared" si="13"/>
        <v>3.7937969034189415E-3</v>
      </c>
      <c r="AG38" s="79">
        <f t="shared" si="14"/>
        <v>3.9040602187656887E-3</v>
      </c>
      <c r="AH38" s="79">
        <f t="shared" si="15"/>
        <v>3.9974240160028079E-3</v>
      </c>
      <c r="AI38" s="79">
        <f t="shared" si="16"/>
        <v>4.0777927912542993E-3</v>
      </c>
      <c r="AJ38" s="79">
        <f t="shared" si="17"/>
        <v>4.1417332093368099E-3</v>
      </c>
      <c r="AK38" s="79">
        <f t="shared" si="18"/>
        <v>4.1917193775428303E-3</v>
      </c>
      <c r="AL38" s="79">
        <f t="shared" si="19"/>
        <v>4.2237231428995138E-3</v>
      </c>
      <c r="AM38" s="79">
        <f t="shared" si="20"/>
        <v>4.2399489498668088E-3</v>
      </c>
      <c r="AN38" s="79">
        <f t="shared" si="21"/>
        <v>4.2347208176324296E-3</v>
      </c>
      <c r="AO38" s="79">
        <f t="shared" si="22"/>
        <v>4.21003383988185E-3</v>
      </c>
      <c r="AP38" s="79">
        <f t="shared" si="3"/>
        <v>4.1538290840038312E-3</v>
      </c>
      <c r="AQ38" s="79">
        <f t="shared" si="4"/>
        <v>4.0647816460498854E-3</v>
      </c>
      <c r="AR38" s="79">
        <f t="shared" si="5"/>
        <v>3.8867638985371814E-3</v>
      </c>
      <c r="AS38" s="79">
        <f t="shared" si="6"/>
        <v>3.5768169880361512E-3</v>
      </c>
      <c r="AT38" s="79">
        <f t="shared" si="7"/>
        <v>3.5122328826560677E-3</v>
      </c>
    </row>
    <row r="39" spans="1:46">
      <c r="A39" s="19" t="s">
        <v>3</v>
      </c>
      <c r="B39" s="101">
        <f>(Phi_n!B63*Phi_p!B63-$S$13)*$T$18/((Phi_p!B63+SQRT($S$13))*$P$18+(Phi_n!B63+SQRT($S$13))*$R$18)+Device!$S$6*(Phi_n!B63^2*Phi_p!B63+Phi_p!B63^2*Phi_n!B63)*ABS(Device!$C$6)^2*$T$18</f>
        <v>2.6918280703037809E-3</v>
      </c>
      <c r="C39" s="101">
        <f>(Phi_n!C63*Phi_p!C63-$S$13)*$T$18/((Phi_p!C63+SQRT($S$13))*$P$18+(Phi_n!C63+SQRT($S$13))*$R$18)+Device!$S$6*(Phi_n!C63^2*Phi_p!C63+Phi_p!C63^2*Phi_n!C63)*ABS(Device!$C$6)^2*$T$18</f>
        <v>2.7582799464715064E-3</v>
      </c>
      <c r="D39" s="101">
        <f>(Phi_n!D63*Phi_p!D63-$S$13)*$T$18/((Phi_p!D63+SQRT($S$13))*$P$18+(Phi_n!D63+SQRT($S$13))*$R$18)+Device!$S$6*(Phi_n!D63^2*Phi_p!D63+Phi_p!D63^2*Phi_n!D63)*ABS(Device!$C$6)^2*$T$18</f>
        <v>3.1224274133566238E-3</v>
      </c>
      <c r="E39" s="101">
        <f>(Phi_n!E63*Phi_p!E63-$S$13)*$T$18/((Phi_p!E63+SQRT($S$13))*$P$18+(Phi_n!E63+SQRT($S$13))*$R$18)+Device!$S$6*(Phi_n!E63^2*Phi_p!E63+Phi_p!E63^2*Phi_n!E63)*ABS(Device!$C$6)^2*$T$18</f>
        <v>3.3541238095918663E-3</v>
      </c>
      <c r="F39" s="101">
        <f>(Phi_n!F63*Phi_p!F63-$S$13)*$T$18/((Phi_p!F63+SQRT($S$13))*$P$18+(Phi_n!F63+SQRT($S$13))*$R$18)+Device!$S$6*(Phi_n!F63^2*Phi_p!F63+Phi_p!F63^2*Phi_n!F63)*ABS(Device!$C$6)^2*$T$18</f>
        <v>3.5222949041284935E-3</v>
      </c>
      <c r="G39" s="101">
        <f>(Phi_n!G63*Phi_p!G63-$S$13)*$T$18/((Phi_p!G63+SQRT($S$13))*$P$18+(Phi_n!G63+SQRT($S$13))*$R$18)+Device!$S$6*(Phi_n!G63^2*Phi_p!G63+Phi_p!G63^2*Phi_n!G63)*ABS(Device!$C$6)^2*$T$18</f>
        <v>3.6697571596198599E-3</v>
      </c>
      <c r="H39" s="101">
        <f>(Phi_n!H63*Phi_p!H63-$S$13)*$T$18/((Phi_p!H63+SQRT($S$13))*$P$18+(Phi_n!H63+SQRT($S$13))*$R$18)+Device!$S$6*(Phi_n!H63^2*Phi_p!H63+Phi_p!H63^2*Phi_n!H63)*ABS(Device!$C$6)^2*$T$18</f>
        <v>3.7938605071328453E-3</v>
      </c>
      <c r="I39" s="101">
        <f>(Phi_n!I63*Phi_p!I63-$S$13)*$T$18/((Phi_p!I63+SQRT($S$13))*$P$18+(Phi_n!I63+SQRT($S$13))*$R$18)+Device!$S$6*(Phi_n!I63^2*Phi_p!I63+Phi_p!I63^2*Phi_n!I63)*ABS(Device!$C$6)^2*$T$18</f>
        <v>3.9042148447694827E-3</v>
      </c>
      <c r="J39" s="101">
        <f>(Phi_n!J63*Phi_p!J63-$S$13)*$T$18/((Phi_p!J63+SQRT($S$13))*$P$18+(Phi_n!J63+SQRT($S$13))*$R$18)+Device!$S$6*(Phi_n!J63^2*Phi_p!J63+Phi_p!J63^2*Phi_n!J63)*ABS(Device!$C$6)^2*$T$18</f>
        <v>3.9973918861472731E-3</v>
      </c>
      <c r="K39" s="101">
        <f>(Phi_n!K63*Phi_p!K63-$S$13)*$T$18/((Phi_p!K63+SQRT($S$13))*$P$18+(Phi_n!K63+SQRT($S$13))*$R$18)+Device!$S$6*(Phi_n!K63^2*Phi_p!K63+Phi_p!K63^2*Phi_n!K63)*ABS(Device!$C$6)^2*$T$18</f>
        <v>4.077803083441617E-3</v>
      </c>
      <c r="L39" s="101">
        <f>(Phi_n!L63*Phi_p!L63-$S$13)*$T$18/((Phi_p!L63+SQRT($S$13))*$P$18+(Phi_n!L63+SQRT($S$13))*$R$18)+Device!$S$6*(Phi_n!L63^2*Phi_p!L63+Phi_p!L63^2*Phi_n!L63)*ABS(Device!$C$6)^2*$T$18</f>
        <v>4.1415732344469037E-3</v>
      </c>
      <c r="M39" s="101">
        <f>(Phi_n!M63*Phi_p!M63-$S$13)*$T$18/((Phi_p!M63+SQRT($S$13))*$P$18+(Phi_n!M63+SQRT($S$13))*$R$18)+Device!$S$6*(Phi_n!M63^2*Phi_p!M63+Phi_p!M63^2*Phi_n!M63)*ABS(Device!$C$6)^2*$T$18</f>
        <v>4.1916103332192197E-3</v>
      </c>
      <c r="N39" s="101">
        <f>(Phi_n!N63*Phi_p!N63-$S$13)*$T$18/((Phi_p!N63+SQRT($S$13))*$P$18+(Phi_n!N63+SQRT($S$13))*$R$18)+Device!$S$6*(Phi_n!N63^2*Phi_p!N63+Phi_p!N63^2*Phi_n!N63)*ABS(Device!$C$6)^2*$T$18</f>
        <v>4.2234463458241459E-3</v>
      </c>
      <c r="O39" s="101">
        <f>(Phi_n!O63*Phi_p!O63-$S$13)*$T$18/((Phi_p!O63+SQRT($S$13))*$P$18+(Phi_n!O63+SQRT($S$13))*$R$18)+Device!$S$6*(Phi_n!O63^2*Phi_p!O63+Phi_p!O63^2*Phi_n!O63)*ABS(Device!$C$6)^2*$T$18</f>
        <v>4.2397600278685759E-3</v>
      </c>
      <c r="P39" s="101">
        <f>(Phi_n!P63*Phi_p!P63-$S$13)*$T$18/((Phi_p!P63+SQRT($S$13))*$P$18+(Phi_n!P63+SQRT($S$13))*$R$18)+Device!$S$6*(Phi_n!P63^2*Phi_p!P63+Phi_p!P63^2*Phi_n!P63)*ABS(Device!$C$6)^2*$T$18</f>
        <v>4.2343138232657975E-3</v>
      </c>
      <c r="Q39" s="101">
        <f>(Phi_n!Q63*Phi_p!Q63-$S$13)*$T$18/((Phi_p!Q63+SQRT($S$13))*$P$18+(Phi_n!Q63+SQRT($S$13))*$R$18)+Device!$S$6*(Phi_n!Q63^2*Phi_p!Q63+Phi_p!Q63^2*Phi_n!Q63)*ABS(Device!$C$6)^2*$T$18</f>
        <v>4.2097683027918576E-3</v>
      </c>
      <c r="R39" s="101">
        <f>(Phi_n!R63*Phi_p!R63-$S$13)*$T$18/((Phi_p!R63+SQRT($S$13))*$P$18+(Phi_n!R63+SQRT($S$13))*$R$18)+Device!$S$6*(Phi_n!R63^2*Phi_p!R63+Phi_p!R63^2*Phi_n!R63)*ABS(Device!$C$6)^2*$T$18</f>
        <v>4.1530448249253345E-3</v>
      </c>
      <c r="S39" s="101">
        <f>(Phi_n!S63*Phi_p!S63-$S$13)*$T$18/((Phi_p!S63+SQRT($S$13))*$P$18+(Phi_n!S63+SQRT($S$13))*$R$18)+Device!$S$6*(Phi_n!S63^2*Phi_p!S63+Phi_p!S63^2*Phi_n!S63)*ABS(Device!$C$6)^2*$T$18</f>
        <v>4.0641358335740596E-3</v>
      </c>
      <c r="T39" s="101">
        <f>(Phi_n!T63*Phi_p!T63-$S$13)*$T$18/((Phi_p!T63+SQRT($S$13))*$P$18+(Phi_n!T63+SQRT($S$13))*$R$18)+Device!$S$6*(Phi_n!T63^2*Phi_p!T63+Phi_p!T63^2*Phi_n!T63)*ABS(Device!$C$6)^2*$T$18</f>
        <v>3.8814234355669976E-3</v>
      </c>
      <c r="U39" s="101">
        <f>(Phi_n!U63*Phi_p!U63-$S$13)*$T$18/((Phi_p!U63+SQRT($S$13))*$P$18+(Phi_n!U63+SQRT($S$13))*$R$18)+Device!$S$6*(Phi_n!U63^2*Phi_p!U63+Phi_p!U63^2*Phi_n!U63)*ABS(Device!$C$6)^2*$T$18</f>
        <v>3.4999552361347757E-3</v>
      </c>
      <c r="V39" s="101">
        <f>(Phi_n!V63*Phi_p!V63-$S$13)*$T$18/((Phi_p!V63+SQRT($S$13))*$P$18+(Phi_n!V63+SQRT($S$13))*$R$18)+Device!$S$6*(Phi_n!V63^2*Phi_p!V63+Phi_p!V63^2*Phi_n!V63)*ABS(Device!$C$6)^2*$T$18</f>
        <v>3.4482557348273469E-3</v>
      </c>
      <c r="Y39" s="2" t="s">
        <v>222</v>
      </c>
      <c r="Z39" s="127">
        <f>IF(AND(B39&gt;0,B38&gt;0,B38&lt;&gt;B39),2*(B39-SQRT(B39*B38))/LN(B39/B38),B39)</f>
        <v>2.703914284084652E-3</v>
      </c>
      <c r="AA39" s="127">
        <f t="shared" ref="AA39:AT39" si="23">IF(AND(C39&gt;0,C38&gt;0,C38&lt;&gt;C39),2*(C39-SQRT(C39*C38))/LN(C39/C38),C39)</f>
        <v>2.7732027151190653E-3</v>
      </c>
      <c r="AB39" s="127">
        <f t="shared" si="23"/>
        <v>3.12320121921563E-3</v>
      </c>
      <c r="AC39" s="127">
        <f t="shared" si="23"/>
        <v>3.3541591085920427E-3</v>
      </c>
      <c r="AD39" s="127">
        <f t="shared" si="23"/>
        <v>3.5223973634817187E-3</v>
      </c>
      <c r="AE39" s="127">
        <f t="shared" si="23"/>
        <v>3.6697896173220773E-3</v>
      </c>
      <c r="AF39" s="127">
        <f t="shared" si="23"/>
        <v>3.793942129663446E-3</v>
      </c>
      <c r="AG39" s="127">
        <f t="shared" si="23"/>
        <v>3.9042761811899631E-3</v>
      </c>
      <c r="AH39" s="127">
        <f t="shared" si="23"/>
        <v>3.9974953391495151E-3</v>
      </c>
      <c r="AI39" s="127">
        <f t="shared" si="23"/>
        <v>4.0778964051003518E-3</v>
      </c>
      <c r="AJ39" s="127">
        <f t="shared" si="23"/>
        <v>4.1417044884752164E-3</v>
      </c>
      <c r="AK39" s="127">
        <f t="shared" si="23"/>
        <v>4.1917293067392936E-3</v>
      </c>
      <c r="AL39" s="127">
        <f t="shared" si="23"/>
        <v>4.2236025288993071E-3</v>
      </c>
      <c r="AM39" s="127">
        <f t="shared" si="23"/>
        <v>4.2398952947980857E-3</v>
      </c>
      <c r="AN39" s="127">
        <f t="shared" si="23"/>
        <v>4.234497075061342E-3</v>
      </c>
      <c r="AO39" s="127">
        <f t="shared" si="23"/>
        <v>4.2099168955489919E-3</v>
      </c>
      <c r="AP39" s="127">
        <f t="shared" si="23"/>
        <v>4.1533055656759908E-3</v>
      </c>
      <c r="AQ39" s="127">
        <f t="shared" si="23"/>
        <v>4.0643502205222285E-3</v>
      </c>
      <c r="AR39" s="127">
        <f t="shared" si="23"/>
        <v>3.882646313263538E-3</v>
      </c>
      <c r="AS39" s="127">
        <f t="shared" si="23"/>
        <v>3.5195426050487542E-3</v>
      </c>
      <c r="AT39" s="127">
        <f t="shared" si="23"/>
        <v>3.4643285636221845E-3</v>
      </c>
    </row>
    <row r="41" spans="1:46">
      <c r="A41" t="s">
        <v>229</v>
      </c>
      <c r="B41"/>
      <c r="C41"/>
      <c r="D41"/>
      <c r="E41"/>
      <c r="F41"/>
      <c r="G41"/>
      <c r="H41"/>
      <c r="I41"/>
      <c r="J41"/>
      <c r="K41"/>
      <c r="L41"/>
      <c r="M41"/>
      <c r="N41"/>
      <c r="O41"/>
      <c r="P41"/>
      <c r="Q41"/>
      <c r="R41"/>
      <c r="S41"/>
      <c r="T41"/>
      <c r="U41"/>
      <c r="V41"/>
    </row>
    <row r="42" spans="1:46">
      <c r="A42" s="44" t="s">
        <v>2</v>
      </c>
      <c r="B42" s="50">
        <f>Phi_p!B3-Phi_n!B3</f>
        <v>0.53793782462151063</v>
      </c>
      <c r="C42" s="50">
        <f>Phi_p!C3-Phi_n!C3</f>
        <v>0.538140640860724</v>
      </c>
      <c r="D42" s="50">
        <f>Phi_p!D3-Phi_n!D3</f>
        <v>0.53984467017492943</v>
      </c>
      <c r="E42" s="50">
        <f>Phi_p!E3-Phi_n!E3</f>
        <v>0.54157938149427542</v>
      </c>
      <c r="F42" s="50">
        <f>Phi_p!F3-Phi_n!F3</f>
        <v>0.54326409442526269</v>
      </c>
      <c r="G42" s="50">
        <f>Phi_p!G3-Phi_n!G3</f>
        <v>0.54483793368992794</v>
      </c>
      <c r="H42" s="50">
        <f>Phi_p!H3-Phi_n!H3</f>
        <v>0.54626573872787787</v>
      </c>
      <c r="I42" s="50">
        <f>Phi_p!I3-Phi_n!I3</f>
        <v>0.54753155512443885</v>
      </c>
      <c r="J42" s="50">
        <f>Phi_p!J3-Phi_n!J3</f>
        <v>0.54862835849395197</v>
      </c>
      <c r="K42" s="50">
        <f>Phi_p!K3-Phi_n!K3</f>
        <v>0.54955346519133419</v>
      </c>
      <c r="L42" s="50">
        <f>Phi_p!L3-Phi_n!L3</f>
        <v>0.55030591450589561</v>
      </c>
      <c r="M42" s="50">
        <f>Phi_p!M3-Phi_n!M3</f>
        <v>0.55088568488490341</v>
      </c>
      <c r="N42" s="50">
        <f>Phi_p!N3-Phi_n!N3</f>
        <v>0.55129331908436896</v>
      </c>
      <c r="O42" s="50">
        <f>Phi_p!O3-Phi_n!O3</f>
        <v>0.55153030491203059</v>
      </c>
      <c r="P42" s="50">
        <f>Phi_p!P3-Phi_n!P3</f>
        <v>0.55160002968827282</v>
      </c>
      <c r="Q42" s="50">
        <f>Phi_p!Q3-Phi_n!Q3</f>
        <v>0.55151038528474705</v>
      </c>
      <c r="R42" s="50">
        <f>Phi_p!R3-Phi_n!R3</f>
        <v>0.55127924808056283</v>
      </c>
      <c r="S42" s="50">
        <f>Phi_p!S3-Phi_n!S3</f>
        <v>0.55094501460461576</v>
      </c>
      <c r="T42" s="50">
        <f>Phi_p!T3-Phi_n!T3</f>
        <v>0.5505799770987988</v>
      </c>
      <c r="U42" s="50">
        <f>Phi_p!U3-Phi_n!U3</f>
        <v>0.55029055742780453</v>
      </c>
      <c r="V42" s="50">
        <f>Phi_p!V3-Phi_n!V3</f>
        <v>0.55017982683842614</v>
      </c>
    </row>
    <row r="43" spans="1:46">
      <c r="A43" s="44" t="s">
        <v>3</v>
      </c>
      <c r="B43" s="50">
        <f>Phi_p!B23-Phi_n!B23</f>
        <v>0.5482526771176367</v>
      </c>
      <c r="C43" s="50">
        <f>Phi_p!C23-Phi_n!C23</f>
        <v>0.54889842009977452</v>
      </c>
      <c r="D43" s="50">
        <f>Phi_p!D23-Phi_n!D23</f>
        <v>0.55218975085768274</v>
      </c>
      <c r="E43" s="50">
        <f>Phi_p!E23-Phi_n!E23</f>
        <v>0.55409606308509129</v>
      </c>
      <c r="F43" s="50">
        <f>Phi_p!F23-Phi_n!F23</f>
        <v>0.55540190207063245</v>
      </c>
      <c r="G43" s="50">
        <f>Phi_p!G23-Phi_n!G23</f>
        <v>0.55649857291432814</v>
      </c>
      <c r="H43" s="50">
        <f>Phi_p!H23-Phi_n!H23</f>
        <v>0.55738926505473219</v>
      </c>
      <c r="I43" s="50">
        <f>Phi_p!I23-Phi_n!I23</f>
        <v>0.55815815783786749</v>
      </c>
      <c r="J43" s="50">
        <f>Phi_p!J23-Phi_n!J23</f>
        <v>0.55879135981473271</v>
      </c>
      <c r="K43" s="50">
        <f>Phi_p!K23-Phi_n!K23</f>
        <v>0.5593265806152008</v>
      </c>
      <c r="L43" s="50">
        <f>Phi_p!L23-Phi_n!L23</f>
        <v>0.55974392722526956</v>
      </c>
      <c r="M43" s="50">
        <f>Phi_p!M23-Phi_n!M23</f>
        <v>0.56006713059120983</v>
      </c>
      <c r="N43" s="50">
        <f>Phi_p!N23-Phi_n!N23</f>
        <v>0.56027086042407948</v>
      </c>
      <c r="O43" s="50">
        <f>Phi_p!O23-Phi_n!O23</f>
        <v>0.56037469142036045</v>
      </c>
      <c r="P43" s="50">
        <f>Phi_p!P23-Phi_n!P23</f>
        <v>0.56034007055328694</v>
      </c>
      <c r="Q43" s="50">
        <f>Phi_p!Q23-Phi_n!Q23</f>
        <v>0.56018350962982488</v>
      </c>
      <c r="R43" s="50">
        <f>Phi_p!R23-Phi_n!R23</f>
        <v>0.55981835283849368</v>
      </c>
      <c r="S43" s="50">
        <f>Phi_p!S23-Phi_n!S23</f>
        <v>0.55923632517410837</v>
      </c>
      <c r="T43" s="50">
        <f>Phi_p!T23-Phi_n!T23</f>
        <v>0.55800107707226088</v>
      </c>
      <c r="U43" s="50">
        <f>Phi_p!U23-Phi_n!U23</f>
        <v>0.55523193065540433</v>
      </c>
      <c r="V43" s="50">
        <f>Phi_p!V23-Phi_n!V23</f>
        <v>0.55483454338953131</v>
      </c>
    </row>
    <row r="44" spans="1:46">
      <c r="A44"/>
      <c r="B44"/>
      <c r="C44"/>
      <c r="D44"/>
      <c r="E44"/>
      <c r="F44"/>
      <c r="G44"/>
      <c r="H44"/>
      <c r="I44"/>
      <c r="J44"/>
      <c r="K44"/>
      <c r="L44"/>
      <c r="M44"/>
      <c r="N44"/>
      <c r="O44"/>
      <c r="P44"/>
      <c r="Q44"/>
      <c r="R44"/>
      <c r="S44"/>
      <c r="T44"/>
      <c r="U44"/>
      <c r="V44"/>
    </row>
    <row r="45" spans="1:46">
      <c r="A45" s="43" t="s">
        <v>284</v>
      </c>
      <c r="B45" s="19"/>
      <c r="C45"/>
      <c r="D45"/>
      <c r="E45"/>
      <c r="F45"/>
      <c r="G45"/>
      <c r="H45"/>
      <c r="I45"/>
      <c r="J45"/>
      <c r="K45" s="13">
        <f>AVERAGEIFS(B42:U43,Device!C11:V12,"&lt;0")</f>
        <v>0.54739020491881152</v>
      </c>
      <c r="L45" t="s">
        <v>67</v>
      </c>
      <c r="M45"/>
      <c r="N45"/>
      <c r="O45"/>
      <c r="P45" s="13">
        <f>AVERAGEIFS(B42:U43,Device!C11:V12,"&gt;=0")</f>
        <v>0.55711353125259888</v>
      </c>
      <c r="Q45" t="s">
        <v>68</v>
      </c>
      <c r="R45"/>
      <c r="S45"/>
      <c r="T45"/>
      <c r="U45"/>
      <c r="V45"/>
    </row>
    <row r="46" spans="1:46">
      <c r="A46" s="44" t="s">
        <v>2</v>
      </c>
      <c r="B46" s="14">
        <f>$S$13*EXP(B42/Device!$O$6)</f>
        <v>1.8565033639475744E-3</v>
      </c>
      <c r="C46" s="14">
        <f>$S$13*EXP(C42/Device!$O$6)</f>
        <v>1.8712180097834907E-3</v>
      </c>
      <c r="D46" s="14">
        <f>$S$13*EXP(D42/Device!$O$6)</f>
        <v>1.9995457165932814E-3</v>
      </c>
      <c r="E46" s="14">
        <f>$S$13*EXP(E42/Device!$O$6)</f>
        <v>2.1392274992416758E-3</v>
      </c>
      <c r="F46" s="14">
        <f>$S$13*EXP(F42/Device!$O$6)</f>
        <v>2.2842170809606972E-3</v>
      </c>
      <c r="G46" s="14">
        <f>$S$13*EXP(G42/Device!$O$6)</f>
        <v>2.4285297935180941E-3</v>
      </c>
      <c r="H46" s="14">
        <f>$S$13*EXP(H42/Device!$O$6)</f>
        <v>2.5673244666049688E-3</v>
      </c>
      <c r="I46" s="14">
        <f>$S$13*EXP(I42/Device!$O$6)</f>
        <v>2.696991848175968E-3</v>
      </c>
      <c r="J46" s="14">
        <f>$S$13*EXP(J42/Device!$O$6)</f>
        <v>2.8146299821216829E-3</v>
      </c>
      <c r="K46" s="14">
        <f>$S$13*EXP(K42/Device!$O$6)</f>
        <v>2.9178329176194834E-3</v>
      </c>
      <c r="L46" s="14">
        <f>$S$13*EXP(L42/Device!$O$6)</f>
        <v>3.0045589026797583E-3</v>
      </c>
      <c r="M46" s="14">
        <f>$S$13*EXP(M42/Device!$O$6)</f>
        <v>3.07313652501121E-3</v>
      </c>
      <c r="N46" s="14">
        <f>$S$13*EXP(N42/Device!$O$6)</f>
        <v>3.1222882186578336E-3</v>
      </c>
      <c r="O46" s="14">
        <f>$S$13*EXP(O42/Device!$O$6)</f>
        <v>3.1512240488260454E-3</v>
      </c>
      <c r="P46" s="14">
        <f>$S$13*EXP(P42/Device!$O$6)</f>
        <v>3.1597883473287246E-3</v>
      </c>
      <c r="Q46" s="14">
        <f>$S$13*EXP(Q42/Device!$O$6)</f>
        <v>3.1487815856529114E-3</v>
      </c>
      <c r="R46" s="14">
        <f>$S$13*EXP(R42/Device!$O$6)</f>
        <v>3.1205785378540987E-3</v>
      </c>
      <c r="S46" s="14">
        <f>$S$13*EXP(S42/Device!$O$6)</f>
        <v>3.0802419757599737E-3</v>
      </c>
      <c r="T46" s="14">
        <f>$S$13*EXP(T42/Device!$O$6)</f>
        <v>3.0367833131469037E-3</v>
      </c>
      <c r="U46" s="14">
        <f>$S$13*EXP(U42/Device!$O$6)</f>
        <v>3.0027633613333229E-3</v>
      </c>
      <c r="V46" s="14">
        <f>$S$13*EXP(V42/Device!$O$6)</f>
        <v>2.9898485225149621E-3</v>
      </c>
    </row>
    <row r="47" spans="1:46">
      <c r="A47" s="44" t="s">
        <v>3</v>
      </c>
      <c r="B47" s="14">
        <f>$S$13*EXP(B43/Device!$O$6)</f>
        <v>2.7737693333712041E-3</v>
      </c>
      <c r="C47" s="14">
        <f>$S$13*EXP(C43/Device!$O$6)</f>
        <v>2.844374351991915E-3</v>
      </c>
      <c r="D47" s="14">
        <f>$S$13*EXP(D43/Device!$O$6)</f>
        <v>3.2331611009739775E-3</v>
      </c>
      <c r="E47" s="14">
        <f>$S$13*EXP(E43/Device!$O$6)</f>
        <v>3.482201727549236E-3</v>
      </c>
      <c r="F47" s="14">
        <f>$S$13*EXP(F43/Device!$O$6)</f>
        <v>3.6637800243386246E-3</v>
      </c>
      <c r="G47" s="14">
        <f>$S$13*EXP(G43/Device!$O$6)</f>
        <v>3.8235680669632521E-3</v>
      </c>
      <c r="H47" s="14">
        <f>$S$13*EXP(H43/Device!$O$6)</f>
        <v>3.9584589991808247E-3</v>
      </c>
      <c r="I47" s="14">
        <f>$S$13*EXP(I43/Device!$O$6)</f>
        <v>4.0787250866223049E-3</v>
      </c>
      <c r="J47" s="14">
        <f>$S$13*EXP(J43/Device!$O$6)</f>
        <v>4.1805058694575443E-3</v>
      </c>
      <c r="K47" s="14">
        <f>$S$13*EXP(K43/Device!$O$6)</f>
        <v>4.2685153741912505E-3</v>
      </c>
      <c r="L47" s="14">
        <f>$S$13*EXP(L43/Device!$O$6)</f>
        <v>4.3384258205170362E-3</v>
      </c>
      <c r="M47" s="14">
        <f>$S$13*EXP(M43/Device!$O$6)</f>
        <v>4.3933519149413312E-3</v>
      </c>
      <c r="N47" s="14">
        <f>$S$13*EXP(N43/Device!$O$6)</f>
        <v>4.4283311011525626E-3</v>
      </c>
      <c r="O47" s="14">
        <f>$S$13*EXP(O43/Device!$O$6)</f>
        <v>4.4462652569934712E-3</v>
      </c>
      <c r="P47" s="14">
        <f>$S$13*EXP(P43/Device!$O$6)</f>
        <v>4.4402773285576102E-3</v>
      </c>
      <c r="Q47" s="14">
        <f>$S$13*EXP(Q43/Device!$O$6)</f>
        <v>4.4132995185707739E-3</v>
      </c>
      <c r="R47" s="14">
        <f>$S$13*EXP(R43/Device!$O$6)</f>
        <v>4.3510127481488515E-3</v>
      </c>
      <c r="S47" s="14">
        <f>$S$13*EXP(S43/Device!$O$6)</f>
        <v>4.2535453166683427E-3</v>
      </c>
      <c r="T47" s="14">
        <f>$S$13*EXP(T43/Device!$O$6)</f>
        <v>4.0538619294635614E-3</v>
      </c>
      <c r="U47" s="14">
        <f>$S$13*EXP(U43/Device!$O$6)</f>
        <v>3.6396195604414582E-3</v>
      </c>
      <c r="V47" s="14">
        <f>$S$13*EXP(V43/Device!$O$6)</f>
        <v>3.5837530934452098E-3</v>
      </c>
    </row>
  </sheetData>
  <sheetProtection sheet="1" objects="1" scenarios="1"/>
  <conditionalFormatting sqref="G9:U9">
    <cfRule type="cellIs" dxfId="10" priority="33" operator="greaterThan">
      <formula>0</formula>
    </cfRule>
  </conditionalFormatting>
  <conditionalFormatting sqref="G9:U9">
    <cfRule type="cellIs" dxfId="9" priority="29" operator="greaterThan">
      <formula>0</formula>
    </cfRule>
  </conditionalFormatting>
  <conditionalFormatting sqref="B9:F9">
    <cfRule type="cellIs" dxfId="8" priority="19" operator="greaterThan">
      <formula>0</formula>
    </cfRule>
  </conditionalFormatting>
  <conditionalFormatting sqref="B9:F9">
    <cfRule type="cellIs" dxfId="7" priority="18" operator="greaterThan">
      <formula>0</formula>
    </cfRule>
  </conditionalFormatting>
  <conditionalFormatting sqref="B7:U7">
    <cfRule type="cellIs" dxfId="6" priority="9" operator="greaterThan">
      <formula>0</formula>
    </cfRule>
  </conditionalFormatting>
  <conditionalFormatting sqref="B7:U7">
    <cfRule type="cellIs" dxfId="5" priority="8" operator="greaterThan">
      <formula>0</formula>
    </cfRule>
  </conditionalFormatting>
  <conditionalFormatting sqref="B7:U7">
    <cfRule type="cellIs" dxfId="4" priority="7" operator="greaterThan">
      <formula>0</formula>
    </cfRule>
  </conditionalFormatting>
  <conditionalFormatting sqref="B3:U3">
    <cfRule type="cellIs" dxfId="3" priority="4" operator="greaterThan">
      <formula>0</formula>
    </cfRule>
  </conditionalFormatting>
  <conditionalFormatting sqref="B3:U3">
    <cfRule type="cellIs" dxfId="2" priority="3" operator="greaterThan">
      <formula>0</formula>
    </cfRule>
  </conditionalFormatting>
  <conditionalFormatting sqref="B5:U5">
    <cfRule type="cellIs" dxfId="1" priority="2" operator="greaterThan">
      <formula>0</formula>
    </cfRule>
  </conditionalFormatting>
  <conditionalFormatting sqref="B5:U5">
    <cfRule type="cellIs" dxfId="0" priority="1" operator="greaterThan">
      <formula>0</formula>
    </cfRule>
  </conditionalFormatting>
  <dataValidations count="1">
    <dataValidation type="decimal" operator="greaterThanOrEqual" showInputMessage="1" showErrorMessage="1" sqref="B9:U9 B7:U7 B5:U5 B3:U3" xr:uid="{00000000-0002-0000-0200-000000000000}">
      <formula1>0</formula1>
    </dataValidation>
  </dataValidations>
  <pageMargins left="0.7" right="0.7" top="0.75" bottom="0.75" header="0.3" footer="0.3"/>
  <pageSetup scale="54"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UpdateQs">
                <anchor moveWithCells="1" sizeWithCells="1">
                  <from>
                    <xdr:col>0</xdr:col>
                    <xdr:colOff>47625</xdr:colOff>
                    <xdr:row>20</xdr:row>
                    <xdr:rowOff>0</xdr:rowOff>
                  </from>
                  <to>
                    <xdr:col>0</xdr:col>
                    <xdr:colOff>581025</xdr:colOff>
                    <xdr:row>21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SolveElectric">
                <anchor moveWithCells="1" sizeWithCells="1">
                  <from>
                    <xdr:col>0</xdr:col>
                    <xdr:colOff>38100</xdr:colOff>
                    <xdr:row>22</xdr:row>
                    <xdr:rowOff>9525</xdr:rowOff>
                  </from>
                  <to>
                    <xdr:col>0</xdr:col>
                    <xdr:colOff>581025</xdr:colOff>
                    <xdr:row>23</xdr:row>
                    <xdr:rowOff>19050</xdr:rowOff>
                  </to>
                </anchor>
              </controlPr>
            </control>
          </mc:Choice>
        </mc:AlternateContent>
        <mc:AlternateContent xmlns:mc="http://schemas.openxmlformats.org/markup-compatibility/2006">
          <mc:Choice Requires="x14">
            <control shapeId="3075" r:id="rId5" name="Button 3">
              <controlPr defaultSize="0" print="0" autoFill="0" autoPict="0" macro="[0]!ResetElectric">
                <anchor moveWithCells="1" sizeWithCells="1">
                  <from>
                    <xdr:col>0</xdr:col>
                    <xdr:colOff>28575</xdr:colOff>
                    <xdr:row>24</xdr:row>
                    <xdr:rowOff>85725</xdr:rowOff>
                  </from>
                  <to>
                    <xdr:col>0</xdr:col>
                    <xdr:colOff>581025</xdr:colOff>
                    <xdr:row>25</xdr:row>
                    <xdr:rowOff>57150</xdr:rowOff>
                  </to>
                </anchor>
              </controlPr>
            </control>
          </mc:Choice>
        </mc:AlternateContent>
        <mc:AlternateContent xmlns:mc="http://schemas.openxmlformats.org/markup-compatibility/2006">
          <mc:Choice Requires="x14">
            <control shapeId="3076" r:id="rId6" name="Button 4">
              <controlPr defaultSize="0" print="0" autoFill="0" autoPict="0" macro="[0]!SolveSpectral">
                <anchor moveWithCells="1" sizeWithCells="1">
                  <from>
                    <xdr:col>0</xdr:col>
                    <xdr:colOff>47625</xdr:colOff>
                    <xdr:row>30</xdr:row>
                    <xdr:rowOff>28575</xdr:rowOff>
                  </from>
                  <to>
                    <xdr:col>0</xdr:col>
                    <xdr:colOff>733425</xdr:colOff>
                    <xdr:row>31</xdr:row>
                    <xdr:rowOff>57150</xdr:rowOff>
                  </to>
                </anchor>
              </controlPr>
            </control>
          </mc:Choice>
        </mc:AlternateContent>
        <mc:AlternateContent xmlns:mc="http://schemas.openxmlformats.org/markup-compatibility/2006">
          <mc:Choice Requires="x14">
            <control shapeId="3077" r:id="rId7" name="Button 5">
              <controlPr defaultSize="0" print="0" autoFill="0" autoPict="0" macro="[0]!SolveSpatial">
                <anchor moveWithCells="1" sizeWithCells="1">
                  <from>
                    <xdr:col>0</xdr:col>
                    <xdr:colOff>57150</xdr:colOff>
                    <xdr:row>28</xdr:row>
                    <xdr:rowOff>0</xdr:rowOff>
                  </from>
                  <to>
                    <xdr:col>0</xdr:col>
                    <xdr:colOff>742950</xdr:colOff>
                    <xdr:row>29</xdr:row>
                    <xdr:rowOff>28575</xdr:rowOff>
                  </to>
                </anchor>
              </controlPr>
            </control>
          </mc:Choice>
        </mc:AlternateContent>
        <mc:AlternateContent xmlns:mc="http://schemas.openxmlformats.org/markup-compatibility/2006">
          <mc:Choice Requires="x14">
            <control shapeId="3078" r:id="rId8" name="Button 6">
              <controlPr defaultSize="0" print="0" autoFill="0" autoPict="0" macro="[0]!SolveIV">
                <anchor moveWithCells="1" sizeWithCells="1">
                  <from>
                    <xdr:col>0</xdr:col>
                    <xdr:colOff>57150</xdr:colOff>
                    <xdr:row>26</xdr:row>
                    <xdr:rowOff>9525</xdr:rowOff>
                  </from>
                  <to>
                    <xdr:col>0</xdr:col>
                    <xdr:colOff>714375</xdr:colOff>
                    <xdr:row>27</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AO273"/>
  <sheetViews>
    <sheetView zoomScale="85" zoomScaleNormal="85" zoomScalePageLayoutView="85" workbookViewId="0"/>
  </sheetViews>
  <sheetFormatPr defaultColWidth="8.85546875" defaultRowHeight="15"/>
  <cols>
    <col min="1" max="1" width="9.5703125" style="1" customWidth="1"/>
    <col min="2" max="3" width="9.7109375" style="1" customWidth="1"/>
    <col min="4" max="8" width="9.7109375" style="4" customWidth="1"/>
    <col min="9" max="9" width="9.7109375" style="1" customWidth="1"/>
    <col min="10" max="22" width="9.7109375" style="4" customWidth="1"/>
    <col min="23" max="23" width="10.7109375" style="4" customWidth="1"/>
    <col min="24" max="25" width="9.7109375" style="4" customWidth="1"/>
    <col min="26" max="16384" width="8.85546875" style="4"/>
  </cols>
  <sheetData>
    <row r="1" spans="1:26">
      <c r="A1" s="58" t="s">
        <v>199</v>
      </c>
      <c r="B1" s="58"/>
      <c r="C1" s="58"/>
      <c r="D1"/>
      <c r="E1" t="s">
        <v>78</v>
      </c>
      <c r="F1" s="13">
        <f>MAX(B3:V23)-MIN(B3:V23)</f>
        <v>2.1095335206408716E-2</v>
      </c>
      <c r="G1" t="s">
        <v>18</v>
      </c>
      <c r="H1" s="19" t="s">
        <v>73</v>
      </c>
      <c r="I1" s="20" t="str">
        <f>IF(Device!$C$6&gt;0,"p-type","n-type")</f>
        <v>p-type</v>
      </c>
      <c r="J1"/>
      <c r="K1"/>
      <c r="L1"/>
      <c r="M1" s="13">
        <f>Psi!$K$1</f>
        <v>-0.34975189407832435</v>
      </c>
      <c r="N1" t="s">
        <v>196</v>
      </c>
      <c r="O1"/>
      <c r="P1" s="14">
        <f>ABS(Device!$C$6)/(Device!S$8*EXP(M1/Device!$O$6))</f>
        <v>668726526335.17749</v>
      </c>
      <c r="Q1" t="s">
        <v>209</v>
      </c>
      <c r="R1"/>
      <c r="S1" s="93">
        <f>Device!O8*Device!F8*ABS(Device!C6)*Device!C2*Device!I2/Device!F3</f>
        <v>9.3703434012625181E-2</v>
      </c>
      <c r="T1" t="s">
        <v>389</v>
      </c>
      <c r="U1"/>
    </row>
    <row r="2" spans="1:26">
      <c r="A2" s="4"/>
      <c r="B2" s="4"/>
      <c r="C2" s="24"/>
      <c r="I2" s="4"/>
    </row>
    <row r="3" spans="1:26" s="1" customFormat="1">
      <c r="A3" s="19" t="s">
        <v>2</v>
      </c>
      <c r="B3" s="90">
        <v>-0.53449803039869548</v>
      </c>
      <c r="C3" s="90">
        <v>-0.53449803039869548</v>
      </c>
      <c r="D3" s="90">
        <v>-0.53572632433624101</v>
      </c>
      <c r="E3" s="90">
        <v>-0.53688857324171613</v>
      </c>
      <c r="F3" s="90">
        <v>-0.53798394982829467</v>
      </c>
      <c r="G3" s="90">
        <v>-0.53901235967057726</v>
      </c>
      <c r="H3" s="90">
        <v>-0.53997376024476962</v>
      </c>
      <c r="I3" s="90">
        <v>-0.54086822660583467</v>
      </c>
      <c r="J3" s="90">
        <v>-0.5416958440133598</v>
      </c>
      <c r="K3" s="90">
        <v>-0.54245673378687875</v>
      </c>
      <c r="L3" s="90">
        <v>-0.543151005487576</v>
      </c>
      <c r="M3" s="90">
        <v>-0.54377877333295344</v>
      </c>
      <c r="N3" s="90">
        <v>-0.54434012967420253</v>
      </c>
      <c r="O3" s="90">
        <v>-0.54483515966615015</v>
      </c>
      <c r="P3" s="90">
        <v>-0.54526392719111882</v>
      </c>
      <c r="Q3" s="90">
        <v>-0.54562649262205254</v>
      </c>
      <c r="R3" s="90">
        <v>-0.54592291066377951</v>
      </c>
      <c r="S3" s="90">
        <v>-0.54615325569963935</v>
      </c>
      <c r="T3" s="90">
        <v>-0.54631762723356292</v>
      </c>
      <c r="U3" s="90">
        <v>-0.54641616089699674</v>
      </c>
      <c r="V3" s="90">
        <v>-0.54644898548845899</v>
      </c>
      <c r="X3" s="4"/>
      <c r="Z3" s="4"/>
    </row>
    <row r="4" spans="1:26">
      <c r="A4" s="4"/>
      <c r="B4" s="97">
        <f>Psi!B4-Device!$O$6*LN(1+MAX(0,Gamma!B217*$P$1))</f>
        <v>-0.53859196639861395</v>
      </c>
      <c r="C4" s="97">
        <f>Psi!C4-Device!$O$6*LN(1+MAX(0,Gamma!C217*$P$1))</f>
        <v>-0.53939016645142401</v>
      </c>
      <c r="D4" s="97">
        <f>Psi!D4-Device!$O$6*LN(1+MAX(0,Gamma!D217*$P$1))</f>
        <v>-0.54100043046708268</v>
      </c>
      <c r="E4" s="97">
        <f>Psi!E4-Device!$O$6*LN(1+MAX(0,Gamma!E217*$P$1))</f>
        <v>-0.54196361747054356</v>
      </c>
      <c r="F4" s="97">
        <f>Psi!F4-Device!$O$6*LN(1+MAX(0,Gamma!F217*$P$1))</f>
        <v>-0.54278464622395595</v>
      </c>
      <c r="G4" s="97">
        <f>Psi!G4-Device!$O$6*LN(1+MAX(0,Gamma!G217*$P$1))</f>
        <v>-0.54355911111217603</v>
      </c>
      <c r="H4" s="97">
        <f>Psi!H4-Device!$O$6*LN(1+MAX(0,Gamma!H217*$P$1))</f>
        <v>-0.54428850672805207</v>
      </c>
      <c r="I4" s="97">
        <f>Psi!I4-Device!$O$6*LN(1+MAX(0,Gamma!I217*$P$1))</f>
        <v>-0.54498304729704528</v>
      </c>
      <c r="J4" s="97">
        <f>Psi!J4-Device!$O$6*LN(1+MAX(0,Gamma!J217*$P$1))</f>
        <v>-0.54563968688339137</v>
      </c>
      <c r="K4" s="97">
        <f>Psi!K4-Device!$O$6*LN(1+MAX(0,Gamma!K217*$P$1))</f>
        <v>-0.54626010548561532</v>
      </c>
      <c r="L4" s="97">
        <f>Psi!L4-Device!$O$6*LN(1+MAX(0,Gamma!L217*$P$1))</f>
        <v>-0.54684123822939323</v>
      </c>
      <c r="M4" s="97">
        <f>Psi!M4-Device!$O$6*LN(1+MAX(0,Gamma!M217*$P$1))</f>
        <v>-0.54738312853434923</v>
      </c>
      <c r="N4" s="97">
        <f>Psi!N4-Device!$O$6*LN(1+MAX(0,Gamma!N217*$P$1))</f>
        <v>-0.5478833205123359</v>
      </c>
      <c r="O4" s="97">
        <f>Psi!O4-Device!$O$6*LN(1+MAX(0,Gamma!O217*$P$1))</f>
        <v>-0.54834142982514744</v>
      </c>
      <c r="P4" s="97">
        <f>Psi!P4-Device!$O$6*LN(1+MAX(0,Gamma!P217*$P$1))</f>
        <v>-0.54875507913390376</v>
      </c>
      <c r="Q4" s="97">
        <f>Psi!Q4-Device!$O$6*LN(1+MAX(0,Gamma!Q217*$P$1))</f>
        <v>-0.54912278665479108</v>
      </c>
      <c r="R4" s="97">
        <f>Psi!R4-Device!$O$6*LN(1+MAX(0,Gamma!R217*$P$1))</f>
        <v>-0.54944019504750152</v>
      </c>
      <c r="S4" s="97">
        <f>Psi!S4-Device!$O$6*LN(1+MAX(0,Gamma!S217*$P$1))</f>
        <v>-0.54970173216347429</v>
      </c>
      <c r="T4" s="97">
        <f>Psi!T4-Device!$O$6*LN(1+MAX(0,Gamma!T217*$P$1))</f>
        <v>-0.54989770727437903</v>
      </c>
      <c r="U4" s="97">
        <f>Psi!U4-Device!$O$6*LN(1+MAX(0,Gamma!U217*$P$1))</f>
        <v>-0.55001896637597258</v>
      </c>
      <c r="V4" s="97">
        <f>Psi!V4-Device!$O$6*LN(1+MAX(0,Gamma!V217*$P$1))</f>
        <v>-0.5500595016651405</v>
      </c>
    </row>
    <row r="5" spans="1:26">
      <c r="A5" s="4"/>
      <c r="B5" s="97">
        <f>Psi!B5-Device!$O$6*LN(1+MAX(0,Gamma!B218*$P$1))</f>
        <v>-0.54053817666513393</v>
      </c>
      <c r="C5" s="97">
        <f>Psi!C5-Device!$O$6*LN(1+MAX(0,Gamma!C218*$P$1))</f>
        <v>-0.54131296267636042</v>
      </c>
      <c r="D5" s="97">
        <f>Psi!D5-Device!$O$6*LN(1+MAX(0,Gamma!D218*$P$1))</f>
        <v>-0.54277569158183403</v>
      </c>
      <c r="E5" s="97">
        <f>Psi!E5-Device!$O$6*LN(1+MAX(0,Gamma!E218*$P$1))</f>
        <v>-0.54371247744289142</v>
      </c>
      <c r="F5" s="97">
        <f>Psi!F5-Device!$O$6*LN(1+MAX(0,Gamma!F218*$P$1))</f>
        <v>-0.54446383950582267</v>
      </c>
      <c r="G5" s="97">
        <f>Psi!G5-Device!$O$6*LN(1+MAX(0,Gamma!G218*$P$1))</f>
        <v>-0.54516180121029578</v>
      </c>
      <c r="H5" s="97">
        <f>Psi!H5-Device!$O$6*LN(1+MAX(0,Gamma!H218*$P$1))</f>
        <v>-0.54581636574442549</v>
      </c>
      <c r="I5" s="97">
        <f>Psi!I5-Device!$O$6*LN(1+MAX(0,Gamma!I218*$P$1))</f>
        <v>-0.54644260770715791</v>
      </c>
      <c r="J5" s="97">
        <f>Psi!J5-Device!$O$6*LN(1+MAX(0,Gamma!J218*$P$1))</f>
        <v>-0.54703902667507676</v>
      </c>
      <c r="K5" s="97">
        <f>Psi!K5-Device!$O$6*LN(1+MAX(0,Gamma!K218*$P$1))</f>
        <v>-0.5476083491379109</v>
      </c>
      <c r="L5" s="97">
        <f>Psi!L5-Device!$O$6*LN(1+MAX(0,Gamma!L218*$P$1))</f>
        <v>-0.54814755706714469</v>
      </c>
      <c r="M5" s="97">
        <f>Psi!M5-Device!$O$6*LN(1+MAX(0,Gamma!M218*$P$1))</f>
        <v>-0.54865671835318708</v>
      </c>
      <c r="N5" s="97">
        <f>Psi!N5-Device!$O$6*LN(1+MAX(0,Gamma!N218*$P$1))</f>
        <v>-0.54913294606940488</v>
      </c>
      <c r="O5" s="97">
        <f>Psi!O5-Device!$O$6*LN(1+MAX(0,Gamma!O218*$P$1))</f>
        <v>-0.5495754051856474</v>
      </c>
      <c r="P5" s="97">
        <f>Psi!P5-Device!$O$6*LN(1+MAX(0,Gamma!P218*$P$1))</f>
        <v>-0.54998080866160759</v>
      </c>
      <c r="Q5" s="97">
        <f>Psi!Q5-Device!$O$6*LN(1+MAX(0,Gamma!Q218*$P$1))</f>
        <v>-0.55034642144675772</v>
      </c>
      <c r="R5" s="97">
        <f>Psi!R5-Device!$O$6*LN(1+MAX(0,Gamma!R218*$P$1))</f>
        <v>-0.55066575725331501</v>
      </c>
      <c r="S5" s="97">
        <f>Psi!S5-Device!$O$6*LN(1+MAX(0,Gamma!S218*$P$1))</f>
        <v>-0.55093038581751697</v>
      </c>
      <c r="T5" s="97">
        <f>Psi!T5-Device!$O$6*LN(1+MAX(0,Gamma!T218*$P$1))</f>
        <v>-0.551127573037968</v>
      </c>
      <c r="U5" s="97">
        <f>Psi!U5-Device!$O$6*LN(1+MAX(0,Gamma!U218*$P$1))</f>
        <v>-0.55124740367995961</v>
      </c>
      <c r="V5" s="97">
        <f>Psi!V5-Device!$O$6*LN(1+MAX(0,Gamma!V218*$P$1))</f>
        <v>-0.55128667148331045</v>
      </c>
    </row>
    <row r="6" spans="1:26">
      <c r="A6" s="4"/>
      <c r="B6" s="97">
        <f>Psi!B6-Device!$O$6*LN(1+MAX(0,Gamma!B219*$P$1))</f>
        <v>-0.54210637190003763</v>
      </c>
      <c r="C6" s="97">
        <f>Psi!C6-Device!$O$6*LN(1+MAX(0,Gamma!C219*$P$1))</f>
        <v>-0.54284102890213237</v>
      </c>
      <c r="D6" s="97">
        <f>Psi!D6-Device!$O$6*LN(1+MAX(0,Gamma!D219*$P$1))</f>
        <v>-0.54418199504316533</v>
      </c>
      <c r="E6" s="97">
        <f>Psi!E6-Device!$O$6*LN(1+MAX(0,Gamma!E219*$P$1))</f>
        <v>-0.54508487570106279</v>
      </c>
      <c r="F6" s="97">
        <f>Psi!F6-Device!$O$6*LN(1+MAX(0,Gamma!F219*$P$1))</f>
        <v>-0.54578722153328907</v>
      </c>
      <c r="G6" s="97">
        <f>Psi!G6-Device!$O$6*LN(1+MAX(0,Gamma!G219*$P$1))</f>
        <v>-0.54642796317944009</v>
      </c>
      <c r="H6" s="97">
        <f>Psi!H6-Device!$O$6*LN(1+MAX(0,Gamma!H219*$P$1))</f>
        <v>-0.54702660968096473</v>
      </c>
      <c r="I6" s="97">
        <f>Psi!I6-Device!$O$6*LN(1+MAX(0,Gamma!I219*$P$1))</f>
        <v>-0.54760058233932696</v>
      </c>
      <c r="J6" s="97">
        <f>Psi!J6-Device!$O$6*LN(1+MAX(0,Gamma!J219*$P$1))</f>
        <v>-0.54815077731098283</v>
      </c>
      <c r="K6" s="97">
        <f>Psi!K6-Device!$O$6*LN(1+MAX(0,Gamma!K219*$P$1))</f>
        <v>-0.54868029577966526</v>
      </c>
      <c r="L6" s="97">
        <f>Psi!L6-Device!$O$6*LN(1+MAX(0,Gamma!L219*$P$1))</f>
        <v>-0.54918678414490651</v>
      </c>
      <c r="M6" s="97">
        <f>Psi!M6-Device!$O$6*LN(1+MAX(0,Gamma!M219*$P$1))</f>
        <v>-0.54967006956008513</v>
      </c>
      <c r="N6" s="97">
        <f>Psi!N6-Device!$O$6*LN(1+MAX(0,Gamma!N219*$P$1))</f>
        <v>-0.55012728230911534</v>
      </c>
      <c r="O6" s="97">
        <f>Psi!O6-Device!$O$6*LN(1+MAX(0,Gamma!O219*$P$1))</f>
        <v>-0.55055699896863908</v>
      </c>
      <c r="P6" s="97">
        <f>Psi!P6-Device!$O$6*LN(1+MAX(0,Gamma!P219*$P$1))</f>
        <v>-0.5509554069931849</v>
      </c>
      <c r="Q6" s="97">
        <f>Psi!Q6-Device!$O$6*LN(1+MAX(0,Gamma!Q219*$P$1))</f>
        <v>-0.55131853056271973</v>
      </c>
      <c r="R6" s="97">
        <f>Psi!R6-Device!$O$6*LN(1+MAX(0,Gamma!R219*$P$1))</f>
        <v>-0.55163830553915916</v>
      </c>
      <c r="S6" s="97">
        <f>Psi!S6-Device!$O$6*LN(1+MAX(0,Gamma!S219*$P$1))</f>
        <v>-0.55190382304563623</v>
      </c>
      <c r="T6" s="97">
        <f>Psi!T6-Device!$O$6*LN(1+MAX(0,Gamma!T219*$P$1))</f>
        <v>-0.55210014806611096</v>
      </c>
      <c r="U6" s="97">
        <f>Psi!U6-Device!$O$6*LN(1+MAX(0,Gamma!U219*$P$1))</f>
        <v>-0.55221704115942494</v>
      </c>
      <c r="V6" s="97">
        <f>Psi!V6-Device!$O$6*LN(1+MAX(0,Gamma!V219*$P$1))</f>
        <v>-0.55225456944360019</v>
      </c>
    </row>
    <row r="7" spans="1:26">
      <c r="A7" s="4"/>
      <c r="B7" s="97">
        <f>Psi!B7-Device!$O$6*LN(1+MAX(0,Gamma!B220*$P$1))</f>
        <v>-0.54329818668301144</v>
      </c>
      <c r="C7" s="97">
        <f>Psi!C7-Device!$O$6*LN(1+MAX(0,Gamma!C220*$P$1))</f>
        <v>-0.54394900218805109</v>
      </c>
      <c r="D7" s="97">
        <f>Psi!D7-Device!$O$6*LN(1+MAX(0,Gamma!D220*$P$1))</f>
        <v>-0.54515460186476961</v>
      </c>
      <c r="E7" s="97">
        <f>Psi!E7-Device!$O$6*LN(1+MAX(0,Gamma!E220*$P$1))</f>
        <v>-0.54602872113415368</v>
      </c>
      <c r="F7" s="97">
        <f>Psi!F7-Device!$O$6*LN(1+MAX(0,Gamma!F220*$P$1))</f>
        <v>-0.54670175060640269</v>
      </c>
      <c r="G7" s="97">
        <f>Psi!G7-Device!$O$6*LN(1+MAX(0,Gamma!G220*$P$1))</f>
        <v>-0.54730496958523556</v>
      </c>
      <c r="H7" s="97">
        <f>Psi!H7-Device!$O$6*LN(1+MAX(0,Gamma!H220*$P$1))</f>
        <v>-0.54786595816543915</v>
      </c>
      <c r="I7" s="97">
        <f>Psi!I7-Device!$O$6*LN(1+MAX(0,Gamma!I220*$P$1))</f>
        <v>-0.5484035850478558</v>
      </c>
      <c r="J7" s="97">
        <f>Psi!J7-Device!$O$6*LN(1+MAX(0,Gamma!J220*$P$1))</f>
        <v>-0.54892118617108987</v>
      </c>
      <c r="K7" s="97">
        <f>Psi!K7-Device!$O$6*LN(1+MAX(0,Gamma!K220*$P$1))</f>
        <v>-0.54942214771073439</v>
      </c>
      <c r="L7" s="97">
        <f>Psi!L7-Device!$O$6*LN(1+MAX(0,Gamma!L220*$P$1))</f>
        <v>-0.54990494996856754</v>
      </c>
      <c r="M7" s="97">
        <f>Psi!M7-Device!$O$6*LN(1+MAX(0,Gamma!M220*$P$1))</f>
        <v>-0.55036921695693242</v>
      </c>
      <c r="N7" s="97">
        <f>Psi!N7-Device!$O$6*LN(1+MAX(0,Gamma!N220*$P$1))</f>
        <v>-0.55081224674292451</v>
      </c>
      <c r="O7" s="97">
        <f>Psi!O7-Device!$O$6*LN(1+MAX(0,Gamma!O220*$P$1))</f>
        <v>-0.55123208609446206</v>
      </c>
      <c r="P7" s="97">
        <f>Psi!P7-Device!$O$6*LN(1+MAX(0,Gamma!P220*$P$1))</f>
        <v>-0.55162455232837548</v>
      </c>
      <c r="Q7" s="97">
        <f>Psi!Q7-Device!$O$6*LN(1+MAX(0,Gamma!Q220*$P$1))</f>
        <v>-0.55198457449466187</v>
      </c>
      <c r="R7" s="97">
        <f>Psi!R7-Device!$O$6*LN(1+MAX(0,Gamma!R220*$P$1))</f>
        <v>-0.55230284334814062</v>
      </c>
      <c r="S7" s="97">
        <f>Psi!S7-Device!$O$6*LN(1+MAX(0,Gamma!S220*$P$1))</f>
        <v>-0.55256642745271745</v>
      </c>
      <c r="T7" s="97">
        <f>Psi!T7-Device!$O$6*LN(1+MAX(0,Gamma!T220*$P$1))</f>
        <v>-0.55275886227673632</v>
      </c>
      <c r="U7" s="97">
        <f>Psi!U7-Device!$O$6*LN(1+MAX(0,Gamma!U220*$P$1))</f>
        <v>-0.5528703440825814</v>
      </c>
      <c r="V7" s="97">
        <f>Psi!V7-Device!$O$6*LN(1+MAX(0,Gamma!V220*$P$1))</f>
        <v>-0.55290515127310302</v>
      </c>
    </row>
    <row r="8" spans="1:26">
      <c r="A8" s="4"/>
      <c r="B8" s="97">
        <f>Psi!B8-Device!$O$6*LN(1+MAX(0,Gamma!B221*$P$1))</f>
        <v>-0.54430224420178408</v>
      </c>
      <c r="C8" s="97">
        <f>Psi!C8-Device!$O$6*LN(1+MAX(0,Gamma!C221*$P$1))</f>
        <v>-0.54488635240847971</v>
      </c>
      <c r="D8" s="97">
        <f>Psi!D8-Device!$O$6*LN(1+MAX(0,Gamma!D221*$P$1))</f>
        <v>-0.54598297204376633</v>
      </c>
      <c r="E8" s="97">
        <f>Psi!E8-Device!$O$6*LN(1+MAX(0,Gamma!E221*$P$1))</f>
        <v>-0.54682369442340284</v>
      </c>
      <c r="F8" s="97">
        <f>Psi!F8-Device!$O$6*LN(1+MAX(0,Gamma!F221*$P$1))</f>
        <v>-0.54747190044978888</v>
      </c>
      <c r="G8" s="97">
        <f>Psi!G8-Device!$O$6*LN(1+MAX(0,Gamma!G221*$P$1))</f>
        <v>-0.54804436810326196</v>
      </c>
      <c r="H8" s="97">
        <f>Psi!H8-Device!$O$6*LN(1+MAX(0,Gamma!H221*$P$1))</f>
        <v>-0.54857442199304007</v>
      </c>
      <c r="I8" s="97">
        <f>Psi!I8-Device!$O$6*LN(1+MAX(0,Gamma!I221*$P$1))</f>
        <v>-0.5490819318167558</v>
      </c>
      <c r="J8" s="97">
        <f>Psi!J8-Device!$O$6*LN(1+MAX(0,Gamma!J221*$P$1))</f>
        <v>-0.54957234343899586</v>
      </c>
      <c r="K8" s="97">
        <f>Psi!K8-Device!$O$6*LN(1+MAX(0,Gamma!K221*$P$1))</f>
        <v>-0.55004932325000377</v>
      </c>
      <c r="L8" s="97">
        <f>Psi!L8-Device!$O$6*LN(1+MAX(0,Gamma!L221*$P$1))</f>
        <v>-0.55051212661000182</v>
      </c>
      <c r="M8" s="97">
        <f>Psi!M8-Device!$O$6*LN(1+MAX(0,Gamma!M221*$P$1))</f>
        <v>-0.55096023608017608</v>
      </c>
      <c r="N8" s="97">
        <f>Psi!N8-Device!$O$6*LN(1+MAX(0,Gamma!N221*$P$1))</f>
        <v>-0.55139112290048398</v>
      </c>
      <c r="O8" s="97">
        <f>Psi!O8-Device!$O$6*LN(1+MAX(0,Gamma!O221*$P$1))</f>
        <v>-0.55180238317557939</v>
      </c>
      <c r="P8" s="97">
        <f>Psi!P8-Device!$O$6*LN(1+MAX(0,Gamma!P221*$P$1))</f>
        <v>-0.55218951894319424</v>
      </c>
      <c r="Q8" s="97">
        <f>Psi!Q8-Device!$O$6*LN(1+MAX(0,Gamma!Q221*$P$1))</f>
        <v>-0.55254650984134457</v>
      </c>
      <c r="R8" s="97">
        <f>Psi!R8-Device!$O$6*LN(1+MAX(0,Gamma!R221*$P$1))</f>
        <v>-0.55286297950818764</v>
      </c>
      <c r="S8" s="97">
        <f>Psi!S8-Device!$O$6*LN(1+MAX(0,Gamma!S221*$P$1))</f>
        <v>-0.55312422274258832</v>
      </c>
      <c r="T8" s="97">
        <f>Psi!T8-Device!$O$6*LN(1+MAX(0,Gamma!T221*$P$1))</f>
        <v>-0.55331233660934198</v>
      </c>
      <c r="U8" s="97">
        <f>Psi!U8-Device!$O$6*LN(1+MAX(0,Gamma!U221*$P$1))</f>
        <v>-0.55341791794082884</v>
      </c>
      <c r="V8" s="97">
        <f>Psi!V8-Device!$O$6*LN(1+MAX(0,Gamma!V221*$P$1))</f>
        <v>-0.5534497191775849</v>
      </c>
    </row>
    <row r="9" spans="1:26">
      <c r="A9" s="4"/>
      <c r="B9" s="97">
        <f>Psi!B9-Device!$O$6*LN(1+MAX(0,Gamma!B222*$P$1))</f>
        <v>-0.54512019791403932</v>
      </c>
      <c r="C9" s="97">
        <f>Psi!C9-Device!$O$6*LN(1+MAX(0,Gamma!C222*$P$1))</f>
        <v>-0.54563702750102649</v>
      </c>
      <c r="D9" s="97">
        <f>Psi!D9-Device!$O$6*LN(1+MAX(0,Gamma!D222*$P$1))</f>
        <v>-0.54663287241032987</v>
      </c>
      <c r="E9" s="97">
        <f>Psi!E9-Device!$O$6*LN(1+MAX(0,Gamma!E222*$P$1))</f>
        <v>-0.54744171253263085</v>
      </c>
      <c r="F9" s="97">
        <f>Psi!F9-Device!$O$6*LN(1+MAX(0,Gamma!F222*$P$1))</f>
        <v>-0.54807065893789986</v>
      </c>
      <c r="G9" s="97">
        <f>Psi!G9-Device!$O$6*LN(1+MAX(0,Gamma!G222*$P$1))</f>
        <v>-0.54861980623283202</v>
      </c>
      <c r="H9" s="97">
        <f>Psi!H9-Device!$O$6*LN(1+MAX(0,Gamma!H222*$P$1))</f>
        <v>-0.54912602179447501</v>
      </c>
      <c r="I9" s="97">
        <f>Psi!I9-Device!$O$6*LN(1+MAX(0,Gamma!I222*$P$1))</f>
        <v>-0.54960995566565429</v>
      </c>
      <c r="J9" s="97">
        <f>Psi!J9-Device!$O$6*LN(1+MAX(0,Gamma!J222*$P$1))</f>
        <v>-0.55007880729270375</v>
      </c>
      <c r="K9" s="97">
        <f>Psi!K9-Device!$O$6*LN(1+MAX(0,Gamma!K222*$P$1))</f>
        <v>-0.55053658186001897</v>
      </c>
      <c r="L9" s="97">
        <f>Psi!L9-Device!$O$6*LN(1+MAX(0,Gamma!L222*$P$1))</f>
        <v>-0.55098322248134057</v>
      </c>
      <c r="M9" s="97">
        <f>Psi!M9-Device!$O$6*LN(1+MAX(0,Gamma!M222*$P$1))</f>
        <v>-0.55141815519641435</v>
      </c>
      <c r="N9" s="97">
        <f>Psi!N9-Device!$O$6*LN(1+MAX(0,Gamma!N222*$P$1))</f>
        <v>-0.55183900483621307</v>
      </c>
      <c r="O9" s="97">
        <f>Psi!O9-Device!$O$6*LN(1+MAX(0,Gamma!O222*$P$1))</f>
        <v>-0.55224300437513341</v>
      </c>
      <c r="P9" s="97">
        <f>Psi!P9-Device!$O$6*LN(1+MAX(0,Gamma!P222*$P$1))</f>
        <v>-0.55262536930224726</v>
      </c>
      <c r="Q9" s="97">
        <f>Psi!Q9-Device!$O$6*LN(1+MAX(0,Gamma!Q222*$P$1))</f>
        <v>-0.55297926813901899</v>
      </c>
      <c r="R9" s="97">
        <f>Psi!R9-Device!$O$6*LN(1+MAX(0,Gamma!R222*$P$1))</f>
        <v>-0.55329339330859628</v>
      </c>
      <c r="S9" s="97">
        <f>Psi!S9-Device!$O$6*LN(1+MAX(0,Gamma!S222*$P$1))</f>
        <v>-0.55355148243541619</v>
      </c>
      <c r="T9" s="97">
        <f>Psi!T9-Device!$O$6*LN(1+MAX(0,Gamma!T222*$P$1))</f>
        <v>-0.55373424327935383</v>
      </c>
      <c r="U9" s="97">
        <f>Psi!U9-Device!$O$6*LN(1+MAX(0,Gamma!U222*$P$1))</f>
        <v>-0.55383273515520681</v>
      </c>
      <c r="V9" s="97">
        <f>Psi!V9-Device!$O$6*LN(1+MAX(0,Gamma!V222*$P$1))</f>
        <v>-0.55386088692060953</v>
      </c>
    </row>
    <row r="10" spans="1:26">
      <c r="A10" s="4"/>
      <c r="B10" s="97">
        <f>Psi!B10-Device!$O$6*LN(1+MAX(0,Gamma!B223*$P$1))</f>
        <v>-0.54582145154791351</v>
      </c>
      <c r="C10" s="97">
        <f>Psi!C10-Device!$O$6*LN(1+MAX(0,Gamma!C223*$P$1))</f>
        <v>-0.54628745946081447</v>
      </c>
      <c r="D10" s="97">
        <f>Psi!D10-Device!$O$6*LN(1+MAX(0,Gamma!D223*$P$1))</f>
        <v>-0.5472027636591611</v>
      </c>
      <c r="E10" s="97">
        <f>Psi!E10-Device!$O$6*LN(1+MAX(0,Gamma!E223*$P$1))</f>
        <v>-0.54797894960967519</v>
      </c>
      <c r="F10" s="97">
        <f>Psi!F10-Device!$O$6*LN(1+MAX(0,Gamma!F223*$P$1))</f>
        <v>-0.54858969677179314</v>
      </c>
      <c r="G10" s="97">
        <f>Psi!G10-Device!$O$6*LN(1+MAX(0,Gamma!G223*$P$1))</f>
        <v>-0.54911871428295489</v>
      </c>
      <c r="H10" s="97">
        <f>Psi!H10-Device!$O$6*LN(1+MAX(0,Gamma!H223*$P$1))</f>
        <v>-0.54960448563368836</v>
      </c>
      <c r="I10" s="97">
        <f>Psi!I10-Device!$O$6*LN(1+MAX(0,Gamma!I223*$P$1))</f>
        <v>-0.55006820699203907</v>
      </c>
      <c r="J10" s="97">
        <f>Psi!J10-Device!$O$6*LN(1+MAX(0,Gamma!J223*$P$1))</f>
        <v>-0.55051846380457925</v>
      </c>
      <c r="K10" s="97">
        <f>Psi!K10-Device!$O$6*LN(1+MAX(0,Gamma!K223*$P$1))</f>
        <v>-0.55095961768833379</v>
      </c>
      <c r="L10" s="97">
        <f>Psi!L10-Device!$O$6*LN(1+MAX(0,Gamma!L223*$P$1))</f>
        <v>-0.55139219429726738</v>
      </c>
      <c r="M10" s="97">
        <f>Psi!M10-Device!$O$6*LN(1+MAX(0,Gamma!M223*$P$1))</f>
        <v>-0.55181561733168016</v>
      </c>
      <c r="N10" s="97">
        <f>Psi!N10-Device!$O$6*LN(1+MAX(0,Gamma!N223*$P$1))</f>
        <v>-0.55222763535310337</v>
      </c>
      <c r="O10" s="97">
        <f>Psi!O10-Device!$O$6*LN(1+MAX(0,Gamma!O223*$P$1))</f>
        <v>-0.55262518639399971</v>
      </c>
      <c r="P10" s="97">
        <f>Psi!P10-Device!$O$6*LN(1+MAX(0,Gamma!P223*$P$1))</f>
        <v>-0.55300322400173385</v>
      </c>
      <c r="Q10" s="97">
        <f>Psi!Q10-Device!$O$6*LN(1+MAX(0,Gamma!Q223*$P$1))</f>
        <v>-0.5533542239043221</v>
      </c>
      <c r="R10" s="97">
        <f>Psi!R10-Device!$O$6*LN(1+MAX(0,Gamma!R223*$P$1))</f>
        <v>-0.55366605887932374</v>
      </c>
      <c r="S10" s="97">
        <f>Psi!S10-Device!$O$6*LN(1+MAX(0,Gamma!S223*$P$1))</f>
        <v>-0.55392103922148184</v>
      </c>
      <c r="T10" s="97">
        <f>Psi!T10-Device!$O$6*LN(1+MAX(0,Gamma!T223*$P$1))</f>
        <v>-0.55409832832240291</v>
      </c>
      <c r="U10" s="97">
        <f>Psi!U10-Device!$O$6*LN(1+MAX(0,Gamma!U223*$P$1))</f>
        <v>-0.55418912533980913</v>
      </c>
      <c r="V10" s="97">
        <f>Psi!V10-Device!$O$6*LN(1+MAX(0,Gamma!V223*$P$1))</f>
        <v>-0.55421312946990497</v>
      </c>
    </row>
    <row r="11" spans="1:26">
      <c r="A11" s="4"/>
      <c r="B11" s="97">
        <f>Psi!B11-Device!$O$6*LN(1+MAX(0,Gamma!B224*$P$1))</f>
        <v>-0.54640557671660139</v>
      </c>
      <c r="C11" s="97">
        <f>Psi!C11-Device!$O$6*LN(1+MAX(0,Gamma!C224*$P$1))</f>
        <v>-0.54682586726987092</v>
      </c>
      <c r="D11" s="97">
        <f>Psi!D11-Device!$O$6*LN(1+MAX(0,Gamma!D224*$P$1))</f>
        <v>-0.5476704179850248</v>
      </c>
      <c r="E11" s="97">
        <f>Psi!E11-Device!$O$6*LN(1+MAX(0,Gamma!E224*$P$1))</f>
        <v>-0.54841643856303779</v>
      </c>
      <c r="F11" s="97">
        <f>Psi!F11-Device!$O$6*LN(1+MAX(0,Gamma!F224*$P$1))</f>
        <v>-0.54901129170395269</v>
      </c>
      <c r="G11" s="97">
        <f>Psi!G11-Device!$O$6*LN(1+MAX(0,Gamma!G224*$P$1))</f>
        <v>-0.54952393592218729</v>
      </c>
      <c r="H11" s="97">
        <f>Psi!H11-Device!$O$6*LN(1+MAX(0,Gamma!H224*$P$1))</f>
        <v>-0.54999307405166953</v>
      </c>
      <c r="I11" s="97">
        <f>Psi!I11-Device!$O$6*LN(1+MAX(0,Gamma!I224*$P$1))</f>
        <v>-0.55044023725285507</v>
      </c>
      <c r="J11" s="97">
        <f>Psi!J11-Device!$O$6*LN(1+MAX(0,Gamma!J224*$P$1))</f>
        <v>-0.55087510816386875</v>
      </c>
      <c r="K11" s="97">
        <f>Psi!K11-Device!$O$6*LN(1+MAX(0,Gamma!K224*$P$1))</f>
        <v>-0.55130241072479513</v>
      </c>
      <c r="L11" s="97">
        <f>Psi!L11-Device!$O$6*LN(1+MAX(0,Gamma!L224*$P$1))</f>
        <v>-0.55172317572029395</v>
      </c>
      <c r="M11" s="97">
        <f>Psi!M11-Device!$O$6*LN(1+MAX(0,Gamma!M224*$P$1))</f>
        <v>-0.552136863268055</v>
      </c>
      <c r="N11" s="97">
        <f>Psi!N11-Device!$O$6*LN(1+MAX(0,Gamma!N224*$P$1))</f>
        <v>-0.55254132889729479</v>
      </c>
      <c r="O11" s="97">
        <f>Psi!O11-Device!$O$6*LN(1+MAX(0,Gamma!O224*$P$1))</f>
        <v>-0.55293326707499146</v>
      </c>
      <c r="P11" s="97">
        <f>Psi!P11-Device!$O$6*LN(1+MAX(0,Gamma!P224*$P$1))</f>
        <v>-0.55330739780503191</v>
      </c>
      <c r="Q11" s="97">
        <f>Psi!Q11-Device!$O$6*LN(1+MAX(0,Gamma!Q224*$P$1))</f>
        <v>-0.55365559672698628</v>
      </c>
      <c r="R11" s="97">
        <f>Psi!R11-Device!$O$6*LN(1+MAX(0,Gamma!R224*$P$1))</f>
        <v>-0.55396501693817413</v>
      </c>
      <c r="S11" s="97">
        <f>Psi!S11-Device!$O$6*LN(1+MAX(0,Gamma!S224*$P$1))</f>
        <v>-0.55421662945840389</v>
      </c>
      <c r="T11" s="97">
        <f>Psi!T11-Device!$O$6*LN(1+MAX(0,Gamma!T224*$P$1))</f>
        <v>-0.55438786431797993</v>
      </c>
      <c r="U11" s="97">
        <f>Psi!U11-Device!$O$6*LN(1+MAX(0,Gamma!U224*$P$1))</f>
        <v>-0.55446971192863026</v>
      </c>
      <c r="V11" s="97">
        <f>Psi!V11-Device!$O$6*LN(1+MAX(0,Gamma!V224*$P$1))</f>
        <v>-0.55448869314170979</v>
      </c>
    </row>
    <row r="12" spans="1:26">
      <c r="A12" s="4"/>
      <c r="B12" s="97">
        <f>Psi!B12-Device!$O$6*LN(1+MAX(0,Gamma!B225*$P$1))</f>
        <v>-0.54690798663168905</v>
      </c>
      <c r="C12" s="97">
        <f>Psi!C12-Device!$O$6*LN(1+MAX(0,Gamma!C225*$P$1))</f>
        <v>-0.54729533640654526</v>
      </c>
      <c r="D12" s="97">
        <f>Psi!D12-Device!$O$6*LN(1+MAX(0,Gamma!D225*$P$1))</f>
        <v>-0.54808471403124748</v>
      </c>
      <c r="E12" s="97">
        <f>Psi!E12-Device!$O$6*LN(1+MAX(0,Gamma!E225*$P$1))</f>
        <v>-0.54880194151612083</v>
      </c>
      <c r="F12" s="97">
        <f>Psi!F12-Device!$O$6*LN(1+MAX(0,Gamma!F225*$P$1))</f>
        <v>-0.54938132809206319</v>
      </c>
      <c r="G12" s="97">
        <f>Psi!G12-Device!$O$6*LN(1+MAX(0,Gamma!G225*$P$1))</f>
        <v>-0.54987935138185862</v>
      </c>
      <c r="H12" s="97">
        <f>Psi!H12-Device!$O$6*LN(1+MAX(0,Gamma!H225*$P$1))</f>
        <v>-0.55033392295257644</v>
      </c>
      <c r="I12" s="97">
        <f>Psi!I12-Device!$O$6*LN(1+MAX(0,Gamma!I225*$P$1))</f>
        <v>-0.55076665836157945</v>
      </c>
      <c r="J12" s="97">
        <f>Psi!J12-Device!$O$6*LN(1+MAX(0,Gamma!J225*$P$1))</f>
        <v>-0.55118808508731265</v>
      </c>
      <c r="K12" s="97">
        <f>Psi!K12-Device!$O$6*LN(1+MAX(0,Gamma!K225*$P$1))</f>
        <v>-0.55160325312840508</v>
      </c>
      <c r="L12" s="97">
        <f>Psi!L12-Device!$O$6*LN(1+MAX(0,Gamma!L225*$P$1))</f>
        <v>-0.55201363253499924</v>
      </c>
      <c r="M12" s="97">
        <f>Psi!M12-Device!$O$6*LN(1+MAX(0,Gamma!M225*$P$1))</f>
        <v>-0.55241872931766101</v>
      </c>
      <c r="N12" s="97">
        <f>Psi!N12-Device!$O$6*LN(1+MAX(0,Gamma!N225*$P$1))</f>
        <v>-0.55281649857725523</v>
      </c>
      <c r="O12" s="97">
        <f>Psi!O12-Device!$O$6*LN(1+MAX(0,Gamma!O225*$P$1))</f>
        <v>-0.55320342241995457</v>
      </c>
      <c r="P12" s="97">
        <f>Psi!P12-Device!$O$6*LN(1+MAX(0,Gamma!P225*$P$1))</f>
        <v>-0.55357402627625318</v>
      </c>
      <c r="Q12" s="97">
        <f>Psi!Q12-Device!$O$6*LN(1+MAX(0,Gamma!Q225*$P$1))</f>
        <v>-0.55391965909973195</v>
      </c>
      <c r="R12" s="97">
        <f>Psi!R12-Device!$O$6*LN(1+MAX(0,Gamma!R225*$P$1))</f>
        <v>-0.55422685893445833</v>
      </c>
      <c r="S12" s="97">
        <f>Psi!S12-Device!$O$6*LN(1+MAX(0,Gamma!S225*$P$1))</f>
        <v>-0.55447530129664435</v>
      </c>
      <c r="T12" s="97">
        <f>Psi!T12-Device!$O$6*LN(1+MAX(0,Gamma!T225*$P$1))</f>
        <v>-0.55464038550137285</v>
      </c>
      <c r="U12" s="97">
        <f>Psi!U12-Device!$O$6*LN(1+MAX(0,Gamma!U225*$P$1))</f>
        <v>-0.55471218050114257</v>
      </c>
      <c r="V12" s="97">
        <f>Psi!V12-Device!$O$6*LN(1+MAX(0,Gamma!V225*$P$1))</f>
        <v>-0.55472517165120705</v>
      </c>
    </row>
    <row r="13" spans="1:26">
      <c r="A13" s="4"/>
      <c r="B13" s="97">
        <f>Psi!B13-Device!$O$6*LN(1+MAX(0,Gamma!B226*$P$1))</f>
        <v>-0.5473266256063114</v>
      </c>
      <c r="C13" s="97">
        <f>Psi!C13-Device!$O$6*LN(1+MAX(0,Gamma!C226*$P$1))</f>
        <v>-0.54768640098817978</v>
      </c>
      <c r="D13" s="97">
        <f>Psi!D13-Device!$O$6*LN(1+MAX(0,Gamma!D226*$P$1))</f>
        <v>-0.54842955835385765</v>
      </c>
      <c r="E13" s="97">
        <f>Psi!E13-Device!$O$6*LN(1+MAX(0,Gamma!E226*$P$1))</f>
        <v>-0.54912122368304417</v>
      </c>
      <c r="F13" s="97">
        <f>Psi!F13-Device!$O$6*LN(1+MAX(0,Gamma!F226*$P$1))</f>
        <v>-0.5496866681417818</v>
      </c>
      <c r="G13" s="97">
        <f>Psi!G13-Device!$O$6*LN(1+MAX(0,Gamma!G226*$P$1))</f>
        <v>-0.55017233686358313</v>
      </c>
      <c r="H13" s="97">
        <f>Psi!H13-Device!$O$6*LN(1+MAX(0,Gamma!H226*$P$1))</f>
        <v>-0.55061478050085944</v>
      </c>
      <c r="I13" s="97">
        <f>Psi!I13-Device!$O$6*LN(1+MAX(0,Gamma!I226*$P$1))</f>
        <v>-0.55103547179380497</v>
      </c>
      <c r="J13" s="97">
        <f>Psi!J13-Device!$O$6*LN(1+MAX(0,Gamma!J226*$P$1))</f>
        <v>-0.55144560895059291</v>
      </c>
      <c r="K13" s="97">
        <f>Psi!K13-Device!$O$6*LN(1+MAX(0,Gamma!K226*$P$1))</f>
        <v>-0.5518505168423784</v>
      </c>
      <c r="L13" s="97">
        <f>Psi!L13-Device!$O$6*LN(1+MAX(0,Gamma!L226*$P$1))</f>
        <v>-0.55225206946619332</v>
      </c>
      <c r="M13" s="97">
        <f>Psi!M13-Device!$O$6*LN(1+MAX(0,Gamma!M226*$P$1))</f>
        <v>-0.55264981044311667</v>
      </c>
      <c r="N13" s="97">
        <f>Psi!N13-Device!$O$6*LN(1+MAX(0,Gamma!N226*$P$1))</f>
        <v>-0.55304180442388473</v>
      </c>
      <c r="O13" s="97">
        <f>Psi!O13-Device!$O$6*LN(1+MAX(0,Gamma!O226*$P$1))</f>
        <v>-0.55342433297515381</v>
      </c>
      <c r="P13" s="97">
        <f>Psi!P13-Device!$O$6*LN(1+MAX(0,Gamma!P226*$P$1))</f>
        <v>-0.55379177551257286</v>
      </c>
      <c r="Q13" s="97">
        <f>Psi!Q13-Device!$O$6*LN(1+MAX(0,Gamma!Q226*$P$1))</f>
        <v>-0.55413499910062103</v>
      </c>
      <c r="R13" s="97">
        <f>Psi!R13-Device!$O$6*LN(1+MAX(0,Gamma!R226*$P$1))</f>
        <v>-0.55444003058026314</v>
      </c>
      <c r="S13" s="97">
        <f>Psi!S13-Device!$O$6*LN(1+MAX(0,Gamma!S226*$P$1))</f>
        <v>-0.55468525322125717</v>
      </c>
      <c r="T13" s="97">
        <f>Psi!T13-Device!$O$6*LN(1+MAX(0,Gamma!T226*$P$1))</f>
        <v>-0.55484370388551318</v>
      </c>
      <c r="U13" s="97">
        <f>Psi!U13-Device!$O$6*LN(1+MAX(0,Gamma!U226*$P$1))</f>
        <v>-0.55490362417988748</v>
      </c>
      <c r="V13" s="97">
        <f>Psi!V13-Device!$O$6*LN(1+MAX(0,Gamma!V226*$P$1))</f>
        <v>-0.5549091489115725</v>
      </c>
    </row>
    <row r="14" spans="1:26">
      <c r="A14" s="4"/>
      <c r="B14" s="97">
        <f>Psi!B14-Device!$O$6*LN(1+MAX(0,Gamma!B227*$P$1))</f>
        <v>-0.54768244131240018</v>
      </c>
      <c r="C14" s="97">
        <f>Psi!C14-Device!$O$6*LN(1+MAX(0,Gamma!C227*$P$1))</f>
        <v>-0.54802493442758127</v>
      </c>
      <c r="D14" s="97">
        <f>Psi!D14-Device!$O$6*LN(1+MAX(0,Gamma!D227*$P$1))</f>
        <v>-0.54873463959012303</v>
      </c>
      <c r="E14" s="97">
        <f>Psi!E14-Device!$O$6*LN(1+MAX(0,Gamma!E227*$P$1))</f>
        <v>-0.54940310237375789</v>
      </c>
      <c r="F14" s="97">
        <f>Psi!F14-Device!$O$6*LN(1+MAX(0,Gamma!F227*$P$1))</f>
        <v>-0.54995514328733319</v>
      </c>
      <c r="G14" s="97">
        <f>Psi!G14-Device!$O$6*LN(1+MAX(0,Gamma!G227*$P$1))</f>
        <v>-0.55042959249170131</v>
      </c>
      <c r="H14" s="97">
        <f>Psi!H14-Device!$O$6*LN(1+MAX(0,Gamma!H227*$P$1))</f>
        <v>-0.55086134493594097</v>
      </c>
      <c r="I14" s="97">
        <f>Psi!I14-Device!$O$6*LN(1+MAX(0,Gamma!I227*$P$1))</f>
        <v>-0.55127148554066718</v>
      </c>
      <c r="J14" s="97">
        <f>Psi!J14-Device!$O$6*LN(1+MAX(0,Gamma!J227*$P$1))</f>
        <v>-0.55167175191687168</v>
      </c>
      <c r="K14" s="97">
        <f>Psi!K14-Device!$O$6*LN(1+MAX(0,Gamma!K227*$P$1))</f>
        <v>-0.5520676572123725</v>
      </c>
      <c r="L14" s="97">
        <f>Psi!L14-Device!$O$6*LN(1+MAX(0,Gamma!L227*$P$1))</f>
        <v>-0.55246146305781918</v>
      </c>
      <c r="M14" s="97">
        <f>Psi!M14-Device!$O$6*LN(1+MAX(0,Gamma!M227*$P$1))</f>
        <v>-0.55285271487918219</v>
      </c>
      <c r="N14" s="97">
        <f>Psi!N14-Device!$O$6*LN(1+MAX(0,Gamma!N227*$P$1))</f>
        <v>-0.55323961351550133</v>
      </c>
      <c r="O14" s="97">
        <f>Psi!O14-Device!$O$6*LN(1+MAX(0,Gamma!O227*$P$1))</f>
        <v>-0.55361822946252415</v>
      </c>
      <c r="P14" s="97">
        <f>Psi!P14-Device!$O$6*LN(1+MAX(0,Gamma!P227*$P$1))</f>
        <v>-0.55398286323787937</v>
      </c>
      <c r="Q14" s="97">
        <f>Psi!Q14-Device!$O$6*LN(1+MAX(0,Gamma!Q227*$P$1))</f>
        <v>-0.55432392139304576</v>
      </c>
      <c r="R14" s="97">
        <f>Psi!R14-Device!$O$6*LN(1+MAX(0,Gamma!R227*$P$1))</f>
        <v>-0.5546270467394151</v>
      </c>
      <c r="S14" s="97">
        <f>Psi!S14-Device!$O$6*LN(1+MAX(0,Gamma!S227*$P$1))</f>
        <v>-0.5548693053419449</v>
      </c>
      <c r="T14" s="97">
        <f>Psi!T14-Device!$O$6*LN(1+MAX(0,Gamma!T227*$P$1))</f>
        <v>-0.55502099136677507</v>
      </c>
      <c r="U14" s="97">
        <f>Psi!U14-Device!$O$6*LN(1+MAX(0,Gamma!U227*$P$1))</f>
        <v>-0.55506709132619347</v>
      </c>
      <c r="V14" s="97">
        <f>Psi!V14-Device!$O$6*LN(1+MAX(0,Gamma!V227*$P$1))</f>
        <v>-0.55506332313674178</v>
      </c>
    </row>
    <row r="15" spans="1:26">
      <c r="A15" s="4"/>
      <c r="B15" s="97">
        <f>Psi!B15-Device!$O$6*LN(1+MAX(0,Gamma!B228*$P$1))</f>
        <v>-0.54797193957874069</v>
      </c>
      <c r="C15" s="97">
        <f>Psi!C15-Device!$O$6*LN(1+MAX(0,Gamma!C228*$P$1))</f>
        <v>-0.54830258446510105</v>
      </c>
      <c r="D15" s="97">
        <f>Psi!D15-Device!$O$6*LN(1+MAX(0,Gamma!D228*$P$1))</f>
        <v>-0.54898724135329136</v>
      </c>
      <c r="E15" s="97">
        <f>Psi!E15-Device!$O$6*LN(1+MAX(0,Gamma!E228*$P$1))</f>
        <v>-0.549636000655637</v>
      </c>
      <c r="F15" s="97">
        <f>Psi!F15-Device!$O$6*LN(1+MAX(0,Gamma!F228*$P$1))</f>
        <v>-0.55017609530350753</v>
      </c>
      <c r="G15" s="97">
        <f>Psi!G15-Device!$O$6*LN(1+MAX(0,Gamma!G228*$P$1))</f>
        <v>-0.55064093620483601</v>
      </c>
      <c r="H15" s="97">
        <f>Psi!H15-Device!$O$6*LN(1+MAX(0,Gamma!H228*$P$1))</f>
        <v>-0.55106377266966333</v>
      </c>
      <c r="I15" s="97">
        <f>Psi!I15-Device!$O$6*LN(1+MAX(0,Gamma!I228*$P$1))</f>
        <v>-0.55146508136346173</v>
      </c>
      <c r="J15" s="97">
        <f>Psi!J15-Device!$O$6*LN(1+MAX(0,Gamma!J228*$P$1))</f>
        <v>-0.55185708718060178</v>
      </c>
      <c r="K15" s="97">
        <f>Psi!K15-Device!$O$6*LN(1+MAX(0,Gamma!K228*$P$1))</f>
        <v>-0.55224538493751052</v>
      </c>
      <c r="L15" s="97">
        <f>Psi!L15-Device!$O$6*LN(1+MAX(0,Gamma!L228*$P$1))</f>
        <v>-0.55263264363745168</v>
      </c>
      <c r="M15" s="97">
        <f>Psi!M15-Device!$O$6*LN(1+MAX(0,Gamma!M228*$P$1))</f>
        <v>-0.55301835032340352</v>
      </c>
      <c r="N15" s="97">
        <f>Psi!N15-Device!$O$6*LN(1+MAX(0,Gamma!N228*$P$1))</f>
        <v>-0.55340089380873225</v>
      </c>
      <c r="O15" s="97">
        <f>Psi!O15-Device!$O$6*LN(1+MAX(0,Gamma!O228*$P$1))</f>
        <v>-0.55377609558627061</v>
      </c>
      <c r="P15" s="97">
        <f>Psi!P15-Device!$O$6*LN(1+MAX(0,Gamma!P228*$P$1))</f>
        <v>-0.55413826474586814</v>
      </c>
      <c r="Q15" s="97">
        <f>Psi!Q15-Device!$O$6*LN(1+MAX(0,Gamma!Q228*$P$1))</f>
        <v>-0.5544773294212294</v>
      </c>
      <c r="R15" s="97">
        <f>Psi!R15-Device!$O$6*LN(1+MAX(0,Gamma!R228*$P$1))</f>
        <v>-0.55477869268674329</v>
      </c>
      <c r="S15" s="97">
        <f>Psi!S15-Device!$O$6*LN(1+MAX(0,Gamma!S228*$P$1))</f>
        <v>-0.55501802880667583</v>
      </c>
      <c r="T15" s="97">
        <f>Psi!T15-Device!$O$6*LN(1+MAX(0,Gamma!T228*$P$1))</f>
        <v>-0.55516250257665645</v>
      </c>
      <c r="U15" s="97">
        <f>Psi!U15-Device!$O$6*LN(1+MAX(0,Gamma!U228*$P$1))</f>
        <v>-0.55519192694045016</v>
      </c>
      <c r="V15" s="97">
        <f>Psi!V15-Device!$O$6*LN(1+MAX(0,Gamma!V228*$P$1))</f>
        <v>-0.55517623988878362</v>
      </c>
    </row>
    <row r="16" spans="1:26">
      <c r="A16" s="4"/>
      <c r="B16" s="97">
        <f>Psi!B16-Device!$O$6*LN(1+MAX(0,Gamma!B229*$P$1))</f>
        <v>-0.54820828929360987</v>
      </c>
      <c r="C16" s="97">
        <f>Psi!C16-Device!$O$6*LN(1+MAX(0,Gamma!C229*$P$1))</f>
        <v>-0.54853669237009428</v>
      </c>
      <c r="D16" s="97">
        <f>Psi!D16-Device!$O$6*LN(1+MAX(0,Gamma!D229*$P$1))</f>
        <v>-0.54920789516689605</v>
      </c>
      <c r="E16" s="97">
        <f>Psi!E16-Device!$O$6*LN(1+MAX(0,Gamma!E229*$P$1))</f>
        <v>-0.54983962091669769</v>
      </c>
      <c r="F16" s="97">
        <f>Psi!F16-Device!$O$6*LN(1+MAX(0,Gamma!F229*$P$1))</f>
        <v>-0.55036859954174022</v>
      </c>
      <c r="G16" s="97">
        <f>Psi!G16-Device!$O$6*LN(1+MAX(0,Gamma!G229*$P$1))</f>
        <v>-0.55082471560543067</v>
      </c>
      <c r="H16" s="97">
        <f>Psi!H16-Device!$O$6*LN(1+MAX(0,Gamma!H229*$P$1))</f>
        <v>-0.551239764821434</v>
      </c>
      <c r="I16" s="97">
        <f>Psi!I16-Device!$O$6*LN(1+MAX(0,Gamma!I229*$P$1))</f>
        <v>-0.55163336691483689</v>
      </c>
      <c r="J16" s="97">
        <f>Psi!J16-Device!$O$6*LN(1+MAX(0,Gamma!J229*$P$1))</f>
        <v>-0.55201824170942015</v>
      </c>
      <c r="K16" s="97">
        <f>Psi!K16-Device!$O$6*LN(1+MAX(0,Gamma!K229*$P$1))</f>
        <v>-0.55239991395578392</v>
      </c>
      <c r="L16" s="97">
        <f>Psi!L16-Device!$O$6*LN(1+MAX(0,Gamma!L229*$P$1))</f>
        <v>-0.55278151425229993</v>
      </c>
      <c r="M16" s="97">
        <f>Psi!M16-Device!$O$6*LN(1+MAX(0,Gamma!M229*$P$1))</f>
        <v>-0.55316237241534205</v>
      </c>
      <c r="N16" s="97">
        <f>Psi!N16-Device!$O$6*LN(1+MAX(0,Gamma!N229*$P$1))</f>
        <v>-0.55354114890661155</v>
      </c>
      <c r="O16" s="97">
        <f>Psi!O16-Device!$O$6*LN(1+MAX(0,Gamma!O229*$P$1))</f>
        <v>-0.55391334229327216</v>
      </c>
      <c r="P16" s="97">
        <f>Psi!P16-Device!$O$6*LN(1+MAX(0,Gamma!P229*$P$1))</f>
        <v>-0.55427339374549178</v>
      </c>
      <c r="Q16" s="97">
        <f>Psi!Q16-Device!$O$6*LN(1+MAX(0,Gamma!Q229*$P$1))</f>
        <v>-0.55461069413749886</v>
      </c>
      <c r="R16" s="97">
        <f>Psi!R16-Device!$O$6*LN(1+MAX(0,Gamma!R229*$P$1))</f>
        <v>-0.55491060335708231</v>
      </c>
      <c r="S16" s="97">
        <f>Psi!S16-Device!$O$6*LN(1+MAX(0,Gamma!S229*$P$1))</f>
        <v>-0.55514729319222889</v>
      </c>
      <c r="T16" s="97">
        <f>Psi!T16-Device!$O$6*LN(1+MAX(0,Gamma!T229*$P$1))</f>
        <v>-0.55528445939839277</v>
      </c>
      <c r="U16" s="97">
        <f>Psi!U16-Device!$O$6*LN(1+MAX(0,Gamma!U229*$P$1))</f>
        <v>-0.55529393121163872</v>
      </c>
      <c r="V16" s="97">
        <f>Psi!V16-Device!$O$6*LN(1+MAX(0,Gamma!V229*$P$1))</f>
        <v>-0.55526293137370319</v>
      </c>
    </row>
    <row r="17" spans="1:25">
      <c r="A17" s="4"/>
      <c r="B17" s="97">
        <f>Psi!B17-Device!$O$6*LN(1+MAX(0,Gamma!B230*$P$1))</f>
        <v>-0.54838641399752064</v>
      </c>
      <c r="C17" s="97">
        <f>Psi!C17-Device!$O$6*LN(1+MAX(0,Gamma!C230*$P$1))</f>
        <v>-0.54871923083854457</v>
      </c>
      <c r="D17" s="97">
        <f>Psi!D17-Device!$O$6*LN(1+MAX(0,Gamma!D230*$P$1))</f>
        <v>-0.5493858076574164</v>
      </c>
      <c r="E17" s="97">
        <f>Psi!E17-Device!$O$6*LN(1+MAX(0,Gamma!E230*$P$1))</f>
        <v>-0.55000390594924986</v>
      </c>
      <c r="F17" s="97">
        <f>Psi!F17-Device!$O$6*LN(1+MAX(0,Gamma!F230*$P$1))</f>
        <v>-0.55052338099475906</v>
      </c>
      <c r="G17" s="97">
        <f>Psi!G17-Device!$O$6*LN(1+MAX(0,Gamma!G230*$P$1))</f>
        <v>-0.55097208999202729</v>
      </c>
      <c r="H17" s="97">
        <f>Psi!H17-Device!$O$6*LN(1+MAX(0,Gamma!H230*$P$1))</f>
        <v>-0.55138080390632405</v>
      </c>
      <c r="I17" s="97">
        <f>Psi!I17-Device!$O$6*LN(1+MAX(0,Gamma!I230*$P$1))</f>
        <v>-0.55176802889145526</v>
      </c>
      <c r="J17" s="97">
        <f>Psi!J17-Device!$O$6*LN(1+MAX(0,Gamma!J230*$P$1))</f>
        <v>-0.55214708639836152</v>
      </c>
      <c r="K17" s="97">
        <f>Psi!K17-Device!$O$6*LN(1+MAX(0,Gamma!K230*$P$1))</f>
        <v>-0.55252323799775949</v>
      </c>
      <c r="L17" s="97">
        <f>Psi!L17-Device!$O$6*LN(1+MAX(0,Gamma!L230*$P$1))</f>
        <v>-0.55290018511378958</v>
      </c>
      <c r="M17" s="97">
        <f>Psi!M17-Device!$O$6*LN(1+MAX(0,Gamma!M230*$P$1))</f>
        <v>-0.55327695815261546</v>
      </c>
      <c r="N17" s="97">
        <f>Psi!N17-Device!$O$6*LN(1+MAX(0,Gamma!N230*$P$1))</f>
        <v>-0.55365261732908255</v>
      </c>
      <c r="O17" s="97">
        <f>Psi!O17-Device!$O$6*LN(1+MAX(0,Gamma!O230*$P$1))</f>
        <v>-0.55402221718061873</v>
      </c>
      <c r="P17" s="97">
        <f>Psi!P17-Device!$O$6*LN(1+MAX(0,Gamma!P230*$P$1))</f>
        <v>-0.5543804974690848</v>
      </c>
      <c r="Q17" s="97">
        <f>Psi!Q17-Device!$O$6*LN(1+MAX(0,Gamma!Q230*$P$1))</f>
        <v>-0.55471618924642074</v>
      </c>
      <c r="R17" s="97">
        <f>Psi!R17-Device!$O$6*LN(1+MAX(0,Gamma!R230*$P$1))</f>
        <v>-0.55501485576245757</v>
      </c>
      <c r="S17" s="97">
        <f>Psi!S17-Device!$O$6*LN(1+MAX(0,Gamma!S230*$P$1))</f>
        <v>-0.55524897699229747</v>
      </c>
      <c r="T17" s="97">
        <f>Psi!T17-Device!$O$6*LN(1+MAX(0,Gamma!T230*$P$1))</f>
        <v>-0.55537852587541081</v>
      </c>
      <c r="U17" s="97">
        <f>Psi!U17-Device!$O$6*LN(1+MAX(0,Gamma!U230*$P$1))</f>
        <v>-0.55536350142204061</v>
      </c>
      <c r="V17" s="97">
        <f>Psi!V17-Device!$O$6*LN(1+MAX(0,Gamma!V230*$P$1))</f>
        <v>-0.55531244205820474</v>
      </c>
    </row>
    <row r="18" spans="1:25">
      <c r="A18" s="4"/>
      <c r="B18" s="97">
        <f>Psi!B18-Device!$O$6*LN(1+MAX(0,Gamma!B231*$P$1))</f>
        <v>-0.54851432462777283</v>
      </c>
      <c r="C18" s="97">
        <f>Psi!C18-Device!$O$6*LN(1+MAX(0,Gamma!C231*$P$1))</f>
        <v>-0.54886259052782471</v>
      </c>
      <c r="D18" s="97">
        <f>Psi!D18-Device!$O$6*LN(1+MAX(0,Gamma!D231*$P$1))</f>
        <v>-0.5495365869918285</v>
      </c>
      <c r="E18" s="97">
        <f>Psi!E18-Device!$O$6*LN(1+MAX(0,Gamma!E231*$P$1))</f>
        <v>-0.55014358727857593</v>
      </c>
      <c r="F18" s="97">
        <f>Psi!F18-Device!$O$6*LN(1+MAX(0,Gamma!F231*$P$1))</f>
        <v>-0.55065471257115006</v>
      </c>
      <c r="G18" s="97">
        <f>Psi!G18-Device!$O$6*LN(1+MAX(0,Gamma!G231*$P$1))</f>
        <v>-0.55109679843268022</v>
      </c>
      <c r="H18" s="97">
        <f>Psi!H18-Device!$O$6*LN(1+MAX(0,Gamma!H231*$P$1))</f>
        <v>-0.551500178695708</v>
      </c>
      <c r="I18" s="97">
        <f>Psi!I18-Device!$O$6*LN(1+MAX(0,Gamma!I231*$P$1))</f>
        <v>-0.55188191662491737</v>
      </c>
      <c r="J18" s="97">
        <f>Psi!J18-Device!$O$6*LN(1+MAX(0,Gamma!J231*$P$1))</f>
        <v>-0.55225613312409094</v>
      </c>
      <c r="K18" s="97">
        <f>Psi!K18-Device!$O$6*LN(1+MAX(0,Gamma!K231*$P$1))</f>
        <v>-0.55262756210216768</v>
      </c>
      <c r="L18" s="97">
        <f>Psi!L18-Device!$O$6*LN(1+MAX(0,Gamma!L231*$P$1))</f>
        <v>-0.55300064574512542</v>
      </c>
      <c r="M18" s="97">
        <f>Psi!M18-Device!$O$6*LN(1+MAX(0,Gamma!M231*$P$1))</f>
        <v>-0.55337391111808143</v>
      </c>
      <c r="N18" s="97">
        <f>Psi!N18-Device!$O$6*LN(1+MAX(0,Gamma!N231*$P$1))</f>
        <v>-0.55374700293536183</v>
      </c>
      <c r="O18" s="97">
        <f>Psi!O18-Device!$O$6*LN(1+MAX(0,Gamma!O231*$P$1))</f>
        <v>-0.55411435028728862</v>
      </c>
      <c r="P18" s="97">
        <f>Psi!P18-Device!$O$6*LN(1+MAX(0,Gamma!P231*$P$1))</f>
        <v>-0.55447122203293397</v>
      </c>
      <c r="Q18" s="97">
        <f>Psi!Q18-Device!$O$6*LN(1+MAX(0,Gamma!Q231*$P$1))</f>
        <v>-0.55480549579378635</v>
      </c>
      <c r="R18" s="97">
        <f>Psi!R18-Device!$O$6*LN(1+MAX(0,Gamma!R231*$P$1))</f>
        <v>-0.55510327857930841</v>
      </c>
      <c r="S18" s="97">
        <f>Psi!S18-Device!$O$6*LN(1+MAX(0,Gamma!S231*$P$1))</f>
        <v>-0.55533510296768962</v>
      </c>
      <c r="T18" s="97">
        <f>Psi!T18-Device!$O$6*LN(1+MAX(0,Gamma!T231*$P$1))</f>
        <v>-0.55545719330151955</v>
      </c>
      <c r="U18" s="97">
        <f>Psi!U18-Device!$O$6*LN(1+MAX(0,Gamma!U231*$P$1))</f>
        <v>-0.55541227295288831</v>
      </c>
      <c r="V18" s="97">
        <f>Psi!V18-Device!$O$6*LN(1+MAX(0,Gamma!V231*$P$1))</f>
        <v>-0.55533491449596029</v>
      </c>
    </row>
    <row r="19" spans="1:25">
      <c r="A19" s="4"/>
      <c r="B19" s="97">
        <f>Psi!B19-Device!$O$6*LN(1+MAX(0,Gamma!B232*$P$1))</f>
        <v>-0.54858483083066645</v>
      </c>
      <c r="C19" s="97">
        <f>Psi!C19-Device!$O$6*LN(1+MAX(0,Gamma!C232*$P$1))</f>
        <v>-0.5489583832531989</v>
      </c>
      <c r="D19" s="97">
        <f>Psi!D19-Device!$O$6*LN(1+MAX(0,Gamma!D232*$P$1))</f>
        <v>-0.54965050049666841</v>
      </c>
      <c r="E19" s="97">
        <f>Psi!E19-Device!$O$6*LN(1+MAX(0,Gamma!E232*$P$1))</f>
        <v>-0.55024940207871231</v>
      </c>
      <c r="F19" s="97">
        <f>Psi!F19-Device!$O$6*LN(1+MAX(0,Gamma!F232*$P$1))</f>
        <v>-0.5507540219305036</v>
      </c>
      <c r="G19" s="97">
        <f>Psi!G19-Device!$O$6*LN(1+MAX(0,Gamma!G232*$P$1))</f>
        <v>-0.55119066144872941</v>
      </c>
      <c r="H19" s="97">
        <f>Psi!H19-Device!$O$6*LN(1+MAX(0,Gamma!H232*$P$1))</f>
        <v>-0.55159002719153771</v>
      </c>
      <c r="I19" s="97">
        <f>Psi!I19-Device!$O$6*LN(1+MAX(0,Gamma!I232*$P$1))</f>
        <v>-0.55196736009698144</v>
      </c>
      <c r="J19" s="97">
        <f>Psi!J19-Device!$O$6*LN(1+MAX(0,Gamma!J232*$P$1))</f>
        <v>-0.55233789768062058</v>
      </c>
      <c r="K19" s="97">
        <f>Psi!K19-Device!$O$6*LN(1+MAX(0,Gamma!K232*$P$1))</f>
        <v>-0.55270551768221465</v>
      </c>
      <c r="L19" s="97">
        <f>Psi!L19-Device!$O$6*LN(1+MAX(0,Gamma!L232*$P$1))</f>
        <v>-0.55307564677229726</v>
      </c>
      <c r="M19" s="97">
        <f>Psi!M19-Device!$O$6*LN(1+MAX(0,Gamma!M232*$P$1))</f>
        <v>-0.55344604275832621</v>
      </c>
      <c r="N19" s="97">
        <f>Psi!N19-Device!$O$6*LN(1+MAX(0,Gamma!N232*$P$1))</f>
        <v>-0.55381718252856227</v>
      </c>
      <c r="O19" s="97">
        <f>Psi!O19-Device!$O$6*LN(1+MAX(0,Gamma!O232*$P$1))</f>
        <v>-0.5541826223128612</v>
      </c>
      <c r="P19" s="97">
        <f>Psi!P19-Device!$O$6*LN(1+MAX(0,Gamma!P232*$P$1))</f>
        <v>-0.55453845498020504</v>
      </c>
      <c r="Q19" s="97">
        <f>Psi!Q19-Device!$O$6*LN(1+MAX(0,Gamma!Q232*$P$1))</f>
        <v>-0.55487142456403216</v>
      </c>
      <c r="R19" s="97">
        <f>Psi!R19-Device!$O$6*LN(1+MAX(0,Gamma!R232*$P$1))</f>
        <v>-0.55516860222624165</v>
      </c>
      <c r="S19" s="97">
        <f>Psi!S19-Device!$O$6*LN(1+MAX(0,Gamma!S232*$P$1))</f>
        <v>-0.55539820930609507</v>
      </c>
      <c r="T19" s="97">
        <f>Psi!T19-Device!$O$6*LN(1+MAX(0,Gamma!T232*$P$1))</f>
        <v>-0.55551295868202211</v>
      </c>
      <c r="U19" s="97">
        <f>Psi!U19-Device!$O$6*LN(1+MAX(0,Gamma!U232*$P$1))</f>
        <v>-0.55543082715234138</v>
      </c>
      <c r="V19" s="97">
        <f>Psi!V19-Device!$O$6*LN(1+MAX(0,Gamma!V232*$P$1))</f>
        <v>-0.55531862812547572</v>
      </c>
    </row>
    <row r="20" spans="1:25">
      <c r="A20" s="4"/>
      <c r="B20" s="97">
        <f>Psi!B20-Device!$O$6*LN(1+MAX(0,Gamma!B233*$P$1))</f>
        <v>-0.54860161765200288</v>
      </c>
      <c r="C20" s="97">
        <f>Psi!C20-Device!$O$6*LN(1+MAX(0,Gamma!C233*$P$1))</f>
        <v>-0.54901555544626812</v>
      </c>
      <c r="D20" s="97">
        <f>Psi!D20-Device!$O$6*LN(1+MAX(0,Gamma!D233*$P$1))</f>
        <v>-0.54974033403184941</v>
      </c>
      <c r="E20" s="97">
        <f>Psi!E20-Device!$O$6*LN(1+MAX(0,Gamma!E233*$P$1))</f>
        <v>-0.55033314567168168</v>
      </c>
      <c r="F20" s="97">
        <f>Psi!F20-Device!$O$6*LN(1+MAX(0,Gamma!F233*$P$1))</f>
        <v>-0.55083270981964805</v>
      </c>
      <c r="G20" s="97">
        <f>Psi!G20-Device!$O$6*LN(1+MAX(0,Gamma!G233*$P$1))</f>
        <v>-0.55126465138361291</v>
      </c>
      <c r="H20" s="97">
        <f>Psi!H20-Device!$O$6*LN(1+MAX(0,Gamma!H233*$P$1))</f>
        <v>-0.55166097405861547</v>
      </c>
      <c r="I20" s="97">
        <f>Psi!I20-Device!$O$6*LN(1+MAX(0,Gamma!I233*$P$1))</f>
        <v>-0.55203464117603496</v>
      </c>
      <c r="J20" s="97">
        <f>Psi!J20-Device!$O$6*LN(1+MAX(0,Gamma!J233*$P$1))</f>
        <v>-0.5524024038881743</v>
      </c>
      <c r="K20" s="97">
        <f>Psi!K20-Device!$O$6*LN(1+MAX(0,Gamma!K233*$P$1))</f>
        <v>-0.55276689048047889</v>
      </c>
      <c r="L20" s="97">
        <f>Psi!L20-Device!$O$6*LN(1+MAX(0,Gamma!L233*$P$1))</f>
        <v>-0.55313481041868573</v>
      </c>
      <c r="M20" s="97">
        <f>Psi!M20-Device!$O$6*LN(1+MAX(0,Gamma!M233*$P$1))</f>
        <v>-0.55350283103323428</v>
      </c>
      <c r="N20" s="97">
        <f>Psi!N20-Device!$O$6*LN(1+MAX(0,Gamma!N233*$P$1))</f>
        <v>-0.55387256032956012</v>
      </c>
      <c r="O20" s="97">
        <f>Psi!O20-Device!$O$6*LN(1+MAX(0,Gamma!O233*$P$1))</f>
        <v>-0.55423638020992738</v>
      </c>
      <c r="P20" s="97">
        <f>Psi!P20-Device!$O$6*LN(1+MAX(0,Gamma!P233*$P$1))</f>
        <v>-0.55459156116317043</v>
      </c>
      <c r="Q20" s="97">
        <f>Psi!Q20-Device!$O$6*LN(1+MAX(0,Gamma!Q233*$P$1))</f>
        <v>-0.55492336976393986</v>
      </c>
      <c r="R20" s="97">
        <f>Psi!R20-Device!$O$6*LN(1+MAX(0,Gamma!R233*$P$1))</f>
        <v>-0.555220351043339</v>
      </c>
      <c r="S20" s="97">
        <f>Psi!S20-Device!$O$6*LN(1+MAX(0,Gamma!S233*$P$1))</f>
        <v>-0.55544800257653104</v>
      </c>
      <c r="T20" s="97">
        <f>Psi!T20-Device!$O$6*LN(1+MAX(0,Gamma!T233*$P$1))</f>
        <v>-0.55555623676722654</v>
      </c>
      <c r="U20" s="97">
        <f>Psi!U20-Device!$O$6*LN(1+MAX(0,Gamma!U233*$P$1))</f>
        <v>-0.55542794462164025</v>
      </c>
      <c r="V20" s="97">
        <f>Psi!V20-Device!$O$6*LN(1+MAX(0,Gamma!V233*$P$1))</f>
        <v>-0.55526975350216845</v>
      </c>
    </row>
    <row r="21" spans="1:25">
      <c r="A21" s="4"/>
      <c r="B21" s="97">
        <f>Psi!B21-Device!$O$6*LN(1+MAX(0,Gamma!B234*$P$1))</f>
        <v>-0.54855447419036685</v>
      </c>
      <c r="C21" s="97">
        <f>Psi!C21-Device!$O$6*LN(1+MAX(0,Gamma!C234*$P$1))</f>
        <v>-0.54902432452414385</v>
      </c>
      <c r="D21" s="97">
        <f>Psi!D21-Device!$O$6*LN(1+MAX(0,Gamma!D234*$P$1))</f>
        <v>-0.54979679993969444</v>
      </c>
      <c r="E21" s="97">
        <f>Psi!E21-Device!$O$6*LN(1+MAX(0,Gamma!E234*$P$1))</f>
        <v>-0.55038582999746777</v>
      </c>
      <c r="F21" s="97">
        <f>Psi!F21-Device!$O$6*LN(1+MAX(0,Gamma!F234*$P$1))</f>
        <v>-0.55088234405611181</v>
      </c>
      <c r="G21" s="97">
        <f>Psi!G21-Device!$O$6*LN(1+MAX(0,Gamma!G234*$P$1))</f>
        <v>-0.55131074684861681</v>
      </c>
      <c r="H21" s="97">
        <f>Psi!H21-Device!$O$6*LN(1+MAX(0,Gamma!H234*$P$1))</f>
        <v>-0.55170527461793317</v>
      </c>
      <c r="I21" s="97">
        <f>Psi!I21-Device!$O$6*LN(1+MAX(0,Gamma!I234*$P$1))</f>
        <v>-0.55207623958240737</v>
      </c>
      <c r="J21" s="97">
        <f>Psi!J21-Device!$O$6*LN(1+MAX(0,Gamma!J234*$P$1))</f>
        <v>-0.55244229709935067</v>
      </c>
      <c r="K21" s="97">
        <f>Psi!K21-Device!$O$6*LN(1+MAX(0,Gamma!K234*$P$1))</f>
        <v>-0.55280446927882976</v>
      </c>
      <c r="L21" s="97">
        <f>Psi!L21-Device!$O$6*LN(1+MAX(0,Gamma!L234*$P$1))</f>
        <v>-0.55317102714664246</v>
      </c>
      <c r="M21" s="97">
        <f>Psi!M21-Device!$O$6*LN(1+MAX(0,Gamma!M234*$P$1))</f>
        <v>-0.55353725141589338</v>
      </c>
      <c r="N21" s="97">
        <f>Psi!N21-Device!$O$6*LN(1+MAX(0,Gamma!N234*$P$1))</f>
        <v>-0.55390615744500948</v>
      </c>
      <c r="O21" s="97">
        <f>Psi!O21-Device!$O$6*LN(1+MAX(0,Gamma!O234*$P$1))</f>
        <v>-0.55426867369041266</v>
      </c>
      <c r="P21" s="97">
        <f>Psi!P21-Device!$O$6*LN(1+MAX(0,Gamma!P234*$P$1))</f>
        <v>-0.55462357223489767</v>
      </c>
      <c r="Q21" s="97">
        <f>Psi!Q21-Device!$O$6*LN(1+MAX(0,Gamma!Q234*$P$1))</f>
        <v>-0.55495431969176967</v>
      </c>
      <c r="R21" s="97">
        <f>Psi!R21-Device!$O$6*LN(1+MAX(0,Gamma!R234*$P$1))</f>
        <v>-0.55525139719196981</v>
      </c>
      <c r="S21" s="97">
        <f>Psi!S21-Device!$O$6*LN(1+MAX(0,Gamma!S234*$P$1))</f>
        <v>-0.55547721605549516</v>
      </c>
      <c r="T21" s="97">
        <f>Psi!T21-Device!$O$6*LN(1+MAX(0,Gamma!T234*$P$1))</f>
        <v>-0.55557996136259846</v>
      </c>
      <c r="U21" s="97">
        <f>Psi!U21-Device!$O$6*LN(1+MAX(0,Gamma!U234*$P$1))</f>
        <v>-0.55539330960635613</v>
      </c>
      <c r="V21" s="97">
        <f>Psi!V21-Device!$O$6*LN(1+MAX(0,Gamma!V234*$P$1))</f>
        <v>-0.55517446162666462</v>
      </c>
    </row>
    <row r="22" spans="1:25">
      <c r="A22" s="4"/>
      <c r="B22" s="97">
        <f>Psi!B22-Device!$O$6*LN(1+MAX(0,Gamma!B235*$P$1))</f>
        <v>-0.54844281265747452</v>
      </c>
      <c r="C22" s="97">
        <f>Psi!C22-Device!$O$6*LN(1+MAX(0,Gamma!C235*$P$1))</f>
        <v>-0.54899002964200494</v>
      </c>
      <c r="D22" s="97">
        <f>Psi!D22-Device!$O$6*LN(1+MAX(0,Gamma!D235*$P$1))</f>
        <v>-0.54983096973910983</v>
      </c>
      <c r="E22" s="97">
        <f>Psi!E22-Device!$O$6*LN(1+MAX(0,Gamma!E235*$P$1))</f>
        <v>-0.55041749714983235</v>
      </c>
      <c r="F22" s="97">
        <f>Psi!F22-Device!$O$6*LN(1+MAX(0,Gamma!F235*$P$1))</f>
        <v>-0.55091239498374323</v>
      </c>
      <c r="G22" s="97">
        <f>Psi!G22-Device!$O$6*LN(1+MAX(0,Gamma!G235*$P$1))</f>
        <v>-0.55133818108182386</v>
      </c>
      <c r="H22" s="97">
        <f>Psi!H22-Device!$O$6*LN(1+MAX(0,Gamma!H235*$P$1))</f>
        <v>-0.55173176226989962</v>
      </c>
      <c r="I22" s="97">
        <f>Psi!I22-Device!$O$6*LN(1+MAX(0,Gamma!I235*$P$1))</f>
        <v>-0.55210079788025246</v>
      </c>
      <c r="J22" s="97">
        <f>Psi!J22-Device!$O$6*LN(1+MAX(0,Gamma!J235*$P$1))</f>
        <v>-0.552465934517546</v>
      </c>
      <c r="K22" s="97">
        <f>Psi!K22-Device!$O$6*LN(1+MAX(0,Gamma!K235*$P$1))</f>
        <v>-0.55282648957054237</v>
      </c>
      <c r="L22" s="97">
        <f>Psi!L22-Device!$O$6*LN(1+MAX(0,Gamma!L235*$P$1))</f>
        <v>-0.55319233569875004</v>
      </c>
      <c r="M22" s="97">
        <f>Psi!M22-Device!$O$6*LN(1+MAX(0,Gamma!M235*$P$1))</f>
        <v>-0.55355729198163195</v>
      </c>
      <c r="N22" s="97">
        <f>Psi!N22-Device!$O$6*LN(1+MAX(0,Gamma!N235*$P$1))</f>
        <v>-0.55392583710840404</v>
      </c>
      <c r="O22" s="97">
        <f>Psi!O22-Device!$O$6*LN(1+MAX(0,Gamma!O235*$P$1))</f>
        <v>-0.55428739237084856</v>
      </c>
      <c r="P22" s="97">
        <f>Psi!P22-Device!$O$6*LN(1+MAX(0,Gamma!P235*$P$1))</f>
        <v>-0.55464231508369166</v>
      </c>
      <c r="Q22" s="97">
        <f>Psi!Q22-Device!$O$6*LN(1+MAX(0,Gamma!Q235*$P$1))</f>
        <v>-0.55497222495593856</v>
      </c>
      <c r="R22" s="97">
        <f>Psi!R22-Device!$O$6*LN(1+MAX(0,Gamma!R235*$P$1))</f>
        <v>-0.55526968849383695</v>
      </c>
      <c r="S22" s="97">
        <f>Psi!S22-Device!$O$6*LN(1+MAX(0,Gamma!S235*$P$1))</f>
        <v>-0.55549411892220391</v>
      </c>
      <c r="T22" s="97">
        <f>Psi!T22-Device!$O$6*LN(1+MAX(0,Gamma!T235*$P$1))</f>
        <v>-0.55559336560510419</v>
      </c>
      <c r="U22" s="97">
        <f>Psi!U22-Device!$O$6*LN(1+MAX(0,Gamma!U235*$P$1))</f>
        <v>-0.55533268510590816</v>
      </c>
      <c r="V22" s="97">
        <f>Psi!V22-Device!$O$6*LN(1+MAX(0,Gamma!V235*$P$1))</f>
        <v>-0.55503507299530541</v>
      </c>
    </row>
    <row r="23" spans="1:25">
      <c r="A23" s="19" t="s">
        <v>3</v>
      </c>
      <c r="B23" s="90">
        <v>-0.5482526771176367</v>
      </c>
      <c r="C23" s="90">
        <v>-0.54889842009977452</v>
      </c>
      <c r="D23" s="90">
        <v>-0.54983314741451272</v>
      </c>
      <c r="E23" s="90">
        <v>-0.55041899605276301</v>
      </c>
      <c r="F23" s="90">
        <v>-0.55091371417994672</v>
      </c>
      <c r="G23" s="90">
        <v>-0.55133857424843158</v>
      </c>
      <c r="H23" s="90">
        <v>-0.55173205485612942</v>
      </c>
      <c r="I23" s="90">
        <v>-0.55210041439562585</v>
      </c>
      <c r="J23" s="90">
        <v>-0.55246539346386236</v>
      </c>
      <c r="K23" s="90">
        <v>-0.55282537451097524</v>
      </c>
      <c r="L23" s="90">
        <v>-0.5531910982676056</v>
      </c>
      <c r="M23" s="90">
        <v>-0.55355558271502436</v>
      </c>
      <c r="N23" s="90">
        <v>-0.55392410399154102</v>
      </c>
      <c r="O23" s="90">
        <v>-0.55428526321172489</v>
      </c>
      <c r="P23" s="90">
        <v>-0.55464028627495665</v>
      </c>
      <c r="Q23" s="90">
        <v>-0.55496979191928952</v>
      </c>
      <c r="R23" s="90">
        <v>-0.55526749481867377</v>
      </c>
      <c r="S23" s="90">
        <v>-0.55549123125467648</v>
      </c>
      <c r="T23" s="90">
        <v>-0.55558914987100827</v>
      </c>
      <c r="U23" s="90">
        <v>-0.55523193065540433</v>
      </c>
      <c r="V23" s="90">
        <v>-0.55483454338953131</v>
      </c>
    </row>
    <row r="24" spans="1:25">
      <c r="A24" s="4"/>
      <c r="B24" s="5"/>
      <c r="C24" s="4"/>
      <c r="I24" s="4"/>
    </row>
    <row r="25" spans="1:25">
      <c r="A25" s="51" t="s">
        <v>241</v>
      </c>
      <c r="B25"/>
      <c r="C25"/>
      <c r="D25"/>
      <c r="E25" t="s">
        <v>259</v>
      </c>
      <c r="F25"/>
      <c r="G25"/>
      <c r="H25"/>
      <c r="I25"/>
      <c r="J25"/>
      <c r="K25"/>
      <c r="L25"/>
      <c r="M25"/>
      <c r="N25"/>
      <c r="O25"/>
      <c r="P25"/>
      <c r="Q25"/>
      <c r="R25"/>
      <c r="S25" s="36"/>
      <c r="T25"/>
      <c r="U25"/>
      <c r="V25"/>
    </row>
    <row r="26" spans="1:25">
      <c r="A26" s="44" t="s">
        <v>2</v>
      </c>
      <c r="B26" s="94">
        <f>$S$1*(Gamma!B$263-B$43*Psi!B$240/Device!$O$6)-Recombination!B$14-B$38+(B$3-C$3)*B$29+(B$3-C$3)*B$32</f>
        <v>1.0941064628163324E-3</v>
      </c>
      <c r="C26" s="93">
        <f>$S$1*(Gamma!C$263-C$43*Psi!C$240/Device!$O$6)-Recombination!C$14-C$38+(C$3-B$3)*C$29+(C$3-D$3)*C$32</f>
        <v>3.6596444949485572E-2</v>
      </c>
      <c r="D26" s="93">
        <f>$S$1*(Gamma!D$263-D$43*Psi!D$240/Device!$O$6)-Recombination!D$14-D$38+(D$3-C$3)*D$29+(D$3-E$3)*D$32</f>
        <v>-1.0319675669556716E-11</v>
      </c>
      <c r="E26" s="93">
        <f>$S$1*(Gamma!E$263-E$43*Psi!E$240/Device!$O$6)-Recombination!E$14-E$38+(E$3-D$3)*E$29+(E$3-F$3)*E$32</f>
        <v>-1.4492879119032409E-11</v>
      </c>
      <c r="F26" s="93">
        <f>$S$1*(Gamma!F$263-F$43*Psi!F$240/Device!$O$6)-Recombination!F$14-F$38+(F$3-E$3)*F$29+(F$3-G$3)*F$32</f>
        <v>-1.9459527739185134E-11</v>
      </c>
      <c r="G26" s="93">
        <f>$S$1*(Gamma!G$263-G$43*Psi!G$240/Device!$O$6)-Recombination!G$14-G$38+(G$3-F$3)*G$29+(G$3-H$3)*G$32</f>
        <v>-2.490238917851606E-11</v>
      </c>
      <c r="H26" s="93">
        <f>$S$1*(Gamma!H$263-H$43*Psi!H$240/Device!$O$6)-Recombination!H$14-H$38+(H$3-G$3)*H$29+(H$3-I$3)*H$32</f>
        <v>-3.0576201293097682E-11</v>
      </c>
      <c r="I26" s="93">
        <f>$S$1*(Gamma!I$263-I$43*Psi!I$240/Device!$O$6)-Recombination!I$14-I$38+(I$3-H$3)*I$29+(I$3-J$3)*I$32</f>
        <v>-3.6161580674320959E-11</v>
      </c>
      <c r="J26" s="93">
        <f>$S$1*(Gamma!J$263-J$43*Psi!J$240/Device!$O$6)-Recombination!J$14-J$38+(J$3-I$3)*J$29+(J$3-K$3)*J$32</f>
        <v>-4.1368658498797117E-11</v>
      </c>
      <c r="K26" s="93">
        <f>$S$1*(Gamma!K$263-K$43*Psi!K$240/Device!$O$6)-Recombination!K$14-K$38+(K$3-J$3)*K$29+(K$3-L$3)*K$32</f>
        <v>-4.5897702305452981E-11</v>
      </c>
      <c r="L26" s="93">
        <f>$S$1*(Gamma!L$263-L$43*Psi!L$240/Device!$O$6)-Recombination!L$14-L$38+(L$3-K$3)*L$29+(L$3-M$3)*L$32</f>
        <v>-4.951056231661255E-11</v>
      </c>
      <c r="M26" s="93">
        <f>$S$1*(Gamma!M$263-M$43*Psi!M$240/Device!$O$6)-Recombination!M$14-M$38+(M$3-L$3)*M$29+(M$3-N$3)*M$32</f>
        <v>-5.199749658624242E-11</v>
      </c>
      <c r="N26" s="93">
        <f>$S$1*(Gamma!N$263-N$43*Psi!N$240/Device!$O$6)-Recombination!N$14-N$38+(N$3-M$3)*N$29+(N$3-O$3)*N$32</f>
        <v>-5.3241792918878872E-11</v>
      </c>
      <c r="O26" s="93">
        <f>$S$1*(Gamma!O$263-O$43*Psi!O$240/Device!$O$6)-Recombination!O$14-O$38+(O$3-N$3)*O$29+(O$3-P$3)*O$32</f>
        <v>-5.3186859430565114E-11</v>
      </c>
      <c r="P26" s="93">
        <f>$S$1*(Gamma!P$263-P$43*Psi!P$240/Device!$O$6)-Recombination!P$14-P$38+(P$3-O$3)*P$29+(P$3-Q$3)*P$32</f>
        <v>-5.1927025179754338E-11</v>
      </c>
      <c r="Q26" s="93">
        <f>$S$1*(Gamma!Q$263-Q$43*Psi!Q$240/Device!$O$6)-Recombination!Q$14-Q$38+(Q$3-P$3)*Q$29+(Q$3-R$3)*Q$32</f>
        <v>-4.9588571096603751E-11</v>
      </c>
      <c r="R26" s="93">
        <f>$S$1*(Gamma!R$263-R$43*Psi!R$240/Device!$O$6)-Recombination!R$14-R$38+(R$3-Q$3)*R$29+(R$3-S$3)*R$32</f>
        <v>-4.6516851134881243E-11</v>
      </c>
      <c r="S26" s="93">
        <f>$S$1*(Gamma!S$263-S$43*Psi!S$240/Device!$O$6)-Recombination!S$14-S$38+(S$3-R$3)*S$29+(S$3-T$3)*S$32</f>
        <v>-4.3116662150344265E-11</v>
      </c>
      <c r="T26" s="93">
        <f>$S$1*(Gamma!T$263-T$43*Psi!T$240/Device!$O$6)-Recombination!T$14-T$38+(T$3-S$3)*T$29+(T$3-U$3)*T$32</f>
        <v>-4.0018171068578745E-11</v>
      </c>
      <c r="U26" s="93">
        <f>$S$1*(Gamma!U$263-U$43*Psi!U$240/Device!$O$6)-Recombination!U$14-U$38+(U$3-T$3)*U$29+(U$3-V$3)*U$32</f>
        <v>-3.7833173985139801E-11</v>
      </c>
      <c r="V26" s="94">
        <f>$S$1*(Gamma!V$263-V$43*Psi!V$240/Device!$O$6)-Recombination!V$14-V$38+(V$3-U$3)*V$29+(V$3-U$3)*V$32</f>
        <v>-3.6578123776415117E-11</v>
      </c>
      <c r="W26" s="1"/>
      <c r="Y26" s="41"/>
    </row>
    <row r="27" spans="1:25">
      <c r="A27" s="44" t="s">
        <v>3</v>
      </c>
      <c r="B27" s="94">
        <f>$S$1*(-Gamma!B$264+B$63*Psi!B$241/Device!$O$6)-Recombination!B$15-B$39+(B$23-C$23)*B$30+(B$23-C$23)*B$33</f>
        <v>-3.0368849992525818E-11</v>
      </c>
      <c r="C27" s="93">
        <f>$S$1*(-Gamma!C$264+C$63*Psi!C$241/Device!$O$6)-Recombination!C$15-C$39+(C$23-B$23)*C$30+(C$23-D$23)*C$33</f>
        <v>-3.9251871206607636E-11</v>
      </c>
      <c r="D27" s="93">
        <f>$S$1*(-Gamma!D$264+D$63*Psi!D$241/Device!$O$6)-Recombination!D$15-D$39+(D$23-C$23)*D$30+(D$23-E$23)*D$33</f>
        <v>-7.2919870171267573E-11</v>
      </c>
      <c r="E27" s="93">
        <f>$S$1*(-Gamma!E$264+E$63*Psi!E$241/Device!$O$6)-Recombination!E$15-E$39+(E$23-D$23)*E$30+(E$23-F$23)*E$33</f>
        <v>-1.1261312553506866E-10</v>
      </c>
      <c r="F27" s="93">
        <f>$S$1*(-Gamma!F$264+F$63*Psi!F$241/Device!$O$6)-Recombination!F$15-F$39+(F$23-E$23)*F$30+(F$23-G$23)*F$33</f>
        <v>-1.4717079925903422E-10</v>
      </c>
      <c r="G27" s="93">
        <f>$S$1*(-Gamma!G$264+G$63*Psi!G$241/Device!$O$6)-Recombination!G$15-G$39+(G$23-F$23)*G$30+(G$23-H$23)*G$33</f>
        <v>-1.8252542693006257E-10</v>
      </c>
      <c r="H27" s="93">
        <f>$S$1*(-Gamma!H$264+H$63*Psi!H$241/Device!$O$6)-Recombination!H$15-H$39+(H$23-G$23)*H$30+(H$23-I$23)*H$33</f>
        <v>-2.1425284941188434E-10</v>
      </c>
      <c r="I27" s="93">
        <f>$S$1*(-Gamma!I$264+I$63*Psi!I$241/Device!$O$6)-Recombination!I$15-I$39+(I$23-H$23)*I$30+(I$23-J$23)*I$33</f>
        <v>-2.4326563123027969E-10</v>
      </c>
      <c r="J27" s="93">
        <f>$S$1*(-Gamma!J$264+J$63*Psi!J$241/Device!$O$6)-Recombination!J$15-J$39+(J$23-I$23)*J$30+(J$23-K$23)*J$33</f>
        <v>-2.6591782297779443E-10</v>
      </c>
      <c r="K27" s="93">
        <f>$S$1*(-Gamma!K$264+K$63*Psi!K$241/Device!$O$6)-Recombination!K$15-K$39+(K$23-J$23)*K$30+(K$23-L$23)*K$33</f>
        <v>-2.8293706385703276E-10</v>
      </c>
      <c r="L27" s="93">
        <f>$S$1*(-Gamma!L$264+L$63*Psi!L$241/Device!$O$6)-Recombination!L$15-L$39+(L$23-K$23)*L$30+(L$23-M$23)*L$33</f>
        <v>-2.9165509128530265E-10</v>
      </c>
      <c r="M27" s="93">
        <f>$S$1*(-Gamma!M$264+M$63*Psi!M$241/Device!$O$6)-Recombination!M$15-M$39+(M$23-L$23)*M$30+(M$23-N$23)*M$33</f>
        <v>-2.9344723422268374E-10</v>
      </c>
      <c r="N27" s="93">
        <f>$S$1*(-Gamma!N$264+N$63*Psi!N$241/Device!$O$6)-Recombination!N$15-N$39+(N$23-M$23)*N$30+(N$23-O$23)*N$33</f>
        <v>-2.86509836645253E-10</v>
      </c>
      <c r="O27" s="93">
        <f>$S$1*(-Gamma!O$264+O$63*Psi!O$241/Device!$O$6)-Recombination!O$15-O$39+(O$23-N$23)*O$30+(O$23-P$23)*O$33</f>
        <v>-2.7307127833466714E-10</v>
      </c>
      <c r="P27" s="93">
        <f>$S$1*(-Gamma!P$264+P$63*Psi!P$241/Device!$O$6)-Recombination!P$15-P$39+(P$23-O$23)*P$30+(P$23-Q$23)*P$33</f>
        <v>-2.5178611491318717E-10</v>
      </c>
      <c r="Q27" s="93">
        <f>$S$1*(-Gamma!Q$264+Q$63*Psi!Q$241/Device!$O$6)-Recombination!Q$15-Q$39+(Q$23-P$23)*Q$30+(Q$23-R$23)*Q$33</f>
        <v>-2.2577956440773583E-10</v>
      </c>
      <c r="R27" s="93">
        <f>$S$1*(-Gamma!R$264+R$63*Psi!R$241/Device!$O$6)-Recombination!R$15-R$39+(R$23-Q$23)*R$30+(R$23-S$23)*R$33</f>
        <v>-1.9312367516038348E-10</v>
      </c>
      <c r="S27" s="93">
        <f>$S$1*(-Gamma!S$264+S$63*Psi!S$241/Device!$O$6)-Recombination!S$15-S$39+(S$23-R$23)*S$30+(S$23-T$23)*S$33</f>
        <v>-1.5786386091724646E-10</v>
      </c>
      <c r="T27" s="93">
        <f>$S$1*(-Gamma!T$264+T$63*Psi!T$241/Device!$O$6)-Recombination!T$15-T$39+(T$23-S$23)*T$30+(T$23-U$23)*T$33</f>
        <v>-1.1133281842338384E-10</v>
      </c>
      <c r="U27" s="93">
        <f>$S$1*(-Gamma!U$264+U$63*Psi!U$241/Device!$O$6)-Recombination!U$15-U$39+(U$23-T$23)*U$30+(U$23-V$23)*U$33</f>
        <v>-6.7257159043487835E-11</v>
      </c>
      <c r="V27" s="94">
        <f>$S$1*(-Gamma!V$264+V$63*Psi!V$241/Device!$O$6)-Recombination!V$15-V$39+(V$23-U$23)*V$30+(V$23-U$23)*V$33</f>
        <v>-5.5145426026688253E-11</v>
      </c>
      <c r="W27" s="42"/>
      <c r="Y27" s="41"/>
    </row>
    <row r="28" spans="1:25">
      <c r="A28" s="51" t="s">
        <v>48</v>
      </c>
      <c r="B28"/>
      <c r="C28"/>
      <c r="D28"/>
      <c r="E28"/>
      <c r="F28"/>
      <c r="G28"/>
      <c r="H28"/>
      <c r="I28"/>
      <c r="J28"/>
      <c r="K28"/>
      <c r="L28"/>
      <c r="M28"/>
      <c r="N28"/>
      <c r="O28"/>
      <c r="P28"/>
      <c r="Q28"/>
      <c r="R28"/>
      <c r="S28"/>
      <c r="T28"/>
      <c r="U28"/>
      <c r="V28"/>
    </row>
    <row r="29" spans="1:25">
      <c r="A29" s="19" t="s">
        <v>2</v>
      </c>
      <c r="B29" s="93">
        <f>IF(Device!B11&lt;0,-Device!$I$2/(Device!$C$2*Device!B11),0)</f>
        <v>28.571428571428569</v>
      </c>
      <c r="C29" s="93">
        <f>IF(Device!C11&lt;0,-Device!$I$2/(Device!$C$2*Device!C11),0)</f>
        <v>28.571428571428569</v>
      </c>
      <c r="D29" s="93">
        <f>IF(Device!D11&lt;0,-Device!$I$2/(Device!$C$2*Device!D11),0)</f>
        <v>28.571428571428569</v>
      </c>
      <c r="E29" s="93">
        <f>IF(Device!E11&lt;0,-Device!$I$2/(Device!$C$2*Device!E11),0)</f>
        <v>28.571428571428569</v>
      </c>
      <c r="F29" s="93">
        <f>IF(Device!F11&lt;0,-Device!$I$2/(Device!$C$2*Device!F11),0)</f>
        <v>28.571428571428569</v>
      </c>
      <c r="G29" s="93">
        <f>IF(Device!G11&lt;0,-Device!$I$2/(Device!$C$2*Device!G11),0)</f>
        <v>28.571428571428569</v>
      </c>
      <c r="H29" s="93">
        <f>IF(Device!H11&lt;0,-Device!$I$2/(Device!$C$2*Device!H11),0)</f>
        <v>28.571428571428569</v>
      </c>
      <c r="I29" s="93">
        <f>IF(Device!I11&lt;0,-Device!$I$2/(Device!$C$2*Device!I11),0)</f>
        <v>28.571428571428569</v>
      </c>
      <c r="J29" s="93">
        <f>IF(Device!J11&lt;0,-Device!$I$2/(Device!$C$2*Device!J11),0)</f>
        <v>28.571428571428569</v>
      </c>
      <c r="K29" s="93">
        <f>IF(Device!K11&lt;0,-Device!$I$2/(Device!$C$2*Device!K11),0)</f>
        <v>28.571428571428569</v>
      </c>
      <c r="L29" s="93">
        <f>IF(Device!L11&lt;0,-Device!$I$2/(Device!$C$2*Device!L11),0)</f>
        <v>28.571428571428569</v>
      </c>
      <c r="M29" s="93">
        <f>IF(Device!M11&lt;0,-Device!$I$2/(Device!$C$2*Device!M11),0)</f>
        <v>28.571428571428569</v>
      </c>
      <c r="N29" s="93">
        <f>IF(Device!N11&lt;0,-Device!$I$2/(Device!$C$2*Device!N11),0)</f>
        <v>28.571428571428569</v>
      </c>
      <c r="O29" s="93">
        <f>IF(Device!O11&lt;0,-Device!$I$2/(Device!$C$2*Device!O11),0)</f>
        <v>28.571428571428569</v>
      </c>
      <c r="P29" s="93">
        <f>IF(Device!P11&lt;0,-Device!$I$2/(Device!$C$2*Device!P11),0)</f>
        <v>28.571428571428569</v>
      </c>
      <c r="Q29" s="93">
        <f>IF(Device!Q11&lt;0,-Device!$I$2/(Device!$C$2*Device!Q11),0)</f>
        <v>28.571428571428569</v>
      </c>
      <c r="R29" s="93">
        <f>IF(Device!R11&lt;0,-Device!$I$2/(Device!$C$2*Device!R11),0)</f>
        <v>28.571428571428569</v>
      </c>
      <c r="S29" s="93">
        <f>IF(Device!S11&lt;0,-Device!$I$2/(Device!$C$2*Device!S11),0)</f>
        <v>28.571428571428569</v>
      </c>
      <c r="T29" s="93">
        <f>IF(Device!T11&lt;0,-Device!$I$2/(Device!$C$2*Device!T11),0)</f>
        <v>28.571428571428569</v>
      </c>
      <c r="U29" s="93">
        <f>IF(Device!U11&lt;0,-Device!$I$2/(Device!$C$2*Device!U11),0)</f>
        <v>28.571428571428569</v>
      </c>
      <c r="V29" s="93">
        <f>IF(Device!V11&lt;0,-Device!$I$2/(Device!$C$2*Device!V11),0)</f>
        <v>28.571428571428569</v>
      </c>
    </row>
    <row r="30" spans="1:25">
      <c r="A30" s="19" t="s">
        <v>3</v>
      </c>
      <c r="B30" s="93">
        <f>IF(Device!B12&lt;0,-Device!$I$2/(Device!$C$2*Device!B12),0)</f>
        <v>0</v>
      </c>
      <c r="C30" s="93">
        <f>IF(Device!C12&lt;0,-Device!$I$2/(Device!$C$2*Device!C12),0)</f>
        <v>0</v>
      </c>
      <c r="D30" s="93">
        <f>IF(Device!D12&lt;0,-Device!$I$2/(Device!$C$2*Device!D12),0)</f>
        <v>0</v>
      </c>
      <c r="E30" s="93">
        <f>IF(Device!E12&lt;0,-Device!$I$2/(Device!$C$2*Device!E12),0)</f>
        <v>0</v>
      </c>
      <c r="F30" s="93">
        <f>IF(Device!F12&lt;0,-Device!$I$2/(Device!$C$2*Device!F12),0)</f>
        <v>0</v>
      </c>
      <c r="G30" s="93">
        <f>IF(Device!G12&lt;0,-Device!$I$2/(Device!$C$2*Device!G12),0)</f>
        <v>0</v>
      </c>
      <c r="H30" s="93">
        <f>IF(Device!H12&lt;0,-Device!$I$2/(Device!$C$2*Device!H12),0)</f>
        <v>0</v>
      </c>
      <c r="I30" s="93">
        <f>IF(Device!I12&lt;0,-Device!$I$2/(Device!$C$2*Device!I12),0)</f>
        <v>0</v>
      </c>
      <c r="J30" s="93">
        <f>IF(Device!J12&lt;0,-Device!$I$2/(Device!$C$2*Device!J12),0)</f>
        <v>0</v>
      </c>
      <c r="K30" s="93">
        <f>IF(Device!K12&lt;0,-Device!$I$2/(Device!$C$2*Device!K12),0)</f>
        <v>0</v>
      </c>
      <c r="L30" s="93">
        <f>IF(Device!L12&lt;0,-Device!$I$2/(Device!$C$2*Device!L12),0)</f>
        <v>0</v>
      </c>
      <c r="M30" s="93">
        <f>IF(Device!M12&lt;0,-Device!$I$2/(Device!$C$2*Device!M12),0)</f>
        <v>0</v>
      </c>
      <c r="N30" s="93">
        <f>IF(Device!N12&lt;0,-Device!$I$2/(Device!$C$2*Device!N12),0)</f>
        <v>0</v>
      </c>
      <c r="O30" s="93">
        <f>IF(Device!O12&lt;0,-Device!$I$2/(Device!$C$2*Device!O12),0)</f>
        <v>0</v>
      </c>
      <c r="P30" s="93">
        <f>IF(Device!P12&lt;0,-Device!$I$2/(Device!$C$2*Device!P12),0)</f>
        <v>0</v>
      </c>
      <c r="Q30" s="93">
        <f>IF(Device!Q12&lt;0,-Device!$I$2/(Device!$C$2*Device!Q12),0)</f>
        <v>0</v>
      </c>
      <c r="R30" s="93">
        <f>IF(Device!R12&lt;0,-Device!$I$2/(Device!$C$2*Device!R12),0)</f>
        <v>0</v>
      </c>
      <c r="S30" s="93">
        <f>IF(Device!S12&lt;0,-Device!$I$2/(Device!$C$2*Device!S12),0)</f>
        <v>0</v>
      </c>
      <c r="T30" s="93">
        <f>IF(Device!T12&lt;0,-Device!$I$2/(Device!$C$2*Device!T12),0)</f>
        <v>0</v>
      </c>
      <c r="U30" s="93">
        <f>IF(Device!U12&lt;0,-Device!$I$2/(Device!$C$2*Device!U12),0)</f>
        <v>0</v>
      </c>
      <c r="V30" s="93">
        <f>IF(Device!V12&lt;0,-Device!$I$2/(Device!$C$2*Device!V12),0)</f>
        <v>0</v>
      </c>
    </row>
    <row r="31" spans="1:25">
      <c r="A31" s="51" t="s">
        <v>49</v>
      </c>
      <c r="B31"/>
      <c r="C31"/>
      <c r="D31"/>
      <c r="E31"/>
      <c r="F31"/>
      <c r="G31"/>
      <c r="H31"/>
      <c r="I31"/>
      <c r="J31"/>
      <c r="K31"/>
      <c r="L31"/>
      <c r="M31" s="19"/>
      <c r="N31" s="22"/>
      <c r="O31" s="22"/>
      <c r="P31" s="22"/>
      <c r="Q31" s="22"/>
      <c r="R31" s="22"/>
      <c r="S31"/>
      <c r="T31"/>
      <c r="U31"/>
      <c r="V31"/>
    </row>
    <row r="32" spans="1:25">
      <c r="A32" s="19" t="s">
        <v>2</v>
      </c>
      <c r="B32" s="93">
        <f>IF(Device!C11&lt;0,-Device!$I$2/(Device!$C$2*Device!C11),0)</f>
        <v>28.571428571428569</v>
      </c>
      <c r="C32" s="93">
        <f>IF(Device!D11&lt;0,-Device!$I$2/(Device!$C$2*Device!D11),0)</f>
        <v>28.571428571428569</v>
      </c>
      <c r="D32" s="93">
        <f>IF(Device!E11&lt;0,-Device!$I$2/(Device!$C$2*Device!E11),0)</f>
        <v>28.571428571428569</v>
      </c>
      <c r="E32" s="93">
        <f>IF(Device!F11&lt;0,-Device!$I$2/(Device!$C$2*Device!F11),0)</f>
        <v>28.571428571428569</v>
      </c>
      <c r="F32" s="93">
        <f>IF(Device!G11&lt;0,-Device!$I$2/(Device!$C$2*Device!G11),0)</f>
        <v>28.571428571428569</v>
      </c>
      <c r="G32" s="93">
        <f>IF(Device!H11&lt;0,-Device!$I$2/(Device!$C$2*Device!H11),0)</f>
        <v>28.571428571428569</v>
      </c>
      <c r="H32" s="93">
        <f>IF(Device!I11&lt;0,-Device!$I$2/(Device!$C$2*Device!I11),0)</f>
        <v>28.571428571428569</v>
      </c>
      <c r="I32" s="93">
        <f>IF(Device!J11&lt;0,-Device!$I$2/(Device!$C$2*Device!J11),0)</f>
        <v>28.571428571428569</v>
      </c>
      <c r="J32" s="93">
        <f>IF(Device!K11&lt;0,-Device!$I$2/(Device!$C$2*Device!K11),0)</f>
        <v>28.571428571428569</v>
      </c>
      <c r="K32" s="93">
        <f>IF(Device!L11&lt;0,-Device!$I$2/(Device!$C$2*Device!L11),0)</f>
        <v>28.571428571428569</v>
      </c>
      <c r="L32" s="93">
        <f>IF(Device!M11&lt;0,-Device!$I$2/(Device!$C$2*Device!M11),0)</f>
        <v>28.571428571428569</v>
      </c>
      <c r="M32" s="93">
        <f>IF(Device!N11&lt;0,-Device!$I$2/(Device!$C$2*Device!N11),0)</f>
        <v>28.571428571428569</v>
      </c>
      <c r="N32" s="93">
        <f>IF(Device!O11&lt;0,-Device!$I$2/(Device!$C$2*Device!O11),0)</f>
        <v>28.571428571428569</v>
      </c>
      <c r="O32" s="93">
        <f>IF(Device!P11&lt;0,-Device!$I$2/(Device!$C$2*Device!P11),0)</f>
        <v>28.571428571428569</v>
      </c>
      <c r="P32" s="93">
        <f>IF(Device!Q11&lt;0,-Device!$I$2/(Device!$C$2*Device!Q11),0)</f>
        <v>28.571428571428569</v>
      </c>
      <c r="Q32" s="93">
        <f>IF(Device!R11&lt;0,-Device!$I$2/(Device!$C$2*Device!R11),0)</f>
        <v>28.571428571428569</v>
      </c>
      <c r="R32" s="93">
        <f>IF(Device!S11&lt;0,-Device!$I$2/(Device!$C$2*Device!S11),0)</f>
        <v>28.571428571428569</v>
      </c>
      <c r="S32" s="93">
        <f>IF(Device!T11&lt;0,-Device!$I$2/(Device!$C$2*Device!T11),0)</f>
        <v>28.571428571428569</v>
      </c>
      <c r="T32" s="93">
        <f>IF(Device!U11&lt;0,-Device!$I$2/(Device!$C$2*Device!U11),0)</f>
        <v>28.571428571428569</v>
      </c>
      <c r="U32" s="93">
        <f>IF(Device!V11&lt;0,-Device!$I$2/(Device!$C$2*Device!V11),0)</f>
        <v>28.571428571428569</v>
      </c>
      <c r="V32" s="93">
        <f>IF(Device!W11&lt;0,-Device!$I$2/(Device!$C$2*Device!W11),0)</f>
        <v>28.571428571428569</v>
      </c>
    </row>
    <row r="33" spans="1:22">
      <c r="A33" s="19" t="s">
        <v>3</v>
      </c>
      <c r="B33" s="93">
        <f>IF(Device!C12&lt;0,-Device!$I$2/(Device!$C$2*Device!C12),0)</f>
        <v>0</v>
      </c>
      <c r="C33" s="93">
        <f>IF(Device!D12&lt;0,-Device!$I$2/(Device!$C$2*Device!D12),0)</f>
        <v>0</v>
      </c>
      <c r="D33" s="93">
        <f>IF(Device!E12&lt;0,-Device!$I$2/(Device!$C$2*Device!E12),0)</f>
        <v>0</v>
      </c>
      <c r="E33" s="93">
        <f>IF(Device!F12&lt;0,-Device!$I$2/(Device!$C$2*Device!F12),0)</f>
        <v>0</v>
      </c>
      <c r="F33" s="93">
        <f>IF(Device!G12&lt;0,-Device!$I$2/(Device!$C$2*Device!G12),0)</f>
        <v>0</v>
      </c>
      <c r="G33" s="93">
        <f>IF(Device!H12&lt;0,-Device!$I$2/(Device!$C$2*Device!H12),0)</f>
        <v>0</v>
      </c>
      <c r="H33" s="93">
        <f>IF(Device!I12&lt;0,-Device!$I$2/(Device!$C$2*Device!I12),0)</f>
        <v>0</v>
      </c>
      <c r="I33" s="93">
        <f>IF(Device!J12&lt;0,-Device!$I$2/(Device!$C$2*Device!J12),0)</f>
        <v>0</v>
      </c>
      <c r="J33" s="93">
        <f>IF(Device!K12&lt;0,-Device!$I$2/(Device!$C$2*Device!K12),0)</f>
        <v>0</v>
      </c>
      <c r="K33" s="93">
        <f>IF(Device!L12&lt;0,-Device!$I$2/(Device!$C$2*Device!L12),0)</f>
        <v>0</v>
      </c>
      <c r="L33" s="93">
        <f>IF(Device!M12&lt;0,-Device!$I$2/(Device!$C$2*Device!M12),0)</f>
        <v>0</v>
      </c>
      <c r="M33" s="93">
        <f>IF(Device!N12&lt;0,-Device!$I$2/(Device!$C$2*Device!N12),0)</f>
        <v>0</v>
      </c>
      <c r="N33" s="93">
        <f>IF(Device!O12&lt;0,-Device!$I$2/(Device!$C$2*Device!O12),0)</f>
        <v>0</v>
      </c>
      <c r="O33" s="93">
        <f>IF(Device!P12&lt;0,-Device!$I$2/(Device!$C$2*Device!P12),0)</f>
        <v>0</v>
      </c>
      <c r="P33" s="93">
        <f>IF(Device!Q12&lt;0,-Device!$I$2/(Device!$C$2*Device!Q12),0)</f>
        <v>0</v>
      </c>
      <c r="Q33" s="93">
        <f>IF(Device!R12&lt;0,-Device!$I$2/(Device!$C$2*Device!R12),0)</f>
        <v>0</v>
      </c>
      <c r="R33" s="93">
        <f>IF(Device!S12&lt;0,-Device!$I$2/(Device!$C$2*Device!S12),0)</f>
        <v>0</v>
      </c>
      <c r="S33" s="93">
        <f>IF(Device!T12&lt;0,-Device!$I$2/(Device!$C$2*Device!T12),0)</f>
        <v>0</v>
      </c>
      <c r="T33" s="93">
        <f>IF(Device!U12&lt;0,-Device!$I$2/(Device!$C$2*Device!U12),0)</f>
        <v>0</v>
      </c>
      <c r="U33" s="93">
        <f>IF(Device!V12&lt;0,-Device!$I$2/(Device!$C$2*Device!V12),0)</f>
        <v>0</v>
      </c>
      <c r="V33" s="93">
        <f>IF(Device!W12&lt;0,-Device!$I$2/(Device!$C$2*Device!W12),0)</f>
        <v>0</v>
      </c>
    </row>
    <row r="34" spans="1:22">
      <c r="A34" s="51" t="s">
        <v>47</v>
      </c>
      <c r="B34"/>
      <c r="C34"/>
      <c r="D34"/>
      <c r="E34"/>
      <c r="F34"/>
      <c r="G34"/>
      <c r="H34"/>
      <c r="I34" s="112"/>
      <c r="J34"/>
      <c r="K34"/>
      <c r="L34"/>
      <c r="M34"/>
      <c r="N34"/>
      <c r="O34"/>
      <c r="P34"/>
      <c r="Q34"/>
      <c r="R34"/>
      <c r="S34"/>
      <c r="T34" s="19" t="s">
        <v>54</v>
      </c>
      <c r="U34" s="14">
        <f>Device!M20</f>
        <v>0</v>
      </c>
      <c r="V34" t="s">
        <v>42</v>
      </c>
    </row>
    <row r="35" spans="1:22">
      <c r="A35" t="s">
        <v>2</v>
      </c>
      <c r="B35" s="20">
        <f>IF(OR(AND(Device!B21&gt;0,Device!B11&lt;0),AND(Device!C21&gt;0,Device!C11&lt;0)),1,0)</f>
        <v>0</v>
      </c>
      <c r="C35" s="20">
        <f>IF(OR(AND(Device!C21&gt;0,Device!C11&lt;0),AND(Device!D21&gt;0,Device!D11&lt;0)),1,0)</f>
        <v>0</v>
      </c>
      <c r="D35" s="20">
        <f>IF(OR(AND(Device!D21&gt;0,Device!D11&lt;0),AND(Device!E21&gt;0,Device!E11&lt;0)),1,0)</f>
        <v>0</v>
      </c>
      <c r="E35" s="20">
        <f>IF(OR(AND(Device!E21&gt;0,Device!E11&lt;0),AND(Device!F21&gt;0,Device!F11&lt;0)),1,0)</f>
        <v>0</v>
      </c>
      <c r="F35" s="20">
        <f>IF(OR(AND(Device!F21&gt;0,Device!F11&lt;0),AND(Device!G21&gt;0,Device!G11&lt;0)),1,0)</f>
        <v>0</v>
      </c>
      <c r="G35" s="20">
        <f>IF(OR(AND(Device!G21&gt;0,Device!G11&lt;0),AND(Device!H21&gt;0,Device!H11&lt;0)),1,0)</f>
        <v>0</v>
      </c>
      <c r="H35" s="20">
        <f>IF(OR(AND(Device!H21&gt;0,Device!H11&lt;0),AND(Device!I21&gt;0,Device!I11&lt;0)),1,0)</f>
        <v>0</v>
      </c>
      <c r="I35" s="20">
        <f>IF(OR(AND(Device!I21&gt;0,Device!I11&lt;0),AND(Device!J21&gt;0,Device!J11&lt;0)),1,0)</f>
        <v>0</v>
      </c>
      <c r="J35" s="20">
        <f>IF(OR(AND(Device!J21&gt;0,Device!J11&lt;0),AND(Device!K21&gt;0,Device!K11&lt;0)),1,0)</f>
        <v>0</v>
      </c>
      <c r="K35" s="20">
        <f>IF(OR(AND(Device!K21&gt;0,Device!K11&lt;0),AND(Device!L21&gt;0,Device!L11&lt;0)),1,0)</f>
        <v>0</v>
      </c>
      <c r="L35" s="20">
        <f>IF(OR(AND(Device!L21&gt;0,Device!L11&lt;0),AND(Device!M21&gt;0,Device!M11&lt;0)),1,0)</f>
        <v>0</v>
      </c>
      <c r="M35" s="20">
        <f>IF(OR(AND(Device!M21&gt;0,Device!M11&lt;0),AND(Device!N21&gt;0,Device!N11&lt;0)),1,0)</f>
        <v>0</v>
      </c>
      <c r="N35" s="20">
        <f>IF(OR(AND(Device!N21&gt;0,Device!N11&lt;0),AND(Device!O21&gt;0,Device!O11&lt;0)),1,0)</f>
        <v>0</v>
      </c>
      <c r="O35" s="20">
        <f>IF(OR(AND(Device!O21&gt;0,Device!O11&lt;0),AND(Device!P21&gt;0,Device!P11&lt;0)),1,0)</f>
        <v>0</v>
      </c>
      <c r="P35" s="20">
        <f>IF(OR(AND(Device!P21&gt;0,Device!P11&lt;0),AND(Device!Q21&gt;0,Device!Q11&lt;0)),1,0)</f>
        <v>0</v>
      </c>
      <c r="Q35" s="20">
        <f>IF(OR(AND(Device!Q21&gt;0,Device!Q11&lt;0),AND(Device!R21&gt;0,Device!R11&lt;0)),1,0)</f>
        <v>0</v>
      </c>
      <c r="R35" s="20">
        <f>IF(OR(AND(Device!R21&gt;0,Device!R11&lt;0),AND(Device!S21&gt;0,Device!S11&lt;0)),1,0)</f>
        <v>0</v>
      </c>
      <c r="S35" s="20">
        <f>IF(OR(AND(Device!S21&gt;0,Device!S11&lt;0),AND(Device!T21&gt;0,Device!T11&lt;0)),1,0)</f>
        <v>0</v>
      </c>
      <c r="T35" s="20">
        <f>IF(OR(AND(Device!T21&gt;0,Device!T11&lt;0),AND(Device!U21&gt;0,Device!U11&lt;0)),1,0)</f>
        <v>0</v>
      </c>
      <c r="U35" s="20">
        <f>IF(OR(AND(Device!U21&gt;0,Device!U11&lt;0),AND(Device!V21&gt;0,Device!V11&lt;0)),1,0)</f>
        <v>0</v>
      </c>
      <c r="V35" s="20">
        <f>IF(OR(AND(Device!V21&gt;0,Device!V11&lt;0),AND(Device!W21&gt;0,Device!W11&lt;0)),1,0)</f>
        <v>0</v>
      </c>
    </row>
    <row r="36" spans="1:22">
      <c r="A36" t="s">
        <v>3</v>
      </c>
      <c r="B36" s="20">
        <f>IF(OR(AND(Device!B22&gt;0,Device!B12&lt;0),AND(Device!C22&gt;0,Device!C12&lt;0)),1,0)</f>
        <v>0</v>
      </c>
      <c r="C36" s="20">
        <f>IF(OR(AND(Device!C22&gt;0,Device!C12&lt;0),AND(Device!D22&gt;0,Device!D12&lt;0)),1,0)</f>
        <v>0</v>
      </c>
      <c r="D36" s="20">
        <f>IF(OR(AND(Device!D22&gt;0,Device!D12&lt;0),AND(Device!E22&gt;0,Device!E12&lt;0)),1,0)</f>
        <v>0</v>
      </c>
      <c r="E36" s="20">
        <f>IF(OR(AND(Device!E22&gt;0,Device!E12&lt;0),AND(Device!F22&gt;0,Device!F12&lt;0)),1,0)</f>
        <v>0</v>
      </c>
      <c r="F36" s="20">
        <f>IF(OR(AND(Device!F22&gt;0,Device!F12&lt;0),AND(Device!G22&gt;0,Device!G12&lt;0)),1,0)</f>
        <v>0</v>
      </c>
      <c r="G36" s="20">
        <f>IF(OR(AND(Device!G22&gt;0,Device!G12&lt;0),AND(Device!H22&gt;0,Device!H12&lt;0)),1,0)</f>
        <v>0</v>
      </c>
      <c r="H36" s="20">
        <f>IF(OR(AND(Device!H22&gt;0,Device!H12&lt;0),AND(Device!I22&gt;0,Device!I12&lt;0)),1,0)</f>
        <v>0</v>
      </c>
      <c r="I36" s="20">
        <f>IF(OR(AND(Device!I22&gt;0,Device!I12&lt;0),AND(Device!J22&gt;0,Device!J12&lt;0)),1,0)</f>
        <v>0</v>
      </c>
      <c r="J36" s="20">
        <f>IF(OR(AND(Device!J22&gt;0,Device!J12&lt;0),AND(Device!K22&gt;0,Device!K12&lt;0)),1,0)</f>
        <v>0</v>
      </c>
      <c r="K36" s="20">
        <f>IF(OR(AND(Device!K22&gt;0,Device!K12&lt;0),AND(Device!L22&gt;0,Device!L12&lt;0)),1,0)</f>
        <v>0</v>
      </c>
      <c r="L36" s="20">
        <f>IF(OR(AND(Device!L22&gt;0,Device!L12&lt;0),AND(Device!M22&gt;0,Device!M12&lt;0)),1,0)</f>
        <v>0</v>
      </c>
      <c r="M36" s="20">
        <f>IF(OR(AND(Device!M22&gt;0,Device!M12&lt;0),AND(Device!N22&gt;0,Device!N12&lt;0)),1,0)</f>
        <v>0</v>
      </c>
      <c r="N36" s="20">
        <f>IF(OR(AND(Device!N22&gt;0,Device!N12&lt;0),AND(Device!O22&gt;0,Device!O12&lt;0)),1,0)</f>
        <v>0</v>
      </c>
      <c r="O36" s="20">
        <f>IF(OR(AND(Device!O22&gt;0,Device!O12&lt;0),AND(Device!P22&gt;0,Device!P12&lt;0)),1,0)</f>
        <v>0</v>
      </c>
      <c r="P36" s="20">
        <f>IF(OR(AND(Device!P22&gt;0,Device!P12&lt;0),AND(Device!Q22&gt;0,Device!Q12&lt;0)),1,0)</f>
        <v>0</v>
      </c>
      <c r="Q36" s="20">
        <f>IF(OR(AND(Device!Q22&gt;0,Device!Q12&lt;0),AND(Device!R22&gt;0,Device!R12&lt;0)),1,0)</f>
        <v>0</v>
      </c>
      <c r="R36" s="20">
        <f>IF(OR(AND(Device!R22&gt;0,Device!R12&lt;0),AND(Device!S22&gt;0,Device!S12&lt;0)),1,0)</f>
        <v>0</v>
      </c>
      <c r="S36" s="20">
        <f>IF(OR(AND(Device!S22&gt;0,Device!S12&lt;0),AND(Device!T22&gt;0,Device!T12&lt;0)),1,0)</f>
        <v>0</v>
      </c>
      <c r="T36" s="20">
        <f>IF(OR(AND(Device!T22&gt;0,Device!T12&lt;0),AND(Device!U22&gt;0,Device!U12&lt;0)),1,0)</f>
        <v>0</v>
      </c>
      <c r="U36" s="20">
        <f>IF(OR(AND(Device!U22&gt;0,Device!U12&lt;0),AND(Device!V22&gt;0,Device!V12&lt;0)),1,0)</f>
        <v>0</v>
      </c>
      <c r="V36" s="20">
        <f>IF(OR(AND(Device!V22&gt;0,Device!V12&lt;0),AND(Device!W22&gt;0,Device!W12&lt;0)),1,0)</f>
        <v>0</v>
      </c>
    </row>
    <row r="37" spans="1:22">
      <c r="A37" s="51" t="s">
        <v>58</v>
      </c>
      <c r="B37"/>
      <c r="C37"/>
      <c r="D37"/>
      <c r="E37"/>
      <c r="F37"/>
      <c r="G37"/>
      <c r="H37" s="19" t="s">
        <v>57</v>
      </c>
      <c r="I37" s="14">
        <f>0.5*SUM(B38:B39,V38:V39)+SUM(C38:U39)</f>
        <v>0</v>
      </c>
      <c r="J37" t="s">
        <v>19</v>
      </c>
      <c r="K37"/>
      <c r="L37"/>
      <c r="M37"/>
      <c r="N37"/>
      <c r="O37"/>
      <c r="P37"/>
      <c r="Q37"/>
      <c r="R37"/>
      <c r="S37"/>
      <c r="T37"/>
      <c r="U37"/>
      <c r="V37"/>
    </row>
    <row r="38" spans="1:22">
      <c r="A38" t="s">
        <v>2</v>
      </c>
      <c r="B38" s="93">
        <f>(Device!$R$20-B3)*$U$34*B35</f>
        <v>0</v>
      </c>
      <c r="C38" s="93">
        <f>(Device!$R$20-C3)*$U$34*C35</f>
        <v>0</v>
      </c>
      <c r="D38" s="93">
        <f>(Device!$R$20-D3)*$U$34*D35</f>
        <v>0</v>
      </c>
      <c r="E38" s="93">
        <f>(Device!$R$20-E3)*$U$34*E35</f>
        <v>0</v>
      </c>
      <c r="F38" s="93">
        <f>(Device!$R$20-F3)*$U$34*F35</f>
        <v>0</v>
      </c>
      <c r="G38" s="93">
        <f>(Device!$R$20-G3)*$U$34*G35</f>
        <v>0</v>
      </c>
      <c r="H38" s="93">
        <f>(Device!$R$20-H3)*$U$34*H35</f>
        <v>0</v>
      </c>
      <c r="I38" s="93">
        <f>(Device!$R$20-I3)*$U$34*I35</f>
        <v>0</v>
      </c>
      <c r="J38" s="93">
        <f>(Device!$R$20-J3)*$U$34*J35</f>
        <v>0</v>
      </c>
      <c r="K38" s="93">
        <f>(Device!$R$20-K3)*$U$34*K35</f>
        <v>0</v>
      </c>
      <c r="L38" s="93">
        <f>(Device!$R$20-L3)*$U$34*L35</f>
        <v>0</v>
      </c>
      <c r="M38" s="93">
        <f>(Device!$R$20-M3)*$U$34*M35</f>
        <v>0</v>
      </c>
      <c r="N38" s="93">
        <f>(Device!$R$20-N3)*$U$34*N35</f>
        <v>0</v>
      </c>
      <c r="O38" s="93">
        <f>(Device!$R$20-O3)*$U$34*O35</f>
        <v>0</v>
      </c>
      <c r="P38" s="93">
        <f>(Device!$R$20-P3)*$U$34*P35</f>
        <v>0</v>
      </c>
      <c r="Q38" s="93">
        <f>(Device!$R$20-Q3)*$U$34*Q35</f>
        <v>0</v>
      </c>
      <c r="R38" s="93">
        <f>(Device!$R$20-R3)*$U$34*R35</f>
        <v>0</v>
      </c>
      <c r="S38" s="93">
        <f>(Device!$R$20-S3)*$U$34*S35</f>
        <v>0</v>
      </c>
      <c r="T38" s="93">
        <f>(Device!$R$20-T3)*$U$34*T35</f>
        <v>0</v>
      </c>
      <c r="U38" s="93">
        <f>(Device!$R$20-U3)*$U$34*U35</f>
        <v>0</v>
      </c>
      <c r="V38" s="93">
        <f>(Device!$R$20-V3)*$U$34*V35</f>
        <v>0</v>
      </c>
    </row>
    <row r="39" spans="1:22">
      <c r="A39" t="s">
        <v>3</v>
      </c>
      <c r="B39" s="93">
        <f>(Device!$R$20-B23)*$U$34*B36</f>
        <v>0</v>
      </c>
      <c r="C39" s="93">
        <f>(Device!$R$20-C23)*$U$34*C36</f>
        <v>0</v>
      </c>
      <c r="D39" s="93">
        <f>(Device!$R$20-D23)*$U$34*D36</f>
        <v>0</v>
      </c>
      <c r="E39" s="93">
        <f>(Device!$R$20-E23)*$U$34*E36</f>
        <v>0</v>
      </c>
      <c r="F39" s="93">
        <f>(Device!$R$20-F23)*$U$34*F36</f>
        <v>0</v>
      </c>
      <c r="G39" s="93">
        <f>(Device!$R$20-G23)*$U$34*G36</f>
        <v>0</v>
      </c>
      <c r="H39" s="93">
        <f>(Device!$R$20-H23)*$U$34*H36</f>
        <v>0</v>
      </c>
      <c r="I39" s="93">
        <f>(Device!$R$20-I23)*$U$34*I36</f>
        <v>0</v>
      </c>
      <c r="J39" s="93">
        <f>(Device!$R$20-J23)*$U$34*J36</f>
        <v>0</v>
      </c>
      <c r="K39" s="93">
        <f>(Device!$R$20-K23)*$U$34*K36</f>
        <v>0</v>
      </c>
      <c r="L39" s="93">
        <f>(Device!$R$20-L23)*$U$34*L36</f>
        <v>0</v>
      </c>
      <c r="M39" s="93">
        <f>(Device!$R$20-M23)*$U$34*M36</f>
        <v>0</v>
      </c>
      <c r="N39" s="93">
        <f>(Device!$R$20-N23)*$U$34*N36</f>
        <v>0</v>
      </c>
      <c r="O39" s="93">
        <f>(Device!$R$20-O23)*$U$34*O36</f>
        <v>0</v>
      </c>
      <c r="P39" s="93">
        <f>(Device!$R$20-P23)*$U$34*P36</f>
        <v>0</v>
      </c>
      <c r="Q39" s="93">
        <f>(Device!$R$20-Q23)*$U$34*Q36</f>
        <v>0</v>
      </c>
      <c r="R39" s="93">
        <f>(Device!$R$20-R23)*$U$34*R36</f>
        <v>0</v>
      </c>
      <c r="S39" s="93">
        <f>(Device!$R$20-S23)*$U$34*S36</f>
        <v>0</v>
      </c>
      <c r="T39" s="93">
        <f>(Device!$R$20-T23)*$U$34*T36</f>
        <v>0</v>
      </c>
      <c r="U39" s="93">
        <f>(Device!$R$20-U23)*$U$34*U36</f>
        <v>0</v>
      </c>
      <c r="V39" s="93">
        <f>(Device!$R$20-V23)*$U$34*V36</f>
        <v>0</v>
      </c>
    </row>
    <row r="40" spans="1:22">
      <c r="A40" s="4"/>
      <c r="B40" s="4"/>
      <c r="C40" s="4"/>
      <c r="I40" s="4"/>
    </row>
    <row r="41" spans="1:22">
      <c r="A41" s="43" t="s">
        <v>34</v>
      </c>
      <c r="B41" s="21"/>
      <c r="C41" s="19"/>
      <c r="D41"/>
      <c r="E41"/>
      <c r="F41" s="19" t="s">
        <v>91</v>
      </c>
      <c r="G41" s="14">
        <f>AVERAGE(B44:V62)</f>
        <v>3.7771285617550702E-3</v>
      </c>
      <c r="H41"/>
      <c r="I41"/>
      <c r="J41"/>
      <c r="K41"/>
      <c r="L41"/>
      <c r="M41" s="14">
        <f>Device!$S$8/ABS(Device!$C$6)</f>
        <v>1.2228571428571429E-6</v>
      </c>
      <c r="N41" t="s">
        <v>287</v>
      </c>
    </row>
    <row r="42" spans="1:22">
      <c r="A42" s="3"/>
      <c r="B42" s="3"/>
      <c r="C42" s="49"/>
    </row>
    <row r="43" spans="1:22">
      <c r="A43" s="44" t="s">
        <v>2</v>
      </c>
      <c r="B43" s="101">
        <f>$M$41*EXP((Psi!$K$1+Psi!B3-Phi_n!B3)/Device!$O$6)</f>
        <v>1.8530694973854303E-3</v>
      </c>
      <c r="C43" s="101">
        <f>$M$41*EXP((Psi!$K$1+Psi!C3-Phi_n!C3)/Device!$O$6)</f>
        <v>1.8677295959399361E-3</v>
      </c>
      <c r="D43" s="101">
        <f>$M$41*EXP((Psi!$K$1+Psi!D3-Phi_n!D3)/Device!$O$6)</f>
        <v>1.9955634431376911E-3</v>
      </c>
      <c r="E43" s="101">
        <f>$M$41*EXP((Psi!$K$1+Psi!E3-Phi_n!E3)/Device!$O$6)</f>
        <v>2.1346706803282234E-3</v>
      </c>
      <c r="F43" s="101">
        <f>$M$41*EXP((Psi!$K$1+Psi!F3-Phi_n!F3)/Device!$O$6)</f>
        <v>2.2790231345130537E-3</v>
      </c>
      <c r="G43" s="101">
        <f>$M$41*EXP((Psi!$K$1+Psi!G3-Phi_n!G3)/Device!$O$6)</f>
        <v>2.4226605095734543E-3</v>
      </c>
      <c r="H43" s="101">
        <f>$M$41*EXP((Psi!$K$1+Psi!H3-Phi_n!H3)/Device!$O$6)</f>
        <v>2.5607669392876246E-3</v>
      </c>
      <c r="I43" s="101">
        <f>$M$41*EXP((Psi!$K$1+Psi!I3-Phi_n!I3)/Device!$O$6)</f>
        <v>2.6897570551601933E-3</v>
      </c>
      <c r="J43" s="101">
        <f>$M$41*EXP((Psi!$K$1+Psi!J3-Phi_n!J3)/Device!$O$6)</f>
        <v>2.8067521246325513E-3</v>
      </c>
      <c r="K43" s="101">
        <f>$M$41*EXP((Psi!$K$1+Psi!K3-Phi_n!K3)/Device!$O$6)</f>
        <v>2.9093684925937924E-3</v>
      </c>
      <c r="L43" s="101">
        <f>$M$41*EXP((Psi!$K$1+Psi!L3-Phi_n!L3)/Device!$O$6)</f>
        <v>2.9955853709650163E-3</v>
      </c>
      <c r="M43" s="101">
        <f>$M$41*EXP((Psi!$K$1+Psi!M3-Phi_n!M3)/Device!$O$6)</f>
        <v>3.0637499611865498E-3</v>
      </c>
      <c r="N43" s="101">
        <f>$M$41*EXP((Psi!$K$1+Psi!N3-Phi_n!N3)/Device!$O$6)</f>
        <v>3.1125999402696679E-3</v>
      </c>
      <c r="O43" s="101">
        <f>$M$41*EXP((Psi!$K$1+Psi!O3-Phi_n!O3)/Device!$O$6)</f>
        <v>3.1413559317361832E-3</v>
      </c>
      <c r="P43" s="101">
        <f>$M$41*EXP((Psi!$K$1+Psi!P3-Phi_n!P3)/Device!$O$6)</f>
        <v>3.149866687181712E-3</v>
      </c>
      <c r="Q43" s="101">
        <f>$M$41*EXP((Psi!$K$1+Psi!Q3-Phi_n!Q3)/Device!$O$6)</f>
        <v>3.1389287121926929E-3</v>
      </c>
      <c r="R43" s="101">
        <f>$M$41*EXP((Psi!$K$1+Psi!R3-Phi_n!R3)/Device!$O$6)</f>
        <v>3.1109008338560222E-3</v>
      </c>
      <c r="S43" s="101">
        <f>$M$41*EXP((Psi!$K$1+Psi!S3-Phi_n!S3)/Device!$O$6)</f>
        <v>3.0708120888747895E-3</v>
      </c>
      <c r="T43" s="101">
        <f>$M$41*EXP((Psi!$K$1+Psi!T3-Phi_n!T3)/Device!$O$6)</f>
        <v>3.0276168493603701E-3</v>
      </c>
      <c r="U43" s="101">
        <f>$M$41*EXP((Psi!$K$1+Psi!U3-Phi_n!U3)/Device!$O$6)</f>
        <v>2.9938005197810941E-3</v>
      </c>
      <c r="V43" s="101">
        <f>$M$41*EXP((Psi!$K$1+Psi!V3-Phi_n!V3)/Device!$O$6)</f>
        <v>2.9809623857695853E-3</v>
      </c>
    </row>
    <row r="44" spans="1:22">
      <c r="A44" s="129"/>
      <c r="B44" s="102">
        <f>$M$41*EXP((Psi!$K$1+Psi!B4-Phi_n!B4)/Device!$O$6)</f>
        <v>2.1704040765460476E-3</v>
      </c>
      <c r="C44" s="102">
        <f>$M$41*EXP((Psi!$K$1+Psi!C4-Phi_n!C4)/Device!$O$6)</f>
        <v>2.2558052007207539E-3</v>
      </c>
      <c r="D44" s="102">
        <f>$M$41*EXP((Psi!$K$1+Psi!D4-Phi_n!D4)/Device!$O$6)</f>
        <v>2.4454945973950183E-3</v>
      </c>
      <c r="E44" s="102">
        <f>$M$41*EXP((Psi!$K$1+Psi!E4-Phi_n!E4)/Device!$O$6)</f>
        <v>2.5958605417129871E-3</v>
      </c>
      <c r="F44" s="102">
        <f>$M$41*EXP((Psi!$K$1+Psi!F4-Phi_n!F4)/Device!$O$6)</f>
        <v>2.7420712179588879E-3</v>
      </c>
      <c r="G44" s="102">
        <f>$M$41*EXP((Psi!$K$1+Psi!G4-Phi_n!G4)/Device!$O$6)</f>
        <v>2.8862824562567338E-3</v>
      </c>
      <c r="H44" s="102">
        <f>$M$41*EXP((Psi!$K$1+Psi!H4-Phi_n!H4)/Device!$O$6)</f>
        <v>3.0234262392931405E-3</v>
      </c>
      <c r="I44" s="102">
        <f>$M$41*EXP((Psi!$K$1+Psi!I4-Phi_n!I4)/Device!$O$6)</f>
        <v>3.1511230400404723E-3</v>
      </c>
      <c r="J44" s="102">
        <f>$M$41*EXP((Psi!$K$1+Psi!J4-Phi_n!J4)/Device!$O$6)</f>
        <v>3.2663884542559877E-3</v>
      </c>
      <c r="K44" s="102">
        <f>$M$41*EXP((Psi!$K$1+Psi!K4-Phi_n!K4)/Device!$O$6)</f>
        <v>3.3673566898269201E-3</v>
      </c>
      <c r="L44" s="102">
        <f>$M$41*EXP((Psi!$K$1+Psi!L4-Phi_n!L4)/Device!$O$6)</f>
        <v>3.4519182260848301E-3</v>
      </c>
      <c r="M44" s="102">
        <f>$M$41*EXP((Psi!$K$1+Psi!M4-Phi_n!M4)/Device!$O$6)</f>
        <v>3.5186903320640547E-3</v>
      </c>
      <c r="N44" s="102">
        <f>$M$41*EXP((Psi!$K$1+Psi!N4-Phi_n!N4)/Device!$O$6)</f>
        <v>3.566295949820014E-3</v>
      </c>
      <c r="O44" s="102">
        <f>$M$41*EXP((Psi!$K$1+Psi!O4-Phi_n!O4)/Device!$O$6)</f>
        <v>3.5940716907766962E-3</v>
      </c>
      <c r="P44" s="102">
        <f>$M$41*EXP((Psi!$K$1+Psi!P4-Phi_n!P4)/Device!$O$6)</f>
        <v>3.6016755292062959E-3</v>
      </c>
      <c r="Q44" s="102">
        <f>$M$41*EXP((Psi!$K$1+Psi!Q4-Phi_n!Q4)/Device!$O$6)</f>
        <v>3.5898517009195531E-3</v>
      </c>
      <c r="R44" s="102">
        <f>$M$41*EXP((Psi!$K$1+Psi!R4-Phi_n!R4)/Device!$O$6)</f>
        <v>3.5606260253574678E-3</v>
      </c>
      <c r="S44" s="102">
        <f>$M$41*EXP((Psi!$K$1+Psi!S4-Phi_n!S4)/Device!$O$6)</f>
        <v>3.5188576256325473E-3</v>
      </c>
      <c r="T44" s="102">
        <f>$M$41*EXP((Psi!$K$1+Psi!T4-Phi_n!T4)/Device!$O$6)</f>
        <v>3.4733970330563125E-3</v>
      </c>
      <c r="U44" s="102">
        <f>$M$41*EXP((Psi!$K$1+Psi!U4-Phi_n!U4)/Device!$O$6)</f>
        <v>3.4374123911333895E-3</v>
      </c>
      <c r="V44" s="102">
        <f>$M$41*EXP((Psi!$K$1+Psi!V4-Phi_n!V4)/Device!$O$6)</f>
        <v>3.4236053661880856E-3</v>
      </c>
    </row>
    <row r="45" spans="1:22">
      <c r="A45" s="129"/>
      <c r="B45" s="102">
        <f>$M$41*EXP((Psi!$K$1+Psi!B5-Phi_n!B5)/Device!$O$6)</f>
        <v>2.3364161284260051E-3</v>
      </c>
      <c r="C45" s="102">
        <f>$M$41*EXP((Psi!$K$1+Psi!C5-Phi_n!C5)/Device!$O$6)</f>
        <v>2.4254313318265953E-3</v>
      </c>
      <c r="D45" s="102">
        <f>$M$41*EXP((Psi!$K$1+Psi!D5-Phi_n!D5)/Device!$O$6)</f>
        <v>2.6137419731990666E-3</v>
      </c>
      <c r="E45" s="102">
        <f>$M$41*EXP((Psi!$K$1+Psi!E5-Phi_n!E5)/Device!$O$6)</f>
        <v>2.7719736838715714E-3</v>
      </c>
      <c r="F45" s="102">
        <f>$M$41*EXP((Psi!$K$1+Psi!F5-Phi_n!F5)/Device!$O$6)</f>
        <v>2.9205259110355944E-3</v>
      </c>
      <c r="G45" s="102">
        <f>$M$41*EXP((Psi!$K$1+Psi!G5-Phi_n!G5)/Device!$O$6)</f>
        <v>3.0651757837868859E-3</v>
      </c>
      <c r="H45" s="102">
        <f>$M$41*EXP((Psi!$K$1+Psi!H5-Phi_n!H5)/Device!$O$6)</f>
        <v>3.2015807035731063E-3</v>
      </c>
      <c r="I45" s="102">
        <f>$M$41*EXP((Psi!$K$1+Psi!I5-Phi_n!I5)/Device!$O$6)</f>
        <v>3.3279919248882313E-3</v>
      </c>
      <c r="J45" s="102">
        <f>$M$41*EXP((Psi!$K$1+Psi!J5-Phi_n!J5)/Device!$O$6)</f>
        <v>3.441676654249192E-3</v>
      </c>
      <c r="K45" s="102">
        <f>$M$41*EXP((Psi!$K$1+Psi!K5-Phi_n!K5)/Device!$O$6)</f>
        <v>3.54102896793391E-3</v>
      </c>
      <c r="L45" s="102">
        <f>$M$41*EXP((Psi!$K$1+Psi!L5-Phi_n!L5)/Device!$O$6)</f>
        <v>3.62404233499521E-3</v>
      </c>
      <c r="M45" s="102">
        <f>$M$41*EXP((Psi!$K$1+Psi!M5-Phi_n!M5)/Device!$O$6)</f>
        <v>3.6894450747665089E-3</v>
      </c>
      <c r="N45" s="102">
        <f>$M$41*EXP((Psi!$K$1+Psi!N5-Phi_n!N5)/Device!$O$6)</f>
        <v>3.7358713226608386E-3</v>
      </c>
      <c r="O45" s="102">
        <f>$M$41*EXP((Psi!$K$1+Psi!O5-Phi_n!O5)/Device!$O$6)</f>
        <v>3.7626576350050459E-3</v>
      </c>
      <c r="P45" s="102">
        <f>$M$41*EXP((Psi!$K$1+Psi!P5-Phi_n!P5)/Device!$O$6)</f>
        <v>3.7693594910900323E-3</v>
      </c>
      <c r="Q45" s="102">
        <f>$M$41*EXP((Psi!$K$1+Psi!Q5-Phi_n!Q5)/Device!$O$6)</f>
        <v>3.7565627008435518E-3</v>
      </c>
      <c r="R45" s="102">
        <f>$M$41*EXP((Psi!$K$1+Psi!R5-Phi_n!R5)/Device!$O$6)</f>
        <v>3.7260036240437484E-3</v>
      </c>
      <c r="S45" s="102">
        <f>$M$41*EXP((Psi!$K$1+Psi!S5-Phi_n!S5)/Device!$O$6)</f>
        <v>3.6822450463669179E-3</v>
      </c>
      <c r="T45" s="102">
        <f>$M$41*EXP((Psi!$K$1+Psi!T5-Phi_n!T5)/Device!$O$6)</f>
        <v>3.6340960539948011E-3</v>
      </c>
      <c r="U45" s="102">
        <f>$M$41*EXP((Psi!$K$1+Psi!U5-Phi_n!U5)/Device!$O$6)</f>
        <v>3.5955107662052651E-3</v>
      </c>
      <c r="V45" s="102">
        <f>$M$41*EXP((Psi!$K$1+Psi!V5-Phi_n!V5)/Device!$O$6)</f>
        <v>3.5805892373373927E-3</v>
      </c>
    </row>
    <row r="46" spans="1:22">
      <c r="A46" s="129"/>
      <c r="B46" s="102">
        <f>$M$41*EXP((Psi!$K$1+Psi!B6-Phi_n!B6)/Device!$O$6)</f>
        <v>2.4770773247485239E-3</v>
      </c>
      <c r="C46" s="102">
        <f>$M$41*EXP((Psi!$K$1+Psi!C6-Phi_n!C6)/Device!$O$6)</f>
        <v>2.5670526989872555E-3</v>
      </c>
      <c r="D46" s="102">
        <f>$M$41*EXP((Psi!$K$1+Psi!D6-Phi_n!D6)/Device!$O$6)</f>
        <v>2.7532183160289508E-3</v>
      </c>
      <c r="E46" s="102">
        <f>$M$41*EXP((Psi!$K$1+Psi!E6-Phi_n!E6)/Device!$O$6)</f>
        <v>2.9167715180310012E-3</v>
      </c>
      <c r="F46" s="102">
        <f>$M$41*EXP((Psi!$K$1+Psi!F6-Phi_n!F6)/Device!$O$6)</f>
        <v>3.0678394536967635E-3</v>
      </c>
      <c r="G46" s="102">
        <f>$M$41*EXP((Psi!$K$1+Psi!G6-Phi_n!G6)/Device!$O$6)</f>
        <v>3.2129586527321423E-3</v>
      </c>
      <c r="H46" s="102">
        <f>$M$41*EXP((Psi!$K$1+Psi!H6-Phi_n!H6)/Device!$O$6)</f>
        <v>3.3488102074216296E-3</v>
      </c>
      <c r="I46" s="102">
        <f>$M$41*EXP((Psi!$K$1+Psi!I6-Phi_n!I6)/Device!$O$6)</f>
        <v>3.4740387557111573E-3</v>
      </c>
      <c r="J46" s="102">
        <f>$M$41*EXP((Psi!$K$1+Psi!J6-Phi_n!J6)/Device!$O$6)</f>
        <v>3.5862932639269107E-3</v>
      </c>
      <c r="K46" s="102">
        <f>$M$41*EXP((Psi!$K$1+Psi!K6-Phi_n!K6)/Device!$O$6)</f>
        <v>3.6841285862650478E-3</v>
      </c>
      <c r="L46" s="102">
        <f>$M$41*EXP((Psi!$K$1+Psi!L6-Phi_n!L6)/Device!$O$6)</f>
        <v>3.7657081396395317E-3</v>
      </c>
      <c r="M46" s="102">
        <f>$M$41*EXP((Psi!$K$1+Psi!M6-Phi_n!M6)/Device!$O$6)</f>
        <v>3.8298109698218334E-3</v>
      </c>
      <c r="N46" s="102">
        <f>$M$41*EXP((Psi!$K$1+Psi!N6-Phi_n!N6)/Device!$O$6)</f>
        <v>3.8751249078836088E-3</v>
      </c>
      <c r="O46" s="102">
        <f>$M$41*EXP((Psi!$K$1+Psi!O6-Phi_n!O6)/Device!$O$6)</f>
        <v>3.9009419514155087E-3</v>
      </c>
      <c r="P46" s="102">
        <f>$M$41*EXP((Psi!$K$1+Psi!P6-Phi_n!P6)/Device!$O$6)</f>
        <v>3.9067409890712829E-3</v>
      </c>
      <c r="Q46" s="102">
        <f>$M$41*EXP((Psi!$K$1+Psi!Q6-Phi_n!Q6)/Device!$O$6)</f>
        <v>3.8929007219589344E-3</v>
      </c>
      <c r="R46" s="102">
        <f>$M$41*EXP((Psi!$K$1+Psi!R6-Phi_n!R6)/Device!$O$6)</f>
        <v>3.8608586769530539E-3</v>
      </c>
      <c r="S46" s="102">
        <f>$M$41*EXP((Psi!$K$1+Psi!S6-Phi_n!S6)/Device!$O$6)</f>
        <v>3.8147953184730016E-3</v>
      </c>
      <c r="T46" s="102">
        <f>$M$41*EXP((Psi!$K$1+Psi!T6-Phi_n!T6)/Device!$O$6)</f>
        <v>3.7634791119952726E-3</v>
      </c>
      <c r="U46" s="102">
        <f>$M$41*EXP((Psi!$K$1+Psi!U6-Phi_n!U6)/Device!$O$6)</f>
        <v>3.7218028138875292E-3</v>
      </c>
      <c r="V46" s="102">
        <f>$M$41*EXP((Psi!$K$1+Psi!V6-Phi_n!V6)/Device!$O$6)</f>
        <v>3.7055754165381395E-3</v>
      </c>
    </row>
    <row r="47" spans="1:22">
      <c r="A47" s="129"/>
      <c r="B47" s="102">
        <f>$M$41*EXP((Psi!$K$1+Psi!B7-Phi_n!B7)/Device!$O$6)</f>
        <v>2.5866546830777878E-3</v>
      </c>
      <c r="C47" s="102">
        <f>$M$41*EXP((Psi!$K$1+Psi!C7-Phi_n!C7)/Device!$O$6)</f>
        <v>2.6717821069574062E-3</v>
      </c>
      <c r="D47" s="102">
        <f>$M$41*EXP((Psi!$K$1+Psi!D7-Phi_n!D7)/Device!$O$6)</f>
        <v>2.85096903485554E-3</v>
      </c>
      <c r="E47" s="102">
        <f>$M$41*EXP((Psi!$K$1+Psi!E7-Phi_n!E7)/Device!$O$6)</f>
        <v>3.0180963862130486E-3</v>
      </c>
      <c r="F47" s="102">
        <f>$M$41*EXP((Psi!$K$1+Psi!F7-Phi_n!F7)/Device!$O$6)</f>
        <v>3.1716786358341924E-3</v>
      </c>
      <c r="G47" s="102">
        <f>$M$41*EXP((Psi!$K$1+Psi!G7-Phi_n!G7)/Device!$O$6)</f>
        <v>3.3173423819624921E-3</v>
      </c>
      <c r="H47" s="102">
        <f>$M$41*EXP((Psi!$K$1+Psi!H7-Phi_n!H7)/Device!$O$6)</f>
        <v>3.4527757949559933E-3</v>
      </c>
      <c r="I47" s="102">
        <f>$M$41*EXP((Psi!$K$1+Psi!I7-Phi_n!I7)/Device!$O$6)</f>
        <v>3.576937330189189E-3</v>
      </c>
      <c r="J47" s="102">
        <f>$M$41*EXP((Psi!$K$1+Psi!J7-Phi_n!J7)/Device!$O$6)</f>
        <v>3.6878863729308165E-3</v>
      </c>
      <c r="K47" s="102">
        <f>$M$41*EXP((Psi!$K$1+Psi!K7-Phi_n!K7)/Device!$O$6)</f>
        <v>3.7843102194659679E-3</v>
      </c>
      <c r="L47" s="102">
        <f>$M$41*EXP((Psi!$K$1+Psi!L7-Phi_n!L7)/Device!$O$6)</f>
        <v>3.8645548393273707E-3</v>
      </c>
      <c r="M47" s="102">
        <f>$M$41*EXP((Psi!$K$1+Psi!M7-Phi_n!M7)/Device!$O$6)</f>
        <v>3.9274331206016174E-3</v>
      </c>
      <c r="N47" s="102">
        <f>$M$41*EXP((Psi!$K$1+Psi!N7-Phi_n!N7)/Device!$O$6)</f>
        <v>3.9716932931651745E-3</v>
      </c>
      <c r="O47" s="102">
        <f>$M$41*EXP((Psi!$K$1+Psi!O7-Phi_n!O7)/Device!$O$6)</f>
        <v>3.9965698362719035E-3</v>
      </c>
      <c r="P47" s="102">
        <f>$M$41*EXP((Psi!$K$1+Psi!P7-Phi_n!P7)/Device!$O$6)</f>
        <v>4.0014645135837482E-3</v>
      </c>
      <c r="Q47" s="102">
        <f>$M$41*EXP((Psi!$K$1+Psi!Q7-Phi_n!Q7)/Device!$O$6)</f>
        <v>3.9865255827913598E-3</v>
      </c>
      <c r="R47" s="102">
        <f>$M$41*EXP((Psi!$K$1+Psi!R7-Phi_n!R7)/Device!$O$6)</f>
        <v>3.9528580800586967E-3</v>
      </c>
      <c r="S47" s="102">
        <f>$M$41*EXP((Psi!$K$1+Psi!S7-Phi_n!S7)/Device!$O$6)</f>
        <v>3.9041835006797909E-3</v>
      </c>
      <c r="T47" s="102">
        <f>$M$41*EXP((Psi!$K$1+Psi!T7-Phi_n!T7)/Device!$O$6)</f>
        <v>3.8491841126081431E-3</v>
      </c>
      <c r="U47" s="102">
        <f>$M$41*EXP((Psi!$K$1+Psi!U7-Phi_n!U7)/Device!$O$6)</f>
        <v>3.8038672443488275E-3</v>
      </c>
      <c r="V47" s="102">
        <f>$M$41*EXP((Psi!$K$1+Psi!V7-Phi_n!V7)/Device!$O$6)</f>
        <v>3.7861064181061652E-3</v>
      </c>
    </row>
    <row r="48" spans="1:22">
      <c r="A48" s="129"/>
      <c r="B48" s="102">
        <f>$M$41*EXP((Psi!$K$1+Psi!B8-Phi_n!B8)/Device!$O$6)</f>
        <v>2.6800836373143525E-3</v>
      </c>
      <c r="C48" s="102">
        <f>$M$41*EXP((Psi!$K$1+Psi!C8-Phi_n!C8)/Device!$O$6)</f>
        <v>2.7613214925098447E-3</v>
      </c>
      <c r="D48" s="102">
        <f>$M$41*EXP((Psi!$K$1+Psi!D8-Phi_n!D8)/Device!$O$6)</f>
        <v>2.9351393771307331E-3</v>
      </c>
      <c r="E48" s="102">
        <f>$M$41*EXP((Psi!$K$1+Psi!E8-Phi_n!E8)/Device!$O$6)</f>
        <v>3.1047869872839529E-3</v>
      </c>
      <c r="F48" s="102">
        <f>$M$41*EXP((Psi!$K$1+Psi!F8-Phi_n!F8)/Device!$O$6)</f>
        <v>3.2608001060263204E-3</v>
      </c>
      <c r="G48" s="102">
        <f>$M$41*EXP((Psi!$K$1+Psi!G8-Phi_n!G8)/Device!$O$6)</f>
        <v>3.4071007307042386E-3</v>
      </c>
      <c r="H48" s="102">
        <f>$M$41*EXP((Psi!$K$1+Psi!H8-Phi_n!H8)/Device!$O$6)</f>
        <v>3.5422276041709162E-3</v>
      </c>
      <c r="I48" s="102">
        <f>$M$41*EXP((Psi!$K$1+Psi!I8-Phi_n!I8)/Device!$O$6)</f>
        <v>3.6654440934272654E-3</v>
      </c>
      <c r="J48" s="102">
        <f>$M$41*EXP((Psi!$K$1+Psi!J8-Phi_n!J8)/Device!$O$6)</f>
        <v>3.7752036059048983E-3</v>
      </c>
      <c r="K48" s="102">
        <f>$M$41*EXP((Psi!$K$1+Psi!K8-Phi_n!K8)/Device!$O$6)</f>
        <v>3.8703266755662708E-3</v>
      </c>
      <c r="L48" s="102">
        <f>$M$41*EXP((Psi!$K$1+Psi!L8-Phi_n!L8)/Device!$O$6)</f>
        <v>3.9493315836425678E-3</v>
      </c>
      <c r="M48" s="102">
        <f>$M$41*EXP((Psi!$K$1+Psi!M8-Phi_n!M8)/Device!$O$6)</f>
        <v>4.0110656924890542E-3</v>
      </c>
      <c r="N48" s="102">
        <f>$M$41*EXP((Psi!$K$1+Psi!N8-Phi_n!N8)/Device!$O$6)</f>
        <v>4.0543299305285897E-3</v>
      </c>
      <c r="O48" s="102">
        <f>$M$41*EXP((Psi!$K$1+Psi!O8-Phi_n!O8)/Device!$O$6)</f>
        <v>4.0783012540600797E-3</v>
      </c>
      <c r="P48" s="102">
        <f>$M$41*EXP((Psi!$K$1+Psi!P8-Phi_n!P8)/Device!$O$6)</f>
        <v>4.0822938483440797E-3</v>
      </c>
      <c r="Q48" s="102">
        <f>$M$41*EXP((Psi!$K$1+Psi!Q8-Phi_n!Q8)/Device!$O$6)</f>
        <v>4.0662133914124935E-3</v>
      </c>
      <c r="R48" s="102">
        <f>$M$41*EXP((Psi!$K$1+Psi!R8-Phi_n!R8)/Device!$O$6)</f>
        <v>4.0307884047418221E-3</v>
      </c>
      <c r="S48" s="102">
        <f>$M$41*EXP((Psi!$K$1+Psi!S8-Phi_n!S8)/Device!$O$6)</f>
        <v>3.9792009012490168E-3</v>
      </c>
      <c r="T48" s="102">
        <f>$M$41*EXP((Psi!$K$1+Psi!T8-Phi_n!T8)/Device!$O$6)</f>
        <v>3.9199588599998668E-3</v>
      </c>
      <c r="U48" s="102">
        <f>$M$41*EXP((Psi!$K$1+Psi!U8-Phi_n!U8)/Device!$O$6)</f>
        <v>3.8703746365749002E-3</v>
      </c>
      <c r="V48" s="102">
        <f>$M$41*EXP((Psi!$K$1+Psi!V8-Phi_n!V8)/Device!$O$6)</f>
        <v>3.8508146454330839E-3</v>
      </c>
    </row>
    <row r="49" spans="1:22">
      <c r="A49" s="129"/>
      <c r="B49" s="102">
        <f>$M$41*EXP((Psi!$K$1+Psi!B9-Phi_n!B9)/Device!$O$6)</f>
        <v>2.7554609481515511E-3</v>
      </c>
      <c r="C49" s="102">
        <f>$M$41*EXP((Psi!$K$1+Psi!C9-Phi_n!C9)/Device!$O$6)</f>
        <v>2.8320683552632044E-3</v>
      </c>
      <c r="D49" s="102">
        <f>$M$41*EXP((Psi!$K$1+Psi!D9-Phi_n!D9)/Device!$O$6)</f>
        <v>3.0002997140088539E-3</v>
      </c>
      <c r="E49" s="102">
        <f>$M$41*EXP((Psi!$K$1+Psi!E9-Phi_n!E9)/Device!$O$6)</f>
        <v>3.1719260387233399E-3</v>
      </c>
      <c r="F49" s="102">
        <f>$M$41*EXP((Psi!$K$1+Psi!F9-Phi_n!F9)/Device!$O$6)</f>
        <v>3.3302735273276819E-3</v>
      </c>
      <c r="G49" s="102">
        <f>$M$41*EXP((Psi!$K$1+Psi!G9-Phi_n!G9)/Device!$O$6)</f>
        <v>3.4772944309929264E-3</v>
      </c>
      <c r="H49" s="102">
        <f>$M$41*EXP((Psi!$K$1+Psi!H9-Phi_n!H9)/Device!$O$6)</f>
        <v>3.612207033416099E-3</v>
      </c>
      <c r="I49" s="102">
        <f>$M$41*EXP((Psi!$K$1+Psi!I9-Phi_n!I9)/Device!$O$6)</f>
        <v>3.7345929325014529E-3</v>
      </c>
      <c r="J49" s="102">
        <f>$M$41*EXP((Psi!$K$1+Psi!J9-Phi_n!J9)/Device!$O$6)</f>
        <v>3.8432689572473274E-3</v>
      </c>
      <c r="K49" s="102">
        <f>$M$41*EXP((Psi!$K$1+Psi!K9-Phi_n!K9)/Device!$O$6)</f>
        <v>3.9371980334281711E-3</v>
      </c>
      <c r="L49" s="102">
        <f>$M$41*EXP((Psi!$K$1+Psi!L9-Phi_n!L9)/Device!$O$6)</f>
        <v>4.0150532663716732E-3</v>
      </c>
      <c r="M49" s="102">
        <f>$M$41*EXP((Psi!$K$1+Psi!M9-Phi_n!M9)/Device!$O$6)</f>
        <v>4.0757226166022792E-3</v>
      </c>
      <c r="N49" s="102">
        <f>$M$41*EXP((Psi!$K$1+Psi!N9-Phi_n!N9)/Device!$O$6)</f>
        <v>4.1180476139162673E-3</v>
      </c>
      <c r="O49" s="102">
        <f>$M$41*EXP((Psi!$K$1+Psi!O9-Phi_n!O9)/Device!$O$6)</f>
        <v>4.1411524415357432E-3</v>
      </c>
      <c r="P49" s="102">
        <f>$M$41*EXP((Psi!$K$1+Psi!P9-Phi_n!P9)/Device!$O$6)</f>
        <v>4.1442506537050566E-3</v>
      </c>
      <c r="Q49" s="102">
        <f>$M$41*EXP((Psi!$K$1+Psi!Q9-Phi_n!Q9)/Device!$O$6)</f>
        <v>4.1269985186308282E-3</v>
      </c>
      <c r="R49" s="102">
        <f>$M$41*EXP((Psi!$K$1+Psi!R9-Phi_n!R9)/Device!$O$6)</f>
        <v>4.0896999014911157E-3</v>
      </c>
      <c r="S49" s="102">
        <f>$M$41*EXP((Psi!$K$1+Psi!S9-Phi_n!S9)/Device!$O$6)</f>
        <v>4.0349069214159466E-3</v>
      </c>
      <c r="T49" s="102">
        <f>$M$41*EXP((Psi!$K$1+Psi!T9-Phi_n!T9)/Device!$O$6)</f>
        <v>3.9708165695601693E-3</v>
      </c>
      <c r="U49" s="102">
        <f>$M$41*EXP((Psi!$K$1+Psi!U9-Phi_n!U9)/Device!$O$6)</f>
        <v>3.9162455982061544E-3</v>
      </c>
      <c r="V49" s="102">
        <f>$M$41*EXP((Psi!$K$1+Psi!V9-Phi_n!V9)/Device!$O$6)</f>
        <v>3.8945798872350472E-3</v>
      </c>
    </row>
    <row r="50" spans="1:22">
      <c r="A50" s="129"/>
      <c r="B50" s="102">
        <f>$M$41*EXP((Psi!$K$1+Psi!B10-Phi_n!B10)/Device!$O$6)</f>
        <v>2.818700475873172E-3</v>
      </c>
      <c r="C50" s="102">
        <f>$M$41*EXP((Psi!$K$1+Psi!C10-Phi_n!C10)/Device!$O$6)</f>
        <v>2.8921568744212861E-3</v>
      </c>
      <c r="D50" s="102">
        <f>$M$41*EXP((Psi!$K$1+Psi!D10-Phi_n!D10)/Device!$O$6)</f>
        <v>3.0568285103045778E-3</v>
      </c>
      <c r="E50" s="102">
        <f>$M$41*EXP((Psi!$K$1+Psi!E10-Phi_n!E10)/Device!$O$6)</f>
        <v>3.2303112100156221E-3</v>
      </c>
      <c r="F50" s="102">
        <f>$M$41*EXP((Psi!$K$1+Psi!F10-Phi_n!F10)/Device!$O$6)</f>
        <v>3.3909147761322224E-3</v>
      </c>
      <c r="G50" s="102">
        <f>$M$41*EXP((Psi!$K$1+Psi!G10-Phi_n!G10)/Device!$O$6)</f>
        <v>3.5387278644336984E-3</v>
      </c>
      <c r="H50" s="102">
        <f>$M$41*EXP((Psi!$K$1+Psi!H10-Phi_n!H10)/Device!$O$6)</f>
        <v>3.6735059624147339E-3</v>
      </c>
      <c r="I50" s="102">
        <f>$M$41*EXP((Psi!$K$1+Psi!I10-Phi_n!I10)/Device!$O$6)</f>
        <v>3.7951689532903028E-3</v>
      </c>
      <c r="J50" s="102">
        <f>$M$41*EXP((Psi!$K$1+Psi!J10-Phi_n!J10)/Device!$O$6)</f>
        <v>3.9028623256292185E-3</v>
      </c>
      <c r="K50" s="102">
        <f>$M$41*EXP((Psi!$K$1+Psi!K10-Phi_n!K10)/Device!$O$6)</f>
        <v>3.9957016648298378E-3</v>
      </c>
      <c r="L50" s="102">
        <f>$M$41*EXP((Psi!$K$1+Psi!L10-Phi_n!L10)/Device!$O$6)</f>
        <v>4.0724953736370612E-3</v>
      </c>
      <c r="M50" s="102">
        <f>$M$41*EXP((Psi!$K$1+Psi!M10-Phi_n!M10)/Device!$O$6)</f>
        <v>4.1321794101067018E-3</v>
      </c>
      <c r="N50" s="102">
        <f>$M$41*EXP((Psi!$K$1+Psi!N10-Phi_n!N10)/Device!$O$6)</f>
        <v>4.1736227263811801E-3</v>
      </c>
      <c r="O50" s="102">
        <f>$M$41*EXP((Psi!$K$1+Psi!O10-Phi_n!O10)/Device!$O$6)</f>
        <v>4.1959035141030535E-3</v>
      </c>
      <c r="P50" s="102">
        <f>$M$41*EXP((Psi!$K$1+Psi!P10-Phi_n!P10)/Device!$O$6)</f>
        <v>4.1981215301449167E-3</v>
      </c>
      <c r="Q50" s="102">
        <f>$M$41*EXP((Psi!$K$1+Psi!Q10-Phi_n!Q10)/Device!$O$6)</f>
        <v>4.1796807640207424E-3</v>
      </c>
      <c r="R50" s="102">
        <f>$M$41*EXP((Psi!$K$1+Psi!R10-Phi_n!R10)/Device!$O$6)</f>
        <v>4.1404108011499977E-3</v>
      </c>
      <c r="S50" s="102">
        <f>$M$41*EXP((Psi!$K$1+Psi!S10-Phi_n!S10)/Device!$O$6)</f>
        <v>4.0821327438033015E-3</v>
      </c>
      <c r="T50" s="102">
        <f>$M$41*EXP((Psi!$K$1+Psi!T10-Phi_n!T10)/Device!$O$6)</f>
        <v>4.0125354343220777E-3</v>
      </c>
      <c r="U50" s="102">
        <f>$M$41*EXP((Psi!$K$1+Psi!U10-Phi_n!U10)/Device!$O$6)</f>
        <v>3.9521438957674645E-3</v>
      </c>
      <c r="V50" s="102">
        <f>$M$41*EXP((Psi!$K$1+Psi!V10-Phi_n!V10)/Device!$O$6)</f>
        <v>3.9280198718452831E-3</v>
      </c>
    </row>
    <row r="51" spans="1:22">
      <c r="A51" s="129"/>
      <c r="B51" s="102">
        <f>$M$41*EXP((Psi!$K$1+Psi!B11-Phi_n!B11)/Device!$O$6)</f>
        <v>2.8687757885119338E-3</v>
      </c>
      <c r="C51" s="102">
        <f>$M$41*EXP((Psi!$K$1+Psi!C11-Phi_n!C11)/Device!$O$6)</f>
        <v>2.9394241117119396E-3</v>
      </c>
      <c r="D51" s="102">
        <f>$M$41*EXP((Psi!$K$1+Psi!D11-Phi_n!D11)/Device!$O$6)</f>
        <v>3.1014861969498272E-3</v>
      </c>
      <c r="E51" s="102">
        <f>$M$41*EXP((Psi!$K$1+Psi!E11-Phi_n!E11)/Device!$O$6)</f>
        <v>3.2770141073638005E-3</v>
      </c>
      <c r="F51" s="102">
        <f>$M$41*EXP((Psi!$K$1+Psi!F11-Phi_n!F11)/Device!$O$6)</f>
        <v>3.4398304676250655E-3</v>
      </c>
      <c r="G51" s="102">
        <f>$M$41*EXP((Psi!$K$1+Psi!G11-Phi_n!G11)/Device!$O$6)</f>
        <v>3.5884910053917015E-3</v>
      </c>
      <c r="H51" s="102">
        <f>$M$41*EXP((Psi!$K$1+Psi!H11-Phi_n!H11)/Device!$O$6)</f>
        <v>3.723201184931654E-3</v>
      </c>
      <c r="I51" s="102">
        <f>$M$41*EXP((Psi!$K$1+Psi!I11-Phi_n!I11)/Device!$O$6)</f>
        <v>3.8442387507352988E-3</v>
      </c>
      <c r="J51" s="102">
        <f>$M$41*EXP((Psi!$K$1+Psi!J11-Phi_n!J11)/Device!$O$6)</f>
        <v>3.951043461253338E-3</v>
      </c>
      <c r="K51" s="102">
        <f>$M$41*EXP((Psi!$K$1+Psi!K11-Phi_n!K11)/Device!$O$6)</f>
        <v>4.0428924126093072E-3</v>
      </c>
      <c r="L51" s="102">
        <f>$M$41*EXP((Psi!$K$1+Psi!L11-Phi_n!L11)/Device!$O$6)</f>
        <v>4.1187094425380903E-3</v>
      </c>
      <c r="M51" s="102">
        <f>$M$41*EXP((Psi!$K$1+Psi!M11-Phi_n!M11)/Device!$O$6)</f>
        <v>4.1774861138635612E-3</v>
      </c>
      <c r="N51" s="102">
        <f>$M$41*EXP((Psi!$K$1+Psi!N11-Phi_n!N11)/Device!$O$6)</f>
        <v>4.2181053310053722E-3</v>
      </c>
      <c r="O51" s="102">
        <f>$M$41*EXP((Psi!$K$1+Psi!O11-Phi_n!O11)/Device!$O$6)</f>
        <v>4.2396077539741698E-3</v>
      </c>
      <c r="P51" s="102">
        <f>$M$41*EXP((Psi!$K$1+Psi!P11-Phi_n!P11)/Device!$O$6)</f>
        <v>4.2409663742454867E-3</v>
      </c>
      <c r="Q51" s="102">
        <f>$M$41*EXP((Psi!$K$1+Psi!Q11-Phi_n!Q11)/Device!$O$6)</f>
        <v>4.2213347324876402E-3</v>
      </c>
      <c r="R51" s="102">
        <f>$M$41*EXP((Psi!$K$1+Psi!R11-Phi_n!R11)/Device!$O$6)</f>
        <v>4.1800178536781007E-3</v>
      </c>
      <c r="S51" s="102">
        <f>$M$41*EXP((Psi!$K$1+Psi!S11-Phi_n!S11)/Device!$O$6)</f>
        <v>4.1179964326719491E-3</v>
      </c>
      <c r="T51" s="102">
        <f>$M$41*EXP((Psi!$K$1+Psi!T11-Phi_n!T11)/Device!$O$6)</f>
        <v>4.0421758469414443E-3</v>
      </c>
      <c r="U51" s="102">
        <f>$M$41*EXP((Psi!$K$1+Psi!U11-Phi_n!U11)/Device!$O$6)</f>
        <v>3.9749901211210276E-3</v>
      </c>
      <c r="V51" s="102">
        <f>$M$41*EXP((Psi!$K$1+Psi!V11-Phi_n!V11)/Device!$O$6)</f>
        <v>3.9480044792129503E-3</v>
      </c>
    </row>
    <row r="52" spans="1:22">
      <c r="A52" s="129"/>
      <c r="B52" s="102">
        <f>$M$41*EXP((Psi!$K$1+Psi!B12-Phi_n!B12)/Device!$O$6)</f>
        <v>2.9088928900242485E-3</v>
      </c>
      <c r="C52" s="102">
        <f>$M$41*EXP((Psi!$K$1+Psi!C12-Phi_n!C12)/Device!$O$6)</f>
        <v>2.9781440382279875E-3</v>
      </c>
      <c r="D52" s="102">
        <f>$M$41*EXP((Psi!$K$1+Psi!D12-Phi_n!D12)/Device!$O$6)</f>
        <v>3.1397298519944251E-3</v>
      </c>
      <c r="E52" s="102">
        <f>$M$41*EXP((Psi!$K$1+Psi!E12-Phi_n!E12)/Device!$O$6)</f>
        <v>3.3177476071690371E-3</v>
      </c>
      <c r="F52" s="102">
        <f>$M$41*EXP((Psi!$K$1+Psi!F12-Phi_n!F12)/Device!$O$6)</f>
        <v>3.4827666711159692E-3</v>
      </c>
      <c r="G52" s="102">
        <f>$M$41*EXP((Psi!$K$1+Psi!G12-Phi_n!G12)/Device!$O$6)</f>
        <v>3.6323160353899241E-3</v>
      </c>
      <c r="H52" s="102">
        <f>$M$41*EXP((Psi!$K$1+Psi!H12-Phi_n!H12)/Device!$O$6)</f>
        <v>3.767013184451913E-3</v>
      </c>
      <c r="I52" s="102">
        <f>$M$41*EXP((Psi!$K$1+Psi!I12-Phi_n!I12)/Device!$O$6)</f>
        <v>3.8875149366709564E-3</v>
      </c>
      <c r="J52" s="102">
        <f>$M$41*EXP((Psi!$K$1+Psi!J12-Phi_n!J12)/Device!$O$6)</f>
        <v>3.9935196791849427E-3</v>
      </c>
      <c r="K52" s="102">
        <f>$M$41*EXP((Psi!$K$1+Psi!K12-Phi_n!K12)/Device!$O$6)</f>
        <v>4.0844745609483236E-3</v>
      </c>
      <c r="L52" s="102">
        <f>$M$41*EXP((Psi!$K$1+Psi!L12-Phi_n!L12)/Device!$O$6)</f>
        <v>4.1593975731024063E-3</v>
      </c>
      <c r="M52" s="102">
        <f>$M$41*EXP((Psi!$K$1+Psi!M12-Phi_n!M12)/Device!$O$6)</f>
        <v>4.2173446675368995E-3</v>
      </c>
      <c r="N52" s="102">
        <f>$M$41*EXP((Psi!$K$1+Psi!N12-Phi_n!N12)/Device!$O$6)</f>
        <v>4.2571978618402926E-3</v>
      </c>
      <c r="O52" s="102">
        <f>$M$41*EXP((Psi!$K$1+Psi!O12-Phi_n!O12)/Device!$O$6)</f>
        <v>4.2779716251451589E-3</v>
      </c>
      <c r="P52" s="102">
        <f>$M$41*EXP((Psi!$K$1+Psi!P12-Phi_n!P12)/Device!$O$6)</f>
        <v>4.2784982289374596E-3</v>
      </c>
      <c r="Q52" s="102">
        <f>$M$41*EXP((Psi!$K$1+Psi!Q12-Phi_n!Q12)/Device!$O$6)</f>
        <v>4.2576895872455753E-3</v>
      </c>
      <c r="R52" s="102">
        <f>$M$41*EXP((Psi!$K$1+Psi!R12-Phi_n!R12)/Device!$O$6)</f>
        <v>4.2142748344045451E-3</v>
      </c>
      <c r="S52" s="102">
        <f>$M$41*EXP((Psi!$K$1+Psi!S12-Phi_n!S12)/Device!$O$6)</f>
        <v>4.1482829939936423E-3</v>
      </c>
      <c r="T52" s="102">
        <f>$M$41*EXP((Psi!$K$1+Psi!T12-Phi_n!T12)/Device!$O$6)</f>
        <v>4.0654597239524002E-3</v>
      </c>
      <c r="U52" s="102">
        <f>$M$41*EXP((Psi!$K$1+Psi!U12-Phi_n!U12)/Device!$O$6)</f>
        <v>3.9903320741740914E-3</v>
      </c>
      <c r="V52" s="102">
        <f>$M$41*EXP((Psi!$K$1+Psi!V12-Phi_n!V12)/Device!$O$6)</f>
        <v>3.960026453191481E-3</v>
      </c>
    </row>
    <row r="53" spans="1:22">
      <c r="A53" s="129"/>
      <c r="B53" s="102">
        <f>$M$41*EXP((Psi!$K$1+Psi!B13-Phi_n!B13)/Device!$O$6)</f>
        <v>2.9382850658573392E-3</v>
      </c>
      <c r="C53" s="102">
        <f>$M$41*EXP((Psi!$K$1+Psi!C13-Phi_n!C13)/Device!$O$6)</f>
        <v>3.0067505664721976E-3</v>
      </c>
      <c r="D53" s="102">
        <f>$M$41*EXP((Psi!$K$1+Psi!D13-Phi_n!D13)/Device!$O$6)</f>
        <v>3.1693287328405854E-3</v>
      </c>
      <c r="E53" s="102">
        <f>$M$41*EXP((Psi!$K$1+Psi!E13-Phi_n!E13)/Device!$O$6)</f>
        <v>3.3504735877539697E-3</v>
      </c>
      <c r="F53" s="102">
        <f>$M$41*EXP((Psi!$K$1+Psi!F13-Phi_n!F13)/Device!$O$6)</f>
        <v>3.5177099786454758E-3</v>
      </c>
      <c r="G53" s="102">
        <f>$M$41*EXP((Psi!$K$1+Psi!G13-Phi_n!G13)/Device!$O$6)</f>
        <v>3.6681746775041328E-3</v>
      </c>
      <c r="H53" s="102">
        <f>$M$41*EXP((Psi!$K$1+Psi!H13-Phi_n!H13)/Device!$O$6)</f>
        <v>3.8029001480145374E-3</v>
      </c>
      <c r="I53" s="102">
        <f>$M$41*EXP((Psi!$K$1+Psi!I13-Phi_n!I13)/Device!$O$6)</f>
        <v>3.9229472630916713E-3</v>
      </c>
      <c r="J53" s="102">
        <f>$M$41*EXP((Psi!$K$1+Psi!J13-Phi_n!J13)/Device!$O$6)</f>
        <v>4.0282338777048159E-3</v>
      </c>
      <c r="K53" s="102">
        <f>$M$41*EXP((Psi!$K$1+Psi!K13-Phi_n!K13)/Device!$O$6)</f>
        <v>4.1183874649326898E-3</v>
      </c>
      <c r="L53" s="102">
        <f>$M$41*EXP((Psi!$K$1+Psi!L13-Phi_n!L13)/Device!$O$6)</f>
        <v>4.192495614587028E-3</v>
      </c>
      <c r="M53" s="102">
        <f>$M$41*EXP((Psi!$K$1+Psi!M13-Phi_n!M13)/Device!$O$6)</f>
        <v>4.2496905077520249E-3</v>
      </c>
      <c r="N53" s="102">
        <f>$M$41*EXP((Psi!$K$1+Psi!N13-Phi_n!N13)/Device!$O$6)</f>
        <v>4.2888352295603139E-3</v>
      </c>
      <c r="O53" s="102">
        <f>$M$41*EXP((Psi!$K$1+Psi!O13-Phi_n!O13)/Device!$O$6)</f>
        <v>4.3089343319968392E-3</v>
      </c>
      <c r="P53" s="102">
        <f>$M$41*EXP((Psi!$K$1+Psi!P13-Phi_n!P13)/Device!$O$6)</f>
        <v>4.308662260573028E-3</v>
      </c>
      <c r="Q53" s="102">
        <f>$M$41*EXP((Psi!$K$1+Psi!Q13-Phi_n!Q13)/Device!$O$6)</f>
        <v>4.2867085477727119E-3</v>
      </c>
      <c r="R53" s="102">
        <f>$M$41*EXP((Psi!$K$1+Psi!R13-Phi_n!R13)/Device!$O$6)</f>
        <v>4.2411724529511485E-3</v>
      </c>
      <c r="S53" s="102">
        <f>$M$41*EXP((Psi!$K$1+Psi!S13-Phi_n!S13)/Device!$O$6)</f>
        <v>4.1710290009216644E-3</v>
      </c>
      <c r="T53" s="102">
        <f>$M$41*EXP((Psi!$K$1+Psi!T13-Phi_n!T13)/Device!$O$6)</f>
        <v>4.080358222960866E-3</v>
      </c>
      <c r="U53" s="102">
        <f>$M$41*EXP((Psi!$K$1+Psi!U13-Phi_n!U13)/Device!$O$6)</f>
        <v>3.9959228384379387E-3</v>
      </c>
      <c r="V53" s="102">
        <f>$M$41*EXP((Psi!$K$1+Psi!V13-Phi_n!V13)/Device!$O$6)</f>
        <v>3.9617829929891315E-3</v>
      </c>
    </row>
    <row r="54" spans="1:22">
      <c r="A54" s="129"/>
      <c r="B54" s="102">
        <f>$M$41*EXP((Psi!$K$1+Psi!B14-Phi_n!B14)/Device!$O$6)</f>
        <v>2.958935655189556E-3</v>
      </c>
      <c r="C54" s="102">
        <f>$M$41*EXP((Psi!$K$1+Psi!C14-Phi_n!C14)/Device!$O$6)</f>
        <v>3.0278836468953436E-3</v>
      </c>
      <c r="D54" s="102">
        <f>$M$41*EXP((Psi!$K$1+Psi!D14-Phi_n!D14)/Device!$O$6)</f>
        <v>3.1937718694805806E-3</v>
      </c>
      <c r="E54" s="102">
        <f>$M$41*EXP((Psi!$K$1+Psi!E14-Phi_n!E14)/Device!$O$6)</f>
        <v>3.3788407612121026E-3</v>
      </c>
      <c r="F54" s="102">
        <f>$M$41*EXP((Psi!$K$1+Psi!F14-Phi_n!F14)/Device!$O$6)</f>
        <v>3.5483150829823101E-3</v>
      </c>
      <c r="G54" s="102">
        <f>$M$41*EXP((Psi!$K$1+Psi!G14-Phi_n!G14)/Device!$O$6)</f>
        <v>3.6997094510350425E-3</v>
      </c>
      <c r="H54" s="102">
        <f>$M$41*EXP((Psi!$K$1+Psi!H14-Phi_n!H14)/Device!$O$6)</f>
        <v>3.8344908412177889E-3</v>
      </c>
      <c r="I54" s="102">
        <f>$M$41*EXP((Psi!$K$1+Psi!I14-Phi_n!I14)/Device!$O$6)</f>
        <v>3.9541587373484377E-3</v>
      </c>
      <c r="J54" s="102">
        <f>$M$41*EXP((Psi!$K$1+Psi!J14-Phi_n!J14)/Device!$O$6)</f>
        <v>4.0588026524344574E-3</v>
      </c>
      <c r="K54" s="102">
        <f>$M$41*EXP((Psi!$K$1+Psi!K14-Phi_n!K14)/Device!$O$6)</f>
        <v>4.1482461603003446E-3</v>
      </c>
      <c r="L54" s="102">
        <f>$M$41*EXP((Psi!$K$1+Psi!L14-Phi_n!L14)/Device!$O$6)</f>
        <v>4.2216153238691717E-3</v>
      </c>
      <c r="M54" s="102">
        <f>$M$41*EXP((Psi!$K$1+Psi!M14-Phi_n!M14)/Device!$O$6)</f>
        <v>4.278136456293105E-3</v>
      </c>
      <c r="N54" s="102">
        <f>$M$41*EXP((Psi!$K$1+Psi!N14-Phi_n!N14)/Device!$O$6)</f>
        <v>4.3166294416295365E-3</v>
      </c>
      <c r="O54" s="102">
        <f>$M$41*EXP((Psi!$K$1+Psi!O14-Phi_n!O14)/Device!$O$6)</f>
        <v>4.3361132939359155E-3</v>
      </c>
      <c r="P54" s="102">
        <f>$M$41*EXP((Psi!$K$1+Psi!P14-Phi_n!P14)/Device!$O$6)</f>
        <v>4.3350809278683471E-3</v>
      </c>
      <c r="Q54" s="102">
        <f>$M$41*EXP((Psi!$K$1+Psi!Q14-Phi_n!Q14)/Device!$O$6)</f>
        <v>4.3120340652630686E-3</v>
      </c>
      <c r="R54" s="102">
        <f>$M$41*EXP((Psi!$K$1+Psi!R14-Phi_n!R14)/Device!$O$6)</f>
        <v>4.2643821343842552E-3</v>
      </c>
      <c r="S54" s="102">
        <f>$M$41*EXP((Psi!$K$1+Psi!S14-Phi_n!S14)/Device!$O$6)</f>
        <v>4.1899698411060771E-3</v>
      </c>
      <c r="T54" s="102">
        <f>$M$41*EXP((Psi!$K$1+Psi!T14-Phi_n!T14)/Device!$O$6)</f>
        <v>4.0905419827605028E-3</v>
      </c>
      <c r="U54" s="102">
        <f>$M$41*EXP((Psi!$K$1+Psi!U14-Phi_n!U14)/Device!$O$6)</f>
        <v>3.9951547267028011E-3</v>
      </c>
      <c r="V54" s="102">
        <f>$M$41*EXP((Psi!$K$1+Psi!V14-Phi_n!V14)/Device!$O$6)</f>
        <v>3.9566155640681638E-3</v>
      </c>
    </row>
    <row r="55" spans="1:22">
      <c r="A55" s="129"/>
      <c r="B55" s="102">
        <f>$M$41*EXP((Psi!$K$1+Psi!B15-Phi_n!B15)/Device!$O$6)</f>
        <v>2.9701352935365918E-3</v>
      </c>
      <c r="C55" s="102">
        <f>$M$41*EXP((Psi!$K$1+Psi!C15-Phi_n!C15)/Device!$O$6)</f>
        <v>3.040228798340849E-3</v>
      </c>
      <c r="D55" s="102">
        <f>$M$41*EXP((Psi!$K$1+Psi!D15-Phi_n!D15)/Device!$O$6)</f>
        <v>3.2113929813295033E-3</v>
      </c>
      <c r="E55" s="102">
        <f>$M$41*EXP((Psi!$K$1+Psi!E15-Phi_n!E15)/Device!$O$6)</f>
        <v>3.4012985005717139E-3</v>
      </c>
      <c r="F55" s="102">
        <f>$M$41*EXP((Psi!$K$1+Psi!F15-Phi_n!F15)/Device!$O$6)</f>
        <v>3.5730149174502531E-3</v>
      </c>
      <c r="G55" s="102">
        <f>$M$41*EXP((Psi!$K$1+Psi!G15-Phi_n!G15)/Device!$O$6)</f>
        <v>3.725341145680963E-3</v>
      </c>
      <c r="H55" s="102">
        <f>$M$41*EXP((Psi!$K$1+Psi!H15-Phi_n!H15)/Device!$O$6)</f>
        <v>3.860189968584859E-3</v>
      </c>
      <c r="I55" s="102">
        <f>$M$41*EXP((Psi!$K$1+Psi!I15-Phi_n!I15)/Device!$O$6)</f>
        <v>3.9795491237626518E-3</v>
      </c>
      <c r="J55" s="102">
        <f>$M$41*EXP((Psi!$K$1+Psi!J15-Phi_n!J15)/Device!$O$6)</f>
        <v>4.0836176642714515E-3</v>
      </c>
      <c r="K55" s="102">
        <f>$M$41*EXP((Psi!$K$1+Psi!K15-Phi_n!K15)/Device!$O$6)</f>
        <v>4.1724412187152601E-3</v>
      </c>
      <c r="L55" s="102">
        <f>$M$41*EXP((Psi!$K$1+Psi!L15-Phi_n!L15)/Device!$O$6)</f>
        <v>4.2451425112529717E-3</v>
      </c>
      <c r="M55" s="102">
        <f>$M$41*EXP((Psi!$K$1+Psi!M15-Phi_n!M15)/Device!$O$6)</f>
        <v>4.301069936431535E-3</v>
      </c>
      <c r="N55" s="102">
        <f>$M$41*EXP((Psi!$K$1+Psi!N15-Phi_n!N15)/Device!$O$6)</f>
        <v>4.3389656695008508E-3</v>
      </c>
      <c r="O55" s="102">
        <f>$M$41*EXP((Psi!$K$1+Psi!O15-Phi_n!O15)/Device!$O$6)</f>
        <v>4.3579000000475094E-3</v>
      </c>
      <c r="P55" s="102">
        <f>$M$41*EXP((Psi!$K$1+Psi!P15-Phi_n!P15)/Device!$O$6)</f>
        <v>4.356149130073577E-3</v>
      </c>
      <c r="Q55" s="102">
        <f>$M$41*EXP((Psi!$K$1+Psi!Q15-Phi_n!Q15)/Device!$O$6)</f>
        <v>4.3320835061774979E-3</v>
      </c>
      <c r="R55" s="102">
        <f>$M$41*EXP((Psi!$K$1+Psi!R15-Phi_n!R15)/Device!$O$6)</f>
        <v>4.2823509495225178E-3</v>
      </c>
      <c r="S55" s="102">
        <f>$M$41*EXP((Psi!$K$1+Psi!S15-Phi_n!S15)/Device!$O$6)</f>
        <v>4.2036402826502537E-3</v>
      </c>
      <c r="T55" s="102">
        <f>$M$41*EXP((Psi!$K$1+Psi!T15-Phi_n!T15)/Device!$O$6)</f>
        <v>4.0944895421655024E-3</v>
      </c>
      <c r="U55" s="102">
        <f>$M$41*EXP((Psi!$K$1+Psi!U15-Phi_n!U15)/Device!$O$6)</f>
        <v>3.9861459537623815E-3</v>
      </c>
      <c r="V55" s="102">
        <f>$M$41*EXP((Psi!$K$1+Psi!V15-Phi_n!V15)/Device!$O$6)</f>
        <v>3.9426091953431415E-3</v>
      </c>
    </row>
    <row r="56" spans="1:22">
      <c r="A56" s="129"/>
      <c r="B56" s="102">
        <f>$M$41*EXP((Psi!$K$1+Psi!B16-Phi_n!B16)/Device!$O$6)</f>
        <v>2.9731904497811131E-3</v>
      </c>
      <c r="C56" s="102">
        <f>$M$41*EXP((Psi!$K$1+Psi!C16-Phi_n!C16)/Device!$O$6)</f>
        <v>3.0455324463108113E-3</v>
      </c>
      <c r="D56" s="102">
        <f>$M$41*EXP((Psi!$K$1+Psi!D16-Phi_n!D16)/Device!$O$6)</f>
        <v>3.2247549634271729E-3</v>
      </c>
      <c r="E56" s="102">
        <f>$M$41*EXP((Psi!$K$1+Psi!E16-Phi_n!E16)/Device!$O$6)</f>
        <v>3.4204935202136679E-3</v>
      </c>
      <c r="F56" s="102">
        <f>$M$41*EXP((Psi!$K$1+Psi!F16-Phi_n!F16)/Device!$O$6)</f>
        <v>3.5944104702119455E-3</v>
      </c>
      <c r="G56" s="102">
        <f>$M$41*EXP((Psi!$K$1+Psi!G16-Phi_n!G16)/Device!$O$6)</f>
        <v>3.7476617331818072E-3</v>
      </c>
      <c r="H56" s="102">
        <f>$M$41*EXP((Psi!$K$1+Psi!H16-Phi_n!H16)/Device!$O$6)</f>
        <v>3.8825720488457828E-3</v>
      </c>
      <c r="I56" s="102">
        <f>$M$41*EXP((Psi!$K$1+Psi!I16-Phi_n!I16)/Device!$O$6)</f>
        <v>4.0016913006721971E-3</v>
      </c>
      <c r="J56" s="102">
        <f>$M$41*EXP((Psi!$K$1+Psi!J16-Phi_n!J16)/Device!$O$6)</f>
        <v>4.1052432708598473E-3</v>
      </c>
      <c r="K56" s="102">
        <f>$M$41*EXP((Psi!$K$1+Psi!K16-Phi_n!K16)/Device!$O$6)</f>
        <v>4.193538296332692E-3</v>
      </c>
      <c r="L56" s="102">
        <f>$M$41*EXP((Psi!$K$1+Psi!L16-Phi_n!L16)/Device!$O$6)</f>
        <v>4.2656375018578149E-3</v>
      </c>
      <c r="M56" s="102">
        <f>$M$41*EXP((Psi!$K$1+Psi!M16-Phi_n!M16)/Device!$O$6)</f>
        <v>4.3210547937112239E-3</v>
      </c>
      <c r="N56" s="102">
        <f>$M$41*EXP((Psi!$K$1+Psi!N16-Phi_n!N16)/Device!$O$6)</f>
        <v>4.3584043872617433E-3</v>
      </c>
      <c r="O56" s="102">
        <f>$M$41*EXP((Psi!$K$1+Psi!O16-Phi_n!O16)/Device!$O$6)</f>
        <v>4.3768629681846076E-3</v>
      </c>
      <c r="P56" s="102">
        <f>$M$41*EXP((Psi!$K$1+Psi!P16-Phi_n!P16)/Device!$O$6)</f>
        <v>4.3744365960943863E-3</v>
      </c>
      <c r="Q56" s="102">
        <f>$M$41*EXP((Psi!$K$1+Psi!Q16-Phi_n!Q16)/Device!$O$6)</f>
        <v>4.34945177641528E-3</v>
      </c>
      <c r="R56" s="102">
        <f>$M$41*EXP((Psi!$K$1+Psi!R16-Phi_n!R16)/Device!$O$6)</f>
        <v>4.2977019459822926E-3</v>
      </c>
      <c r="S56" s="102">
        <f>$M$41*EXP((Psi!$K$1+Psi!S16-Phi_n!S16)/Device!$O$6)</f>
        <v>4.214779254026072E-3</v>
      </c>
      <c r="T56" s="102">
        <f>$M$41*EXP((Psi!$K$1+Psi!T16-Phi_n!T16)/Device!$O$6)</f>
        <v>4.0949042316977963E-3</v>
      </c>
      <c r="U56" s="102">
        <f>$M$41*EXP((Psi!$K$1+Psi!U16-Phi_n!U16)/Device!$O$6)</f>
        <v>3.9711230315624757E-3</v>
      </c>
      <c r="V56" s="102">
        <f>$M$41*EXP((Psi!$K$1+Psi!V16-Phi_n!V16)/Device!$O$6)</f>
        <v>3.9219965277735407E-3</v>
      </c>
    </row>
    <row r="57" spans="1:22">
      <c r="A57" s="129"/>
      <c r="B57" s="102">
        <f>$M$41*EXP((Psi!$K$1+Psi!B17-Phi_n!B17)/Device!$O$6)</f>
        <v>2.9673850723022453E-3</v>
      </c>
      <c r="C57" s="102">
        <f>$M$41*EXP((Psi!$K$1+Psi!C17-Phi_n!C17)/Device!$O$6)</f>
        <v>3.0425183399168938E-3</v>
      </c>
      <c r="D57" s="102">
        <f>$M$41*EXP((Psi!$K$1+Psi!D17-Phi_n!D17)/Device!$O$6)</f>
        <v>3.2325749505573887E-3</v>
      </c>
      <c r="E57" s="102">
        <f>$M$41*EXP((Psi!$K$1+Psi!E17-Phi_n!E17)/Device!$O$6)</f>
        <v>3.4351719021406988E-3</v>
      </c>
      <c r="F57" s="102">
        <f>$M$41*EXP((Psi!$K$1+Psi!F17-Phi_n!F17)/Device!$O$6)</f>
        <v>3.6111711766598294E-3</v>
      </c>
      <c r="G57" s="102">
        <f>$M$41*EXP((Psi!$K$1+Psi!G17-Phi_n!G17)/Device!$O$6)</f>
        <v>3.7653336071474851E-3</v>
      </c>
      <c r="H57" s="102">
        <f>$M$41*EXP((Psi!$K$1+Psi!H17-Phi_n!H17)/Device!$O$6)</f>
        <v>3.900278969427969E-3</v>
      </c>
      <c r="I57" s="102">
        <f>$M$41*EXP((Psi!$K$1+Psi!I17-Phi_n!I17)/Device!$O$6)</f>
        <v>4.0192275860255495E-3</v>
      </c>
      <c r="J57" s="102">
        <f>$M$41*EXP((Psi!$K$1+Psi!J17-Phi_n!J17)/Device!$O$6)</f>
        <v>4.1223111468124329E-3</v>
      </c>
      <c r="K57" s="102">
        <f>$M$41*EXP((Psi!$K$1+Psi!K17-Phi_n!K17)/Device!$O$6)</f>
        <v>4.2101717285057631E-3</v>
      </c>
      <c r="L57" s="102">
        <f>$M$41*EXP((Psi!$K$1+Psi!L17-Phi_n!L17)/Device!$O$6)</f>
        <v>4.2817273486560909E-3</v>
      </c>
      <c r="M57" s="102">
        <f>$M$41*EXP((Psi!$K$1+Psi!M17-Phi_n!M17)/Device!$O$6)</f>
        <v>4.3367229340967187E-3</v>
      </c>
      <c r="N57" s="102">
        <f>$M$41*EXP((Psi!$K$1+Psi!N17-Phi_n!N17)/Device!$O$6)</f>
        <v>4.3735720114571452E-3</v>
      </c>
      <c r="O57" s="102">
        <f>$M$41*EXP((Psi!$K$1+Psi!O17-Phi_n!O17)/Device!$O$6)</f>
        <v>4.3916383602802846E-3</v>
      </c>
      <c r="P57" s="102">
        <f>$M$41*EXP((Psi!$K$1+Psi!P17-Phi_n!P17)/Device!$O$6)</f>
        <v>4.3885777235342441E-3</v>
      </c>
      <c r="Q57" s="102">
        <f>$M$41*EXP((Psi!$K$1+Psi!Q17-Phi_n!Q17)/Device!$O$6)</f>
        <v>4.3628016392106197E-3</v>
      </c>
      <c r="R57" s="102">
        <f>$M$41*EXP((Psi!$K$1+Psi!R17-Phi_n!R17)/Device!$O$6)</f>
        <v>4.3091225888270655E-3</v>
      </c>
      <c r="S57" s="102">
        <f>$M$41*EXP((Psi!$K$1+Psi!S17-Phi_n!S17)/Device!$O$6)</f>
        <v>4.222222909912865E-3</v>
      </c>
      <c r="T57" s="102">
        <f>$M$41*EXP((Psi!$K$1+Psi!T17-Phi_n!T17)/Device!$O$6)</f>
        <v>4.0906300634119827E-3</v>
      </c>
      <c r="U57" s="102">
        <f>$M$41*EXP((Psi!$K$1+Psi!U17-Phi_n!U17)/Device!$O$6)</f>
        <v>3.9482858418930762E-3</v>
      </c>
      <c r="V57" s="102">
        <f>$M$41*EXP((Psi!$K$1+Psi!V17-Phi_n!V17)/Device!$O$6)</f>
        <v>3.8930624120551696E-3</v>
      </c>
    </row>
    <row r="58" spans="1:22">
      <c r="A58" s="129"/>
      <c r="B58" s="102">
        <f>$M$41*EXP((Psi!$K$1+Psi!B18-Phi_n!B18)/Device!$O$6)</f>
        <v>2.9536383267729418E-3</v>
      </c>
      <c r="C58" s="102">
        <f>$M$41*EXP((Psi!$K$1+Psi!C18-Phi_n!C18)/Device!$O$6)</f>
        <v>3.0322900293225418E-3</v>
      </c>
      <c r="D58" s="102">
        <f>$M$41*EXP((Psi!$K$1+Psi!D18-Phi_n!D18)/Device!$O$6)</f>
        <v>3.237000854629865E-3</v>
      </c>
      <c r="E58" s="102">
        <f>$M$41*EXP((Psi!$K$1+Psi!E18-Phi_n!E18)/Device!$O$6)</f>
        <v>3.4474414621137955E-3</v>
      </c>
      <c r="F58" s="102">
        <f>$M$41*EXP((Psi!$K$1+Psi!F18-Phi_n!F18)/Device!$O$6)</f>
        <v>3.6252955189903326E-3</v>
      </c>
      <c r="G58" s="102">
        <f>$M$41*EXP((Psi!$K$1+Psi!G18-Phi_n!G18)/Device!$O$6)</f>
        <v>3.7803530052921454E-3</v>
      </c>
      <c r="H58" s="102">
        <f>$M$41*EXP((Psi!$K$1+Psi!H18-Phi_n!H18)/Device!$O$6)</f>
        <v>3.9152845470803079E-3</v>
      </c>
      <c r="I58" s="102">
        <f>$M$41*EXP((Psi!$K$1+Psi!I18-Phi_n!I18)/Device!$O$6)</f>
        <v>4.0341360190629481E-3</v>
      </c>
      <c r="J58" s="102">
        <f>$M$41*EXP((Psi!$K$1+Psi!J18-Phi_n!J18)/Device!$O$6)</f>
        <v>4.1367877326920219E-3</v>
      </c>
      <c r="K58" s="102">
        <f>$M$41*EXP((Psi!$K$1+Psi!K18-Phi_n!K18)/Device!$O$6)</f>
        <v>4.2243133034246981E-3</v>
      </c>
      <c r="L58" s="102">
        <f>$M$41*EXP((Psi!$K$1+Psi!L18-Phi_n!L18)/Device!$O$6)</f>
        <v>4.2953754829648224E-3</v>
      </c>
      <c r="M58" s="102">
        <f>$M$41*EXP((Psi!$K$1+Psi!M18-Phi_n!M18)/Device!$O$6)</f>
        <v>4.3500448610743533E-3</v>
      </c>
      <c r="N58" s="102">
        <f>$M$41*EXP((Psi!$K$1+Psi!N18-Phi_n!N18)/Device!$O$6)</f>
        <v>4.3864318603176345E-3</v>
      </c>
      <c r="O58" s="102">
        <f>$M$41*EXP((Psi!$K$1+Psi!O18-Phi_n!O18)/Device!$O$6)</f>
        <v>4.4042013478724478E-3</v>
      </c>
      <c r="P58" s="102">
        <f>$M$41*EXP((Psi!$K$1+Psi!P18-Phi_n!P18)/Device!$O$6)</f>
        <v>4.4005426964155506E-3</v>
      </c>
      <c r="Q58" s="102">
        <f>$M$41*EXP((Psi!$K$1+Psi!Q18-Phi_n!Q18)/Device!$O$6)</f>
        <v>4.3741345117077751E-3</v>
      </c>
      <c r="R58" s="102">
        <f>$M$41*EXP((Psi!$K$1+Psi!R18-Phi_n!R18)/Device!$O$6)</f>
        <v>4.3186332611019132E-3</v>
      </c>
      <c r="S58" s="102">
        <f>$M$41*EXP((Psi!$K$1+Psi!S18-Phi_n!S18)/Device!$O$6)</f>
        <v>4.2281732909495995E-3</v>
      </c>
      <c r="T58" s="102">
        <f>$M$41*EXP((Psi!$K$1+Psi!T18-Phi_n!T18)/Device!$O$6)</f>
        <v>4.0839586861155667E-3</v>
      </c>
      <c r="U58" s="102">
        <f>$M$41*EXP((Psi!$K$1+Psi!U18-Phi_n!U18)/Device!$O$6)</f>
        <v>3.9190336960952723E-3</v>
      </c>
      <c r="V58" s="102">
        <f>$M$41*EXP((Psi!$K$1+Psi!V18-Phi_n!V18)/Device!$O$6)</f>
        <v>3.8574371319805129E-3</v>
      </c>
    </row>
    <row r="59" spans="1:22">
      <c r="A59" s="129"/>
      <c r="B59" s="102">
        <f>$M$41*EXP((Psi!$K$1+Psi!B19-Phi_n!B19)/Device!$O$6)</f>
        <v>2.9312694786189559E-3</v>
      </c>
      <c r="C59" s="102">
        <f>$M$41*EXP((Psi!$K$1+Psi!C19-Phi_n!C19)/Device!$O$6)</f>
        <v>3.0133784824462793E-3</v>
      </c>
      <c r="D59" s="102">
        <f>$M$41*EXP((Psi!$K$1+Psi!D19-Phi_n!D19)/Device!$O$6)</f>
        <v>3.2371155233373141E-3</v>
      </c>
      <c r="E59" s="102">
        <f>$M$41*EXP((Psi!$K$1+Psi!E19-Phi_n!E19)/Device!$O$6)</f>
        <v>3.4562183533568655E-3</v>
      </c>
      <c r="F59" s="102">
        <f>$M$41*EXP((Psi!$K$1+Psi!F19-Phi_n!F19)/Device!$O$6)</f>
        <v>3.6355654473988921E-3</v>
      </c>
      <c r="G59" s="102">
        <f>$M$41*EXP((Psi!$K$1+Psi!G19-Phi_n!G19)/Device!$O$6)</f>
        <v>3.79150187493086E-3</v>
      </c>
      <c r="H59" s="102">
        <f>$M$41*EXP((Psi!$K$1+Psi!H19-Phi_n!H19)/Device!$O$6)</f>
        <v>3.9263467261124382E-3</v>
      </c>
      <c r="I59" s="102">
        <f>$M$41*EXP((Psi!$K$1+Psi!I19-Phi_n!I19)/Device!$O$6)</f>
        <v>4.0451803112741087E-3</v>
      </c>
      <c r="J59" s="102">
        <f>$M$41*EXP((Psi!$K$1+Psi!J19-Phi_n!J19)/Device!$O$6)</f>
        <v>4.1474238751281322E-3</v>
      </c>
      <c r="K59" s="102">
        <f>$M$41*EXP((Psi!$K$1+Psi!K19-Phi_n!K19)/Device!$O$6)</f>
        <v>4.2347201091014631E-3</v>
      </c>
      <c r="L59" s="102">
        <f>$M$41*EXP((Psi!$K$1+Psi!L19-Phi_n!L19)/Device!$O$6)</f>
        <v>4.3053293747998822E-3</v>
      </c>
      <c r="M59" s="102">
        <f>$M$41*EXP((Psi!$K$1+Psi!M19-Phi_n!M19)/Device!$O$6)</f>
        <v>4.3597759137020816E-3</v>
      </c>
      <c r="N59" s="102">
        <f>$M$41*EXP((Psi!$K$1+Psi!N19-Phi_n!N19)/Device!$O$6)</f>
        <v>4.3957306186239546E-3</v>
      </c>
      <c r="O59" s="102">
        <f>$M$41*EXP((Psi!$K$1+Psi!O19-Phi_n!O19)/Device!$O$6)</f>
        <v>4.4133113609897325E-3</v>
      </c>
      <c r="P59" s="102">
        <f>$M$41*EXP((Psi!$K$1+Psi!P19-Phi_n!P19)/Device!$O$6)</f>
        <v>4.4090835418166266E-3</v>
      </c>
      <c r="Q59" s="102">
        <f>$M$41*EXP((Psi!$K$1+Psi!Q19-Phi_n!Q19)/Device!$O$6)</f>
        <v>4.3822347693467639E-3</v>
      </c>
      <c r="R59" s="102">
        <f>$M$41*EXP((Psi!$K$1+Psi!R19-Phi_n!R19)/Device!$O$6)</f>
        <v>4.3250320779516065E-3</v>
      </c>
      <c r="S59" s="102">
        <f>$M$41*EXP((Psi!$K$1+Psi!S19-Phi_n!S19)/Device!$O$6)</f>
        <v>4.2316357389542997E-3</v>
      </c>
      <c r="T59" s="102">
        <f>$M$41*EXP((Psi!$K$1+Psi!T19-Phi_n!T19)/Device!$O$6)</f>
        <v>4.0741340381448251E-3</v>
      </c>
      <c r="U59" s="102">
        <f>$M$41*EXP((Psi!$K$1+Psi!U19-Phi_n!U19)/Device!$O$6)</f>
        <v>3.8813442170156564E-3</v>
      </c>
      <c r="V59" s="102">
        <f>$M$41*EXP((Psi!$K$1+Psi!V19-Phi_n!V19)/Device!$O$6)</f>
        <v>3.8135919374286289E-3</v>
      </c>
    </row>
    <row r="60" spans="1:22">
      <c r="A60" s="129"/>
      <c r="B60" s="102">
        <f>$M$41*EXP((Psi!$K$1+Psi!B20-Phi_n!B20)/Device!$O$6)</f>
        <v>2.9010991046641075E-3</v>
      </c>
      <c r="C60" s="102">
        <f>$M$41*EXP((Psi!$K$1+Psi!C20-Phi_n!C20)/Device!$O$6)</f>
        <v>2.9861911284098232E-3</v>
      </c>
      <c r="D60" s="102">
        <f>$M$41*EXP((Psi!$K$1+Psi!D20-Phi_n!D20)/Device!$O$6)</f>
        <v>3.2350541411979195E-3</v>
      </c>
      <c r="E60" s="102">
        <f>$M$41*EXP((Psi!$K$1+Psi!E20-Phi_n!E20)/Device!$O$6)</f>
        <v>3.4632677534978573E-3</v>
      </c>
      <c r="F60" s="102">
        <f>$M$41*EXP((Psi!$K$1+Psi!F20-Phi_n!F20)/Device!$O$6)</f>
        <v>3.6436064326504738E-3</v>
      </c>
      <c r="G60" s="102">
        <f>$M$41*EXP((Psi!$K$1+Psi!G20-Phi_n!G20)/Device!$O$6)</f>
        <v>3.8004037205389574E-3</v>
      </c>
      <c r="H60" s="102">
        <f>$M$41*EXP((Psi!$K$1+Psi!H20-Phi_n!H20)/Device!$O$6)</f>
        <v>3.9350693355621651E-3</v>
      </c>
      <c r="I60" s="102">
        <f>$M$41*EXP((Psi!$K$1+Psi!I20-Phi_n!I20)/Device!$O$6)</f>
        <v>4.0539693225474707E-3</v>
      </c>
      <c r="J60" s="102">
        <f>$M$41*EXP((Psi!$K$1+Psi!J20-Phi_n!J20)/Device!$O$6)</f>
        <v>4.1558184251479779E-3</v>
      </c>
      <c r="K60" s="102">
        <f>$M$41*EXP((Psi!$K$1+Psi!K20-Phi_n!K20)/Device!$O$6)</f>
        <v>4.2429963760941547E-3</v>
      </c>
      <c r="L60" s="102">
        <f>$M$41*EXP((Psi!$K$1+Psi!L20-Phi_n!L20)/Device!$O$6)</f>
        <v>4.3131858538203414E-3</v>
      </c>
      <c r="M60" s="102">
        <f>$M$41*EXP((Psi!$K$1+Psi!M20-Phi_n!M20)/Device!$O$6)</f>
        <v>4.3675195099954888E-3</v>
      </c>
      <c r="N60" s="102">
        <f>$M$41*EXP((Psi!$K$1+Psi!N20-Phi_n!N20)/Device!$O$6)</f>
        <v>4.4030649830696595E-3</v>
      </c>
      <c r="O60" s="102">
        <f>$M$41*EXP((Psi!$K$1+Psi!O20-Phi_n!O20)/Device!$O$6)</f>
        <v>4.4205755624571958E-3</v>
      </c>
      <c r="P60" s="102">
        <f>$M$41*EXP((Psi!$K$1+Psi!P20-Phi_n!P20)/Device!$O$6)</f>
        <v>4.4158017340877494E-3</v>
      </c>
      <c r="Q60" s="102">
        <f>$M$41*EXP((Psi!$K$1+Psi!Q20-Phi_n!Q20)/Device!$O$6)</f>
        <v>4.388731062333168E-3</v>
      </c>
      <c r="R60" s="102">
        <f>$M$41*EXP((Psi!$K$1+Psi!R20-Phi_n!R20)/Device!$O$6)</f>
        <v>4.3299625718095404E-3</v>
      </c>
      <c r="S60" s="102">
        <f>$M$41*EXP((Psi!$K$1+Psi!S20-Phi_n!S20)/Device!$O$6)</f>
        <v>4.2344602689005917E-3</v>
      </c>
      <c r="T60" s="102">
        <f>$M$41*EXP((Psi!$K$1+Psi!T20-Phi_n!T20)/Device!$O$6)</f>
        <v>4.063508546433516E-3</v>
      </c>
      <c r="U60" s="102">
        <f>$M$41*EXP((Psi!$K$1+Psi!U20-Phi_n!U20)/Device!$O$6)</f>
        <v>3.8357260211270231E-3</v>
      </c>
      <c r="V60" s="102">
        <f>$M$41*EXP((Psi!$K$1+Psi!V20-Phi_n!V20)/Device!$O$6)</f>
        <v>3.7629882720855365E-3</v>
      </c>
    </row>
    <row r="61" spans="1:22">
      <c r="A61" s="129"/>
      <c r="B61" s="102">
        <f>$M$41*EXP((Psi!$K$1+Psi!B21-Phi_n!B21)/Device!$O$6)</f>
        <v>2.8627395107964637E-3</v>
      </c>
      <c r="C61" s="102">
        <f>$M$41*EXP((Psi!$K$1+Psi!C21-Phi_n!C21)/Device!$O$6)</f>
        <v>2.9486390529234077E-3</v>
      </c>
      <c r="D61" s="102">
        <f>$M$41*EXP((Psi!$K$1+Psi!D21-Phi_n!D21)/Device!$O$6)</f>
        <v>3.2304665412266464E-3</v>
      </c>
      <c r="E61" s="102">
        <f>$M$41*EXP((Psi!$K$1+Psi!E21-Phi_n!E21)/Device!$O$6)</f>
        <v>3.4675074207763811E-3</v>
      </c>
      <c r="F61" s="102">
        <f>$M$41*EXP((Psi!$K$1+Psi!F21-Phi_n!F21)/Device!$O$6)</f>
        <v>3.6482409850144421E-3</v>
      </c>
      <c r="G61" s="102">
        <f>$M$41*EXP((Psi!$K$1+Psi!G21-Phi_n!G21)/Device!$O$6)</f>
        <v>3.8058573666028329E-3</v>
      </c>
      <c r="H61" s="102">
        <f>$M$41*EXP((Psi!$K$1+Psi!H21-Phi_n!H21)/Device!$O$6)</f>
        <v>3.9402481598728983E-3</v>
      </c>
      <c r="I61" s="102">
        <f>$M$41*EXP((Psi!$K$1+Psi!I21-Phi_n!I21)/Device!$O$6)</f>
        <v>4.0592920076490428E-3</v>
      </c>
      <c r="J61" s="102">
        <f>$M$41*EXP((Psi!$K$1+Psi!J21-Phi_n!J21)/Device!$O$6)</f>
        <v>4.1607606246884922E-3</v>
      </c>
      <c r="K61" s="102">
        <f>$M$41*EXP((Psi!$K$1+Psi!K21-Phi_n!K21)/Device!$O$6)</f>
        <v>4.2479273444339374E-3</v>
      </c>
      <c r="L61" s="102">
        <f>$M$41*EXP((Psi!$K$1+Psi!L21-Phi_n!L21)/Device!$O$6)</f>
        <v>4.3177315718279149E-3</v>
      </c>
      <c r="M61" s="102">
        <f>$M$41*EXP((Psi!$K$1+Psi!M21-Phi_n!M21)/Device!$O$6)</f>
        <v>4.3720594853191826E-3</v>
      </c>
      <c r="N61" s="102">
        <f>$M$41*EXP((Psi!$K$1+Psi!N21-Phi_n!N21)/Device!$O$6)</f>
        <v>4.4072216810134672E-3</v>
      </c>
      <c r="O61" s="102">
        <f>$M$41*EXP((Psi!$K$1+Psi!O21-Phi_n!O21)/Device!$O$6)</f>
        <v>4.4247792160465229E-3</v>
      </c>
      <c r="P61" s="102">
        <f>$M$41*EXP((Psi!$K$1+Psi!P21-Phi_n!P21)/Device!$O$6)</f>
        <v>4.4194899139188282E-3</v>
      </c>
      <c r="Q61" s="102">
        <f>$M$41*EXP((Psi!$K$1+Psi!Q21-Phi_n!Q21)/Device!$O$6)</f>
        <v>4.3924220083883065E-3</v>
      </c>
      <c r="R61" s="102">
        <f>$M$41*EXP((Psi!$K$1+Psi!R21-Phi_n!R21)/Device!$O$6)</f>
        <v>4.3322617512673587E-3</v>
      </c>
      <c r="S61" s="102">
        <f>$M$41*EXP((Psi!$K$1+Psi!S21-Phi_n!S21)/Device!$O$6)</f>
        <v>4.2356277384886926E-3</v>
      </c>
      <c r="T61" s="102">
        <f>$M$41*EXP((Psi!$K$1+Psi!T21-Phi_n!T21)/Device!$O$6)</f>
        <v>4.0520273496406469E-3</v>
      </c>
      <c r="U61" s="102">
        <f>$M$41*EXP((Psi!$K$1+Psi!U21-Phi_n!U21)/Device!$O$6)</f>
        <v>3.7793763127847825E-3</v>
      </c>
      <c r="V61" s="102">
        <f>$M$41*EXP((Psi!$K$1+Psi!V21-Phi_n!V21)/Device!$O$6)</f>
        <v>3.7045704645175741E-3</v>
      </c>
    </row>
    <row r="62" spans="1:22">
      <c r="A62" s="129"/>
      <c r="B62" s="102">
        <f>$M$41*EXP((Psi!$K$1+Psi!B22-Phi_n!B22)/Device!$O$6)</f>
        <v>2.8174951238557808E-3</v>
      </c>
      <c r="C62" s="102">
        <f>$M$41*EXP((Psi!$K$1+Psi!C22-Phi_n!C22)/Device!$O$6)</f>
        <v>2.8999359166061098E-3</v>
      </c>
      <c r="D62" s="102">
        <f>$M$41*EXP((Psi!$K$1+Psi!D22-Phi_n!D22)/Device!$O$6)</f>
        <v>3.2260729992624384E-3</v>
      </c>
      <c r="E62" s="102">
        <f>$M$41*EXP((Psi!$K$1+Psi!E22-Phi_n!E22)/Device!$O$6)</f>
        <v>3.4703108356594651E-3</v>
      </c>
      <c r="F62" s="102">
        <f>$M$41*EXP((Psi!$K$1+Psi!F22-Phi_n!F22)/Device!$O$6)</f>
        <v>3.6508943671778741E-3</v>
      </c>
      <c r="G62" s="102">
        <f>$M$41*EXP((Psi!$K$1+Psi!G22-Phi_n!G22)/Device!$O$6)</f>
        <v>3.8091989897499185E-3</v>
      </c>
      <c r="H62" s="102">
        <f>$M$41*EXP((Psi!$K$1+Psi!H22-Phi_n!H22)/Device!$O$6)</f>
        <v>3.9432650409711575E-3</v>
      </c>
      <c r="I62" s="102">
        <f>$M$41*EXP((Psi!$K$1+Psi!I22-Phi_n!I22)/Device!$O$6)</f>
        <v>4.0624889930973044E-3</v>
      </c>
      <c r="J62" s="102">
        <f>$M$41*EXP((Psi!$K$1+Psi!J22-Phi_n!J22)/Device!$O$6)</f>
        <v>4.1636226345610483E-3</v>
      </c>
      <c r="K62" s="102">
        <f>$M$41*EXP((Psi!$K$1+Psi!K22-Phi_n!K22)/Device!$O$6)</f>
        <v>4.2508545569562902E-3</v>
      </c>
      <c r="L62" s="102">
        <f>$M$41*EXP((Psi!$K$1+Psi!L22-Phi_n!L22)/Device!$O$6)</f>
        <v>4.3203365267618799E-3</v>
      </c>
      <c r="M62" s="102">
        <f>$M$41*EXP((Psi!$K$1+Psi!M22-Phi_n!M22)/Device!$O$6)</f>
        <v>4.3747363095919482E-3</v>
      </c>
      <c r="N62" s="102">
        <f>$M$41*EXP((Psi!$K$1+Psi!N22-Phi_n!N22)/Device!$O$6)</f>
        <v>4.4095734626348341E-3</v>
      </c>
      <c r="O62" s="102">
        <f>$M$41*EXP((Psi!$K$1+Psi!O22-Phi_n!O22)/Device!$O$6)</f>
        <v>4.4272595821374201E-3</v>
      </c>
      <c r="P62" s="102">
        <f>$M$41*EXP((Psi!$K$1+Psi!P22-Phi_n!P22)/Device!$O$6)</f>
        <v>4.4215332932060298E-3</v>
      </c>
      <c r="Q62" s="102">
        <f>$M$41*EXP((Psi!$K$1+Psi!Q22-Phi_n!Q22)/Device!$O$6)</f>
        <v>4.3946397815508974E-3</v>
      </c>
      <c r="R62" s="102">
        <f>$M$41*EXP((Psi!$K$1+Psi!R22-Phi_n!R22)/Device!$O$6)</f>
        <v>4.3333791977117238E-3</v>
      </c>
      <c r="S62" s="102">
        <f>$M$41*EXP((Psi!$K$1+Psi!S22-Phi_n!S22)/Device!$O$6)</f>
        <v>4.236536298284411E-3</v>
      </c>
      <c r="T62" s="102">
        <f>$M$41*EXP((Psi!$K$1+Psi!T22-Phi_n!T22)/Device!$O$6)</f>
        <v>4.042854565158782E-3</v>
      </c>
      <c r="U62" s="102">
        <f>$M$41*EXP((Psi!$K$1+Psi!U22-Phi_n!U22)/Device!$O$6)</f>
        <v>3.711269854335706E-3</v>
      </c>
      <c r="V62" s="102">
        <f>$M$41*EXP((Psi!$K$1+Psi!V22-Phi_n!V22)/Device!$O$6)</f>
        <v>3.6404165192965685E-3</v>
      </c>
    </row>
    <row r="63" spans="1:22">
      <c r="A63" s="44" t="s">
        <v>3</v>
      </c>
      <c r="B63" s="101">
        <f>$M$41*EXP((Psi!$K$1+Psi!B23-Phi_n!B23)/Device!$O$6)</f>
        <v>2.7661179249962174E-3</v>
      </c>
      <c r="C63" s="101">
        <f>$M$41*EXP((Psi!$K$1+Psi!C23-Phi_n!C23)/Device!$O$6)</f>
        <v>2.8363295864688369E-3</v>
      </c>
      <c r="D63" s="101">
        <f>$M$41*EXP((Psi!$K$1+Psi!D23-Phi_n!D23)/Device!$O$6)</f>
        <v>3.2227748234115623E-3</v>
      </c>
      <c r="E63" s="101">
        <f>$M$41*EXP((Psi!$K$1+Psi!E23-Phi_n!E23)/Device!$O$6)</f>
        <v>3.4701597190733473E-3</v>
      </c>
      <c r="F63" s="101">
        <f>$M$41*EXP((Psi!$K$1+Psi!F23-Phi_n!F23)/Device!$O$6)</f>
        <v>3.6504542084109205E-3</v>
      </c>
      <c r="G63" s="101">
        <f>$M$41*EXP((Psi!$K$1+Psi!G23-Phi_n!G23)/Device!$O$6)</f>
        <v>3.8090591354657719E-3</v>
      </c>
      <c r="H63" s="101">
        <f>$M$41*EXP((Psi!$K$1+Psi!H23-Phi_n!H23)/Device!$O$6)</f>
        <v>3.9429124406660711E-3</v>
      </c>
      <c r="I63" s="101">
        <f>$M$41*EXP((Psi!$K$1+Psi!I23-Phi_n!I23)/Device!$O$6)</f>
        <v>4.0622234274478013E-3</v>
      </c>
      <c r="J63" s="101">
        <f>$M$41*EXP((Psi!$K$1+Psi!J23-Phi_n!J23)/Device!$O$6)</f>
        <v>4.163173852927836E-3</v>
      </c>
      <c r="K63" s="101">
        <f>$M$41*EXP((Psi!$K$1+Psi!K23-Phi_n!K23)/Device!$O$6)</f>
        <v>4.2504490570050395E-3</v>
      </c>
      <c r="L63" s="101">
        <f>$M$41*EXP((Psi!$K$1+Psi!L23-Phi_n!L23)/Device!$O$6)</f>
        <v>4.3197654469999446E-3</v>
      </c>
      <c r="M63" s="101">
        <f>$M$41*EXP((Psi!$K$1+Psi!M23-Phi_n!M23)/Device!$O$6)</f>
        <v>4.3742181306865146E-3</v>
      </c>
      <c r="N63" s="101">
        <f>$M$41*EXP((Psi!$K$1+Psi!N23-Phi_n!N23)/Device!$O$6)</f>
        <v>4.4088927657328541E-3</v>
      </c>
      <c r="O63" s="101">
        <f>$M$41*EXP((Psi!$K$1+Psi!O23-Phi_n!O23)/Device!$O$6)</f>
        <v>4.4266698510235141E-3</v>
      </c>
      <c r="P63" s="101">
        <f>$M$41*EXP((Psi!$K$1+Psi!P23-Phi_n!P23)/Device!$O$6)</f>
        <v>4.4207344356074312E-3</v>
      </c>
      <c r="Q63" s="101">
        <f>$M$41*EXP((Psi!$K$1+Psi!Q23-Phi_n!Q23)/Device!$O$6)</f>
        <v>4.3939923498006661E-3</v>
      </c>
      <c r="R63" s="101">
        <f>$M$41*EXP((Psi!$K$1+Psi!R23-Phi_n!R23)/Device!$O$6)</f>
        <v>4.3322444065507504E-3</v>
      </c>
      <c r="S63" s="101">
        <f>$M$41*EXP((Psi!$K$1+Psi!S23-Phi_n!S23)/Device!$O$6)</f>
        <v>4.2356049672299025E-3</v>
      </c>
      <c r="T63" s="101">
        <f>$M$41*EXP((Psi!$K$1+Psi!T23-Phi_n!T23)/Device!$O$6)</f>
        <v>4.0375600383998882E-3</v>
      </c>
      <c r="U63" s="101">
        <f>$M$41*EXP((Psi!$K$1+Psi!U23-Phi_n!U23)/Device!$O$6)</f>
        <v>3.6264682881961626E-3</v>
      </c>
      <c r="V63" s="101">
        <f>$M$41*EXP((Psi!$K$1+Psi!V23-Phi_n!V23)/Device!$O$6)</f>
        <v>3.571001044981946E-3</v>
      </c>
    </row>
    <row r="64" spans="1:22">
      <c r="A64" s="47"/>
      <c r="B64" s="47"/>
      <c r="C64" s="49"/>
    </row>
    <row r="65" spans="1:15">
      <c r="A65" s="85"/>
      <c r="B65" s="4"/>
      <c r="C65" s="4"/>
    </row>
    <row r="66" spans="1:15">
      <c r="A66" s="4"/>
      <c r="B66" s="4"/>
      <c r="C66" s="5"/>
      <c r="D66" s="5"/>
      <c r="E66" s="5"/>
      <c r="F66" s="5"/>
      <c r="G66" s="5"/>
      <c r="H66" s="5"/>
      <c r="I66" s="5"/>
      <c r="J66" s="5"/>
      <c r="K66" s="5"/>
      <c r="L66" s="5"/>
      <c r="M66" s="5"/>
      <c r="N66" s="5"/>
      <c r="O66" s="5"/>
    </row>
    <row r="67" spans="1:15">
      <c r="A67" s="4"/>
      <c r="B67" s="4"/>
      <c r="C67" s="4"/>
      <c r="I67" s="4"/>
    </row>
    <row r="68" spans="1:15">
      <c r="A68" s="4"/>
      <c r="B68" s="4"/>
      <c r="C68" s="4"/>
      <c r="I68" s="4"/>
    </row>
    <row r="69" spans="1:15">
      <c r="A69" s="4"/>
      <c r="B69" s="4"/>
      <c r="C69" s="4"/>
      <c r="I69" s="4"/>
    </row>
    <row r="70" spans="1:15">
      <c r="A70" s="4"/>
      <c r="B70" s="4"/>
      <c r="C70" s="4"/>
      <c r="I70" s="4"/>
    </row>
    <row r="71" spans="1:15">
      <c r="A71" s="4"/>
      <c r="B71" s="4"/>
      <c r="C71" s="4"/>
      <c r="I71" s="4"/>
    </row>
    <row r="72" spans="1:15">
      <c r="A72" s="4"/>
      <c r="B72" s="4"/>
      <c r="C72" s="4"/>
      <c r="I72" s="4"/>
    </row>
    <row r="73" spans="1:15">
      <c r="A73" s="4"/>
      <c r="B73" s="4"/>
      <c r="C73" s="4"/>
      <c r="I73" s="4"/>
    </row>
    <row r="74" spans="1:15">
      <c r="A74" s="4"/>
      <c r="B74" s="4"/>
      <c r="C74" s="4"/>
      <c r="I74" s="4"/>
    </row>
    <row r="75" spans="1:15">
      <c r="A75" s="4"/>
      <c r="B75" s="4"/>
      <c r="C75" s="4"/>
      <c r="I75" s="4"/>
    </row>
    <row r="76" spans="1:15">
      <c r="A76" s="4"/>
      <c r="B76" s="4"/>
      <c r="C76" s="4"/>
      <c r="I76" s="4"/>
    </row>
    <row r="77" spans="1:15">
      <c r="A77" s="4"/>
      <c r="B77" s="4"/>
      <c r="C77" s="4"/>
      <c r="I77" s="4"/>
    </row>
    <row r="78" spans="1:15">
      <c r="A78" s="4"/>
      <c r="B78" s="4"/>
      <c r="C78" s="4"/>
      <c r="I78" s="4"/>
    </row>
    <row r="79" spans="1:15">
      <c r="A79" s="4"/>
      <c r="B79" s="4"/>
      <c r="C79" s="4"/>
      <c r="I79" s="4"/>
    </row>
    <row r="80" spans="1:15">
      <c r="A80" s="4"/>
      <c r="B80" s="4"/>
      <c r="C80" s="4"/>
      <c r="I80" s="4"/>
    </row>
    <row r="81" s="4" customFormat="1"/>
    <row r="82" s="4" customFormat="1"/>
    <row r="83" s="4" customFormat="1"/>
    <row r="84" s="4" customFormat="1"/>
    <row r="85" s="4" customFormat="1"/>
    <row r="86" s="4" customFormat="1"/>
    <row r="87" s="4" customFormat="1"/>
    <row r="88" s="4" customFormat="1"/>
    <row r="89" s="4" customFormat="1"/>
    <row r="90" s="4" customFormat="1"/>
    <row r="91" s="4" customFormat="1"/>
    <row r="92" s="4" customFormat="1"/>
    <row r="93" s="4" customFormat="1"/>
    <row r="94" s="4" customFormat="1"/>
    <row r="95" s="4" customFormat="1"/>
    <row r="96" s="4" customFormat="1"/>
    <row r="97" s="4" customFormat="1"/>
    <row r="98" s="4" customFormat="1"/>
    <row r="99" s="4" customFormat="1"/>
    <row r="100" s="4" customFormat="1"/>
    <row r="101" s="4" customFormat="1"/>
    <row r="102" s="4" customFormat="1"/>
    <row r="103" s="4" customFormat="1"/>
    <row r="104" s="4" customFormat="1"/>
    <row r="105" s="4" customFormat="1"/>
    <row r="106" s="4" customFormat="1"/>
    <row r="107" s="4" customFormat="1"/>
    <row r="108" s="4" customFormat="1"/>
    <row r="109" s="4" customFormat="1"/>
    <row r="110" s="4" customFormat="1"/>
    <row r="111" s="4" customFormat="1"/>
    <row r="112" s="4" customFormat="1"/>
    <row r="113" s="4" customFormat="1"/>
    <row r="114" s="4" customFormat="1"/>
    <row r="115" s="4" customFormat="1"/>
    <row r="116" s="4" customFormat="1"/>
    <row r="117" s="4" customFormat="1"/>
    <row r="118" s="4" customFormat="1"/>
    <row r="119" s="4" customFormat="1"/>
    <row r="120" s="4" customFormat="1"/>
    <row r="121" s="4" customFormat="1"/>
    <row r="122" s="4" customFormat="1"/>
    <row r="123" s="4" customFormat="1"/>
    <row r="124" s="4" customFormat="1"/>
    <row r="125" s="4" customFormat="1"/>
    <row r="126" s="4" customFormat="1"/>
    <row r="127" s="4" customFormat="1"/>
    <row r="128" s="4" customFormat="1"/>
    <row r="129" spans="1:9">
      <c r="A129" s="4"/>
      <c r="B129" s="4"/>
      <c r="C129" s="4"/>
      <c r="I129" s="4"/>
    </row>
    <row r="130" spans="1:9">
      <c r="A130" s="4"/>
      <c r="B130" s="4"/>
      <c r="C130" s="4"/>
      <c r="I130" s="4"/>
    </row>
    <row r="131" spans="1:9">
      <c r="A131" s="4"/>
      <c r="B131" s="4"/>
      <c r="C131" s="4"/>
      <c r="I131" s="4"/>
    </row>
    <row r="155" spans="1:9">
      <c r="A155" s="4"/>
      <c r="B155" s="4"/>
      <c r="C155" s="4"/>
      <c r="I155" s="4"/>
    </row>
    <row r="156" spans="1:9">
      <c r="A156" s="4"/>
      <c r="B156" s="4"/>
      <c r="C156" s="4"/>
      <c r="I156" s="4"/>
    </row>
    <row r="157" spans="1:9">
      <c r="A157" s="4"/>
      <c r="B157" s="4"/>
      <c r="C157" s="4"/>
      <c r="I157" s="4"/>
    </row>
    <row r="158" spans="1:9">
      <c r="A158" s="4"/>
      <c r="B158" s="4"/>
      <c r="C158" s="4"/>
      <c r="I158" s="4"/>
    </row>
    <row r="159" spans="1:9">
      <c r="A159" s="4"/>
      <c r="B159" s="4"/>
      <c r="C159" s="4"/>
      <c r="I159" s="4"/>
    </row>
    <row r="160" spans="1:9">
      <c r="A160" s="4"/>
      <c r="B160" s="4"/>
      <c r="C160" s="4"/>
      <c r="I160" s="4"/>
    </row>
    <row r="161" s="4" customFormat="1"/>
    <row r="162" s="4" customFormat="1"/>
    <row r="163" s="4" customFormat="1"/>
    <row r="164" s="4" customFormat="1"/>
    <row r="165" s="4" customFormat="1"/>
    <row r="166" s="4" customFormat="1"/>
    <row r="167" s="4" customFormat="1"/>
    <row r="168" s="4" customFormat="1"/>
    <row r="169" s="4" customFormat="1"/>
    <row r="170" s="4" customFormat="1"/>
    <row r="171" s="4" customFormat="1"/>
    <row r="172" s="4" customFormat="1"/>
    <row r="173" s="4" customFormat="1"/>
    <row r="174" s="4" customFormat="1"/>
    <row r="175" s="4" customFormat="1"/>
    <row r="176" s="4" customFormat="1"/>
    <row r="177" s="4" customFormat="1"/>
    <row r="178" s="4" customFormat="1"/>
    <row r="179" s="4" customFormat="1"/>
    <row r="180" s="4" customFormat="1"/>
    <row r="181" s="4" customFormat="1"/>
    <row r="182" s="4" customFormat="1"/>
    <row r="183" s="4" customFormat="1"/>
    <row r="184" s="4" customFormat="1"/>
    <row r="185" s="4" customFormat="1"/>
    <row r="186" s="4" customFormat="1"/>
    <row r="187" s="4" customFormat="1"/>
    <row r="188" s="4" customFormat="1"/>
    <row r="189" s="4" customFormat="1"/>
    <row r="190" s="4" customFormat="1"/>
    <row r="191" s="4" customFormat="1"/>
    <row r="192" s="4" customFormat="1"/>
    <row r="193" s="4" customFormat="1"/>
    <row r="194" s="4" customFormat="1"/>
    <row r="195" s="4" customFormat="1"/>
    <row r="196" s="4" customFormat="1"/>
    <row r="197" s="4" customFormat="1"/>
    <row r="198" s="4" customFormat="1"/>
    <row r="199" s="4" customFormat="1"/>
    <row r="200" s="4" customFormat="1"/>
    <row r="201" s="4" customFormat="1"/>
    <row r="202" s="4" customFormat="1"/>
    <row r="203" s="4" customFormat="1"/>
    <row r="204" s="4" customFormat="1"/>
    <row r="205" s="4" customFormat="1"/>
    <row r="206" s="4" customFormat="1"/>
    <row r="207" s="4" customFormat="1"/>
    <row r="208" s="4" customFormat="1"/>
    <row r="209" s="4" customFormat="1"/>
    <row r="210" s="4" customFormat="1"/>
    <row r="211" s="4" customFormat="1"/>
    <row r="212" s="4" customFormat="1"/>
    <row r="213" s="4" customFormat="1"/>
    <row r="214" s="4" customFormat="1"/>
    <row r="215" s="4" customFormat="1"/>
    <row r="216" s="4" customFormat="1"/>
    <row r="217" s="4" customFormat="1"/>
    <row r="218" s="4" customFormat="1"/>
    <row r="219" s="4" customFormat="1"/>
    <row r="220" s="4" customFormat="1"/>
    <row r="221" s="4" customFormat="1"/>
    <row r="222" s="4" customFormat="1"/>
    <row r="223" s="4" customFormat="1"/>
    <row r="224" s="4" customFormat="1"/>
    <row r="225" spans="36:41" s="4" customFormat="1"/>
    <row r="226" spans="36:41" s="4" customFormat="1"/>
    <row r="227" spans="36:41" s="4" customFormat="1"/>
    <row r="228" spans="36:41" s="4" customFormat="1"/>
    <row r="229" spans="36:41" s="4" customFormat="1">
      <c r="AJ229" s="5"/>
      <c r="AK229" s="5"/>
      <c r="AL229" s="5"/>
      <c r="AM229" s="5"/>
      <c r="AN229" s="5"/>
      <c r="AO229" s="5"/>
    </row>
    <row r="230" spans="36:41" s="4" customFormat="1">
      <c r="AJ230" s="5"/>
      <c r="AK230" s="5"/>
      <c r="AL230" s="5"/>
      <c r="AM230" s="5"/>
      <c r="AN230" s="5"/>
      <c r="AO230" s="5"/>
    </row>
    <row r="231" spans="36:41" s="4" customFormat="1">
      <c r="AJ231" s="5"/>
      <c r="AK231" s="5"/>
      <c r="AL231" s="5"/>
      <c r="AM231" s="5"/>
      <c r="AN231" s="5"/>
      <c r="AO231" s="5"/>
    </row>
    <row r="232" spans="36:41" s="4" customFormat="1">
      <c r="AJ232" s="5"/>
      <c r="AK232" s="5"/>
      <c r="AL232" s="5"/>
      <c r="AM232" s="5"/>
      <c r="AN232" s="5"/>
      <c r="AO232" s="5"/>
    </row>
    <row r="233" spans="36:41" s="4" customFormat="1">
      <c r="AJ233" s="5"/>
      <c r="AK233" s="5"/>
      <c r="AL233" s="5"/>
      <c r="AM233" s="5"/>
      <c r="AN233" s="5"/>
      <c r="AO233" s="5"/>
    </row>
    <row r="234" spans="36:41" s="4" customFormat="1">
      <c r="AJ234" s="5"/>
      <c r="AK234" s="5"/>
      <c r="AL234" s="5"/>
      <c r="AM234" s="5"/>
      <c r="AN234" s="5"/>
      <c r="AO234" s="5"/>
    </row>
    <row r="235" spans="36:41" s="4" customFormat="1">
      <c r="AJ235" s="5"/>
      <c r="AK235" s="5"/>
      <c r="AL235" s="5"/>
      <c r="AM235" s="5"/>
      <c r="AN235" s="5"/>
      <c r="AO235" s="5"/>
    </row>
    <row r="236" spans="36:41" s="4" customFormat="1">
      <c r="AJ236" s="5"/>
      <c r="AK236" s="5"/>
      <c r="AL236" s="5"/>
      <c r="AM236" s="5"/>
      <c r="AN236" s="5"/>
      <c r="AO236" s="5"/>
    </row>
    <row r="237" spans="36:41" s="4" customFormat="1">
      <c r="AJ237" s="5"/>
      <c r="AK237" s="5"/>
      <c r="AL237" s="5"/>
      <c r="AM237" s="5"/>
      <c r="AN237" s="5"/>
      <c r="AO237" s="5"/>
    </row>
    <row r="238" spans="36:41" s="4" customFormat="1">
      <c r="AJ238" s="5"/>
      <c r="AK238" s="5"/>
      <c r="AL238" s="5"/>
      <c r="AM238" s="5"/>
      <c r="AN238" s="5"/>
      <c r="AO238" s="5"/>
    </row>
    <row r="239" spans="36:41" s="4" customFormat="1">
      <c r="AJ239" s="5"/>
      <c r="AK239" s="5"/>
      <c r="AL239" s="5"/>
      <c r="AM239" s="5"/>
      <c r="AN239" s="5"/>
      <c r="AO239" s="5"/>
    </row>
    <row r="240" spans="36:41" s="4" customFormat="1"/>
    <row r="241" spans="36:41" s="4" customFormat="1">
      <c r="AJ241" s="5"/>
      <c r="AK241" s="5"/>
      <c r="AL241" s="5"/>
      <c r="AM241" s="5"/>
      <c r="AN241" s="5"/>
      <c r="AO241" s="5"/>
    </row>
    <row r="242" spans="36:41" s="4" customFormat="1">
      <c r="AJ242" s="5"/>
      <c r="AK242" s="5"/>
      <c r="AL242" s="5"/>
      <c r="AM242" s="5"/>
      <c r="AN242" s="5"/>
      <c r="AO242" s="5"/>
    </row>
    <row r="243" spans="36:41" s="4" customFormat="1">
      <c r="AJ243" s="5"/>
      <c r="AK243" s="5"/>
      <c r="AL243" s="5"/>
      <c r="AM243" s="5"/>
      <c r="AN243" s="5"/>
      <c r="AO243" s="5"/>
    </row>
    <row r="244" spans="36:41" s="4" customFormat="1">
      <c r="AJ244" s="5"/>
      <c r="AK244" s="5"/>
      <c r="AL244" s="5"/>
      <c r="AM244" s="5"/>
      <c r="AN244" s="5"/>
      <c r="AO244" s="5"/>
    </row>
    <row r="245" spans="36:41" s="4" customFormat="1">
      <c r="AJ245" s="5"/>
      <c r="AK245" s="5"/>
      <c r="AL245" s="5"/>
      <c r="AM245" s="5"/>
      <c r="AN245" s="5"/>
      <c r="AO245" s="5"/>
    </row>
    <row r="246" spans="36:41" s="4" customFormat="1">
      <c r="AJ246" s="5"/>
      <c r="AK246" s="5"/>
      <c r="AL246" s="5"/>
      <c r="AM246" s="5"/>
      <c r="AN246" s="5"/>
      <c r="AO246" s="5"/>
    </row>
    <row r="247" spans="36:41" s="4" customFormat="1">
      <c r="AJ247" s="5"/>
      <c r="AK247" s="5"/>
      <c r="AL247" s="5"/>
      <c r="AM247" s="5"/>
      <c r="AN247" s="5"/>
      <c r="AO247" s="5"/>
    </row>
    <row r="248" spans="36:41" s="4" customFormat="1">
      <c r="AJ248" s="5"/>
      <c r="AK248" s="5"/>
      <c r="AL248" s="5"/>
      <c r="AM248" s="5"/>
      <c r="AN248" s="5"/>
      <c r="AO248" s="5"/>
    </row>
    <row r="249" spans="36:41" s="4" customFormat="1">
      <c r="AJ249" s="5"/>
      <c r="AK249" s="5"/>
      <c r="AL249" s="5"/>
      <c r="AM249" s="5"/>
      <c r="AN249" s="5"/>
      <c r="AO249" s="5"/>
    </row>
    <row r="250" spans="36:41" s="4" customFormat="1">
      <c r="AJ250" s="5"/>
      <c r="AK250" s="5"/>
      <c r="AL250" s="5"/>
      <c r="AM250" s="5"/>
      <c r="AN250" s="5"/>
      <c r="AO250" s="5"/>
    </row>
    <row r="251" spans="36:41" s="4" customFormat="1">
      <c r="AJ251" s="5"/>
      <c r="AK251" s="5"/>
      <c r="AL251" s="5"/>
      <c r="AM251" s="5"/>
      <c r="AN251" s="5"/>
      <c r="AO251" s="5"/>
    </row>
    <row r="252" spans="36:41" s="4" customFormat="1">
      <c r="AJ252" s="5"/>
      <c r="AK252" s="5"/>
      <c r="AL252" s="5"/>
      <c r="AM252" s="5"/>
      <c r="AN252" s="5"/>
      <c r="AO252" s="5"/>
    </row>
    <row r="253" spans="36:41" s="4" customFormat="1">
      <c r="AJ253" s="5"/>
      <c r="AK253" s="5"/>
      <c r="AL253" s="5"/>
      <c r="AM253" s="5"/>
      <c r="AN253" s="5"/>
      <c r="AO253" s="5"/>
    </row>
    <row r="254" spans="36:41" s="4" customFormat="1">
      <c r="AJ254" s="5"/>
      <c r="AK254" s="5"/>
      <c r="AL254" s="5"/>
      <c r="AM254" s="5"/>
      <c r="AN254" s="5"/>
      <c r="AO254" s="5"/>
    </row>
    <row r="255" spans="36:41" s="4" customFormat="1">
      <c r="AJ255" s="5"/>
      <c r="AK255" s="5"/>
      <c r="AL255" s="5"/>
      <c r="AM255" s="5"/>
      <c r="AN255" s="5"/>
      <c r="AO255" s="5"/>
    </row>
    <row r="256" spans="36:41" s="4" customFormat="1">
      <c r="AJ256" s="5"/>
      <c r="AK256" s="5"/>
      <c r="AL256" s="5"/>
      <c r="AM256" s="5"/>
      <c r="AN256" s="5"/>
      <c r="AO256" s="5"/>
    </row>
    <row r="257" spans="36:41" s="4" customFormat="1">
      <c r="AJ257" s="5"/>
      <c r="AK257" s="5"/>
      <c r="AL257" s="5"/>
      <c r="AM257" s="5"/>
      <c r="AN257" s="5"/>
      <c r="AO257" s="5"/>
    </row>
    <row r="258" spans="36:41" s="4" customFormat="1">
      <c r="AJ258" s="5"/>
      <c r="AK258" s="5"/>
      <c r="AL258" s="5"/>
      <c r="AM258" s="5"/>
      <c r="AN258" s="5"/>
      <c r="AO258" s="5"/>
    </row>
    <row r="259" spans="36:41" s="4" customFormat="1">
      <c r="AJ259" s="5"/>
      <c r="AK259" s="5"/>
      <c r="AL259" s="5"/>
      <c r="AM259" s="5"/>
      <c r="AN259" s="5"/>
      <c r="AO259" s="5"/>
    </row>
    <row r="260" spans="36:41" s="4" customFormat="1">
      <c r="AJ260" s="5"/>
      <c r="AK260" s="5"/>
      <c r="AL260" s="5"/>
      <c r="AM260" s="5"/>
      <c r="AN260" s="5"/>
      <c r="AO260" s="5"/>
    </row>
    <row r="261" spans="36:41" s="4" customFormat="1">
      <c r="AJ261" s="5"/>
      <c r="AK261" s="5"/>
      <c r="AL261" s="5"/>
      <c r="AM261" s="5"/>
      <c r="AN261" s="5"/>
      <c r="AO261" s="5"/>
    </row>
    <row r="262" spans="36:41" s="4" customFormat="1">
      <c r="AJ262" s="5"/>
      <c r="AK262" s="5"/>
      <c r="AL262" s="5"/>
      <c r="AM262" s="5"/>
      <c r="AN262" s="5"/>
      <c r="AO262" s="5"/>
    </row>
    <row r="263" spans="36:41" s="4" customFormat="1">
      <c r="AJ263" s="5"/>
      <c r="AK263" s="5"/>
      <c r="AL263" s="5"/>
      <c r="AM263" s="5"/>
      <c r="AN263" s="5"/>
      <c r="AO263" s="5"/>
    </row>
    <row r="264" spans="36:41" s="4" customFormat="1">
      <c r="AJ264" s="5"/>
      <c r="AK264" s="5"/>
      <c r="AL264" s="5"/>
      <c r="AM264" s="5"/>
      <c r="AN264" s="5"/>
      <c r="AO264" s="5"/>
    </row>
    <row r="265" spans="36:41" s="4" customFormat="1">
      <c r="AJ265" s="5"/>
      <c r="AK265" s="5"/>
      <c r="AL265" s="5"/>
      <c r="AM265" s="5"/>
      <c r="AN265" s="5"/>
      <c r="AO265" s="5"/>
    </row>
    <row r="266" spans="36:41" s="4" customFormat="1">
      <c r="AJ266" s="5"/>
      <c r="AK266" s="5"/>
      <c r="AL266" s="5"/>
      <c r="AM266" s="5"/>
      <c r="AN266" s="5"/>
      <c r="AO266" s="5"/>
    </row>
    <row r="267" spans="36:41" s="4" customFormat="1">
      <c r="AJ267" s="5"/>
      <c r="AK267" s="5"/>
      <c r="AL267" s="5"/>
      <c r="AM267" s="5"/>
      <c r="AN267" s="5"/>
      <c r="AO267" s="5"/>
    </row>
    <row r="268" spans="36:41" s="4" customFormat="1">
      <c r="AJ268" s="5"/>
      <c r="AK268" s="5"/>
      <c r="AL268" s="5"/>
      <c r="AM268" s="5"/>
      <c r="AN268" s="5"/>
      <c r="AO268" s="5"/>
    </row>
    <row r="269" spans="36:41" s="4" customFormat="1">
      <c r="AJ269" s="5"/>
      <c r="AK269" s="5"/>
      <c r="AL269" s="5"/>
      <c r="AM269" s="5"/>
      <c r="AN269" s="5"/>
      <c r="AO269" s="5"/>
    </row>
    <row r="270" spans="36:41" s="4" customFormat="1">
      <c r="AJ270" s="5"/>
      <c r="AK270" s="5"/>
      <c r="AL270" s="5"/>
      <c r="AM270" s="5"/>
      <c r="AN270" s="5"/>
      <c r="AO270" s="5"/>
    </row>
    <row r="271" spans="36:41" s="4" customFormat="1">
      <c r="AJ271" s="5"/>
      <c r="AK271" s="5"/>
      <c r="AL271" s="5"/>
      <c r="AM271" s="5"/>
      <c r="AN271" s="5"/>
      <c r="AO271" s="5"/>
    </row>
    <row r="272" spans="36:41" s="4" customFormat="1">
      <c r="AJ272" s="5"/>
      <c r="AK272" s="5"/>
      <c r="AL272" s="5"/>
      <c r="AM272" s="5"/>
      <c r="AN272" s="5"/>
      <c r="AO272" s="5"/>
    </row>
    <row r="273" spans="36:41" s="4" customFormat="1">
      <c r="AJ273" s="5"/>
      <c r="AK273" s="5"/>
      <c r="AL273" s="5"/>
      <c r="AM273" s="5"/>
      <c r="AN273" s="5"/>
      <c r="AO273" s="5"/>
    </row>
  </sheetData>
  <sheetProtection sheet="1" objects="1" scenarios="1"/>
  <scenarios current="0" show="0">
    <scenario name="Phi_n Top" count="21" user="Paul Basore" comment="Created by Paul Basore on 31-03-2016_x000a_Modified by Paul Basore on 31-03-2016">
      <inputCells r="B3" val="b4+0.01"/>
      <inputCells r="C3" val="c4+0.01"/>
      <inputCells r="D3" val="d4+0.01"/>
      <inputCells r="E3" val="e4+0.01"/>
      <inputCells r="F3" val="f4+0.01"/>
      <inputCells r="G3" val="g4+0.01"/>
      <inputCells r="H3" val="h4+0.01"/>
      <inputCells r="I3" val="i4+0.01"/>
      <inputCells r="J3" val="j4+0.01"/>
      <inputCells r="K3" val="k4+0.01"/>
      <inputCells r="L3" val="l4+0.01"/>
      <inputCells r="M3" val="m4+0.01"/>
      <inputCells r="N3" val="n4+0.01"/>
      <inputCells r="O3" val="o4+0.01"/>
      <inputCells r="P3" val="p4+0.01"/>
      <inputCells r="Q3" val="q4+0.01"/>
      <inputCells r="R3" val="r4+0.01"/>
      <inputCells r="S3" val="s4+0.01"/>
      <inputCells r="T3" val="t4+0.01"/>
      <inputCells r="U3" val="u4+0.01"/>
      <inputCells r="V3" val="v4+0.01"/>
    </scenario>
  </scenarios>
  <pageMargins left="0.7" right="0.7" top="0.75" bottom="0.75" header="0.3" footer="0.3"/>
  <pageSetup scale="54"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dateQs">
                <anchor moveWithCells="1" sizeWithCells="1">
                  <from>
                    <xdr:col>0</xdr:col>
                    <xdr:colOff>47625</xdr:colOff>
                    <xdr:row>5</xdr:row>
                    <xdr:rowOff>0</xdr:rowOff>
                  </from>
                  <to>
                    <xdr:col>0</xdr:col>
                    <xdr:colOff>581025</xdr:colOff>
                    <xdr:row>6</xdr:row>
                    <xdr:rowOff>0</xdr:rowOff>
                  </to>
                </anchor>
              </controlPr>
            </control>
          </mc:Choice>
        </mc:AlternateContent>
        <mc:AlternateContent xmlns:mc="http://schemas.openxmlformats.org/markup-compatibility/2006">
          <mc:Choice Requires="x14">
            <control shapeId="4098" r:id="rId4" name="Button 2">
              <controlPr defaultSize="0" print="0" autoFill="0" autoPict="0" macro="[0]!SolveElectric">
                <anchor moveWithCells="1" sizeWithCells="1">
                  <from>
                    <xdr:col>0</xdr:col>
                    <xdr:colOff>38100</xdr:colOff>
                    <xdr:row>7</xdr:row>
                    <xdr:rowOff>9525</xdr:rowOff>
                  </from>
                  <to>
                    <xdr:col>0</xdr:col>
                    <xdr:colOff>581025</xdr:colOff>
                    <xdr:row>8</xdr:row>
                    <xdr:rowOff>19050</xdr:rowOff>
                  </to>
                </anchor>
              </controlPr>
            </control>
          </mc:Choice>
        </mc:AlternateContent>
        <mc:AlternateContent xmlns:mc="http://schemas.openxmlformats.org/markup-compatibility/2006">
          <mc:Choice Requires="x14">
            <control shapeId="4099" r:id="rId5" name="Button 3">
              <controlPr defaultSize="0" print="0" autoFill="0" autoPict="0" macro="[0]!ResetElectric">
                <anchor moveWithCells="1" sizeWithCells="1">
                  <from>
                    <xdr:col>0</xdr:col>
                    <xdr:colOff>28575</xdr:colOff>
                    <xdr:row>9</xdr:row>
                    <xdr:rowOff>85725</xdr:rowOff>
                  </from>
                  <to>
                    <xdr:col>0</xdr:col>
                    <xdr:colOff>581025</xdr:colOff>
                    <xdr:row>10</xdr:row>
                    <xdr:rowOff>57150</xdr:rowOff>
                  </to>
                </anchor>
              </controlPr>
            </control>
          </mc:Choice>
        </mc:AlternateContent>
        <mc:AlternateContent xmlns:mc="http://schemas.openxmlformats.org/markup-compatibility/2006">
          <mc:Choice Requires="x14">
            <control shapeId="4100" r:id="rId6" name="Button 4">
              <controlPr defaultSize="0" print="0" autoFill="0" autoPict="0" macro="[0]!SolveSpectral">
                <anchor moveWithCells="1" sizeWithCells="1">
                  <from>
                    <xdr:col>0</xdr:col>
                    <xdr:colOff>47625</xdr:colOff>
                    <xdr:row>15</xdr:row>
                    <xdr:rowOff>9525</xdr:rowOff>
                  </from>
                  <to>
                    <xdr:col>0</xdr:col>
                    <xdr:colOff>571500</xdr:colOff>
                    <xdr:row>16</xdr:row>
                    <xdr:rowOff>19050</xdr:rowOff>
                  </to>
                </anchor>
              </controlPr>
            </control>
          </mc:Choice>
        </mc:AlternateContent>
        <mc:AlternateContent xmlns:mc="http://schemas.openxmlformats.org/markup-compatibility/2006">
          <mc:Choice Requires="x14">
            <control shapeId="4101" r:id="rId7" name="Button 5">
              <controlPr defaultSize="0" print="0" autoFill="0" autoPict="0" macro="[0]!SolveSpatial">
                <anchor moveWithCells="1" sizeWithCells="1">
                  <from>
                    <xdr:col>0</xdr:col>
                    <xdr:colOff>57150</xdr:colOff>
                    <xdr:row>12</xdr:row>
                    <xdr:rowOff>180975</xdr:rowOff>
                  </from>
                  <to>
                    <xdr:col>0</xdr:col>
                    <xdr:colOff>581025</xdr:colOff>
                    <xdr:row>13</xdr:row>
                    <xdr:rowOff>190500</xdr:rowOff>
                  </to>
                </anchor>
              </controlPr>
            </control>
          </mc:Choice>
        </mc:AlternateContent>
        <mc:AlternateContent xmlns:mc="http://schemas.openxmlformats.org/markup-compatibility/2006">
          <mc:Choice Requires="x14">
            <control shapeId="4102" r:id="rId8" name="Button 6">
              <controlPr defaultSize="0" print="0" autoFill="0" autoPict="0" macro="[0]!SolveIV">
                <anchor moveWithCells="1" sizeWithCells="1">
                  <from>
                    <xdr:col>0</xdr:col>
                    <xdr:colOff>28575</xdr:colOff>
                    <xdr:row>11</xdr:row>
                    <xdr:rowOff>28575</xdr:rowOff>
                  </from>
                  <to>
                    <xdr:col>0</xdr:col>
                    <xdr:colOff>571500</xdr:colOff>
                    <xdr:row>12</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Y212"/>
  <sheetViews>
    <sheetView zoomScale="85" zoomScaleNormal="85" zoomScalePageLayoutView="85" workbookViewId="0"/>
  </sheetViews>
  <sheetFormatPr defaultColWidth="8.85546875" defaultRowHeight="15"/>
  <cols>
    <col min="1" max="1" width="10" style="1" customWidth="1"/>
    <col min="2" max="3" width="9.7109375" style="1" customWidth="1"/>
    <col min="4" max="8" width="9.7109375" style="4" customWidth="1"/>
    <col min="9" max="9" width="9.7109375" style="1" customWidth="1"/>
    <col min="10" max="24" width="9.7109375" style="4" customWidth="1"/>
    <col min="25" max="16384" width="8.85546875" style="4"/>
  </cols>
  <sheetData>
    <row r="1" spans="1:24">
      <c r="A1" s="58" t="s">
        <v>218</v>
      </c>
      <c r="B1" s="58"/>
      <c r="C1" s="58"/>
      <c r="D1"/>
      <c r="E1" t="s">
        <v>78</v>
      </c>
      <c r="F1" s="13">
        <f>MAX(B3:V23)-MIN(B3:V23)</f>
        <v>7.154909018319602E-3</v>
      </c>
      <c r="G1" t="s">
        <v>18</v>
      </c>
      <c r="H1" s="19" t="s">
        <v>73</v>
      </c>
      <c r="I1" s="20" t="str">
        <f>IF(Device!$C$6&gt;0,"p-type","n-type")</f>
        <v>p-type</v>
      </c>
      <c r="J1"/>
      <c r="K1"/>
      <c r="L1"/>
      <c r="M1" s="13">
        <f>Psi!$K$1</f>
        <v>-0.34975189407832435</v>
      </c>
      <c r="N1" t="s">
        <v>196</v>
      </c>
      <c r="O1"/>
      <c r="P1" s="14">
        <f>ABS(Device!$C$6)/(Device!S$8*EXP(-M1/Device!$O$6))</f>
        <v>0.99999999999850497</v>
      </c>
      <c r="Q1" t="s">
        <v>220</v>
      </c>
      <c r="R1"/>
      <c r="S1" s="93">
        <f>Device!O8*Device!F6*ABS(Device!C6)*Device!C2*Device!I2/Device!F3</f>
        <v>3.5178348174302036E-2</v>
      </c>
      <c r="T1" t="s">
        <v>390</v>
      </c>
      <c r="U1"/>
    </row>
    <row r="2" spans="1:24">
      <c r="A2" s="3"/>
      <c r="B2" s="3"/>
      <c r="C2" s="24"/>
      <c r="I2" s="4"/>
    </row>
    <row r="3" spans="1:24" s="1" customFormat="1">
      <c r="A3" s="44" t="s">
        <v>2</v>
      </c>
      <c r="B3" s="90">
        <v>3.4397942228151287E-3</v>
      </c>
      <c r="C3" s="90">
        <v>3.6426104620284707E-3</v>
      </c>
      <c r="D3" s="90">
        <v>4.1183458386884041E-3</v>
      </c>
      <c r="E3" s="90">
        <v>4.6908082525592698E-3</v>
      </c>
      <c r="F3" s="90">
        <v>5.2801445969680588E-3</v>
      </c>
      <c r="G3" s="90">
        <v>5.8255740193507294E-3</v>
      </c>
      <c r="H3" s="90">
        <v>6.2919784831082497E-3</v>
      </c>
      <c r="I3" s="90">
        <v>6.6633285186042234E-3</v>
      </c>
      <c r="J3" s="90">
        <v>6.9325144805921692E-3</v>
      </c>
      <c r="K3" s="90">
        <v>7.0967314044554095E-3</v>
      </c>
      <c r="L3" s="90">
        <v>7.154909018319602E-3</v>
      </c>
      <c r="M3" s="90">
        <v>7.1069115519500079E-3</v>
      </c>
      <c r="N3" s="90">
        <v>6.9531894101664358E-3</v>
      </c>
      <c r="O3" s="90">
        <v>6.6951452458803981E-3</v>
      </c>
      <c r="P3" s="90">
        <v>6.3361024971540182E-3</v>
      </c>
      <c r="Q3" s="90">
        <v>5.883892662694545E-3</v>
      </c>
      <c r="R3" s="90">
        <v>5.3563374167833466E-3</v>
      </c>
      <c r="S3" s="90">
        <v>4.791758904976403E-3</v>
      </c>
      <c r="T3" s="90">
        <v>4.2623498652358842E-3</v>
      </c>
      <c r="U3" s="90">
        <v>3.8743965308078187E-3</v>
      </c>
      <c r="V3" s="90">
        <v>3.7308413499671155E-3</v>
      </c>
      <c r="X3" s="4"/>
    </row>
    <row r="4" spans="1:24">
      <c r="A4" s="46"/>
      <c r="B4" s="96">
        <f>Psi!B4+Device!$O$6*LN(1+MAX(0,Gamma!B217*$P$1))</f>
        <v>3.4148101346941732E-3</v>
      </c>
      <c r="C4" s="96">
        <f>Psi!C4+Device!$O$6*LN(1+MAX(0,Gamma!C217*$P$1))</f>
        <v>3.6102693438406887E-3</v>
      </c>
      <c r="D4" s="96">
        <f>Psi!D4+Device!$O$6*LN(1+MAX(0,Gamma!D217*$P$1))</f>
        <v>4.079088129997176E-3</v>
      </c>
      <c r="E4" s="96">
        <f>Psi!E4+Device!$O$6*LN(1+MAX(0,Gamma!E217*$P$1))</f>
        <v>4.6526942166927598E-3</v>
      </c>
      <c r="F4" s="96">
        <f>Psi!F4+Device!$O$6*LN(1+MAX(0,Gamma!F217*$P$1))</f>
        <v>5.2431074175032068E-3</v>
      </c>
      <c r="G4" s="96">
        <f>Psi!G4+Device!$O$6*LN(1+MAX(0,Gamma!G217*$P$1))</f>
        <v>5.7890977265021423E-3</v>
      </c>
      <c r="H4" s="96">
        <f>Psi!H4+Device!$O$6*LN(1+MAX(0,Gamma!H217*$P$1))</f>
        <v>6.2557801521687011E-3</v>
      </c>
      <c r="I4" s="96">
        <f>Psi!I4+Device!$O$6*LN(1+MAX(0,Gamma!I217*$P$1))</f>
        <v>6.62725921181085E-3</v>
      </c>
      <c r="J4" s="96">
        <f>Psi!J4+Device!$O$6*LN(1+MAX(0,Gamma!J217*$P$1))</f>
        <v>6.8965106832310314E-3</v>
      </c>
      <c r="K4" s="96">
        <f>Psi!K4+Device!$O$6*LN(1+MAX(0,Gamma!K217*$P$1))</f>
        <v>7.0607617809752684E-3</v>
      </c>
      <c r="L4" s="96">
        <f>Psi!L4+Device!$O$6*LN(1+MAX(0,Gamma!L217*$P$1))</f>
        <v>7.1189577432519448E-3</v>
      </c>
      <c r="M4" s="96">
        <f>Psi!M4+Device!$O$6*LN(1+MAX(0,Gamma!M217*$P$1))</f>
        <v>7.0709656965430353E-3</v>
      </c>
      <c r="N4" s="96">
        <f>Psi!N4+Device!$O$6*LN(1+MAX(0,Gamma!N217*$P$1))</f>
        <v>6.9172313717654841E-3</v>
      </c>
      <c r="O4" s="96">
        <f>Psi!O4+Device!$O$6*LN(1+MAX(0,Gamma!O217*$P$1))</f>
        <v>6.6591419345432669E-3</v>
      </c>
      <c r="P4" s="96">
        <f>Psi!P4+Device!$O$6*LN(1+MAX(0,Gamma!P217*$P$1))</f>
        <v>6.2999811936606774E-3</v>
      </c>
      <c r="Q4" s="96">
        <f>Psi!Q4+Device!$O$6*LN(1+MAX(0,Gamma!Q217*$P$1))</f>
        <v>5.8474953697995628E-3</v>
      </c>
      <c r="R4" s="96">
        <f>Psi!R4+Device!$O$6*LN(1+MAX(0,Gamma!R217*$P$1))</f>
        <v>5.3193355927511586E-3</v>
      </c>
      <c r="S4" s="96">
        <f>Psi!S4+Device!$O$6*LN(1+MAX(0,Gamma!S217*$P$1))</f>
        <v>4.7535877334202361E-3</v>
      </c>
      <c r="T4" s="96">
        <f>Psi!T4+Device!$O$6*LN(1+MAX(0,Gamma!T217*$P$1))</f>
        <v>4.2223937331369388E-3</v>
      </c>
      <c r="U4" s="96">
        <f>Psi!U4+Device!$O$6*LN(1+MAX(0,Gamma!U217*$P$1))</f>
        <v>3.8326748658432911E-3</v>
      </c>
      <c r="V4" s="96">
        <f>Psi!V4+Device!$O$6*LN(1+MAX(0,Gamma!V217*$P$1))</f>
        <v>3.6883894882140719E-3</v>
      </c>
    </row>
    <row r="5" spans="1:24">
      <c r="A5" s="4"/>
      <c r="B5" s="96">
        <f>Psi!B5+Device!$O$6*LN(1+MAX(0,Gamma!B218*$P$1))</f>
        <v>3.3663321002278803E-3</v>
      </c>
      <c r="C5" s="96">
        <f>Psi!C5+Device!$O$6*LN(1+MAX(0,Gamma!C218*$P$1))</f>
        <v>3.5544071570959373E-3</v>
      </c>
      <c r="D5" s="96">
        <f>Psi!D5+Device!$O$6*LN(1+MAX(0,Gamma!D218*$P$1))</f>
        <v>4.0174356097505961E-3</v>
      </c>
      <c r="E5" s="96">
        <f>Psi!E5+Device!$O$6*LN(1+MAX(0,Gamma!E218*$P$1))</f>
        <v>4.5946768924607969E-3</v>
      </c>
      <c r="F5" s="96">
        <f>Psi!F5+Device!$O$6*LN(1+MAX(0,Gamma!F218*$P$1))</f>
        <v>5.1882441182325495E-3</v>
      </c>
      <c r="G5" s="96">
        <f>Psi!G5+Device!$O$6*LN(1+MAX(0,Gamma!G218*$P$1))</f>
        <v>5.73587314592525E-3</v>
      </c>
      <c r="H5" s="96">
        <f>Psi!H5+Device!$O$6*LN(1+MAX(0,Gamma!H218*$P$1))</f>
        <v>6.2033377774903106E-3</v>
      </c>
      <c r="I5" s="96">
        <f>Psi!I5+Device!$O$6*LN(1+MAX(0,Gamma!I218*$P$1))</f>
        <v>6.5751635846980011E-3</v>
      </c>
      <c r="J5" s="96">
        <f>Psi!J5+Device!$O$6*LN(1+MAX(0,Gamma!J218*$P$1))</f>
        <v>6.8445735774642193E-3</v>
      </c>
      <c r="K5" s="96">
        <f>Psi!K5+Device!$O$6*LN(1+MAX(0,Gamma!K218*$P$1))</f>
        <v>7.0088960725860489E-3</v>
      </c>
      <c r="L5" s="96">
        <f>Psi!L5+Device!$O$6*LN(1+MAX(0,Gamma!L218*$P$1))</f>
        <v>7.0671202214202073E-3</v>
      </c>
      <c r="M5" s="96">
        <f>Psi!M5+Device!$O$6*LN(1+MAX(0,Gamma!M218*$P$1))</f>
        <v>7.0191241072458154E-3</v>
      </c>
      <c r="N5" s="96">
        <f>Psi!N5+Device!$O$6*LN(1+MAX(0,Gamma!N218*$P$1))</f>
        <v>6.8653385494497707E-3</v>
      </c>
      <c r="O5" s="96">
        <f>Psi!O5+Device!$O$6*LN(1+MAX(0,Gamma!O218*$P$1))</f>
        <v>6.6071058803591287E-3</v>
      </c>
      <c r="P5" s="96">
        <f>Psi!P5+Device!$O$6*LN(1+MAX(0,Gamma!P218*$P$1))</f>
        <v>6.2475909595969374E-3</v>
      </c>
      <c r="Q5" s="96">
        <f>Psi!Q5+Device!$O$6*LN(1+MAX(0,Gamma!Q218*$P$1))</f>
        <v>5.7942859863055135E-3</v>
      </c>
      <c r="R5" s="96">
        <f>Psi!R5+Device!$O$6*LN(1+MAX(0,Gamma!R218*$P$1))</f>
        <v>5.2643290618926983E-3</v>
      </c>
      <c r="S5" s="96">
        <f>Psi!S5+Device!$O$6*LN(1+MAX(0,Gamma!S218*$P$1))</f>
        <v>4.6950888038517907E-3</v>
      </c>
      <c r="T5" s="96">
        <f>Psi!T5+Device!$O$6*LN(1+MAX(0,Gamma!T218*$P$1))</f>
        <v>4.1585314180739479E-3</v>
      </c>
      <c r="U5" s="96">
        <f>Psi!U5+Device!$O$6*LN(1+MAX(0,Gamma!U218*$P$1))</f>
        <v>3.7634891995812513E-3</v>
      </c>
      <c r="V5" s="96">
        <f>Psi!V5+Device!$O$6*LN(1+MAX(0,Gamma!V218*$P$1))</f>
        <v>3.6170029535416096E-3</v>
      </c>
    </row>
    <row r="6" spans="1:24">
      <c r="A6" s="46"/>
      <c r="B6" s="96">
        <f>Psi!B6+Device!$O$6*LN(1+MAX(0,Gamma!B219*$P$1))</f>
        <v>3.3036095113066991E-3</v>
      </c>
      <c r="C6" s="96">
        <f>Psi!C6+Device!$O$6*LN(1+MAX(0,Gamma!C219*$P$1))</f>
        <v>3.4878533149207279E-3</v>
      </c>
      <c r="D6" s="96">
        <f>Psi!D6+Device!$O$6*LN(1+MAX(0,Gamma!D219*$P$1))</f>
        <v>3.9502677509180547E-3</v>
      </c>
      <c r="E6" s="96">
        <f>Psi!E6+Device!$O$6*LN(1+MAX(0,Gamma!E219*$P$1))</f>
        <v>4.5340655120568946E-3</v>
      </c>
      <c r="F6" s="96">
        <f>Psi!F6+Device!$O$6*LN(1+MAX(0,Gamma!F219*$P$1))</f>
        <v>5.1328362282408923E-3</v>
      </c>
      <c r="G6" s="96">
        <f>Psi!G6+Device!$O$6*LN(1+MAX(0,Gamma!G219*$P$1))</f>
        <v>5.6831683594784719E-3</v>
      </c>
      <c r="H6" s="96">
        <f>Psi!H6+Device!$O$6*LN(1+MAX(0,Gamma!H219*$P$1))</f>
        <v>6.1518981159949171E-3</v>
      </c>
      <c r="I6" s="96">
        <f>Psi!I6+Device!$O$6*LN(1+MAX(0,Gamma!I219*$P$1))</f>
        <v>6.524280978923774E-3</v>
      </c>
      <c r="J6" s="96">
        <f>Psi!J6+Device!$O$6*LN(1+MAX(0,Gamma!J219*$P$1))</f>
        <v>6.7939358072682992E-3</v>
      </c>
      <c r="K6" s="96">
        <f>Psi!K6+Device!$O$6*LN(1+MAX(0,Gamma!K219*$P$1))</f>
        <v>6.9583646267316656E-3</v>
      </c>
      <c r="L6" s="96">
        <f>Psi!L6+Device!$O$6*LN(1+MAX(0,Gamma!L219*$P$1))</f>
        <v>7.0166242456829548E-3</v>
      </c>
      <c r="M6" s="96">
        <f>Psi!M6+Device!$O$6*LN(1+MAX(0,Gamma!M219*$P$1))</f>
        <v>6.9686142287175273E-3</v>
      </c>
      <c r="N6" s="96">
        <f>Psi!N6+Device!$O$6*LN(1+MAX(0,Gamma!N219*$P$1))</f>
        <v>6.8147384611154087E-3</v>
      </c>
      <c r="O6" s="96">
        <f>Psi!O6+Device!$O$6*LN(1+MAX(0,Gamma!O219*$P$1))</f>
        <v>6.5562680135367616E-3</v>
      </c>
      <c r="P6" s="96">
        <f>Psi!P6+Device!$O$6*LN(1+MAX(0,Gamma!P219*$P$1))</f>
        <v>6.1961701068590251E-3</v>
      </c>
      <c r="Q6" s="96">
        <f>Psi!Q6+Device!$O$6*LN(1+MAX(0,Gamma!Q219*$P$1))</f>
        <v>5.7415197548066326E-3</v>
      </c>
      <c r="R6" s="96">
        <f>Psi!R6+Device!$O$6*LN(1+MAX(0,Gamma!R219*$P$1))</f>
        <v>5.2085981619126361E-3</v>
      </c>
      <c r="S6" s="96">
        <f>Psi!S6+Device!$O$6*LN(1+MAX(0,Gamma!S219*$P$1))</f>
        <v>4.6335549566637576E-3</v>
      </c>
      <c r="T6" s="96">
        <f>Psi!T6+Device!$O$6*LN(1+MAX(0,Gamma!T219*$P$1))</f>
        <v>4.0879921458393444E-3</v>
      </c>
      <c r="U6" s="96">
        <f>Psi!U6+Device!$O$6*LN(1+MAX(0,Gamma!U219*$P$1))</f>
        <v>3.6839576080684288E-3</v>
      </c>
      <c r="V6" s="96">
        <f>Psi!V6+Device!$O$6*LN(1+MAX(0,Gamma!V219*$P$1))</f>
        <v>3.5337583571979406E-3</v>
      </c>
    </row>
    <row r="7" spans="1:24">
      <c r="A7" s="46"/>
      <c r="B7" s="96">
        <f>Psi!B7+Device!$O$6*LN(1+MAX(0,Gamma!B220*$P$1))</f>
        <v>3.226621172024879E-3</v>
      </c>
      <c r="C7" s="96">
        <f>Psi!C7+Device!$O$6*LN(1+MAX(0,Gamma!C220*$P$1))</f>
        <v>3.4098365794215163E-3</v>
      </c>
      <c r="D7" s="96">
        <f>Psi!D7+Device!$O$6*LN(1+MAX(0,Gamma!D220*$P$1))</f>
        <v>3.8764487553996298E-3</v>
      </c>
      <c r="E7" s="96">
        <f>Psi!E7+Device!$O$6*LN(1+MAX(0,Gamma!E220*$P$1))</f>
        <v>4.4701016011844223E-3</v>
      </c>
      <c r="F7" s="96">
        <f>Psi!F7+Device!$O$6*LN(1+MAX(0,Gamma!F220*$P$1))</f>
        <v>5.076120641505177E-3</v>
      </c>
      <c r="G7" s="96">
        <f>Psi!G7+Device!$O$6*LN(1+MAX(0,Gamma!G220*$P$1))</f>
        <v>5.6301894536914428E-3</v>
      </c>
      <c r="H7" s="96">
        <f>Psi!H7+Device!$O$6*LN(1+MAX(0,Gamma!H220*$P$1))</f>
        <v>6.1006412020948057E-3</v>
      </c>
      <c r="I7" s="96">
        <f>Psi!I7+Device!$O$6*LN(1+MAX(0,Gamma!I220*$P$1))</f>
        <v>6.4737808436606693E-3</v>
      </c>
      <c r="J7" s="96">
        <f>Psi!J7+Device!$O$6*LN(1+MAX(0,Gamma!J220*$P$1))</f>
        <v>6.7437606928437144E-3</v>
      </c>
      <c r="K7" s="96">
        <f>Psi!K7+Device!$O$6*LN(1+MAX(0,Gamma!K220*$P$1))</f>
        <v>6.9083294152573358E-3</v>
      </c>
      <c r="L7" s="96">
        <f>Psi!L7+Device!$O$6*LN(1+MAX(0,Gamma!L220*$P$1))</f>
        <v>6.9666306739187278E-3</v>
      </c>
      <c r="M7" s="96">
        <f>Psi!M7+Device!$O$6*LN(1+MAX(0,Gamma!M220*$P$1))</f>
        <v>6.9185981719525136E-3</v>
      </c>
      <c r="N7" s="96">
        <f>Psi!N7+Device!$O$6*LN(1+MAX(0,Gamma!N220*$P$1))</f>
        <v>6.7645950029358659E-3</v>
      </c>
      <c r="O7" s="96">
        <f>Psi!O7+Device!$O$6*LN(1+MAX(0,Gamma!O220*$P$1))</f>
        <v>6.5057986608084159E-3</v>
      </c>
      <c r="P7" s="96">
        <f>Psi!P7+Device!$O$6*LN(1+MAX(0,Gamma!P220*$P$1))</f>
        <v>6.1449014652019823E-3</v>
      </c>
      <c r="Q7" s="96">
        <f>Psi!Q7+Device!$O$6*LN(1+MAX(0,Gamma!Q220*$P$1))</f>
        <v>5.6884073962066651E-3</v>
      </c>
      <c r="R7" s="96">
        <f>Psi!R7+Device!$O$6*LN(1+MAX(0,Gamma!R220*$P$1))</f>
        <v>5.1513953129785055E-3</v>
      </c>
      <c r="S7" s="96">
        <f>Psi!S7+Device!$O$6*LN(1+MAX(0,Gamma!S220*$P$1))</f>
        <v>4.5682611273612011E-3</v>
      </c>
      <c r="T7" s="96">
        <f>Psi!T7+Device!$O$6*LN(1+MAX(0,Gamma!T220*$P$1))</f>
        <v>4.0099428841001887E-3</v>
      </c>
      <c r="U7" s="96">
        <f>Psi!U7+Device!$O$6*LN(1+MAX(0,Gamma!U220*$P$1))</f>
        <v>3.5930556338424676E-3</v>
      </c>
      <c r="V7" s="96">
        <f>Psi!V7+Device!$O$6*LN(1+MAX(0,Gamma!V220*$P$1))</f>
        <v>3.4375625245138702E-3</v>
      </c>
    </row>
    <row r="8" spans="1:24">
      <c r="A8" s="46"/>
      <c r="B8" s="96">
        <f>Psi!B8+Device!$O$6*LN(1+MAX(0,Gamma!B221*$P$1))</f>
        <v>3.1365052583072119E-3</v>
      </c>
      <c r="C8" s="96">
        <f>Psi!C8+Device!$O$6*LN(1+MAX(0,Gamma!C221*$P$1))</f>
        <v>3.321616850743646E-3</v>
      </c>
      <c r="D8" s="96">
        <f>Psi!D8+Device!$O$6*LN(1+MAX(0,Gamma!D221*$P$1))</f>
        <v>3.7977106933956908E-3</v>
      </c>
      <c r="E8" s="96">
        <f>Psi!E8+Device!$O$6*LN(1+MAX(0,Gamma!E221*$P$1))</f>
        <v>4.40485890095213E-3</v>
      </c>
      <c r="F8" s="96">
        <f>Psi!F8+Device!$O$6*LN(1+MAX(0,Gamma!F221*$P$1))</f>
        <v>5.0201642677664571E-3</v>
      </c>
      <c r="G8" s="96">
        <f>Psi!G8+Device!$O$6*LN(1+MAX(0,Gamma!G221*$P$1))</f>
        <v>5.5789537597971117E-3</v>
      </c>
      <c r="H8" s="96">
        <f>Psi!H8+Device!$O$6*LN(1+MAX(0,Gamma!H221*$P$1))</f>
        <v>6.0515484802696811E-3</v>
      </c>
      <c r="I8" s="96">
        <f>Psi!I8+Device!$O$6*LN(1+MAX(0,Gamma!I221*$P$1))</f>
        <v>6.4256289646013546E-3</v>
      </c>
      <c r="J8" s="96">
        <f>Psi!J8+Device!$O$6*LN(1+MAX(0,Gamma!J221*$P$1))</f>
        <v>6.696005364667636E-3</v>
      </c>
      <c r="K8" s="96">
        <f>Psi!K8+Device!$O$6*LN(1+MAX(0,Gamma!K221*$P$1))</f>
        <v>6.860745312213699E-3</v>
      </c>
      <c r="L8" s="96">
        <f>Psi!L8+Device!$O$6*LN(1+MAX(0,Gamma!L221*$P$1))</f>
        <v>6.9190925473462178E-3</v>
      </c>
      <c r="M8" s="96">
        <f>Psi!M8+Device!$O$6*LN(1+MAX(0,Gamma!M221*$P$1))</f>
        <v>6.8710305533349414E-3</v>
      </c>
      <c r="N8" s="96">
        <f>Psi!N8+Device!$O$6*LN(1+MAX(0,Gamma!N221*$P$1))</f>
        <v>6.7168649655125305E-3</v>
      </c>
      <c r="O8" s="96">
        <f>Psi!O8+Device!$O$6*LN(1+MAX(0,Gamma!O221*$P$1))</f>
        <v>6.4576634919224244E-3</v>
      </c>
      <c r="P8" s="96">
        <f>Psi!P8+Device!$O$6*LN(1+MAX(0,Gamma!P221*$P$1))</f>
        <v>6.095767689876061E-3</v>
      </c>
      <c r="Q8" s="96">
        <f>Psi!Q8+Device!$O$6*LN(1+MAX(0,Gamma!Q221*$P$1))</f>
        <v>5.6369707220944639E-3</v>
      </c>
      <c r="R8" s="96">
        <f>Psi!R8+Device!$O$6*LN(1+MAX(0,Gamma!R221*$P$1))</f>
        <v>5.0948018910897406E-3</v>
      </c>
      <c r="S8" s="96">
        <f>Psi!S8+Device!$O$6*LN(1+MAX(0,Gamma!S221*$P$1))</f>
        <v>4.5013265358962665E-3</v>
      </c>
      <c r="T8" s="96">
        <f>Psi!T8+Device!$O$6*LN(1+MAX(0,Gamma!T221*$P$1))</f>
        <v>3.9263502811612691E-3</v>
      </c>
      <c r="U8" s="96">
        <f>Psi!U8+Device!$O$6*LN(1+MAX(0,Gamma!U221*$P$1))</f>
        <v>3.4924701967361618E-3</v>
      </c>
      <c r="V8" s="96">
        <f>Psi!V8+Device!$O$6*LN(1+MAX(0,Gamma!V221*$P$1))</f>
        <v>3.3300078137556773E-3</v>
      </c>
    </row>
    <row r="9" spans="1:24">
      <c r="A9" s="46"/>
      <c r="B9" s="96">
        <f>Psi!B9+Device!$O$6*LN(1+MAX(0,Gamma!B222*$P$1))</f>
        <v>3.0330395892762966E-3</v>
      </c>
      <c r="C9" s="96">
        <f>Psi!C9+Device!$O$6*LN(1+MAX(0,Gamma!C222*$P$1))</f>
        <v>3.2226583965125218E-3</v>
      </c>
      <c r="D9" s="96">
        <f>Psi!D9+Device!$O$6*LN(1+MAX(0,Gamma!D222*$P$1))</f>
        <v>3.713561050153347E-3</v>
      </c>
      <c r="E9" s="96">
        <f>Psi!E9+Device!$O$6*LN(1+MAX(0,Gamma!E222*$P$1))</f>
        <v>4.3381688896469888E-3</v>
      </c>
      <c r="F9" s="96">
        <f>Psi!F9+Device!$O$6*LN(1+MAX(0,Gamma!F222*$P$1))</f>
        <v>4.9647772719191964E-3</v>
      </c>
      <c r="G9" s="96">
        <f>Psi!G9+Device!$O$6*LN(1+MAX(0,Gamma!G222*$P$1))</f>
        <v>5.529204394665835E-3</v>
      </c>
      <c r="H9" s="96">
        <f>Psi!H9+Device!$O$6*LN(1+MAX(0,Gamma!H222*$P$1))</f>
        <v>6.0043175244962948E-3</v>
      </c>
      <c r="I9" s="96">
        <f>Psi!I9+Device!$O$6*LN(1+MAX(0,Gamma!I222*$P$1))</f>
        <v>6.3795037830919905E-3</v>
      </c>
      <c r="J9" s="96">
        <f>Psi!J9+Device!$O$6*LN(1+MAX(0,Gamma!J222*$P$1))</f>
        <v>6.6503375402045721E-3</v>
      </c>
      <c r="K9" s="96">
        <f>Psi!K9+Device!$O$6*LN(1+MAX(0,Gamma!K222*$P$1))</f>
        <v>6.8152778079395154E-3</v>
      </c>
      <c r="L9" s="96">
        <f>Psi!L9+Device!$O$6*LN(1+MAX(0,Gamma!L222*$P$1))</f>
        <v>6.8736730369994507E-3</v>
      </c>
      <c r="M9" s="96">
        <f>Psi!M9+Device!$O$6*LN(1+MAX(0,Gamma!M222*$P$1))</f>
        <v>6.8255770267463814E-3</v>
      </c>
      <c r="N9" s="96">
        <f>Psi!N9+Device!$O$6*LN(1+MAX(0,Gamma!N222*$P$1))</f>
        <v>6.671216514242761E-3</v>
      </c>
      <c r="O9" s="96">
        <f>Psi!O9+Device!$O$6*LN(1+MAX(0,Gamma!O222*$P$1))</f>
        <v>6.4115422521136131E-3</v>
      </c>
      <c r="P9" s="96">
        <f>Psi!P9+Device!$O$6*LN(1+MAX(0,Gamma!P222*$P$1))</f>
        <v>6.0484694326784555E-3</v>
      </c>
      <c r="Q9" s="96">
        <f>Psi!Q9+Device!$O$6*LN(1+MAX(0,Gamma!Q222*$P$1))</f>
        <v>5.5869608809525264E-3</v>
      </c>
      <c r="R9" s="96">
        <f>Psi!R9+Device!$O$6*LN(1+MAX(0,Gamma!R222*$P$1))</f>
        <v>5.0386471051646975E-3</v>
      </c>
      <c r="S9" s="96">
        <f>Psi!S9+Device!$O$6*LN(1+MAX(0,Gamma!S222*$P$1))</f>
        <v>4.4326400736074811E-3</v>
      </c>
      <c r="T9" s="96">
        <f>Psi!T9+Device!$O$6*LN(1+MAX(0,Gamma!T222*$P$1))</f>
        <v>3.8369045181744052E-3</v>
      </c>
      <c r="U9" s="96">
        <f>Psi!U9+Device!$O$6*LN(1+MAX(0,Gamma!U222*$P$1))</f>
        <v>3.381509798729066E-3</v>
      </c>
      <c r="V9" s="96">
        <f>Psi!V9+Device!$O$6*LN(1+MAX(0,Gamma!V222*$P$1))</f>
        <v>3.2102851125319692E-3</v>
      </c>
    </row>
    <row r="10" spans="1:24">
      <c r="A10" s="46"/>
      <c r="B10" s="96">
        <f>Psi!B10+Device!$O$6*LN(1+MAX(0,Gamma!B223*$P$1))</f>
        <v>2.9163433168942995E-3</v>
      </c>
      <c r="C10" s="96">
        <f>Psi!C10+Device!$O$6*LN(1+MAX(0,Gamma!C223*$P$1))</f>
        <v>3.1131332874160655E-3</v>
      </c>
      <c r="D10" s="96">
        <f>Psi!D10+Device!$O$6*LN(1+MAX(0,Gamma!D223*$P$1))</f>
        <v>3.6246409027423892E-3</v>
      </c>
      <c r="E10" s="96">
        <f>Psi!E10+Device!$O$6*LN(1+MAX(0,Gamma!E223*$P$1))</f>
        <v>4.2709995903279516E-3</v>
      </c>
      <c r="F10" s="96">
        <f>Psi!F10+Device!$O$6*LN(1+MAX(0,Gamma!F223*$P$1))</f>
        <v>4.9108755811090362E-3</v>
      </c>
      <c r="G10" s="96">
        <f>Psi!G10+Device!$O$6*LN(1+MAX(0,Gamma!G223*$P$1))</f>
        <v>5.4817721954532632E-3</v>
      </c>
      <c r="H10" s="96">
        <f>Psi!H10+Device!$O$6*LN(1+MAX(0,Gamma!H223*$P$1))</f>
        <v>5.9597226790718168E-3</v>
      </c>
      <c r="I10" s="96">
        <f>Psi!I10+Device!$O$6*LN(1+MAX(0,Gamma!I223*$P$1))</f>
        <v>6.3361576014510897E-3</v>
      </c>
      <c r="J10" s="96">
        <f>Psi!J10+Device!$O$6*LN(1+MAX(0,Gamma!J223*$P$1))</f>
        <v>6.6074960034677409E-3</v>
      </c>
      <c r="K10" s="96">
        <f>Psi!K10+Device!$O$6*LN(1+MAX(0,Gamma!K223*$P$1))</f>
        <v>6.7726636294667426E-3</v>
      </c>
      <c r="L10" s="96">
        <f>Psi!L10+Device!$O$6*LN(1+MAX(0,Gamma!L223*$P$1))</f>
        <v>6.8311054138112349E-3</v>
      </c>
      <c r="M10" s="96">
        <f>Psi!M10+Device!$O$6*LN(1+MAX(0,Gamma!M223*$P$1))</f>
        <v>6.7829743511404203E-3</v>
      </c>
      <c r="N10" s="96">
        <f>Psi!N10+Device!$O$6*LN(1+MAX(0,Gamma!N223*$P$1))</f>
        <v>6.6283886241473656E-3</v>
      </c>
      <c r="O10" s="96">
        <f>Psi!O10+Device!$O$6*LN(1+MAX(0,Gamma!O223*$P$1))</f>
        <v>6.3681882817406771E-3</v>
      </c>
      <c r="P10" s="96">
        <f>Psi!P10+Device!$O$6*LN(1+MAX(0,Gamma!P223*$P$1))</f>
        <v>6.0037839388320576E-3</v>
      </c>
      <c r="Q10" s="96">
        <f>Psi!Q10+Device!$O$6*LN(1+MAX(0,Gamma!Q223*$P$1))</f>
        <v>5.5392172043085379E-3</v>
      </c>
      <c r="R10" s="96">
        <f>Psi!R10+Device!$O$6*LN(1+MAX(0,Gamma!R223*$P$1))</f>
        <v>4.983867530964396E-3</v>
      </c>
      <c r="S10" s="96">
        <f>Psi!S10+Device!$O$6*LN(1+MAX(0,Gamma!S223*$P$1))</f>
        <v>4.3632294338330309E-3</v>
      </c>
      <c r="T10" s="96">
        <f>Psi!T10+Device!$O$6*LN(1+MAX(0,Gamma!T223*$P$1))</f>
        <v>3.7423875692359416E-3</v>
      </c>
      <c r="U10" s="96">
        <f>Psi!U10+Device!$O$6*LN(1+MAX(0,Gamma!U223*$P$1))</f>
        <v>3.2604530752674893E-3</v>
      </c>
      <c r="V10" s="96">
        <f>Psi!V10+Device!$O$6*LN(1+MAX(0,Gamma!V223*$P$1))</f>
        <v>3.0785384254578461E-3</v>
      </c>
    </row>
    <row r="11" spans="1:24">
      <c r="A11" s="46"/>
      <c r="B11" s="96">
        <f>Psi!B11+Device!$O$6*LN(1+MAX(0,Gamma!B224*$P$1))</f>
        <v>2.7858871832062556E-3</v>
      </c>
      <c r="C11" s="96">
        <f>Psi!C11+Device!$O$6*LN(1+MAX(0,Gamma!C224*$P$1))</f>
        <v>2.9924002938097002E-3</v>
      </c>
      <c r="D11" s="96">
        <f>Psi!D11+Device!$O$6*LN(1+MAX(0,Gamma!D224*$P$1))</f>
        <v>3.530724481720746E-3</v>
      </c>
      <c r="E11" s="96">
        <f>Psi!E11+Device!$O$6*LN(1+MAX(0,Gamma!E224*$P$1))</f>
        <v>4.2034657416385778E-3</v>
      </c>
      <c r="F11" s="96">
        <f>Psi!F11+Device!$O$6*LN(1+MAX(0,Gamma!F224*$P$1))</f>
        <v>4.8584769372867383E-3</v>
      </c>
      <c r="G11" s="96">
        <f>Psi!G11+Device!$O$6*LN(1+MAX(0,Gamma!G224*$P$1))</f>
        <v>5.4365719009479025E-3</v>
      </c>
      <c r="H11" s="96">
        <f>Psi!H11+Device!$O$6*LN(1+MAX(0,Gamma!H224*$P$1))</f>
        <v>5.9176110462339374E-3</v>
      </c>
      <c r="I11" s="96">
        <f>Psi!I11+Device!$O$6*LN(1+MAX(0,Gamma!I224*$P$1))</f>
        <v>6.295414081866426E-3</v>
      </c>
      <c r="J11" s="96">
        <f>Psi!J11+Device!$O$6*LN(1+MAX(0,Gamma!J224*$P$1))</f>
        <v>6.5672879754851829E-3</v>
      </c>
      <c r="K11" s="96">
        <f>Psi!K11+Device!$O$6*LN(1+MAX(0,Gamma!K224*$P$1))</f>
        <v>6.7327089836533632E-3</v>
      </c>
      <c r="L11" s="96">
        <f>Psi!L11+Device!$O$6*LN(1+MAX(0,Gamma!L224*$P$1))</f>
        <v>6.7911909782023367E-3</v>
      </c>
      <c r="M11" s="96">
        <f>Psi!M11+Device!$O$6*LN(1+MAX(0,Gamma!M224*$P$1))</f>
        <v>6.743028948898242E-3</v>
      </c>
      <c r="N11" s="96">
        <f>Psi!N11+Device!$O$6*LN(1+MAX(0,Gamma!N224*$P$1))</f>
        <v>6.588189080573314E-3</v>
      </c>
      <c r="O11" s="96">
        <f>Psi!O11+Device!$O$6*LN(1+MAX(0,Gamma!O224*$P$1))</f>
        <v>6.3274269317402888E-3</v>
      </c>
      <c r="P11" s="96">
        <f>Psi!P11+Device!$O$6*LN(1+MAX(0,Gamma!P224*$P$1))</f>
        <v>5.9615622290182619E-3</v>
      </c>
      <c r="Q11" s="96">
        <f>Psi!Q11+Device!$O$6*LN(1+MAX(0,Gamma!Q224*$P$1))</f>
        <v>5.4936647263877647E-3</v>
      </c>
      <c r="R11" s="96">
        <f>Psi!R11+Device!$O$6*LN(1+MAX(0,Gamma!R224*$P$1))</f>
        <v>4.9305045993883866E-3</v>
      </c>
      <c r="S11" s="96">
        <f>Psi!S11+Device!$O$6*LN(1+MAX(0,Gamma!S224*$P$1))</f>
        <v>4.2932712918904098E-3</v>
      </c>
      <c r="T11" s="96">
        <f>Psi!T11+Device!$O$6*LN(1+MAX(0,Gamma!T224*$P$1))</f>
        <v>3.6426833351389299E-3</v>
      </c>
      <c r="U11" s="96">
        <f>Psi!U11+Device!$O$6*LN(1+MAX(0,Gamma!U224*$P$1))</f>
        <v>3.1285301179546838E-3</v>
      </c>
      <c r="V11" s="96">
        <f>Psi!V11+Device!$O$6*LN(1+MAX(0,Gamma!V224*$P$1))</f>
        <v>2.9338579264172404E-3</v>
      </c>
    </row>
    <row r="12" spans="1:24">
      <c r="A12" s="46"/>
      <c r="B12" s="96">
        <f>Psi!B12+Device!$O$6*LN(1+MAX(0,Gamma!B225*$P$1))</f>
        <v>2.641266417715647E-3</v>
      </c>
      <c r="C12" s="96">
        <f>Psi!C12+Device!$O$6*LN(1+MAX(0,Gamma!C225*$P$1))</f>
        <v>2.8601181729091688E-3</v>
      </c>
      <c r="D12" s="96">
        <f>Psi!D12+Device!$O$6*LN(1+MAX(0,Gamma!D225*$P$1))</f>
        <v>3.4322477190376552E-3</v>
      </c>
      <c r="E12" s="96">
        <f>Psi!E12+Device!$O$6*LN(1+MAX(0,Gamma!E225*$P$1))</f>
        <v>4.1363658321173814E-3</v>
      </c>
      <c r="F12" s="96">
        <f>Psi!F12+Device!$O$6*LN(1+MAX(0,Gamma!F225*$P$1))</f>
        <v>4.8082193664077382E-3</v>
      </c>
      <c r="G12" s="96">
        <f>Psi!G12+Device!$O$6*LN(1+MAX(0,Gamma!G225*$P$1))</f>
        <v>5.394121195182555E-3</v>
      </c>
      <c r="H12" s="96">
        <f>Psi!H12+Device!$O$6*LN(1+MAX(0,Gamma!H225*$P$1))</f>
        <v>5.8784204296537298E-3</v>
      </c>
      <c r="I12" s="96">
        <f>Psi!I12+Device!$O$6*LN(1+MAX(0,Gamma!I225*$P$1))</f>
        <v>6.2576876905700131E-3</v>
      </c>
      <c r="J12" s="96">
        <f>Psi!J12+Device!$O$6*LN(1+MAX(0,Gamma!J225*$P$1))</f>
        <v>6.5301076884327017E-3</v>
      </c>
      <c r="K12" s="96">
        <f>Psi!K12+Device!$O$6*LN(1+MAX(0,Gamma!K225*$P$1))</f>
        <v>6.6958089263283796E-3</v>
      </c>
      <c r="L12" s="96">
        <f>Psi!L12+Device!$O$6*LN(1+MAX(0,Gamma!L225*$P$1))</f>
        <v>6.7543175293776772E-3</v>
      </c>
      <c r="M12" s="96">
        <f>Psi!M12+Device!$O$6*LN(1+MAX(0,Gamma!M225*$P$1))</f>
        <v>6.706136029029407E-3</v>
      </c>
      <c r="N12" s="96">
        <f>Psi!N12+Device!$O$6*LN(1+MAX(0,Gamma!N225*$P$1))</f>
        <v>6.5510125618756816E-3</v>
      </c>
      <c r="O12" s="96">
        <f>Psi!O12+Device!$O$6*LN(1+MAX(0,Gamma!O225*$P$1))</f>
        <v>6.2896742442791875E-3</v>
      </c>
      <c r="P12" s="96">
        <f>Psi!P12+Device!$O$6*LN(1+MAX(0,Gamma!P225*$P$1))</f>
        <v>5.9222460160154979E-3</v>
      </c>
      <c r="Q12" s="96">
        <f>Psi!Q12+Device!$O$6*LN(1+MAX(0,Gamma!Q225*$P$1))</f>
        <v>5.4508317568856659E-3</v>
      </c>
      <c r="R12" s="96">
        <f>Psi!R12+Device!$O$6*LN(1+MAX(0,Gamma!R225*$P$1))</f>
        <v>4.8792211488453037E-3</v>
      </c>
      <c r="S12" s="96">
        <f>Psi!S12+Device!$O$6*LN(1+MAX(0,Gamma!S225*$P$1))</f>
        <v>4.2236247219163041E-3</v>
      </c>
      <c r="T12" s="96">
        <f>Psi!T12+Device!$O$6*LN(1+MAX(0,Gamma!T225*$P$1))</f>
        <v>3.5383137287210158E-3</v>
      </c>
      <c r="U12" s="96">
        <f>Psi!U12+Device!$O$6*LN(1+MAX(0,Gamma!U225*$P$1))</f>
        <v>2.9854169086155798E-3</v>
      </c>
      <c r="V12" s="96">
        <f>Psi!V12+Device!$O$6*LN(1+MAX(0,Gamma!V225*$P$1))</f>
        <v>2.7757961855248672E-3</v>
      </c>
    </row>
    <row r="13" spans="1:24">
      <c r="A13" s="46"/>
      <c r="B13" s="96">
        <f>Psi!B13+Device!$O$6*LN(1+MAX(0,Gamma!B226*$P$1))</f>
        <v>2.4816558105511749E-3</v>
      </c>
      <c r="C13" s="96">
        <f>Psi!C13+Device!$O$6*LN(1+MAX(0,Gamma!C226*$P$1))</f>
        <v>2.7153736852412545E-3</v>
      </c>
      <c r="D13" s="96">
        <f>Psi!D13+Device!$O$6*LN(1+MAX(0,Gamma!D226*$P$1))</f>
        <v>3.3292118893065948E-3</v>
      </c>
      <c r="E13" s="96">
        <f>Psi!E13+Device!$O$6*LN(1+MAX(0,Gamma!E226*$P$1))</f>
        <v>4.0700839602188631E-3</v>
      </c>
      <c r="F13" s="96">
        <f>Psi!F13+Device!$O$6*LN(1+MAX(0,Gamma!F226*$P$1))</f>
        <v>4.7602424228663596E-3</v>
      </c>
      <c r="G13" s="96">
        <f>Psi!G13+Device!$O$6*LN(1+MAX(0,Gamma!G226*$P$1))</f>
        <v>5.3544245314320693E-3</v>
      </c>
      <c r="H13" s="96">
        <f>Psi!H13+Device!$O$6*LN(1+MAX(0,Gamma!H226*$P$1))</f>
        <v>5.8420622013727963E-3</v>
      </c>
      <c r="I13" s="96">
        <f>Psi!I13+Device!$O$6*LN(1+MAX(0,Gamma!I226*$P$1))</f>
        <v>6.2228690260073905E-3</v>
      </c>
      <c r="J13" s="96">
        <f>Psi!J13+Device!$O$6*LN(1+MAX(0,Gamma!J226*$P$1))</f>
        <v>6.4958207925969354E-3</v>
      </c>
      <c r="K13" s="96">
        <f>Psi!K13+Device!$O$6*LN(1+MAX(0,Gamma!K226*$P$1))</f>
        <v>6.6618332398138578E-3</v>
      </c>
      <c r="L13" s="96">
        <f>Psi!L13+Device!$O$6*LN(1+MAX(0,Gamma!L226*$P$1))</f>
        <v>6.7203442118437965E-3</v>
      </c>
      <c r="M13" s="96">
        <f>Psi!M13+Device!$O$6*LN(1+MAX(0,Gamma!M226*$P$1))</f>
        <v>6.6721656355659565E-3</v>
      </c>
      <c r="N13" s="96">
        <f>Psi!N13+Device!$O$6*LN(1+MAX(0,Gamma!N226*$P$1))</f>
        <v>6.5167253686994747E-3</v>
      </c>
      <c r="O13" s="96">
        <f>Psi!O13+Device!$O$6*LN(1+MAX(0,Gamma!O226*$P$1))</f>
        <v>6.2548227748364773E-3</v>
      </c>
      <c r="P13" s="96">
        <f>Psi!P13+Device!$O$6*LN(1+MAX(0,Gamma!P226*$P$1))</f>
        <v>5.8857511284180642E-3</v>
      </c>
      <c r="Q13" s="96">
        <f>Psi!Q13+Device!$O$6*LN(1+MAX(0,Gamma!Q226*$P$1))</f>
        <v>5.4107343684684289E-3</v>
      </c>
      <c r="R13" s="96">
        <f>Psi!R13+Device!$O$6*LN(1+MAX(0,Gamma!R226*$P$1))</f>
        <v>4.8301830338436328E-3</v>
      </c>
      <c r="S13" s="96">
        <f>Psi!S13+Device!$O$6*LN(1+MAX(0,Gamma!S226*$P$1))</f>
        <v>4.1547342166562357E-3</v>
      </c>
      <c r="T13" s="96">
        <f>Psi!T13+Device!$O$6*LN(1+MAX(0,Gamma!T226*$P$1))</f>
        <v>3.429349385028071E-3</v>
      </c>
      <c r="U13" s="96">
        <f>Psi!U13+Device!$O$6*LN(1+MAX(0,Gamma!U226*$P$1))</f>
        <v>2.8300847734674386E-3</v>
      </c>
      <c r="V13" s="96">
        <f>Psi!V13+Device!$O$6*LN(1+MAX(0,Gamma!V226*$P$1))</f>
        <v>2.6032566001285133E-3</v>
      </c>
    </row>
    <row r="14" spans="1:24">
      <c r="A14" s="46"/>
      <c r="B14" s="96">
        <f>Psi!B14+Device!$O$6*LN(1+MAX(0,Gamma!B227*$P$1))</f>
        <v>2.306289679843216E-3</v>
      </c>
      <c r="C14" s="96">
        <f>Psi!C14+Device!$O$6*LN(1+MAX(0,Gamma!C227*$P$1))</f>
        <v>2.5573132410328706E-3</v>
      </c>
      <c r="D14" s="96">
        <f>Psi!D14+Device!$O$6*LN(1+MAX(0,Gamma!D227*$P$1))</f>
        <v>3.2221280786108343E-3</v>
      </c>
      <c r="E14" s="96">
        <f>Psi!E14+Device!$O$6*LN(1+MAX(0,Gamma!E227*$P$1))</f>
        <v>4.005523333549507E-3</v>
      </c>
      <c r="F14" s="96">
        <f>Psi!F14+Device!$O$6*LN(1+MAX(0,Gamma!F227*$P$1))</f>
        <v>4.7150945581240231E-3</v>
      </c>
      <c r="G14" s="96">
        <f>Psi!G14+Device!$O$6*LN(1+MAX(0,Gamma!G227*$P$1))</f>
        <v>5.3178854011026802E-3</v>
      </c>
      <c r="H14" s="96">
        <f>Psi!H14+Device!$O$6*LN(1+MAX(0,Gamma!H227*$P$1))</f>
        <v>5.8088315782353376E-3</v>
      </c>
      <c r="I14" s="96">
        <f>Psi!I14+Device!$O$6*LN(1+MAX(0,Gamma!I227*$P$1))</f>
        <v>6.1912381075761259E-3</v>
      </c>
      <c r="J14" s="96">
        <f>Psi!J14+Device!$O$6*LN(1+MAX(0,Gamma!J227*$P$1))</f>
        <v>6.4646758814538297E-3</v>
      </c>
      <c r="K14" s="96">
        <f>Psi!K14+Device!$O$6*LN(1+MAX(0,Gamma!K227*$P$1))</f>
        <v>6.6310397545754039E-3</v>
      </c>
      <c r="L14" s="96">
        <f>Psi!L14+Device!$O$6*LN(1+MAX(0,Gamma!L227*$P$1))</f>
        <v>6.6895131267034127E-3</v>
      </c>
      <c r="M14" s="96">
        <f>Psi!M14+Device!$O$6*LN(1+MAX(0,Gamma!M227*$P$1))</f>
        <v>6.6413758235686193E-3</v>
      </c>
      <c r="N14" s="96">
        <f>Psi!N14+Device!$O$6*LN(1+MAX(0,Gamma!N227*$P$1))</f>
        <v>6.4855766376657473E-3</v>
      </c>
      <c r="O14" s="96">
        <f>Psi!O14+Device!$O$6*LN(1+MAX(0,Gamma!O227*$P$1))</f>
        <v>6.2231544158560196E-3</v>
      </c>
      <c r="P14" s="96">
        <f>Psi!P14+Device!$O$6*LN(1+MAX(0,Gamma!P227*$P$1))</f>
        <v>5.8523770866124357E-3</v>
      </c>
      <c r="Q14" s="96">
        <f>Psi!Q14+Device!$O$6*LN(1+MAX(0,Gamma!Q227*$P$1))</f>
        <v>5.3737877090119816E-3</v>
      </c>
      <c r="R14" s="96">
        <f>Psi!R14+Device!$O$6*LN(1+MAX(0,Gamma!R227*$P$1))</f>
        <v>4.7839650316000197E-3</v>
      </c>
      <c r="S14" s="96">
        <f>Psi!S14+Device!$O$6*LN(1+MAX(0,Gamma!S227*$P$1))</f>
        <v>4.0875620878005128E-3</v>
      </c>
      <c r="T14" s="96">
        <f>Psi!T14+Device!$O$6*LN(1+MAX(0,Gamma!T227*$P$1))</f>
        <v>3.3163596941845198E-3</v>
      </c>
      <c r="U14" s="96">
        <f>Psi!U14+Device!$O$6*LN(1+MAX(0,Gamma!U227*$P$1))</f>
        <v>2.6616592671061087E-3</v>
      </c>
      <c r="V14" s="96">
        <f>Psi!V14+Device!$O$6*LN(1+MAX(0,Gamma!V227*$P$1))</f>
        <v>2.415420319984497E-3</v>
      </c>
    </row>
    <row r="15" spans="1:24">
      <c r="A15" s="46"/>
      <c r="B15" s="96">
        <f>Psi!B15+Device!$O$6*LN(1+MAX(0,Gamma!B228*$P$1))</f>
        <v>2.1141319530304887E-3</v>
      </c>
      <c r="C15" s="96">
        <f>Psi!C15+Device!$O$6*LN(1+MAX(0,Gamma!C228*$P$1))</f>
        <v>2.3845085609578579E-3</v>
      </c>
      <c r="D15" s="96">
        <f>Psi!D15+Device!$O$6*LN(1+MAX(0,Gamma!D228*$P$1))</f>
        <v>3.1113283309235841E-3</v>
      </c>
      <c r="E15" s="96">
        <f>Psi!E15+Device!$O$6*LN(1+MAX(0,Gamma!E228*$P$1))</f>
        <v>3.9433857596992165E-3</v>
      </c>
      <c r="F15" s="96">
        <f>Psi!F15+Device!$O$6*LN(1+MAX(0,Gamma!F228*$P$1))</f>
        <v>4.6729834763035395E-3</v>
      </c>
      <c r="G15" s="96">
        <f>Psi!G15+Device!$O$6*LN(1+MAX(0,Gamma!G228*$P$1))</f>
        <v>5.2845651014022058E-3</v>
      </c>
      <c r="H15" s="96">
        <f>Psi!H15+Device!$O$6*LN(1+MAX(0,Gamma!H228*$P$1))</f>
        <v>5.7786639741033551E-3</v>
      </c>
      <c r="I15" s="96">
        <f>Psi!I15+Device!$O$6*LN(1+MAX(0,Gamma!I228*$P$1))</f>
        <v>6.1627248760006354E-3</v>
      </c>
      <c r="J15" s="96">
        <f>Psi!J15+Device!$O$6*LN(1+MAX(0,Gamma!J228*$P$1))</f>
        <v>6.4365627866370678E-3</v>
      </c>
      <c r="K15" s="96">
        <f>Psi!K15+Device!$O$6*LN(1+MAX(0,Gamma!K228*$P$1))</f>
        <v>6.6033352209051623E-3</v>
      </c>
      <c r="L15" s="96">
        <f>Psi!L15+Device!$O$6*LN(1+MAX(0,Gamma!L228*$P$1))</f>
        <v>6.6617080719626673E-3</v>
      </c>
      <c r="M15" s="96">
        <f>Psi!M15+Device!$O$6*LN(1+MAX(0,Gamma!M228*$P$1))</f>
        <v>6.6136736458271995E-3</v>
      </c>
      <c r="N15" s="96">
        <f>Psi!N15+Device!$O$6*LN(1+MAX(0,Gamma!N228*$P$1))</f>
        <v>6.4574568321819252E-3</v>
      </c>
      <c r="O15" s="96">
        <f>Psi!O15+Device!$O$6*LN(1+MAX(0,Gamma!O228*$P$1))</f>
        <v>6.1946012166977354E-3</v>
      </c>
      <c r="P15" s="96">
        <f>Psi!P15+Device!$O$6*LN(1+MAX(0,Gamma!P228*$P$1))</f>
        <v>5.8220637477889624E-3</v>
      </c>
      <c r="Q15" s="96">
        <f>Psi!Q15+Device!$O$6*LN(1+MAX(0,Gamma!Q228*$P$1))</f>
        <v>5.3400651524059062E-3</v>
      </c>
      <c r="R15" s="96">
        <f>Psi!R15+Device!$O$6*LN(1+MAX(0,Gamma!R228*$P$1))</f>
        <v>4.7408011929408068E-3</v>
      </c>
      <c r="S15" s="96">
        <f>Psi!S15+Device!$O$6*LN(1+MAX(0,Gamma!S228*$P$1))</f>
        <v>4.0228696133275867E-3</v>
      </c>
      <c r="T15" s="96">
        <f>Psi!T15+Device!$O$6*LN(1+MAX(0,Gamma!T228*$P$1))</f>
        <v>3.1997295493415233E-3</v>
      </c>
      <c r="U15" s="96">
        <f>Psi!U15+Device!$O$6*LN(1+MAX(0,Gamma!U228*$P$1))</f>
        <v>2.4785987115604215E-3</v>
      </c>
      <c r="V15" s="96">
        <f>Psi!V15+Device!$O$6*LN(1+MAX(0,Gamma!V228*$P$1))</f>
        <v>2.2110415388260397E-3</v>
      </c>
    </row>
    <row r="16" spans="1:24">
      <c r="A16" s="46"/>
      <c r="B16" s="96">
        <f>Psi!B16+Device!$O$6*LN(1+MAX(0,Gamma!B229*$P$1))</f>
        <v>1.9042722943970998E-3</v>
      </c>
      <c r="C16" s="96">
        <f>Psi!C16+Device!$O$6*LN(1+MAX(0,Gamma!C229*$P$1))</f>
        <v>2.1953133898946911E-3</v>
      </c>
      <c r="D16" s="96">
        <f>Psi!D16+Device!$O$6*LN(1+MAX(0,Gamma!D229*$P$1))</f>
        <v>2.9976860213410525E-3</v>
      </c>
      <c r="E16" s="96">
        <f>Psi!E16+Device!$O$6*LN(1+MAX(0,Gamma!E229*$P$1))</f>
        <v>3.8848293229734399E-3</v>
      </c>
      <c r="F16" s="96">
        <f>Psi!F16+Device!$O$6*LN(1+MAX(0,Gamma!F229*$P$1))</f>
        <v>4.6344023312977932E-3</v>
      </c>
      <c r="G16" s="96">
        <f>Psi!G16+Device!$O$6*LN(1+MAX(0,Gamma!G229*$P$1))</f>
        <v>5.2548207522614583E-3</v>
      </c>
      <c r="H16" s="96">
        <f>Psi!H16+Device!$O$6*LN(1+MAX(0,Gamma!H229*$P$1))</f>
        <v>5.7517696984777421E-3</v>
      </c>
      <c r="I16" s="96">
        <f>Psi!I16+Device!$O$6*LN(1+MAX(0,Gamma!I229*$P$1))</f>
        <v>6.1375486474112484E-3</v>
      </c>
      <c r="J16" s="96">
        <f>Psi!J16+Device!$O$6*LN(1+MAX(0,Gamma!J229*$P$1))</f>
        <v>6.411649076373328E-3</v>
      </c>
      <c r="K16" s="96">
        <f>Psi!K16+Device!$O$6*LN(1+MAX(0,Gamma!K229*$P$1))</f>
        <v>6.5789147550842841E-3</v>
      </c>
      <c r="L16" s="96">
        <f>Psi!L16+Device!$O$6*LN(1+MAX(0,Gamma!L229*$P$1))</f>
        <v>6.6370912538033502E-3</v>
      </c>
      <c r="M16" s="96">
        <f>Psi!M16+Device!$O$6*LN(1+MAX(0,Gamma!M229*$P$1))</f>
        <v>6.5892544974635939E-3</v>
      </c>
      <c r="N16" s="96">
        <f>Psi!N16+Device!$O$6*LN(1+MAX(0,Gamma!N229*$P$1))</f>
        <v>6.4325340091833209E-3</v>
      </c>
      <c r="O16" s="96">
        <f>Psi!O16+Device!$O$6*LN(1+MAX(0,Gamma!O229*$P$1))</f>
        <v>6.1693845154509016E-3</v>
      </c>
      <c r="P16" s="96">
        <f>Psi!P16+Device!$O$6*LN(1+MAX(0,Gamma!P229*$P$1))</f>
        <v>5.7950254597858523E-3</v>
      </c>
      <c r="Q16" s="96">
        <f>Psi!Q16+Device!$O$6*LN(1+MAX(0,Gamma!Q229*$P$1))</f>
        <v>5.3099356089597984E-3</v>
      </c>
      <c r="R16" s="96">
        <f>Psi!R16+Device!$O$6*LN(1+MAX(0,Gamma!R229*$P$1))</f>
        <v>4.7012097991612871E-3</v>
      </c>
      <c r="S16" s="96">
        <f>Psi!S16+Device!$O$6*LN(1+MAX(0,Gamma!S229*$P$1))</f>
        <v>3.9618745269748377E-3</v>
      </c>
      <c r="T16" s="96">
        <f>Psi!T16+Device!$O$6*LN(1+MAX(0,Gamma!T229*$P$1))</f>
        <v>3.0803850866723279E-3</v>
      </c>
      <c r="U16" s="96">
        <f>Psi!U16+Device!$O$6*LN(1+MAX(0,Gamma!U229*$P$1))</f>
        <v>2.2792070690876094E-3</v>
      </c>
      <c r="V16" s="96">
        <f>Psi!V16+Device!$O$6*LN(1+MAX(0,Gamma!V229*$P$1))</f>
        <v>1.9891583318218976E-3</v>
      </c>
    </row>
    <row r="17" spans="1:23">
      <c r="A17" s="46"/>
      <c r="B17" s="96">
        <f>Psi!B17+Device!$O$6*LN(1+MAX(0,Gamma!B230*$P$1))</f>
        <v>1.6757882030503895E-3</v>
      </c>
      <c r="C17" s="96">
        <f>Psi!C17+Device!$O$6*LN(1+MAX(0,Gamma!C230*$P$1))</f>
        <v>1.9872602228432935E-3</v>
      </c>
      <c r="D17" s="96">
        <f>Psi!D17+Device!$O$6*LN(1+MAX(0,Gamma!D230*$P$1))</f>
        <v>2.8821962680763381E-3</v>
      </c>
      <c r="E17" s="96">
        <f>Psi!E17+Device!$O$6*LN(1+MAX(0,Gamma!E230*$P$1))</f>
        <v>3.8309278527057667E-3</v>
      </c>
      <c r="F17" s="96">
        <f>Psi!F17+Device!$O$6*LN(1+MAX(0,Gamma!F230*$P$1))</f>
        <v>4.5995637437718142E-3</v>
      </c>
      <c r="G17" s="96">
        <f>Psi!G17+Device!$O$6*LN(1+MAX(0,Gamma!G230*$P$1))</f>
        <v>5.2287535914614424E-3</v>
      </c>
      <c r="H17" s="96">
        <f>Psi!H17+Device!$O$6*LN(1+MAX(0,Gamma!H230*$P$1))</f>
        <v>5.7280796121429237E-3</v>
      </c>
      <c r="I17" s="96">
        <f>Psi!I17+Device!$O$6*LN(1+MAX(0,Gamma!I230*$P$1))</f>
        <v>6.1156686147933867E-3</v>
      </c>
      <c r="J17" s="96">
        <f>Psi!J17+Device!$O$6*LN(1+MAX(0,Gamma!J230*$P$1))</f>
        <v>6.3898278680790763E-3</v>
      </c>
      <c r="K17" s="96">
        <f>Psi!K17+Device!$O$6*LN(1+MAX(0,Gamma!K230*$P$1))</f>
        <v>6.5577126147733887E-3</v>
      </c>
      <c r="L17" s="96">
        <f>Psi!L17+Device!$O$6*LN(1+MAX(0,Gamma!L230*$P$1))</f>
        <v>6.615551534161759E-3</v>
      </c>
      <c r="M17" s="96">
        <f>Psi!M17+Device!$O$6*LN(1+MAX(0,Gamma!M230*$P$1))</f>
        <v>6.5680529770104001E-3</v>
      </c>
      <c r="N17" s="96">
        <f>Psi!N17+Device!$O$6*LN(1+MAX(0,Gamma!N230*$P$1))</f>
        <v>6.4107017650483419E-3</v>
      </c>
      <c r="O17" s="96">
        <f>Psi!O17+Device!$O$6*LN(1+MAX(0,Gamma!O230*$P$1))</f>
        <v>6.1474656714931479E-3</v>
      </c>
      <c r="P17" s="96">
        <f>Psi!P17+Device!$O$6*LN(1+MAX(0,Gamma!P230*$P$1))</f>
        <v>5.771196887979428E-3</v>
      </c>
      <c r="Q17" s="96">
        <f>Psi!Q17+Device!$O$6*LN(1+MAX(0,Gamma!Q230*$P$1))</f>
        <v>5.283512059577211E-3</v>
      </c>
      <c r="R17" s="96">
        <f>Psi!R17+Device!$O$6*LN(1+MAX(0,Gamma!R230*$P$1))</f>
        <v>4.66542717163733E-3</v>
      </c>
      <c r="S17" s="96">
        <f>Psi!S17+Device!$O$6*LN(1+MAX(0,Gamma!S230*$P$1))</f>
        <v>3.9057118421966614E-3</v>
      </c>
      <c r="T17" s="96">
        <f>Psi!T17+Device!$O$6*LN(1+MAX(0,Gamma!T230*$P$1))</f>
        <v>2.9593806097252301E-3</v>
      </c>
      <c r="U17" s="96">
        <f>Psi!U17+Device!$O$6*LN(1+MAX(0,Gamma!U230*$P$1))</f>
        <v>2.0608876314549057E-3</v>
      </c>
      <c r="V17" s="96">
        <f>Psi!V17+Device!$O$6*LN(1+MAX(0,Gamma!V230*$P$1))</f>
        <v>1.7486793988921831E-3</v>
      </c>
    </row>
    <row r="18" spans="1:23">
      <c r="A18" s="46"/>
      <c r="B18" s="96">
        <f>Psi!B18+Device!$O$6*LN(1+MAX(0,Gamma!B231*$P$1))</f>
        <v>1.4282371210023335E-3</v>
      </c>
      <c r="C18" s="96">
        <f>Psi!C18+Device!$O$6*LN(1+MAX(0,Gamma!C231*$P$1))</f>
        <v>1.7571286589654373E-3</v>
      </c>
      <c r="D18" s="96">
        <f>Psi!D18+Device!$O$6*LN(1+MAX(0,Gamma!D231*$P$1))</f>
        <v>2.7666798662066483E-3</v>
      </c>
      <c r="E18" s="96">
        <f>Psi!E18+Device!$O$6*LN(1+MAX(0,Gamma!E231*$P$1))</f>
        <v>3.7831553114784119E-3</v>
      </c>
      <c r="F18" s="96">
        <f>Psi!F18+Device!$O$6*LN(1+MAX(0,Gamma!F231*$P$1))</f>
        <v>4.5688787920586628E-3</v>
      </c>
      <c r="G18" s="96">
        <f>Psi!G18+Device!$O$6*LN(1+MAX(0,Gamma!G231*$P$1))</f>
        <v>5.2066995920711789E-3</v>
      </c>
      <c r="H18" s="96">
        <f>Psi!H18+Device!$O$6*LN(1+MAX(0,Gamma!H231*$P$1))</f>
        <v>5.7077365362197367E-3</v>
      </c>
      <c r="I18" s="96">
        <f>Psi!I18+Device!$O$6*LN(1+MAX(0,Gamma!I231*$P$1))</f>
        <v>6.0972774031967979E-3</v>
      </c>
      <c r="J18" s="96">
        <f>Psi!J18+Device!$O$6*LN(1+MAX(0,Gamma!J231*$P$1))</f>
        <v>6.3712107050331356E-3</v>
      </c>
      <c r="K18" s="96">
        <f>Psi!K18+Device!$O$6*LN(1+MAX(0,Gamma!K231*$P$1))</f>
        <v>6.5398960034399279E-3</v>
      </c>
      <c r="L18" s="96">
        <f>Psi!L18+Device!$O$6*LN(1+MAX(0,Gamma!L231*$P$1))</f>
        <v>6.5971974384733427E-3</v>
      </c>
      <c r="M18" s="96">
        <f>Psi!M18+Device!$O$6*LN(1+MAX(0,Gamma!M231*$P$1))</f>
        <v>6.5502366094261685E-3</v>
      </c>
      <c r="N18" s="96">
        <f>Psi!N18+Device!$O$6*LN(1+MAX(0,Gamma!N231*$P$1))</f>
        <v>6.3920719388406494E-3</v>
      </c>
      <c r="O18" s="96">
        <f>Psi!O18+Device!$O$6*LN(1+MAX(0,Gamma!O231*$P$1))</f>
        <v>6.1290393546032454E-3</v>
      </c>
      <c r="P18" s="96">
        <f>Psi!P18+Device!$O$6*LN(1+MAX(0,Gamma!P231*$P$1))</f>
        <v>5.7507240032159323E-3</v>
      </c>
      <c r="Q18" s="96">
        <f>Psi!Q18+Device!$O$6*LN(1+MAX(0,Gamma!Q231*$P$1))</f>
        <v>5.2611415555046687E-3</v>
      </c>
      <c r="R18" s="96">
        <f>Psi!R18+Device!$O$6*LN(1+MAX(0,Gamma!R231*$P$1))</f>
        <v>4.6338856001221758E-3</v>
      </c>
      <c r="S18" s="96">
        <f>Psi!S18+Device!$O$6*LN(1+MAX(0,Gamma!S231*$P$1))</f>
        <v>3.855917531986401E-3</v>
      </c>
      <c r="T18" s="96">
        <f>Psi!T18+Device!$O$6*LN(1+MAX(0,Gamma!T231*$P$1))</f>
        <v>2.8386106665513971E-3</v>
      </c>
      <c r="U18" s="96">
        <f>Psi!U18+Device!$O$6*LN(1+MAX(0,Gamma!U231*$P$1))</f>
        <v>1.8203263559718851E-3</v>
      </c>
      <c r="V18" s="96">
        <f>Psi!V18+Device!$O$6*LN(1+MAX(0,Gamma!V231*$P$1))</f>
        <v>1.4891247253443782E-3</v>
      </c>
    </row>
    <row r="19" spans="1:23">
      <c r="A19" s="46"/>
      <c r="B19" s="96">
        <f>Psi!B19+Device!$O$6*LN(1+MAX(0,Gamma!B232*$P$1))</f>
        <v>1.1618588899159985E-3</v>
      </c>
      <c r="C19" s="96">
        <f>Psi!C19+Device!$O$6*LN(1+MAX(0,Gamma!C232*$P$1))</f>
        <v>1.5001284827849386E-3</v>
      </c>
      <c r="D19" s="96">
        <f>Psi!D19+Device!$O$6*LN(1+MAX(0,Gamma!D232*$P$1))</f>
        <v>2.653679333579852E-3</v>
      </c>
      <c r="E19" s="96">
        <f>Psi!E19+Device!$O$6*LN(1+MAX(0,Gamma!E232*$P$1))</f>
        <v>3.7428866416742189E-3</v>
      </c>
      <c r="F19" s="96">
        <f>Psi!F19+Device!$O$6*LN(1+MAX(0,Gamma!F232*$P$1))</f>
        <v>4.5425054125803445E-3</v>
      </c>
      <c r="G19" s="96">
        <f>Psi!G19+Device!$O$6*LN(1+MAX(0,Gamma!G232*$P$1))</f>
        <v>5.1887743553770743E-3</v>
      </c>
      <c r="H19" s="96">
        <f>Psi!H19+Device!$O$6*LN(1+MAX(0,Gamma!H232*$P$1))</f>
        <v>5.6906528650910084E-3</v>
      </c>
      <c r="I19" s="96">
        <f>Psi!I19+Device!$O$6*LN(1+MAX(0,Gamma!I232*$P$1))</f>
        <v>6.0823521740385024E-3</v>
      </c>
      <c r="J19" s="96">
        <f>Psi!J19+Device!$O$6*LN(1+MAX(0,Gamma!J232*$P$1))</f>
        <v>6.3556853497597557E-3</v>
      </c>
      <c r="K19" s="96">
        <f>Psi!K19+Device!$O$6*LN(1+MAX(0,Gamma!K232*$P$1))</f>
        <v>6.5254174099502234E-3</v>
      </c>
      <c r="L19" s="96">
        <f>Psi!L19+Device!$O$6*LN(1+MAX(0,Gamma!L232*$P$1))</f>
        <v>6.5819149012731554E-3</v>
      </c>
      <c r="M19" s="96">
        <f>Psi!M19+Device!$O$6*LN(1+MAX(0,Gamma!M232*$P$1))</f>
        <v>6.5357582365027358E-3</v>
      </c>
      <c r="N19" s="96">
        <f>Psi!N19+Device!$O$6*LN(1+MAX(0,Gamma!N232*$P$1))</f>
        <v>6.3765325481354301E-3</v>
      </c>
      <c r="O19" s="96">
        <f>Psi!O19+Device!$O$6*LN(1+MAX(0,Gamma!O232*$P$1))</f>
        <v>6.1140847684808403E-3</v>
      </c>
      <c r="P19" s="96">
        <f>Psi!P19+Device!$O$6*LN(1+MAX(0,Gamma!P232*$P$1))</f>
        <v>5.7335219248411378E-3</v>
      </c>
      <c r="Q19" s="96">
        <f>Psi!Q19+Device!$O$6*LN(1+MAX(0,Gamma!Q232*$P$1))</f>
        <v>5.2429501021639957E-3</v>
      </c>
      <c r="R19" s="96">
        <f>Psi!R19+Device!$O$6*LN(1+MAX(0,Gamma!R232*$P$1))</f>
        <v>4.6067617256879871E-3</v>
      </c>
      <c r="S19" s="96">
        <f>Psi!S19+Device!$O$6*LN(1+MAX(0,Gamma!S232*$P$1))</f>
        <v>3.8139286822426203E-3</v>
      </c>
      <c r="T19" s="96">
        <f>Psi!T19+Device!$O$6*LN(1+MAX(0,Gamma!T232*$P$1))</f>
        <v>2.7207178535101277E-3</v>
      </c>
      <c r="U19" s="96">
        <f>Psi!U19+Device!$O$6*LN(1+MAX(0,Gamma!U232*$P$1))</f>
        <v>1.5525504081193109E-3</v>
      </c>
      <c r="V19" s="96">
        <f>Psi!V19+Device!$O$6*LN(1+MAX(0,Gamma!V232*$P$1))</f>
        <v>1.2106138644638459E-3</v>
      </c>
    </row>
    <row r="20" spans="1:23">
      <c r="A20" s="46"/>
      <c r="B20" s="96">
        <f>Psi!B20+Device!$O$6*LN(1+MAX(0,Gamma!B233*$P$1))</f>
        <v>8.7851226383639947E-4</v>
      </c>
      <c r="C20" s="96">
        <f>Psi!C20+Device!$O$6*LN(1+MAX(0,Gamma!C233*$P$1))</f>
        <v>1.2094272653651941E-3</v>
      </c>
      <c r="D20" s="96">
        <f>Psi!D20+Device!$O$6*LN(1+MAX(0,Gamma!D233*$P$1))</f>
        <v>2.5474285127092999E-3</v>
      </c>
      <c r="E20" s="96">
        <f>Psi!E20+Device!$O$6*LN(1+MAX(0,Gamma!E233*$P$1))</f>
        <v>3.7116682060756713E-3</v>
      </c>
      <c r="F20" s="96">
        <f>Psi!F20+Device!$O$6*LN(1+MAX(0,Gamma!F233*$P$1))</f>
        <v>4.5207806263696942E-3</v>
      </c>
      <c r="G20" s="96">
        <f>Psi!G20+Device!$O$6*LN(1+MAX(0,Gamma!G233*$P$1))</f>
        <v>5.1752575976808084E-3</v>
      </c>
      <c r="H20" s="96">
        <f>Psi!H20+Device!$O$6*LN(1+MAX(0,Gamma!H233*$P$1))</f>
        <v>5.6769377451812778E-3</v>
      </c>
      <c r="I20" s="96">
        <f>Psi!I20+Device!$O$6*LN(1+MAX(0,Gamma!I233*$P$1))</f>
        <v>6.0710523925212893E-3</v>
      </c>
      <c r="J20" s="96">
        <f>Psi!J20+Device!$O$6*LN(1+MAX(0,Gamma!J233*$P$1))</f>
        <v>6.3433389313470642E-3</v>
      </c>
      <c r="K20" s="96">
        <f>Psi!K20+Device!$O$6*LN(1+MAX(0,Gamma!K233*$P$1))</f>
        <v>6.5144154438281469E-3</v>
      </c>
      <c r="L20" s="96">
        <f>Psi!L20+Device!$O$6*LN(1+MAX(0,Gamma!L233*$P$1))</f>
        <v>6.569789292140262E-3</v>
      </c>
      <c r="M20" s="96">
        <f>Psi!M20+Device!$O$6*LN(1+MAX(0,Gamma!M233*$P$1))</f>
        <v>6.5247567336138871E-3</v>
      </c>
      <c r="N20" s="96">
        <f>Psi!N20+Device!$O$6*LN(1+MAX(0,Gamma!N233*$P$1))</f>
        <v>6.3641709001963139E-3</v>
      </c>
      <c r="O20" s="96">
        <f>Psi!O20+Device!$O$6*LN(1+MAX(0,Gamma!O233*$P$1))</f>
        <v>6.1027630114349049E-3</v>
      </c>
      <c r="P20" s="96">
        <f>Psi!P20+Device!$O$6*LN(1+MAX(0,Gamma!P233*$P$1))</f>
        <v>5.7197020525564402E-3</v>
      </c>
      <c r="Q20" s="96">
        <f>Psi!Q20+Device!$O$6*LN(1+MAX(0,Gamma!Q233*$P$1))</f>
        <v>5.2292261191871792E-3</v>
      </c>
      <c r="R20" s="96">
        <f>Psi!R20+Device!$O$6*LN(1+MAX(0,Gamma!R233*$P$1))</f>
        <v>4.5844086931067628E-3</v>
      </c>
      <c r="S20" s="96">
        <f>Psi!S20+Device!$O$6*LN(1+MAX(0,Gamma!S233*$P$1))</f>
        <v>3.7813494952220325E-3</v>
      </c>
      <c r="T20" s="96">
        <f>Psi!T20+Device!$O$6*LN(1+MAX(0,Gamma!T233*$P$1))</f>
        <v>2.6100799168074533E-3</v>
      </c>
      <c r="U20" s="96">
        <f>Psi!U20+Device!$O$6*LN(1+MAX(0,Gamma!U233*$P$1))</f>
        <v>1.2505375252372512E-3</v>
      </c>
      <c r="V20" s="96">
        <f>Psi!V20+Device!$O$6*LN(1+MAX(0,Gamma!V233*$P$1))</f>
        <v>9.1502339153236951E-4</v>
      </c>
    </row>
    <row r="21" spans="1:23">
      <c r="A21" s="46"/>
      <c r="B21" s="96">
        <f>Psi!B21+Device!$O$6*LN(1+MAX(0,Gamma!B234*$P$1))</f>
        <v>5.8272302688983275E-4</v>
      </c>
      <c r="C21" s="96">
        <f>Psi!C21+Device!$O$6*LN(1+MAX(0,Gamma!C234*$P$1))</f>
        <v>8.7458990984498933E-4</v>
      </c>
      <c r="D21" s="96">
        <f>Psi!D21+Device!$O$6*LN(1+MAX(0,Gamma!D234*$P$1))</f>
        <v>2.454388525360601E-3</v>
      </c>
      <c r="E21" s="96">
        <f>Psi!E21+Device!$O$6*LN(1+MAX(0,Gamma!E234*$P$1))</f>
        <v>3.6905224021910503E-3</v>
      </c>
      <c r="F21" s="96">
        <f>Psi!F21+Device!$O$6*LN(1+MAX(0,Gamma!F234*$P$1))</f>
        <v>4.5039211237155796E-3</v>
      </c>
      <c r="G21" s="96">
        <f>Psi!G21+Device!$O$6*LN(1+MAX(0,Gamma!G234*$P$1))</f>
        <v>5.1661408809620382E-3</v>
      </c>
      <c r="H21" s="96">
        <f>Psi!H21+Device!$O$6*LN(1+MAX(0,Gamma!H234*$P$1))</f>
        <v>5.6665573021961761E-3</v>
      </c>
      <c r="I21" s="96">
        <f>Psi!I21+Device!$O$6*LN(1+MAX(0,Gamma!I234*$P$1))</f>
        <v>6.0632979006839099E-3</v>
      </c>
      <c r="J21" s="96">
        <f>Psi!J21+Device!$O$6*LN(1+MAX(0,Gamma!J234*$P$1))</f>
        <v>6.3341051756364494E-3</v>
      </c>
      <c r="K21" s="96">
        <f>Psi!K21+Device!$O$6*LN(1+MAX(0,Gamma!K234*$P$1))</f>
        <v>6.5068009042768965E-3</v>
      </c>
      <c r="L21" s="96">
        <f>Psi!L21+Device!$O$6*LN(1+MAX(0,Gamma!L234*$P$1))</f>
        <v>6.5607495819347602E-3</v>
      </c>
      <c r="M21" s="96">
        <f>Psi!M21+Device!$O$6*LN(1+MAX(0,Gamma!M234*$P$1))</f>
        <v>6.5171430006469612E-3</v>
      </c>
      <c r="N21" s="96">
        <f>Psi!N21+Device!$O$6*LN(1+MAX(0,Gamma!N234*$P$1))</f>
        <v>6.3549212151576395E-3</v>
      </c>
      <c r="O21" s="96">
        <f>Psi!O21+Device!$O$6*LN(1+MAX(0,Gamma!O234*$P$1))</f>
        <v>6.094994805896441E-3</v>
      </c>
      <c r="P21" s="96">
        <f>Psi!P21+Device!$O$6*LN(1+MAX(0,Gamma!P234*$P$1))</f>
        <v>5.7092332404905443E-3</v>
      </c>
      <c r="Q21" s="96">
        <f>Psi!Q21+Device!$O$6*LN(1+MAX(0,Gamma!Q234*$P$1))</f>
        <v>5.2199669432066885E-3</v>
      </c>
      <c r="R21" s="96">
        <f>Psi!R21+Device!$O$6*LN(1+MAX(0,Gamma!R234*$P$1))</f>
        <v>4.5670589433130151E-3</v>
      </c>
      <c r="S21" s="96">
        <f>Psi!S21+Device!$O$6*LN(1+MAX(0,Gamma!S234*$P$1))</f>
        <v>3.7592478141292795E-3</v>
      </c>
      <c r="T21" s="96">
        <f>Psi!T21+Device!$O$6*LN(1+MAX(0,Gamma!T234*$P$1))</f>
        <v>2.5133732889908839E-3</v>
      </c>
      <c r="U21" s="96">
        <f>Psi!U21+Device!$O$6*LN(1+MAX(0,Gamma!U234*$P$1))</f>
        <v>9.0352529226692352E-4</v>
      </c>
      <c r="V21" s="96">
        <f>Psi!V21+Device!$O$6*LN(1+MAX(0,Gamma!V234*$P$1))</f>
        <v>6.0687237952898403E-4</v>
      </c>
    </row>
    <row r="22" spans="1:23">
      <c r="A22" s="46"/>
      <c r="B22" s="96">
        <f>Psi!B22+Device!$O$6*LN(1+MAX(0,Gamma!B235*$P$1))</f>
        <v>2.8396324540723282E-4</v>
      </c>
      <c r="C22" s="96">
        <f>Psi!C22+Device!$O$6*LN(1+MAX(0,Gamma!C235*$P$1))</f>
        <v>4.7976807450587547E-4</v>
      </c>
      <c r="D22" s="96">
        <f>Psi!D22+Device!$O$6*LN(1+MAX(0,Gamma!D235*$P$1))</f>
        <v>2.3851431835852687E-3</v>
      </c>
      <c r="E22" s="96">
        <f>Psi!E22+Device!$O$6*LN(1+MAX(0,Gamma!E235*$P$1))</f>
        <v>3.6796885134971853E-3</v>
      </c>
      <c r="F22" s="96">
        <f>Psi!F22+Device!$O$6*LN(1+MAX(0,Gamma!F235*$P$1))</f>
        <v>4.4926157754053364E-3</v>
      </c>
      <c r="G22" s="96">
        <f>Psi!G22+Device!$O$6*LN(1+MAX(0,Gamma!G235*$P$1))</f>
        <v>5.1613386343119291E-3</v>
      </c>
      <c r="H22" s="96">
        <f>Psi!H22+Device!$O$6*LN(1+MAX(0,Gamma!H235*$P$1))</f>
        <v>5.6598090680142939E-3</v>
      </c>
      <c r="I22" s="96">
        <f>Psi!I22+Device!$O$6*LN(1+MAX(0,Gamma!I235*$P$1))</f>
        <v>6.0590461672911976E-3</v>
      </c>
      <c r="J22" s="96">
        <f>Psi!J22+Device!$O$6*LN(1+MAX(0,Gamma!J235*$P$1))</f>
        <v>6.3282059588301966E-3</v>
      </c>
      <c r="K22" s="96">
        <f>Psi!K22+Device!$O$6*LN(1+MAX(0,Gamma!K235*$P$1))</f>
        <v>6.5025521699388043E-3</v>
      </c>
      <c r="L22" s="96">
        <f>Psi!L22+Device!$O$6*LN(1+MAX(0,Gamma!L235*$P$1))</f>
        <v>6.5550021682368497E-3</v>
      </c>
      <c r="M22" s="96">
        <f>Psi!M22+Device!$O$6*LN(1+MAX(0,Gamma!M235*$P$1))</f>
        <v>6.5128949737797773E-3</v>
      </c>
      <c r="N22" s="96">
        <f>Psi!N22+Device!$O$6*LN(1+MAX(0,Gamma!N235*$P$1))</f>
        <v>6.3490067452713107E-3</v>
      </c>
      <c r="O22" s="96">
        <f>Psi!O22+Device!$O$6*LN(1+MAX(0,Gamma!O235*$P$1))</f>
        <v>6.0907363857173472E-3</v>
      </c>
      <c r="P22" s="96">
        <f>Psi!P22+Device!$O$6*LN(1+MAX(0,Gamma!P235*$P$1))</f>
        <v>5.7024178449966425E-3</v>
      </c>
      <c r="Q22" s="96">
        <f>Psi!Q22+Device!$O$6*LN(1+MAX(0,Gamma!Q235*$P$1))</f>
        <v>5.2150862416916344E-3</v>
      </c>
      <c r="R22" s="96">
        <f>Psi!R22+Device!$O$6*LN(1+MAX(0,Gamma!R235*$P$1))</f>
        <v>4.555421747245986E-3</v>
      </c>
      <c r="S22" s="96">
        <f>Psi!S22+Device!$O$6*LN(1+MAX(0,Gamma!S235*$P$1))</f>
        <v>3.7478782109503454E-3</v>
      </c>
      <c r="T22" s="96">
        <f>Psi!T22+Device!$O$6*LN(1+MAX(0,Gamma!T235*$P$1))</f>
        <v>2.4415126374491372E-3</v>
      </c>
      <c r="U22" s="96">
        <f>Psi!U22+Device!$O$6*LN(1+MAX(0,Gamma!U235*$P$1))</f>
        <v>4.9523651990297313E-4</v>
      </c>
      <c r="V22" s="96">
        <f>Psi!V22+Device!$O$6*LN(1+MAX(0,Gamma!V235*$P$1))</f>
        <v>2.9583480495808795E-4</v>
      </c>
    </row>
    <row r="23" spans="1:23">
      <c r="A23" s="44" t="s">
        <v>3</v>
      </c>
      <c r="B23" s="90">
        <v>0</v>
      </c>
      <c r="C23" s="90">
        <v>8.2114518078304363E-23</v>
      </c>
      <c r="D23" s="90">
        <v>2.3566034431700121E-3</v>
      </c>
      <c r="E23" s="90">
        <v>3.6770670323282477E-3</v>
      </c>
      <c r="F23" s="90">
        <v>4.4881878906856869E-3</v>
      </c>
      <c r="G23" s="90">
        <v>5.1599986658965469E-3</v>
      </c>
      <c r="H23" s="90">
        <v>5.6572101986027646E-3</v>
      </c>
      <c r="I23" s="90">
        <v>6.0577434422415932E-3</v>
      </c>
      <c r="J23" s="90">
        <v>6.3259663508703724E-3</v>
      </c>
      <c r="K23" s="90">
        <v>6.5012061042255065E-3</v>
      </c>
      <c r="L23" s="90">
        <v>6.5528289576639292E-3</v>
      </c>
      <c r="M23" s="90">
        <v>6.511547876185503E-3</v>
      </c>
      <c r="N23" s="90">
        <v>6.3467564325385036E-3</v>
      </c>
      <c r="O23" s="90">
        <v>6.0894282086356053E-3</v>
      </c>
      <c r="P23" s="90">
        <v>5.6997842783302489E-3</v>
      </c>
      <c r="Q23" s="90">
        <v>5.2137177105353533E-3</v>
      </c>
      <c r="R23" s="90">
        <v>4.5508580198198806E-3</v>
      </c>
      <c r="S23" s="90">
        <v>3.7450939194318598E-3</v>
      </c>
      <c r="T23" s="90">
        <v>2.4119272012526078E-3</v>
      </c>
      <c r="U23" s="90">
        <v>0</v>
      </c>
      <c r="V23" s="90">
        <v>0</v>
      </c>
    </row>
    <row r="24" spans="1:23">
      <c r="A24" s="4"/>
      <c r="B24" s="4"/>
      <c r="C24" s="4"/>
      <c r="I24" s="4"/>
      <c r="J24" s="130"/>
    </row>
    <row r="25" spans="1:23">
      <c r="A25" s="51" t="s">
        <v>241</v>
      </c>
      <c r="B25"/>
      <c r="C25"/>
      <c r="D25"/>
      <c r="E25" t="s">
        <v>259</v>
      </c>
      <c r="F25"/>
      <c r="G25"/>
      <c r="H25"/>
      <c r="I25"/>
      <c r="J25"/>
      <c r="K25"/>
      <c r="L25"/>
      <c r="M25"/>
      <c r="N25"/>
      <c r="O25" s="22"/>
      <c r="P25" s="22"/>
      <c r="Q25" s="22"/>
      <c r="R25" s="22"/>
      <c r="S25"/>
      <c r="T25"/>
      <c r="U25"/>
      <c r="V25"/>
    </row>
    <row r="26" spans="1:23">
      <c r="A26" s="44" t="s">
        <v>2</v>
      </c>
      <c r="B26" s="94">
        <f>$S$1*(-Gamma!B$263-B$43*Psi!B$240/Device!$O$6)+Recombination!B$14-B$38+(B$3-C$3)*B$29+(B$3-C$3)*B$32</f>
        <v>-9.219237825003378E-11</v>
      </c>
      <c r="C26" s="93">
        <f>$S$1*(-Gamma!C$263-C$43*Psi!C$240/Device!$O$6)+Recombination!C$14-C$38+(C$3-B$3)*C$29+(C$3-D$3)*C$32</f>
        <v>-9.5896316701962444E-11</v>
      </c>
      <c r="D26" s="93">
        <f>$S$1*(-Gamma!D$263-D$43*Psi!D$240/Device!$O$6)+Recombination!D$14-D$38+(D$3-C$3)*D$29+(D$3-E$3)*D$32</f>
        <v>-1.0812850343493662E-10</v>
      </c>
      <c r="E26" s="93">
        <f>$S$1*(-Gamma!E$263-E$43*Psi!E$240/Device!$O$6)+Recombination!E$14-E$38+(E$3-D$3)*E$29+(E$3-F$3)*E$32</f>
        <v>-1.2754249119479569E-10</v>
      </c>
      <c r="F26" s="93">
        <f>$S$1*(-Gamma!F$263-F$43*Psi!F$240/Device!$O$6)+Recombination!F$14-F$38+(F$3-E$3)*F$29+(F$3-G$3)*F$32</f>
        <v>-1.5113582629662698E-10</v>
      </c>
      <c r="G26" s="93">
        <f>$S$1*(-Gamma!G$263-G$43*Psi!G$240/Device!$O$6)+Recombination!G$14-G$38+(G$3-F$3)*G$29+(G$3-H$3)*G$32</f>
        <v>-1.7653537330830074E-10</v>
      </c>
      <c r="H26" s="93">
        <f>$S$1*(-Gamma!H$263-H$43*Psi!H$240/Device!$O$6)+Recombination!H$14-H$38+(H$3-G$3)*H$29+(H$3-I$3)*H$32</f>
        <v>-2.0150151609194086E-10</v>
      </c>
      <c r="I26" s="93">
        <f>$S$1*(-Gamma!I$263-I$43*Psi!I$240/Device!$O$6)+Recombination!I$14-I$38+(I$3-H$3)*I$29+(I$3-J$3)*I$32</f>
        <v>-2.24088567387287E-10</v>
      </c>
      <c r="J26" s="93">
        <f>$S$1*(-Gamma!J$263-J$43*Psi!J$240/Device!$O$6)+Recombination!J$14-J$38+(J$3-I$3)*J$29+(J$3-K$3)*J$32</f>
        <v>-2.4273980952351306E-10</v>
      </c>
      <c r="K26" s="93">
        <f>$S$1*(-Gamma!K$263-K$43*Psi!K$240/Device!$O$6)+Recombination!K$14-K$38+(K$3-J$3)*K$29+(K$3-L$3)*K$32</f>
        <v>-2.563411158687523E-10</v>
      </c>
      <c r="L26" s="93">
        <f>$S$1*(-Gamma!L$263-L$43*Psi!L$240/Device!$O$6)+Recombination!L$14-L$38+(L$3-K$3)*L$29+(L$3-M$3)*L$32</f>
        <v>-2.6423290857547873E-10</v>
      </c>
      <c r="M26" s="93">
        <f>$S$1*(-Gamma!M$263-M$43*Psi!M$240/Device!$O$6)+Recombination!M$14-M$38+(M$3-L$3)*M$29+(M$3-N$3)*M$32</f>
        <v>-2.661913706714531E-10</v>
      </c>
      <c r="N26" s="93">
        <f>$S$1*(-Gamma!N$263-N$43*Psi!N$240/Device!$O$6)+Recombination!N$14-N$38+(N$3-M$3)*N$29+(N$3-O$3)*N$32</f>
        <v>-2.6239474551729839E-10</v>
      </c>
      <c r="O26" s="93">
        <f>$S$1*(-Gamma!O$263-O$43*Psi!O$240/Device!$O$6)+Recombination!O$14-O$38+(O$3-N$3)*O$29+(O$3-P$3)*O$32</f>
        <v>-2.5337389597617735E-10</v>
      </c>
      <c r="P26" s="93">
        <f>$S$1*(-Gamma!P$263-P$43*Psi!P$240/Device!$O$6)+Recombination!P$14-P$38+(P$3-O$3)*P$29+(P$3-Q$3)*P$32</f>
        <v>-2.3998447349798436E-10</v>
      </c>
      <c r="Q26" s="93">
        <f>$S$1*(-Gamma!Q$263-Q$43*Psi!Q$240/Device!$O$6)+Recombination!Q$14-Q$38+(Q$3-P$3)*Q$29+(Q$3-R$3)*Q$32</f>
        <v>-2.2339413333607647E-10</v>
      </c>
      <c r="R26" s="93">
        <f>$S$1*(-Gamma!R$263-R$43*Psi!R$240/Device!$O$6)+Recombination!R$14-R$38+(R$3-Q$3)*R$29+(R$3-S$3)*R$32</f>
        <v>-2.0511627869495403E-10</v>
      </c>
      <c r="S26" s="93">
        <f>$S$1*(-Gamma!S$263-S$43*Psi!S$240/Device!$O$6)+Recombination!S$14-S$38+(S$3-R$3)*S$29+(S$3-T$3)*S$32</f>
        <v>-1.8705368075016963E-10</v>
      </c>
      <c r="T26" s="93">
        <f>$S$1*(-Gamma!T$263-T$43*Psi!T$240/Device!$O$6)+Recombination!T$14-T$38+(T$3-S$3)*T$29+(T$3-U$3)*T$32</f>
        <v>-1.7149494340385678E-10</v>
      </c>
      <c r="U26" s="93">
        <f>$S$1*(-Gamma!U$263-U$43*Psi!U$240/Device!$O$6)+Recombination!U$14-U$38+(U$3-T$3)*U$29+(U$3-V$3)*U$32</f>
        <v>-1.6084830268963421E-10</v>
      </c>
      <c r="V26" s="94">
        <f>$S$1*(-Gamma!V$263-V$43*Psi!V$240/Device!$O$6)+Recombination!V$14-V$38+(V$3-U$3)*V$29+(V$3-U$3)*V$32</f>
        <v>-1.56873376959475E-10</v>
      </c>
      <c r="W26" s="1"/>
    </row>
    <row r="27" spans="1:23">
      <c r="A27" s="44" t="s">
        <v>3</v>
      </c>
      <c r="B27" s="94">
        <f>$S$1*(Gamma!B$264+B$63*Psi!B$241/Device!$O$6)+Recombination!B$15-B$39+(B$23-C$23)*B$30+(B$23-C$23)*B$33</f>
        <v>-7.2982589966922437E-3</v>
      </c>
      <c r="C27" s="93">
        <f>$S$1*(Gamma!C$264+C$63*Psi!C$241/Device!$O$6)+Recombination!C$15-C$39+(C$23-B$23)*C$30+(C$23-D$23)*C$33</f>
        <v>-1.4635454549111424E-2</v>
      </c>
      <c r="D27" s="93">
        <f>$S$1*(Gamma!D$264+D$63*Psi!D$241/Device!$O$6)+Recombination!D$15-D$39+(D$23-C$23)*D$30+(D$23-E$23)*D$33</f>
        <v>-2.2204827611913767E-10</v>
      </c>
      <c r="E27" s="93">
        <f>$S$1*(Gamma!E$264+E$63*Psi!E$241/Device!$O$6)+Recombination!E$15-E$39+(E$23-D$23)*E$30+(E$23-F$23)*E$33</f>
        <v>-2.7461813553782962E-10</v>
      </c>
      <c r="F27" s="93">
        <f>$S$1*(Gamma!F$264+F$63*Psi!F$241/Device!$O$6)+Recombination!F$15-F$39+(F$23-E$23)*F$30+(F$23-G$23)*F$33</f>
        <v>-3.3351304151873785E-10</v>
      </c>
      <c r="G27" s="93">
        <f>$S$1*(Gamma!G$264+G$63*Psi!G$241/Device!$O$6)+Recombination!G$15-G$39+(G$23-F$23)*G$30+(G$23-H$23)*G$33</f>
        <v>-3.9504217596817456E-10</v>
      </c>
      <c r="H27" s="93">
        <f>$S$1*(Gamma!H$264+H$63*Psi!H$241/Device!$O$6)+Recombination!H$15-H$39+(H$23-G$23)*H$30+(H$23-I$23)*H$33</f>
        <v>-4.5368542079480536E-10</v>
      </c>
      <c r="I27" s="93">
        <f>$S$1*(Gamma!I$264+I$63*Psi!I$241/Device!$O$6)+Recombination!I$15-I$39+(I$23-H$23)*I$30+(I$23-J$23)*I$33</f>
        <v>-5.0572221377082887E-10</v>
      </c>
      <c r="J27" s="93">
        <f>$S$1*(Gamma!J$264+J$63*Psi!J$241/Device!$O$6)+Recombination!J$15-J$39+(J$23-I$23)*J$30+(J$23-K$23)*J$33</f>
        <v>-5.4732011229577114E-10</v>
      </c>
      <c r="K27" s="93">
        <f>$S$1*(Gamma!K$264+K$63*Psi!K$241/Device!$O$6)+Recombination!K$15-K$39+(K$23-J$23)*K$30+(K$23-L$23)*K$33</f>
        <v>-5.7643719525085011E-10</v>
      </c>
      <c r="L27" s="93">
        <f>$S$1*(Gamma!L$264+L$63*Psi!L$241/Device!$O$6)+Recombination!L$15-L$39+(L$23-K$23)*L$30+(L$23-M$23)*L$33</f>
        <v>-5.9129985353851216E-10</v>
      </c>
      <c r="M27" s="93">
        <f>$S$1*(Gamma!M$264+M$63*Psi!M$241/Device!$O$6)+Recombination!M$15-M$39+(M$23-L$23)*M$30+(M$23-N$23)*M$33</f>
        <v>-5.9181663803561815E-10</v>
      </c>
      <c r="N27" s="93">
        <f>$S$1*(Gamma!N$264+N$63*Psi!N$241/Device!$O$6)+Recombination!N$15-N$39+(N$23-M$23)*N$30+(N$23-O$23)*N$33</f>
        <v>-5.7807027263863338E-10</v>
      </c>
      <c r="O27" s="93">
        <f>$S$1*(Gamma!O$264+O$63*Psi!O$241/Device!$O$6)+Recombination!O$15-O$39+(O$23-N$23)*O$30+(O$23-P$23)*O$33</f>
        <v>-5.5162956921357337E-10</v>
      </c>
      <c r="P27" s="93">
        <f>$S$1*(Gamma!P$264+P$63*Psi!P$241/Device!$O$6)+Recombination!P$15-P$39+(P$23-O$23)*P$30+(P$23-Q$23)*P$33</f>
        <v>-5.1393849722632684E-10</v>
      </c>
      <c r="Q27" s="93">
        <f>$S$1*(Gamma!Q$264+Q$63*Psi!Q$241/Device!$O$6)+Recombination!Q$15-Q$39+(Q$23-P$23)*Q$30+(Q$23-R$23)*Q$33</f>
        <v>-4.6790722806063799E-10</v>
      </c>
      <c r="R27" s="93">
        <f>$S$1*(Gamma!R$264+R$63*Psi!R$241/Device!$O$6)+Recombination!R$15-R$39+(R$23-Q$23)*R$30+(R$23-S$23)*R$33</f>
        <v>-4.1594788046402895E-10</v>
      </c>
      <c r="S27" s="93">
        <f>$S$1*(Gamma!S$264+S$63*Psi!S$241/Device!$O$6)+Recombination!S$15-S$39+(S$23-R$23)*S$30+(S$23-T$23)*S$33</f>
        <v>-3.625165649430296E-10</v>
      </c>
      <c r="T27" s="93">
        <f>$S$1*(Gamma!T$264+T$63*Psi!T$241/Device!$O$6)+Recombination!T$15-T$39+(T$23-S$23)*T$30+(T$23-U$23)*T$33</f>
        <v>-3.1018980367442074E-10</v>
      </c>
      <c r="U27" s="93">
        <f>$S$1*(Gamma!U$264+U$63*Psi!U$241/Device!$O$6)+Recombination!U$15-U$39+(U$23-T$23)*U$30+(U$23-V$23)*U$33</f>
        <v>-1.5101164209578626E-2</v>
      </c>
      <c r="V27" s="94">
        <f>$S$1*(Gamma!V$264+V$63*Psi!V$241/Device!$O$6)+Recombination!V$15-V$39+(V$23-U$23)*V$30+(V$23-U$23)*V$33</f>
        <v>-7.6052485908012319E-3</v>
      </c>
      <c r="W27" s="42"/>
    </row>
    <row r="28" spans="1:23">
      <c r="A28" s="51" t="s">
        <v>52</v>
      </c>
      <c r="B28"/>
      <c r="C28"/>
      <c r="D28"/>
      <c r="E28"/>
      <c r="F28"/>
      <c r="G28"/>
      <c r="H28"/>
      <c r="I28"/>
      <c r="J28"/>
      <c r="K28"/>
      <c r="L28"/>
      <c r="M28"/>
      <c r="N28" s="22"/>
      <c r="O28"/>
      <c r="P28"/>
      <c r="Q28"/>
      <c r="R28"/>
      <c r="S28"/>
      <c r="T28"/>
      <c r="U28"/>
      <c r="V28"/>
    </row>
    <row r="29" spans="1:23">
      <c r="A29" s="19" t="s">
        <v>2</v>
      </c>
      <c r="B29" s="93">
        <f>IF(Device!B11&gt;0,Device!$I$2/(Device!$C$2*Device!B11),0)</f>
        <v>0</v>
      </c>
      <c r="C29" s="93">
        <f>IF(Device!C11&gt;0,Device!$I$2/(Device!$C$2*Device!C11),0)</f>
        <v>0</v>
      </c>
      <c r="D29" s="93">
        <f>IF(Device!D11&gt;0,Device!$I$2/(Device!$C$2*Device!D11),0)</f>
        <v>0</v>
      </c>
      <c r="E29" s="93">
        <f>IF(Device!E11&gt;0,Device!$I$2/(Device!$C$2*Device!E11),0)</f>
        <v>0</v>
      </c>
      <c r="F29" s="93">
        <f>IF(Device!F11&gt;0,Device!$I$2/(Device!$C$2*Device!F11),0)</f>
        <v>0</v>
      </c>
      <c r="G29" s="93">
        <f>IF(Device!G11&gt;0,Device!$I$2/(Device!$C$2*Device!G11),0)</f>
        <v>0</v>
      </c>
      <c r="H29" s="93">
        <f>IF(Device!H11&gt;0,Device!$I$2/(Device!$C$2*Device!H11),0)</f>
        <v>0</v>
      </c>
      <c r="I29" s="93">
        <f>IF(Device!I11&gt;0,Device!$I$2/(Device!$C$2*Device!I11),0)</f>
        <v>0</v>
      </c>
      <c r="J29" s="93">
        <f>IF(Device!J11&gt;0,Device!$I$2/(Device!$C$2*Device!J11),0)</f>
        <v>0</v>
      </c>
      <c r="K29" s="93">
        <f>IF(Device!K11&gt;0,Device!$I$2/(Device!$C$2*Device!K11),0)</f>
        <v>0</v>
      </c>
      <c r="L29" s="93">
        <f>IF(Device!L11&gt;0,Device!$I$2/(Device!$C$2*Device!L11),0)</f>
        <v>0</v>
      </c>
      <c r="M29" s="93">
        <f>IF(Device!M11&gt;0,Device!$I$2/(Device!$C$2*Device!M11),0)</f>
        <v>0</v>
      </c>
      <c r="N29" s="93">
        <f>IF(Device!N11&gt;0,Device!$I$2/(Device!$C$2*Device!N11),0)</f>
        <v>0</v>
      </c>
      <c r="O29" s="93">
        <f>IF(Device!O11&gt;0,Device!$I$2/(Device!$C$2*Device!O11),0)</f>
        <v>0</v>
      </c>
      <c r="P29" s="93">
        <f>IF(Device!P11&gt;0,Device!$I$2/(Device!$C$2*Device!P11),0)</f>
        <v>0</v>
      </c>
      <c r="Q29" s="93">
        <f>IF(Device!Q11&gt;0,Device!$I$2/(Device!$C$2*Device!Q11),0)</f>
        <v>0</v>
      </c>
      <c r="R29" s="93">
        <f>IF(Device!R11&gt;0,Device!$I$2/(Device!$C$2*Device!R11),0)</f>
        <v>0</v>
      </c>
      <c r="S29" s="93">
        <f>IF(Device!S11&gt;0,Device!$I$2/(Device!$C$2*Device!S11),0)</f>
        <v>0</v>
      </c>
      <c r="T29" s="93">
        <f>IF(Device!T11&gt;0,Device!$I$2/(Device!$C$2*Device!T11),0)</f>
        <v>0</v>
      </c>
      <c r="U29" s="93">
        <f>IF(Device!U11&gt;0,Device!$I$2/(Device!$C$2*Device!U11),0)</f>
        <v>0</v>
      </c>
      <c r="V29" s="93">
        <f>IF(Device!V11&gt;0,Device!$I$2/(Device!$C$2*Device!V11),0)</f>
        <v>0</v>
      </c>
    </row>
    <row r="30" spans="1:23">
      <c r="A30" s="19" t="s">
        <v>3</v>
      </c>
      <c r="B30" s="93">
        <f>IF(Device!B12&gt;0,Device!$I$2/(Device!$C$2*Device!B12),0)</f>
        <v>20</v>
      </c>
      <c r="C30" s="93">
        <f>IF(Device!C12&gt;0,Device!$I$2/(Device!$C$2*Device!C12),0)</f>
        <v>20</v>
      </c>
      <c r="D30" s="93">
        <f>IF(Device!D12&gt;0,Device!$I$2/(Device!$C$2*Device!D12),0)</f>
        <v>0</v>
      </c>
      <c r="E30" s="93">
        <f>IF(Device!E12&gt;0,Device!$I$2/(Device!$C$2*Device!E12),0)</f>
        <v>0</v>
      </c>
      <c r="F30" s="93">
        <f>IF(Device!F12&gt;0,Device!$I$2/(Device!$C$2*Device!F12),0)</f>
        <v>0</v>
      </c>
      <c r="G30" s="93">
        <f>IF(Device!G12&gt;0,Device!$I$2/(Device!$C$2*Device!G12),0)</f>
        <v>0</v>
      </c>
      <c r="H30" s="93">
        <f>IF(Device!H12&gt;0,Device!$I$2/(Device!$C$2*Device!H12),0)</f>
        <v>0</v>
      </c>
      <c r="I30" s="93">
        <f>IF(Device!I12&gt;0,Device!$I$2/(Device!$C$2*Device!I12),0)</f>
        <v>0</v>
      </c>
      <c r="J30" s="93">
        <f>IF(Device!J12&gt;0,Device!$I$2/(Device!$C$2*Device!J12),0)</f>
        <v>0</v>
      </c>
      <c r="K30" s="93">
        <f>IF(Device!K12&gt;0,Device!$I$2/(Device!$C$2*Device!K12),0)</f>
        <v>0</v>
      </c>
      <c r="L30" s="93">
        <f>IF(Device!L12&gt;0,Device!$I$2/(Device!$C$2*Device!L12),0)</f>
        <v>0</v>
      </c>
      <c r="M30" s="93">
        <f>IF(Device!M12&gt;0,Device!$I$2/(Device!$C$2*Device!M12),0)</f>
        <v>0</v>
      </c>
      <c r="N30" s="93">
        <f>IF(Device!N12&gt;0,Device!$I$2/(Device!$C$2*Device!N12),0)</f>
        <v>0</v>
      </c>
      <c r="O30" s="93">
        <f>IF(Device!O12&gt;0,Device!$I$2/(Device!$C$2*Device!O12),0)</f>
        <v>0</v>
      </c>
      <c r="P30" s="93">
        <f>IF(Device!P12&gt;0,Device!$I$2/(Device!$C$2*Device!P12),0)</f>
        <v>0</v>
      </c>
      <c r="Q30" s="93">
        <f>IF(Device!Q12&gt;0,Device!$I$2/(Device!$C$2*Device!Q12),0)</f>
        <v>0</v>
      </c>
      <c r="R30" s="93">
        <f>IF(Device!R12&gt;0,Device!$I$2/(Device!$C$2*Device!R12),0)</f>
        <v>0</v>
      </c>
      <c r="S30" s="93">
        <f>IF(Device!S12&gt;0,Device!$I$2/(Device!$C$2*Device!S12),0)</f>
        <v>0</v>
      </c>
      <c r="T30" s="93">
        <f>IF(Device!T12&gt;0,Device!$I$2/(Device!$C$2*Device!T12),0)</f>
        <v>0</v>
      </c>
      <c r="U30" s="93">
        <f>IF(Device!U12&gt;0,Device!$I$2/(Device!$C$2*Device!U12),0)</f>
        <v>0</v>
      </c>
      <c r="V30" s="93">
        <f>IF(Device!V12&gt;0,Device!$I$2/(Device!$C$2*Device!V12),0)</f>
        <v>20</v>
      </c>
    </row>
    <row r="31" spans="1:23">
      <c r="A31" s="51" t="s">
        <v>51</v>
      </c>
      <c r="B31"/>
      <c r="C31"/>
      <c r="D31"/>
      <c r="E31"/>
      <c r="F31"/>
      <c r="G31"/>
      <c r="H31"/>
      <c r="I31"/>
      <c r="J31"/>
      <c r="K31"/>
      <c r="L31"/>
      <c r="M31"/>
      <c r="N31"/>
      <c r="O31"/>
      <c r="P31"/>
      <c r="Q31"/>
      <c r="R31"/>
      <c r="S31"/>
      <c r="T31"/>
      <c r="U31"/>
      <c r="V31"/>
    </row>
    <row r="32" spans="1:23">
      <c r="A32" s="19" t="s">
        <v>2</v>
      </c>
      <c r="B32" s="93">
        <f>IF(Device!C11&gt;0,Device!$I$2/(Device!$C$2*Device!C11),0)</f>
        <v>0</v>
      </c>
      <c r="C32" s="93">
        <f>IF(Device!D11&gt;0,Device!$I$2/(Device!$C$2*Device!D11),0)</f>
        <v>0</v>
      </c>
      <c r="D32" s="93">
        <f>IF(Device!E11&gt;0,Device!$I$2/(Device!$C$2*Device!E11),0)</f>
        <v>0</v>
      </c>
      <c r="E32" s="93">
        <f>IF(Device!F11&gt;0,Device!$I$2/(Device!$C$2*Device!F11),0)</f>
        <v>0</v>
      </c>
      <c r="F32" s="93">
        <f>IF(Device!G11&gt;0,Device!$I$2/(Device!$C$2*Device!G11),0)</f>
        <v>0</v>
      </c>
      <c r="G32" s="93">
        <f>IF(Device!H11&gt;0,Device!$I$2/(Device!$C$2*Device!H11),0)</f>
        <v>0</v>
      </c>
      <c r="H32" s="93">
        <f>IF(Device!I11&gt;0,Device!$I$2/(Device!$C$2*Device!I11),0)</f>
        <v>0</v>
      </c>
      <c r="I32" s="93">
        <f>IF(Device!J11&gt;0,Device!$I$2/(Device!$C$2*Device!J11),0)</f>
        <v>0</v>
      </c>
      <c r="J32" s="93">
        <f>IF(Device!K11&gt;0,Device!$I$2/(Device!$C$2*Device!K11),0)</f>
        <v>0</v>
      </c>
      <c r="K32" s="93">
        <f>IF(Device!L11&gt;0,Device!$I$2/(Device!$C$2*Device!L11),0)</f>
        <v>0</v>
      </c>
      <c r="L32" s="93">
        <f>IF(Device!M11&gt;0,Device!$I$2/(Device!$C$2*Device!M11),0)</f>
        <v>0</v>
      </c>
      <c r="M32" s="93">
        <f>IF(Device!N11&gt;0,Device!$I$2/(Device!$C$2*Device!N11),0)</f>
        <v>0</v>
      </c>
      <c r="N32" s="93">
        <f>IF(Device!O11&gt;0,Device!$I$2/(Device!$C$2*Device!O11),0)</f>
        <v>0</v>
      </c>
      <c r="O32" s="93">
        <f>IF(Device!P11&gt;0,Device!$I$2/(Device!$C$2*Device!P11),0)</f>
        <v>0</v>
      </c>
      <c r="P32" s="93">
        <f>IF(Device!Q11&gt;0,Device!$I$2/(Device!$C$2*Device!Q11),0)</f>
        <v>0</v>
      </c>
      <c r="Q32" s="93">
        <f>IF(Device!R11&gt;0,Device!$I$2/(Device!$C$2*Device!R11),0)</f>
        <v>0</v>
      </c>
      <c r="R32" s="93">
        <f>IF(Device!S11&gt;0,Device!$I$2/(Device!$C$2*Device!S11),0)</f>
        <v>0</v>
      </c>
      <c r="S32" s="93">
        <f>IF(Device!T11&gt;0,Device!$I$2/(Device!$C$2*Device!T11),0)</f>
        <v>0</v>
      </c>
      <c r="T32" s="93">
        <f>IF(Device!U11&gt;0,Device!$I$2/(Device!$C$2*Device!U11),0)</f>
        <v>0</v>
      </c>
      <c r="U32" s="93">
        <f>IF(Device!V11&gt;0,Device!$I$2/(Device!$C$2*Device!V11),0)</f>
        <v>0</v>
      </c>
      <c r="V32" s="93">
        <f>IF(Device!W11&gt;0,Device!$I$2/(Device!$C$2*Device!W11),0)</f>
        <v>0</v>
      </c>
    </row>
    <row r="33" spans="1:25">
      <c r="A33" s="19" t="s">
        <v>3</v>
      </c>
      <c r="B33" s="93">
        <f>IF(Device!C12&gt;0,Device!$I$2/(Device!$C$2*Device!C12),0)</f>
        <v>20</v>
      </c>
      <c r="C33" s="93">
        <f>IF(Device!D12&gt;0,Device!$I$2/(Device!$C$2*Device!D12),0)</f>
        <v>0</v>
      </c>
      <c r="D33" s="93">
        <f>IF(Device!E12&gt;0,Device!$I$2/(Device!$C$2*Device!E12),0)</f>
        <v>0</v>
      </c>
      <c r="E33" s="93">
        <f>IF(Device!F12&gt;0,Device!$I$2/(Device!$C$2*Device!F12),0)</f>
        <v>0</v>
      </c>
      <c r="F33" s="93">
        <f>IF(Device!G12&gt;0,Device!$I$2/(Device!$C$2*Device!G12),0)</f>
        <v>0</v>
      </c>
      <c r="G33" s="93">
        <f>IF(Device!H12&gt;0,Device!$I$2/(Device!$C$2*Device!H12),0)</f>
        <v>0</v>
      </c>
      <c r="H33" s="93">
        <f>IF(Device!I12&gt;0,Device!$I$2/(Device!$C$2*Device!I12),0)</f>
        <v>0</v>
      </c>
      <c r="I33" s="93">
        <f>IF(Device!J12&gt;0,Device!$I$2/(Device!$C$2*Device!J12),0)</f>
        <v>0</v>
      </c>
      <c r="J33" s="93">
        <f>IF(Device!K12&gt;0,Device!$I$2/(Device!$C$2*Device!K12),0)</f>
        <v>0</v>
      </c>
      <c r="K33" s="93">
        <f>IF(Device!L12&gt;0,Device!$I$2/(Device!$C$2*Device!L12),0)</f>
        <v>0</v>
      </c>
      <c r="L33" s="93">
        <f>IF(Device!M12&gt;0,Device!$I$2/(Device!$C$2*Device!M12),0)</f>
        <v>0</v>
      </c>
      <c r="M33" s="93">
        <f>IF(Device!N12&gt;0,Device!$I$2/(Device!$C$2*Device!N12),0)</f>
        <v>0</v>
      </c>
      <c r="N33" s="93">
        <f>IF(Device!O12&gt;0,Device!$I$2/(Device!$C$2*Device!O12),0)</f>
        <v>0</v>
      </c>
      <c r="O33" s="93">
        <f>IF(Device!P12&gt;0,Device!$I$2/(Device!$C$2*Device!P12),0)</f>
        <v>0</v>
      </c>
      <c r="P33" s="93">
        <f>IF(Device!Q12&gt;0,Device!$I$2/(Device!$C$2*Device!Q12),0)</f>
        <v>0</v>
      </c>
      <c r="Q33" s="93">
        <f>IF(Device!R12&gt;0,Device!$I$2/(Device!$C$2*Device!R12),0)</f>
        <v>0</v>
      </c>
      <c r="R33" s="93">
        <f>IF(Device!S12&gt;0,Device!$I$2/(Device!$C$2*Device!S12),0)</f>
        <v>0</v>
      </c>
      <c r="S33" s="93">
        <f>IF(Device!T12&gt;0,Device!$I$2/(Device!$C$2*Device!T12),0)</f>
        <v>0</v>
      </c>
      <c r="T33" s="93">
        <f>IF(Device!U12&gt;0,Device!$I$2/(Device!$C$2*Device!U12),0)</f>
        <v>0</v>
      </c>
      <c r="U33" s="93">
        <f>IF(Device!V12&gt;0,Device!$I$2/(Device!$C$2*Device!V12),0)</f>
        <v>20</v>
      </c>
      <c r="V33" s="93">
        <f>IF(Device!W12&gt;0,Device!$I$2/(Device!$C$2*Device!W12),0)</f>
        <v>20</v>
      </c>
    </row>
    <row r="34" spans="1:25">
      <c r="A34" s="51" t="s">
        <v>50</v>
      </c>
      <c r="B34"/>
      <c r="C34"/>
      <c r="D34"/>
      <c r="E34"/>
      <c r="F34"/>
      <c r="G34"/>
      <c r="H34"/>
      <c r="I34"/>
      <c r="J34"/>
      <c r="K34"/>
      <c r="L34"/>
      <c r="M34"/>
      <c r="N34"/>
      <c r="O34"/>
      <c r="P34"/>
      <c r="Q34"/>
      <c r="R34"/>
      <c r="S34"/>
      <c r="T34" s="19" t="s">
        <v>54</v>
      </c>
      <c r="U34" s="14">
        <f>Device!M20</f>
        <v>0</v>
      </c>
      <c r="V34" t="s">
        <v>42</v>
      </c>
    </row>
    <row r="35" spans="1:25">
      <c r="A35" t="s">
        <v>2</v>
      </c>
      <c r="B35" s="20">
        <f>IF(OR(AND(Device!B21&gt;0,Device!B11&gt;=0),AND(Device!C21&gt;0,Device!C11&gt;=0)),1,0)</f>
        <v>0</v>
      </c>
      <c r="C35" s="20">
        <f>IF(OR(AND(Device!C21&gt;0,Device!C11&gt;=0),AND(Device!D21&gt;0,Device!D11&gt;=0)),1,0)</f>
        <v>0</v>
      </c>
      <c r="D35" s="20">
        <f>IF(OR(AND(Device!D21&gt;0,Device!D11&gt;=0),AND(Device!E21&gt;0,Device!E11&gt;=0)),1,0)</f>
        <v>0</v>
      </c>
      <c r="E35" s="20">
        <f>IF(OR(AND(Device!E21&gt;0,Device!E11&gt;=0),AND(Device!F21&gt;0,Device!F11&gt;=0)),1,0)</f>
        <v>0</v>
      </c>
      <c r="F35" s="20">
        <f>IF(OR(AND(Device!F21&gt;0,Device!F11&gt;=0),AND(Device!G21&gt;0,Device!G11&gt;=0)),1,0)</f>
        <v>0</v>
      </c>
      <c r="G35" s="20">
        <f>IF(OR(AND(Device!G21&gt;0,Device!G11&gt;=0),AND(Device!H21&gt;0,Device!H11&gt;=0)),1,0)</f>
        <v>0</v>
      </c>
      <c r="H35" s="20">
        <f>IF(OR(AND(Device!H21&gt;0,Device!H11&gt;=0),AND(Device!I21&gt;0,Device!I11&gt;=0)),1,0)</f>
        <v>0</v>
      </c>
      <c r="I35" s="20">
        <f>IF(OR(AND(Device!I21&gt;0,Device!I11&gt;=0),AND(Device!J21&gt;0,Device!J11&gt;=0)),1,0)</f>
        <v>0</v>
      </c>
      <c r="J35" s="20">
        <f>IF(OR(AND(Device!J21&gt;0,Device!J11&gt;=0),AND(Device!K21&gt;0,Device!K11&gt;=0)),1,0)</f>
        <v>0</v>
      </c>
      <c r="K35" s="20">
        <f>IF(OR(AND(Device!K21&gt;0,Device!K11&gt;=0),AND(Device!L21&gt;0,Device!L11&gt;=0)),1,0)</f>
        <v>0</v>
      </c>
      <c r="L35" s="20">
        <f>IF(OR(AND(Device!L21&gt;0,Device!L11&gt;=0),AND(Device!M21&gt;0,Device!M11&gt;=0)),1,0)</f>
        <v>0</v>
      </c>
      <c r="M35" s="20">
        <f>IF(OR(AND(Device!M21&gt;0,Device!M11&gt;=0),AND(Device!N21&gt;0,Device!N11&gt;=0)),1,0)</f>
        <v>0</v>
      </c>
      <c r="N35" s="20">
        <f>IF(OR(AND(Device!N21&gt;0,Device!N11&gt;=0),AND(Device!O21&gt;0,Device!O11&gt;=0)),1,0)</f>
        <v>0</v>
      </c>
      <c r="O35" s="20">
        <f>IF(OR(AND(Device!O21&gt;0,Device!O11&gt;=0),AND(Device!P21&gt;0,Device!P11&gt;=0)),1,0)</f>
        <v>0</v>
      </c>
      <c r="P35" s="20">
        <f>IF(OR(AND(Device!P21&gt;0,Device!P11&gt;=0),AND(Device!Q21&gt;0,Device!Q11&gt;=0)),1,0)</f>
        <v>0</v>
      </c>
      <c r="Q35" s="20">
        <f>IF(OR(AND(Device!Q21&gt;0,Device!Q11&gt;=0),AND(Device!R21&gt;0,Device!R11&gt;=0)),1,0)</f>
        <v>0</v>
      </c>
      <c r="R35" s="20">
        <f>IF(OR(AND(Device!R21&gt;0,Device!R11&gt;=0),AND(Device!S21&gt;0,Device!S11&gt;=0)),1,0)</f>
        <v>0</v>
      </c>
      <c r="S35" s="20">
        <f>IF(OR(AND(Device!S21&gt;0,Device!S11&gt;=0),AND(Device!T21&gt;0,Device!T11&gt;=0)),1,0)</f>
        <v>0</v>
      </c>
      <c r="T35" s="20">
        <f>IF(OR(AND(Device!T21&gt;0,Device!T11&gt;=0),AND(Device!U21&gt;0,Device!U11&gt;=0)),1,0)</f>
        <v>0</v>
      </c>
      <c r="U35" s="20">
        <f>IF(OR(AND(Device!U21&gt;0,Device!U11&gt;=0),AND(Device!V21&gt;0,Device!V11&gt;=0)),1,0)</f>
        <v>0</v>
      </c>
      <c r="V35" s="20">
        <f>IF(OR(AND(Device!V21&gt;0,Device!V11&gt;=0),AND(Device!W21&gt;0,Device!W11&gt;=0)),1,0)</f>
        <v>0</v>
      </c>
    </row>
    <row r="36" spans="1:25">
      <c r="A36" t="s">
        <v>3</v>
      </c>
      <c r="B36" s="20">
        <f>IF(OR(AND(Device!B22&gt;0,Device!B12&gt;=0),AND(Device!C22&gt;0,Device!C12&gt;=0)),1,0)</f>
        <v>0</v>
      </c>
      <c r="C36" s="20">
        <f>IF(OR(AND(Device!C22&gt;0,Device!C12&gt;=0),AND(Device!D22&gt;0,Device!D12&gt;=0)),1,0)</f>
        <v>0</v>
      </c>
      <c r="D36" s="20">
        <f>IF(OR(AND(Device!D22&gt;0,Device!D12&gt;=0),AND(Device!E22&gt;0,Device!E12&gt;=0)),1,0)</f>
        <v>0</v>
      </c>
      <c r="E36" s="20">
        <f>IF(OR(AND(Device!E22&gt;0,Device!E12&gt;=0),AND(Device!F22&gt;0,Device!F12&gt;=0)),1,0)</f>
        <v>0</v>
      </c>
      <c r="F36" s="20">
        <f>IF(OR(AND(Device!F22&gt;0,Device!F12&gt;=0),AND(Device!G22&gt;0,Device!G12&gt;=0)),1,0)</f>
        <v>0</v>
      </c>
      <c r="G36" s="20">
        <f>IF(OR(AND(Device!G22&gt;0,Device!G12&gt;=0),AND(Device!H22&gt;0,Device!H12&gt;=0)),1,0)</f>
        <v>0</v>
      </c>
      <c r="H36" s="20">
        <f>IF(OR(AND(Device!H22&gt;0,Device!H12&gt;=0),AND(Device!I22&gt;0,Device!I12&gt;=0)),1,0)</f>
        <v>0</v>
      </c>
      <c r="I36" s="20">
        <f>IF(OR(AND(Device!I22&gt;0,Device!I12&gt;=0),AND(Device!J22&gt;0,Device!J12&gt;=0)),1,0)</f>
        <v>0</v>
      </c>
      <c r="J36" s="20">
        <f>IF(OR(AND(Device!J22&gt;0,Device!J12&gt;=0),AND(Device!K22&gt;0,Device!K12&gt;=0)),1,0)</f>
        <v>0</v>
      </c>
      <c r="K36" s="20">
        <f>IF(OR(AND(Device!K22&gt;0,Device!K12&gt;=0),AND(Device!L22&gt;0,Device!L12&gt;=0)),1,0)</f>
        <v>0</v>
      </c>
      <c r="L36" s="20">
        <f>IF(OR(AND(Device!L22&gt;0,Device!L12&gt;=0),AND(Device!M22&gt;0,Device!M12&gt;=0)),1,0)</f>
        <v>0</v>
      </c>
      <c r="M36" s="20">
        <f>IF(OR(AND(Device!M22&gt;0,Device!M12&gt;=0),AND(Device!N22&gt;0,Device!N12&gt;=0)),1,0)</f>
        <v>0</v>
      </c>
      <c r="N36" s="20">
        <f>IF(OR(AND(Device!N22&gt;0,Device!N12&gt;=0),AND(Device!O22&gt;0,Device!O12&gt;=0)),1,0)</f>
        <v>0</v>
      </c>
      <c r="O36" s="20">
        <f>IF(OR(AND(Device!O22&gt;0,Device!O12&gt;=0),AND(Device!P22&gt;0,Device!P12&gt;=0)),1,0)</f>
        <v>0</v>
      </c>
      <c r="P36" s="20">
        <f>IF(OR(AND(Device!P22&gt;0,Device!P12&gt;=0),AND(Device!Q22&gt;0,Device!Q12&gt;=0)),1,0)</f>
        <v>0</v>
      </c>
      <c r="Q36" s="20">
        <f>IF(OR(AND(Device!Q22&gt;0,Device!Q12&gt;=0),AND(Device!R22&gt;0,Device!R12&gt;=0)),1,0)</f>
        <v>0</v>
      </c>
      <c r="R36" s="20">
        <f>IF(OR(AND(Device!R22&gt;0,Device!R12&gt;=0),AND(Device!S22&gt;0,Device!S12&gt;=0)),1,0)</f>
        <v>0</v>
      </c>
      <c r="S36" s="20">
        <f>IF(OR(AND(Device!S22&gt;0,Device!S12&gt;=0),AND(Device!T22&gt;0,Device!T12&gt;=0)),1,0)</f>
        <v>0</v>
      </c>
      <c r="T36" s="20">
        <f>IF(OR(AND(Device!T22&gt;0,Device!T12&gt;=0),AND(Device!U22&gt;0,Device!U12&gt;=0)),1,0)</f>
        <v>0</v>
      </c>
      <c r="U36" s="20">
        <f>IF(OR(AND(Device!U22&gt;0,Device!U12&gt;=0),AND(Device!V22&gt;0,Device!V12&gt;=0)),1,0)</f>
        <v>0</v>
      </c>
      <c r="V36" s="20">
        <f>IF(OR(AND(Device!V22&gt;0,Device!V12&gt;=0),AND(Device!W22&gt;0,Device!W12&gt;=0)),1,0)</f>
        <v>0</v>
      </c>
    </row>
    <row r="37" spans="1:25">
      <c r="A37" s="51" t="s">
        <v>59</v>
      </c>
      <c r="B37"/>
      <c r="C37"/>
      <c r="D37"/>
      <c r="E37"/>
      <c r="F37"/>
      <c r="G37"/>
      <c r="H37" s="19" t="s">
        <v>60</v>
      </c>
      <c r="I37" s="14">
        <f>0.5*SUM(B38:B39,V38:V39)+SUM(C38:U39)</f>
        <v>0</v>
      </c>
      <c r="J37" t="s">
        <v>19</v>
      </c>
      <c r="K37"/>
      <c r="L37"/>
      <c r="M37"/>
      <c r="N37"/>
      <c r="O37"/>
      <c r="P37"/>
      <c r="Q37"/>
      <c r="R37"/>
      <c r="S37"/>
      <c r="T37"/>
      <c r="U37"/>
      <c r="V37"/>
    </row>
    <row r="38" spans="1:25">
      <c r="A38" t="s">
        <v>2</v>
      </c>
      <c r="B38" s="93">
        <f>(Device!$R$20-B3)*$U$34*B35</f>
        <v>0</v>
      </c>
      <c r="C38" s="93">
        <f>(Device!$R$20-C3)*$U$34*C35</f>
        <v>0</v>
      </c>
      <c r="D38" s="93">
        <f>(Device!$R$20-D3)*$U$34*D35</f>
        <v>0</v>
      </c>
      <c r="E38" s="93">
        <f>(Device!$R$20-E3)*$U$34*E35</f>
        <v>0</v>
      </c>
      <c r="F38" s="93">
        <f>(Device!$R$20-F3)*$U$34*F35</f>
        <v>0</v>
      </c>
      <c r="G38" s="93">
        <f>(Device!$R$20-G3)*$U$34*G35</f>
        <v>0</v>
      </c>
      <c r="H38" s="93">
        <f>(Device!$R$20-H3)*$U$34*H35</f>
        <v>0</v>
      </c>
      <c r="I38" s="93">
        <f>(Device!$R$20-I3)*$U$34*I35</f>
        <v>0</v>
      </c>
      <c r="J38" s="93">
        <f>(Device!$R$20-J3)*$U$34*J35</f>
        <v>0</v>
      </c>
      <c r="K38" s="93">
        <f>(Device!$R$20-K3)*$U$34*K35</f>
        <v>0</v>
      </c>
      <c r="L38" s="93">
        <f>(Device!$R$20-L3)*$U$34*L35</f>
        <v>0</v>
      </c>
      <c r="M38" s="93">
        <f>(Device!$R$20-M3)*$U$34*M35</f>
        <v>0</v>
      </c>
      <c r="N38" s="93">
        <f>(Device!$R$20-N3)*$U$34*N35</f>
        <v>0</v>
      </c>
      <c r="O38" s="93">
        <f>(Device!$R$20-O3)*$U$34*O35</f>
        <v>0</v>
      </c>
      <c r="P38" s="93">
        <f>(Device!$R$20-P3)*$U$34*P35</f>
        <v>0</v>
      </c>
      <c r="Q38" s="93">
        <f>(Device!$R$20-Q3)*$U$34*Q35</f>
        <v>0</v>
      </c>
      <c r="R38" s="93">
        <f>(Device!$R$20-R3)*$U$34*R35</f>
        <v>0</v>
      </c>
      <c r="S38" s="93">
        <f>(Device!$R$20-S3)*$U$34*S35</f>
        <v>0</v>
      </c>
      <c r="T38" s="93">
        <f>(Device!$R$20-T3)*$U$34*T35</f>
        <v>0</v>
      </c>
      <c r="U38" s="93">
        <f>(Device!$R$20-U3)*$U$34*U35</f>
        <v>0</v>
      </c>
      <c r="V38" s="93">
        <f>(Device!$R$20-V3)*$U$34*V35</f>
        <v>0</v>
      </c>
    </row>
    <row r="39" spans="1:25">
      <c r="A39" t="s">
        <v>3</v>
      </c>
      <c r="B39" s="93">
        <f>(Device!$R$20-B23)*$U$34*B36</f>
        <v>0</v>
      </c>
      <c r="C39" s="93">
        <f>(Device!$R$20-C23)*$U$34*C36</f>
        <v>0</v>
      </c>
      <c r="D39" s="93">
        <f>(Device!$R$20-D23)*$U$34*D36</f>
        <v>0</v>
      </c>
      <c r="E39" s="93">
        <f>(Device!$R$20-E23)*$U$34*E36</f>
        <v>0</v>
      </c>
      <c r="F39" s="93">
        <f>(Device!$R$20-F23)*$U$34*F36</f>
        <v>0</v>
      </c>
      <c r="G39" s="93">
        <f>(Device!$R$20-G23)*$U$34*G36</f>
        <v>0</v>
      </c>
      <c r="H39" s="93">
        <f>(Device!$R$20-H23)*$U$34*H36</f>
        <v>0</v>
      </c>
      <c r="I39" s="93">
        <f>(Device!$R$20-I23)*$U$34*I36</f>
        <v>0</v>
      </c>
      <c r="J39" s="93">
        <f>(Device!$R$20-J23)*$U$34*J36</f>
        <v>0</v>
      </c>
      <c r="K39" s="93">
        <f>(Device!$R$20-K23)*$U$34*K36</f>
        <v>0</v>
      </c>
      <c r="L39" s="93">
        <f>(Device!$R$20-L23)*$U$34*L36</f>
        <v>0</v>
      </c>
      <c r="M39" s="93">
        <f>(Device!$R$20-M23)*$U$34*M36</f>
        <v>0</v>
      </c>
      <c r="N39" s="93">
        <f>(Device!$R$20-N23)*$U$34*N36</f>
        <v>0</v>
      </c>
      <c r="O39" s="93">
        <f>(Device!$R$20-O23)*$U$34*O36</f>
        <v>0</v>
      </c>
      <c r="P39" s="93">
        <f>(Device!$R$20-P23)*$U$34*P36</f>
        <v>0</v>
      </c>
      <c r="Q39" s="93">
        <f>(Device!$R$20-Q23)*$U$34*Q36</f>
        <v>0</v>
      </c>
      <c r="R39" s="93">
        <f>(Device!$R$20-R23)*$U$34*R36</f>
        <v>0</v>
      </c>
      <c r="S39" s="93">
        <f>(Device!$R$20-S23)*$U$34*S36</f>
        <v>0</v>
      </c>
      <c r="T39" s="93">
        <f>(Device!$R$20-T23)*$U$34*T36</f>
        <v>0</v>
      </c>
      <c r="U39" s="93">
        <f>(Device!$R$20-U23)*$U$34*U36</f>
        <v>0</v>
      </c>
      <c r="V39" s="93">
        <f>(Device!$R$20-V23)*$U$34*V36</f>
        <v>0</v>
      </c>
    </row>
    <row r="41" spans="1:25">
      <c r="A41" s="43" t="s">
        <v>37</v>
      </c>
      <c r="B41" s="21"/>
      <c r="C41" s="19"/>
      <c r="D41"/>
      <c r="E41"/>
      <c r="F41" s="19" t="s">
        <v>91</v>
      </c>
      <c r="G41" s="14">
        <f>AVERAGE(B44:V62)</f>
        <v>1.0037771285617547</v>
      </c>
      <c r="H41"/>
      <c r="I41"/>
      <c r="J41"/>
      <c r="K41"/>
      <c r="L41"/>
      <c r="M41" s="14">
        <f>Device!$S$8/ABS(Device!$C$6)</f>
        <v>1.2228571428571429E-6</v>
      </c>
      <c r="N41" t="s">
        <v>287</v>
      </c>
    </row>
    <row r="42" spans="1:25">
      <c r="A42" s="3"/>
      <c r="B42" s="3"/>
      <c r="C42" s="49"/>
    </row>
    <row r="43" spans="1:25">
      <c r="A43" s="44" t="s">
        <v>2</v>
      </c>
      <c r="B43" s="101">
        <f>$M$41*EXP(-(Psi!$K$1+Psi!B3-Phi_p!B3)/Device!$O$6)</f>
        <v>1.0018530694973864</v>
      </c>
      <c r="C43" s="101">
        <f>$M$41*EXP(-(Psi!$K$1+Psi!C3-Phi_p!C3)/Device!$O$6)</f>
        <v>1.0018677295959377</v>
      </c>
      <c r="D43" s="101">
        <f>$M$41*EXP(-(Psi!$K$1+Psi!D3-Phi_p!D3)/Device!$O$6)</f>
        <v>1.0019955634431372</v>
      </c>
      <c r="E43" s="101">
        <f>$M$41*EXP(-(Psi!$K$1+Psi!E3-Phi_p!E3)/Device!$O$6)</f>
        <v>1.0021346706803278</v>
      </c>
      <c r="F43" s="101">
        <f>$M$41*EXP(-(Psi!$K$1+Psi!F3-Phi_p!F3)/Device!$O$6)</f>
        <v>1.0022790231345138</v>
      </c>
      <c r="G43" s="101">
        <f>$M$41*EXP(-(Psi!$K$1+Psi!G3-Phi_p!G3)/Device!$O$6)</f>
        <v>1.0024226605095734</v>
      </c>
      <c r="H43" s="101">
        <f>$M$41*EXP(-(Psi!$K$1+Psi!H3-Phi_p!H3)/Device!$O$6)</f>
        <v>1.0025607669392869</v>
      </c>
      <c r="I43" s="101">
        <f>$M$41*EXP(-(Psi!$K$1+Psi!I3-Phi_p!I3)/Device!$O$6)</f>
        <v>1.0026897570551603</v>
      </c>
      <c r="J43" s="101">
        <f>$M$41*EXP(-(Psi!$K$1+Psi!J3-Phi_p!J3)/Device!$O$6)</f>
        <v>1.0028067521246333</v>
      </c>
      <c r="K43" s="101">
        <f>$M$41*EXP(-(Psi!$K$1+Psi!K3-Phi_p!K3)/Device!$O$6)</f>
        <v>1.0029093684925943</v>
      </c>
      <c r="L43" s="101">
        <f>$M$41*EXP(-(Psi!$K$1+Psi!L3-Phi_p!L3)/Device!$O$6)</f>
        <v>1.0029955853709649</v>
      </c>
      <c r="M43" s="101">
        <f>$M$41*EXP(-(Psi!$K$1+Psi!M3-Phi_p!M3)/Device!$O$6)</f>
        <v>1.0030637499611861</v>
      </c>
      <c r="N43" s="101">
        <f>$M$41*EXP(-(Psi!$K$1+Psi!N3-Phi_p!N3)/Device!$O$6)</f>
        <v>1.0031125999402721</v>
      </c>
      <c r="O43" s="101">
        <f>$M$41*EXP(-(Psi!$K$1+Psi!O3-Phi_p!O3)/Device!$O$6)</f>
        <v>1.003141355931737</v>
      </c>
      <c r="P43" s="101">
        <f>$M$41*EXP(-(Psi!$K$1+Psi!P3-Phi_p!P3)/Device!$O$6)</f>
        <v>1.003149866687181</v>
      </c>
      <c r="Q43" s="101">
        <f>$M$41*EXP(-(Psi!$K$1+Psi!Q3-Phi_p!Q3)/Device!$O$6)</f>
        <v>1.0031389287121932</v>
      </c>
      <c r="R43" s="101">
        <f>$M$41*EXP(-(Psi!$K$1+Psi!R3-Phi_p!R3)/Device!$O$6)</f>
        <v>1.0031109008338537</v>
      </c>
      <c r="S43" s="101">
        <f>$M$41*EXP(-(Psi!$K$1+Psi!S3-Phi_p!S3)/Device!$O$6)</f>
        <v>1.0030708120888763</v>
      </c>
      <c r="T43" s="101">
        <f>$M$41*EXP(-(Psi!$K$1+Psi!T3-Phi_p!T3)/Device!$O$6)</f>
        <v>1.0030276168493613</v>
      </c>
      <c r="U43" s="101">
        <f>$M$41*EXP(-(Psi!$K$1+Psi!U3-Phi_p!U3)/Device!$O$6)</f>
        <v>1.0029938005197805</v>
      </c>
      <c r="V43" s="101">
        <f>$M$41*EXP(-(Psi!$K$1+Psi!V3-Phi_p!V3)/Device!$O$6)</f>
        <v>1.0029809623857691</v>
      </c>
      <c r="Y43" s="1"/>
    </row>
    <row r="44" spans="1:25">
      <c r="A44" s="129"/>
      <c r="B44" s="102">
        <f>$M$41*EXP(-(Psi!$K$1+Psi!B4-Phi_p!B4)/Device!$O$6)</f>
        <v>1.0021704040765476</v>
      </c>
      <c r="C44" s="102">
        <f>$M$41*EXP(-(Psi!$K$1+Psi!C4-Phi_p!C4)/Device!$O$6)</f>
        <v>1.0022558052007191</v>
      </c>
      <c r="D44" s="102">
        <f>$M$41*EXP(-(Psi!$K$1+Psi!D4-Phi_p!D4)/Device!$O$6)</f>
        <v>1.002445494597396</v>
      </c>
      <c r="E44" s="102">
        <f>$M$41*EXP(-(Psi!$K$1+Psi!E4-Phi_p!E4)/Device!$O$6)</f>
        <v>1.0025958605417153</v>
      </c>
      <c r="F44" s="102">
        <f>$M$41*EXP(-(Psi!$K$1+Psi!F4-Phi_p!F4)/Device!$O$6)</f>
        <v>1.0027420712179616</v>
      </c>
      <c r="G44" s="102">
        <f>$M$41*EXP(-(Psi!$K$1+Psi!G4-Phi_p!G4)/Device!$O$6)</f>
        <v>1.0028862824562581</v>
      </c>
      <c r="H44" s="102">
        <f>$M$41*EXP(-(Psi!$K$1+Psi!H4-Phi_p!H4)/Device!$O$6)</f>
        <v>1.0030234262392932</v>
      </c>
      <c r="I44" s="102">
        <f>$M$41*EXP(-(Psi!$K$1+Psi!I4-Phi_p!I4)/Device!$O$6)</f>
        <v>1.0031511230400409</v>
      </c>
      <c r="J44" s="102">
        <f>$M$41*EXP(-(Psi!$K$1+Psi!J4-Phi_p!J4)/Device!$O$6)</f>
        <v>1.003266388454257</v>
      </c>
      <c r="K44" s="102">
        <f>$M$41*EXP(-(Psi!$K$1+Psi!K4-Phi_p!K4)/Device!$O$6)</f>
        <v>1.0033673566898267</v>
      </c>
      <c r="L44" s="102">
        <f>$M$41*EXP(-(Psi!$K$1+Psi!L4-Phi_p!L4)/Device!$O$6)</f>
        <v>1.0034519182260848</v>
      </c>
      <c r="M44" s="102">
        <f>$M$41*EXP(-(Psi!$K$1+Psi!M4-Phi_p!M4)/Device!$O$6)</f>
        <v>1.0035186903320632</v>
      </c>
      <c r="N44" s="102">
        <f>$M$41*EXP(-(Psi!$K$1+Psi!N4-Phi_p!N4)/Device!$O$6)</f>
        <v>1.0035662959498199</v>
      </c>
      <c r="O44" s="102">
        <f>$M$41*EXP(-(Psi!$K$1+Psi!O4-Phi_p!O4)/Device!$O$6)</f>
        <v>1.0035940716907776</v>
      </c>
      <c r="P44" s="102">
        <f>$M$41*EXP(-(Psi!$K$1+Psi!P4-Phi_p!P4)/Device!$O$6)</f>
        <v>1.0036016755292048</v>
      </c>
      <c r="Q44" s="102">
        <f>$M$41*EXP(-(Psi!$K$1+Psi!Q4-Phi_p!Q4)/Device!$O$6)</f>
        <v>1.0035898517009201</v>
      </c>
      <c r="R44" s="102">
        <f>$M$41*EXP(-(Psi!$K$1+Psi!R4-Phi_p!R4)/Device!$O$6)</f>
        <v>1.0035606260253582</v>
      </c>
      <c r="S44" s="102">
        <f>$M$41*EXP(-(Psi!$K$1+Psi!S4-Phi_p!S4)/Device!$O$6)</f>
        <v>1.003518857625632</v>
      </c>
      <c r="T44" s="102">
        <f>$M$41*EXP(-(Psi!$K$1+Psi!T4-Phi_p!T4)/Device!$O$6)</f>
        <v>1.0034733970330572</v>
      </c>
      <c r="U44" s="102">
        <f>$M$41*EXP(-(Psi!$K$1+Psi!U4-Phi_p!U4)/Device!$O$6)</f>
        <v>1.003437412391134</v>
      </c>
      <c r="V44" s="102">
        <f>$M$41*EXP(-(Psi!$K$1+Psi!V4-Phi_p!V4)/Device!$O$6)</f>
        <v>1.0034236053661887</v>
      </c>
    </row>
    <row r="45" spans="1:25">
      <c r="A45" s="129"/>
      <c r="B45" s="102">
        <f>$M$41*EXP(-(Psi!$K$1+Psi!B5-Phi_p!B5)/Device!$O$6)</f>
        <v>1.0023364161284241</v>
      </c>
      <c r="C45" s="102">
        <f>$M$41*EXP(-(Psi!$K$1+Psi!C5-Phi_p!C5)/Device!$O$6)</f>
        <v>1.0024254313318266</v>
      </c>
      <c r="D45" s="102">
        <f>$M$41*EXP(-(Psi!$K$1+Psi!D5-Phi_p!D5)/Device!$O$6)</f>
        <v>1.0026137419732009</v>
      </c>
      <c r="E45" s="102">
        <f>$M$41*EXP(-(Psi!$K$1+Psi!E5-Phi_p!E5)/Device!$O$6)</f>
        <v>1.0027719736838714</v>
      </c>
      <c r="F45" s="102">
        <f>$M$41*EXP(-(Psi!$K$1+Psi!F5-Phi_p!F5)/Device!$O$6)</f>
        <v>1.002920525911035</v>
      </c>
      <c r="G45" s="102">
        <f>$M$41*EXP(-(Psi!$K$1+Psi!G5-Phi_p!G5)/Device!$O$6)</f>
        <v>1.0030651757837885</v>
      </c>
      <c r="H45" s="102">
        <f>$M$41*EXP(-(Psi!$K$1+Psi!H5-Phi_p!H5)/Device!$O$6)</f>
        <v>1.0032015807035737</v>
      </c>
      <c r="I45" s="102">
        <f>$M$41*EXP(-(Psi!$K$1+Psi!I5-Phi_p!I5)/Device!$O$6)</f>
        <v>1.0033279919248894</v>
      </c>
      <c r="J45" s="102">
        <f>$M$41*EXP(-(Psi!$K$1+Psi!J5-Phi_p!J5)/Device!$O$6)</f>
        <v>1.0034416766542502</v>
      </c>
      <c r="K45" s="102">
        <f>$M$41*EXP(-(Psi!$K$1+Psi!K5-Phi_p!K5)/Device!$O$6)</f>
        <v>1.0035410289679336</v>
      </c>
      <c r="L45" s="102">
        <f>$M$41*EXP(-(Psi!$K$1+Psi!L5-Phi_p!L5)/Device!$O$6)</f>
        <v>1.0036240423349951</v>
      </c>
      <c r="M45" s="102">
        <f>$M$41*EXP(-(Psi!$K$1+Psi!M5-Phi_p!M5)/Device!$O$6)</f>
        <v>1.0036894450747673</v>
      </c>
      <c r="N45" s="102">
        <f>$M$41*EXP(-(Psi!$K$1+Psi!N5-Phi_p!N5)/Device!$O$6)</f>
        <v>1.0037358713226603</v>
      </c>
      <c r="O45" s="102">
        <f>$M$41*EXP(-(Psi!$K$1+Psi!O5-Phi_p!O5)/Device!$O$6)</f>
        <v>1.0037626576350058</v>
      </c>
      <c r="P45" s="102">
        <f>$M$41*EXP(-(Psi!$K$1+Psi!P5-Phi_p!P5)/Device!$O$6)</f>
        <v>1.0037693594910908</v>
      </c>
      <c r="Q45" s="102">
        <f>$M$41*EXP(-(Psi!$K$1+Psi!Q5-Phi_p!Q5)/Device!$O$6)</f>
        <v>1.0037565627008427</v>
      </c>
      <c r="R45" s="102">
        <f>$M$41*EXP(-(Psi!$K$1+Psi!R5-Phi_p!R5)/Device!$O$6)</f>
        <v>1.0037260036240463</v>
      </c>
      <c r="S45" s="102">
        <f>$M$41*EXP(-(Psi!$K$1+Psi!S5-Phi_p!S5)/Device!$O$6)</f>
        <v>1.0036822450463676</v>
      </c>
      <c r="T45" s="102">
        <f>$M$41*EXP(-(Psi!$K$1+Psi!T5-Phi_p!T5)/Device!$O$6)</f>
        <v>1.0036340960539962</v>
      </c>
      <c r="U45" s="102">
        <f>$M$41*EXP(-(Psi!$K$1+Psi!U5-Phi_p!U5)/Device!$O$6)</f>
        <v>1.0035955107662047</v>
      </c>
      <c r="V45" s="102">
        <f>$M$41*EXP(-(Psi!$K$1+Psi!V5-Phi_p!V5)/Device!$O$6)</f>
        <v>1.0035805892373379</v>
      </c>
    </row>
    <row r="46" spans="1:25">
      <c r="A46" s="129"/>
      <c r="B46" s="102">
        <f>$M$41*EXP(-(Psi!$K$1+Psi!B6-Phi_p!B6)/Device!$O$6)</f>
        <v>1.0024770773247489</v>
      </c>
      <c r="C46" s="102">
        <f>$M$41*EXP(-(Psi!$K$1+Psi!C6-Phi_p!C6)/Device!$O$6)</f>
        <v>1.0025670526989876</v>
      </c>
      <c r="D46" s="102">
        <f>$M$41*EXP(-(Psi!$K$1+Psi!D6-Phi_p!D6)/Device!$O$6)</f>
        <v>1.0027532183160297</v>
      </c>
      <c r="E46" s="102">
        <f>$M$41*EXP(-(Psi!$K$1+Psi!E6-Phi_p!E6)/Device!$O$6)</f>
        <v>1.0029167715180314</v>
      </c>
      <c r="F46" s="102">
        <f>$M$41*EXP(-(Psi!$K$1+Psi!F6-Phi_p!F6)/Device!$O$6)</f>
        <v>1.0030678394536974</v>
      </c>
      <c r="G46" s="102">
        <f>$M$41*EXP(-(Psi!$K$1+Psi!G6-Phi_p!G6)/Device!$O$6)</f>
        <v>1.0032129586527319</v>
      </c>
      <c r="H46" s="102">
        <f>$M$41*EXP(-(Psi!$K$1+Psi!H6-Phi_p!H6)/Device!$O$6)</f>
        <v>1.0033488102074231</v>
      </c>
      <c r="I46" s="102">
        <f>$M$41*EXP(-(Psi!$K$1+Psi!I6-Phi_p!I6)/Device!$O$6)</f>
        <v>1.0034740387557115</v>
      </c>
      <c r="J46" s="102">
        <f>$M$41*EXP(-(Psi!$K$1+Psi!J6-Phi_p!J6)/Device!$O$6)</f>
        <v>1.0035862932639268</v>
      </c>
      <c r="K46" s="102">
        <f>$M$41*EXP(-(Psi!$K$1+Psi!K6-Phi_p!K6)/Device!$O$6)</f>
        <v>1.0036841285862639</v>
      </c>
      <c r="L46" s="102">
        <f>$M$41*EXP(-(Psi!$K$1+Psi!L6-Phi_p!L6)/Device!$O$6)</f>
        <v>1.0037657081396394</v>
      </c>
      <c r="M46" s="102">
        <f>$M$41*EXP(-(Psi!$K$1+Psi!M6-Phi_p!M6)/Device!$O$6)</f>
        <v>1.0038298109698216</v>
      </c>
      <c r="N46" s="102">
        <f>$M$41*EXP(-(Psi!$K$1+Psi!N6-Phi_p!N6)/Device!$O$6)</f>
        <v>1.0038751249078843</v>
      </c>
      <c r="O46" s="102">
        <f>$M$41*EXP(-(Psi!$K$1+Psi!O6-Phi_p!O6)/Device!$O$6)</f>
        <v>1.0039009419514164</v>
      </c>
      <c r="P46" s="102">
        <f>$M$41*EXP(-(Psi!$K$1+Psi!P6-Phi_p!P6)/Device!$O$6)</f>
        <v>1.0039067409890707</v>
      </c>
      <c r="Q46" s="102">
        <f>$M$41*EXP(-(Psi!$K$1+Psi!Q6-Phi_p!Q6)/Device!$O$6)</f>
        <v>1.0038929007219595</v>
      </c>
      <c r="R46" s="102">
        <f>$M$41*EXP(-(Psi!$K$1+Psi!R6-Phi_p!R6)/Device!$O$6)</f>
        <v>1.0038608586769537</v>
      </c>
      <c r="S46" s="102">
        <f>$M$41*EXP(-(Psi!$K$1+Psi!S6-Phi_p!S6)/Device!$O$6)</f>
        <v>1.0038147953184726</v>
      </c>
      <c r="T46" s="102">
        <f>$M$41*EXP(-(Psi!$K$1+Psi!T6-Phi_p!T6)/Device!$O$6)</f>
        <v>1.0037634791119947</v>
      </c>
      <c r="U46" s="102">
        <f>$M$41*EXP(-(Psi!$K$1+Psi!U6-Phi_p!U6)/Device!$O$6)</f>
        <v>1.0037218028138888</v>
      </c>
      <c r="V46" s="102">
        <f>$M$41*EXP(-(Psi!$K$1+Psi!V6-Phi_p!V6)/Device!$O$6)</f>
        <v>1.0037055754165389</v>
      </c>
    </row>
    <row r="47" spans="1:25">
      <c r="A47" s="129"/>
      <c r="B47" s="102">
        <f>$M$41*EXP(-(Psi!$K$1+Psi!B7-Phi_p!B7)/Device!$O$6)</f>
        <v>1.0025866546830784</v>
      </c>
      <c r="C47" s="102">
        <f>$M$41*EXP(-(Psi!$K$1+Psi!C7-Phi_p!C7)/Device!$O$6)</f>
        <v>1.0026717821069582</v>
      </c>
      <c r="D47" s="102">
        <f>$M$41*EXP(-(Psi!$K$1+Psi!D7-Phi_p!D7)/Device!$O$6)</f>
        <v>1.0028509690348548</v>
      </c>
      <c r="E47" s="102">
        <f>$M$41*EXP(-(Psi!$K$1+Psi!E7-Phi_p!E7)/Device!$O$6)</f>
        <v>1.0030180963862132</v>
      </c>
      <c r="F47" s="102">
        <f>$M$41*EXP(-(Psi!$K$1+Psi!F7-Phi_p!F7)/Device!$O$6)</f>
        <v>1.0031716786358356</v>
      </c>
      <c r="G47" s="102">
        <f>$M$41*EXP(-(Psi!$K$1+Psi!G7-Phi_p!G7)/Device!$O$6)</f>
        <v>1.0033173423819619</v>
      </c>
      <c r="H47" s="102">
        <f>$M$41*EXP(-(Psi!$K$1+Psi!H7-Phi_p!H7)/Device!$O$6)</f>
        <v>1.0034527757949572</v>
      </c>
      <c r="I47" s="102">
        <f>$M$41*EXP(-(Psi!$K$1+Psi!I7-Phi_p!I7)/Device!$O$6)</f>
        <v>1.0035769373301919</v>
      </c>
      <c r="J47" s="102">
        <f>$M$41*EXP(-(Psi!$K$1+Psi!J7-Phi_p!J7)/Device!$O$6)</f>
        <v>1.0036878863729304</v>
      </c>
      <c r="K47" s="102">
        <f>$M$41*EXP(-(Psi!$K$1+Psi!K7-Phi_p!K7)/Device!$O$6)</f>
        <v>1.0037843102194666</v>
      </c>
      <c r="L47" s="102">
        <f>$M$41*EXP(-(Psi!$K$1+Psi!L7-Phi_p!L7)/Device!$O$6)</f>
        <v>1.003864554839327</v>
      </c>
      <c r="M47" s="102">
        <f>$M$41*EXP(-(Psi!$K$1+Psi!M7-Phi_p!M7)/Device!$O$6)</f>
        <v>1.0039274331206018</v>
      </c>
      <c r="N47" s="102">
        <f>$M$41*EXP(-(Psi!$K$1+Psi!N7-Phi_p!N7)/Device!$O$6)</f>
        <v>1.0039716932931653</v>
      </c>
      <c r="O47" s="102">
        <f>$M$41*EXP(-(Psi!$K$1+Psi!O7-Phi_p!O7)/Device!$O$6)</f>
        <v>1.0039965698362721</v>
      </c>
      <c r="P47" s="102">
        <f>$M$41*EXP(-(Psi!$K$1+Psi!P7-Phi_p!P7)/Device!$O$6)</f>
        <v>1.0040014645135831</v>
      </c>
      <c r="Q47" s="102">
        <f>$M$41*EXP(-(Psi!$K$1+Psi!Q7-Phi_p!Q7)/Device!$O$6)</f>
        <v>1.003986525582792</v>
      </c>
      <c r="R47" s="102">
        <f>$M$41*EXP(-(Psi!$K$1+Psi!R7-Phi_p!R7)/Device!$O$6)</f>
        <v>1.0039528580800572</v>
      </c>
      <c r="S47" s="102">
        <f>$M$41*EXP(-(Psi!$K$1+Psi!S7-Phi_p!S7)/Device!$O$6)</f>
        <v>1.0039041835006808</v>
      </c>
      <c r="T47" s="102">
        <f>$M$41*EXP(-(Psi!$K$1+Psi!T7-Phi_p!T7)/Device!$O$6)</f>
        <v>1.0038491841126085</v>
      </c>
      <c r="U47" s="102">
        <f>$M$41*EXP(-(Psi!$K$1+Psi!U7-Phi_p!U7)/Device!$O$6)</f>
        <v>1.003803867244351</v>
      </c>
      <c r="V47" s="102">
        <f>$M$41*EXP(-(Psi!$K$1+Psi!V7-Phi_p!V7)/Device!$O$6)</f>
        <v>1.0037861064181064</v>
      </c>
    </row>
    <row r="48" spans="1:25">
      <c r="A48" s="129"/>
      <c r="B48" s="102">
        <f>$M$41*EXP(-(Psi!$K$1+Psi!B8-Phi_p!B8)/Device!$O$6)</f>
        <v>1.0026800836373133</v>
      </c>
      <c r="C48" s="102">
        <f>$M$41*EXP(-(Psi!$K$1+Psi!C8-Phi_p!C8)/Device!$O$6)</f>
        <v>1.0027613214925108</v>
      </c>
      <c r="D48" s="102">
        <f>$M$41*EXP(-(Psi!$K$1+Psi!D8-Phi_p!D8)/Device!$O$6)</f>
        <v>1.0029351393771304</v>
      </c>
      <c r="E48" s="102">
        <f>$M$41*EXP(-(Psi!$K$1+Psi!E8-Phi_p!E8)/Device!$O$6)</f>
        <v>1.0031047869872856</v>
      </c>
      <c r="F48" s="102">
        <f>$M$41*EXP(-(Psi!$K$1+Psi!F8-Phi_p!F8)/Device!$O$6)</f>
        <v>1.0032608001060275</v>
      </c>
      <c r="G48" s="102">
        <f>$M$41*EXP(-(Psi!$K$1+Psi!G8-Phi_p!G8)/Device!$O$6)</f>
        <v>1.0034071007307035</v>
      </c>
      <c r="H48" s="102">
        <f>$M$41*EXP(-(Psi!$K$1+Psi!H8-Phi_p!H8)/Device!$O$6)</f>
        <v>1.0035422276041699</v>
      </c>
      <c r="I48" s="102">
        <f>$M$41*EXP(-(Psi!$K$1+Psi!I8-Phi_p!I8)/Device!$O$6)</f>
        <v>1.0036654440934289</v>
      </c>
      <c r="J48" s="102">
        <f>$M$41*EXP(-(Psi!$K$1+Psi!J8-Phi_p!J8)/Device!$O$6)</f>
        <v>1.0037752036059047</v>
      </c>
      <c r="K48" s="102">
        <f>$M$41*EXP(-(Psi!$K$1+Psi!K8-Phi_p!K8)/Device!$O$6)</f>
        <v>1.0038703266755675</v>
      </c>
      <c r="L48" s="102">
        <f>$M$41*EXP(-(Psi!$K$1+Psi!L8-Phi_p!L8)/Device!$O$6)</f>
        <v>1.0039493315836441</v>
      </c>
      <c r="M48" s="102">
        <f>$M$41*EXP(-(Psi!$K$1+Psi!M8-Phi_p!M8)/Device!$O$6)</f>
        <v>1.004011065692489</v>
      </c>
      <c r="N48" s="102">
        <f>$M$41*EXP(-(Psi!$K$1+Psi!N8-Phi_p!N8)/Device!$O$6)</f>
        <v>1.0040543299305309</v>
      </c>
      <c r="O48" s="102">
        <f>$M$41*EXP(-(Psi!$K$1+Psi!O8-Phi_p!O8)/Device!$O$6)</f>
        <v>1.0040783012540613</v>
      </c>
      <c r="P48" s="102">
        <f>$M$41*EXP(-(Psi!$K$1+Psi!P8-Phi_p!P8)/Device!$O$6)</f>
        <v>1.0040822938483447</v>
      </c>
      <c r="Q48" s="102">
        <f>$M$41*EXP(-(Psi!$K$1+Psi!Q8-Phi_p!Q8)/Device!$O$6)</f>
        <v>1.0040662133914133</v>
      </c>
      <c r="R48" s="102">
        <f>$M$41*EXP(-(Psi!$K$1+Psi!R8-Phi_p!R8)/Device!$O$6)</f>
        <v>1.0040307884047419</v>
      </c>
      <c r="S48" s="102">
        <f>$M$41*EXP(-(Psi!$K$1+Psi!S8-Phi_p!S8)/Device!$O$6)</f>
        <v>1.003979200901248</v>
      </c>
      <c r="T48" s="102">
        <f>$M$41*EXP(-(Psi!$K$1+Psi!T8-Phi_p!T8)/Device!$O$6)</f>
        <v>1.0039199588600007</v>
      </c>
      <c r="U48" s="102">
        <f>$M$41*EXP(-(Psi!$K$1+Psi!U8-Phi_p!U8)/Device!$O$6)</f>
        <v>1.0038703746365738</v>
      </c>
      <c r="V48" s="102">
        <f>$M$41*EXP(-(Psi!$K$1+Psi!V8-Phi_p!V8)/Device!$O$6)</f>
        <v>1.0038508146454339</v>
      </c>
    </row>
    <row r="49" spans="1:22">
      <c r="A49" s="129"/>
      <c r="B49" s="102">
        <f>$M$41*EXP(-(Psi!$K$1+Psi!B9-Phi_p!B9)/Device!$O$6)</f>
        <v>1.0027554609481519</v>
      </c>
      <c r="C49" s="102">
        <f>$M$41*EXP(-(Psi!$K$1+Psi!C9-Phi_p!C9)/Device!$O$6)</f>
        <v>1.0028320683552636</v>
      </c>
      <c r="D49" s="102">
        <f>$M$41*EXP(-(Psi!$K$1+Psi!D9-Phi_p!D9)/Device!$O$6)</f>
        <v>1.0030002997140102</v>
      </c>
      <c r="E49" s="102">
        <f>$M$41*EXP(-(Psi!$K$1+Psi!E9-Phi_p!E9)/Device!$O$6)</f>
        <v>1.003171926038724</v>
      </c>
      <c r="F49" s="102">
        <f>$M$41*EXP(-(Psi!$K$1+Psi!F9-Phi_p!F9)/Device!$O$6)</f>
        <v>1.0033302735273271</v>
      </c>
      <c r="G49" s="102">
        <f>$M$41*EXP(-(Psi!$K$1+Psi!G9-Phi_p!G9)/Device!$O$6)</f>
        <v>1.0034772944309915</v>
      </c>
      <c r="H49" s="102">
        <f>$M$41*EXP(-(Psi!$K$1+Psi!H9-Phi_p!H9)/Device!$O$6)</f>
        <v>1.0036122070334168</v>
      </c>
      <c r="I49" s="102">
        <f>$M$41*EXP(-(Psi!$K$1+Psi!I9-Phi_p!I9)/Device!$O$6)</f>
        <v>1.0037345929325006</v>
      </c>
      <c r="J49" s="102">
        <f>$M$41*EXP(-(Psi!$K$1+Psi!J9-Phi_p!J9)/Device!$O$6)</f>
        <v>1.0038432689572467</v>
      </c>
      <c r="K49" s="102">
        <f>$M$41*EXP(-(Psi!$K$1+Psi!K9-Phi_p!K9)/Device!$O$6)</f>
        <v>1.0039371980334282</v>
      </c>
      <c r="L49" s="102">
        <f>$M$41*EXP(-(Psi!$K$1+Psi!L9-Phi_p!L9)/Device!$O$6)</f>
        <v>1.0040150532663705</v>
      </c>
      <c r="M49" s="102">
        <f>$M$41*EXP(-(Psi!$K$1+Psi!M9-Phi_p!M9)/Device!$O$6)</f>
        <v>1.0040757226166013</v>
      </c>
      <c r="N49" s="102">
        <f>$M$41*EXP(-(Psi!$K$1+Psi!N9-Phi_p!N9)/Device!$O$6)</f>
        <v>1.004118047613916</v>
      </c>
      <c r="O49" s="102">
        <f>$M$41*EXP(-(Psi!$K$1+Psi!O9-Phi_p!O9)/Device!$O$6)</f>
        <v>1.0041411524415351</v>
      </c>
      <c r="P49" s="102">
        <f>$M$41*EXP(-(Psi!$K$1+Psi!P9-Phi_p!P9)/Device!$O$6)</f>
        <v>1.0041442506537046</v>
      </c>
      <c r="Q49" s="102">
        <f>$M$41*EXP(-(Psi!$K$1+Psi!Q9-Phi_p!Q9)/Device!$O$6)</f>
        <v>1.0041269985186296</v>
      </c>
      <c r="R49" s="102">
        <f>$M$41*EXP(-(Psi!$K$1+Psi!R9-Phi_p!R9)/Device!$O$6)</f>
        <v>1.004089699901493</v>
      </c>
      <c r="S49" s="102">
        <f>$M$41*EXP(-(Psi!$K$1+Psi!S9-Phi_p!S9)/Device!$O$6)</f>
        <v>1.0040349069214172</v>
      </c>
      <c r="T49" s="102">
        <f>$M$41*EXP(-(Psi!$K$1+Psi!T9-Phi_p!T9)/Device!$O$6)</f>
        <v>1.0039708165695613</v>
      </c>
      <c r="U49" s="102">
        <f>$M$41*EXP(-(Psi!$K$1+Psi!U9-Phi_p!U9)/Device!$O$6)</f>
        <v>1.003916245598206</v>
      </c>
      <c r="V49" s="102">
        <f>$M$41*EXP(-(Psi!$K$1+Psi!V9-Phi_p!V9)/Device!$O$6)</f>
        <v>1.0038945798872341</v>
      </c>
    </row>
    <row r="50" spans="1:22">
      <c r="A50" s="129"/>
      <c r="B50" s="102">
        <f>$M$41*EXP(-(Psi!$K$1+Psi!B10-Phi_p!B10)/Device!$O$6)</f>
        <v>1.0028187004758717</v>
      </c>
      <c r="C50" s="102">
        <f>$M$41*EXP(-(Psi!$K$1+Psi!C10-Phi_p!C10)/Device!$O$6)</f>
        <v>1.0028921568744231</v>
      </c>
      <c r="D50" s="102">
        <f>$M$41*EXP(-(Psi!$K$1+Psi!D10-Phi_p!D10)/Device!$O$6)</f>
        <v>1.0030568285103052</v>
      </c>
      <c r="E50" s="102">
        <f>$M$41*EXP(-(Psi!$K$1+Psi!E10-Phi_p!E10)/Device!$O$6)</f>
        <v>1.0032303112100167</v>
      </c>
      <c r="F50" s="102">
        <f>$M$41*EXP(-(Psi!$K$1+Psi!F10-Phi_p!F10)/Device!$O$6)</f>
        <v>1.0033909147761315</v>
      </c>
      <c r="G50" s="102">
        <f>$M$41*EXP(-(Psi!$K$1+Psi!G10-Phi_p!G10)/Device!$O$6)</f>
        <v>1.0035387278644339</v>
      </c>
      <c r="H50" s="102">
        <f>$M$41*EXP(-(Psi!$K$1+Psi!H10-Phi_p!H10)/Device!$O$6)</f>
        <v>1.0036735059624151</v>
      </c>
      <c r="I50" s="102">
        <f>$M$41*EXP(-(Psi!$K$1+Psi!I10-Phi_p!I10)/Device!$O$6)</f>
        <v>1.0037951689532894</v>
      </c>
      <c r="J50" s="102">
        <f>$M$41*EXP(-(Psi!$K$1+Psi!J10-Phi_p!J10)/Device!$O$6)</f>
        <v>1.0039028623256296</v>
      </c>
      <c r="K50" s="102">
        <f>$M$41*EXP(-(Psi!$K$1+Psi!K10-Phi_p!K10)/Device!$O$6)</f>
        <v>1.0039957016648315</v>
      </c>
      <c r="L50" s="102">
        <f>$M$41*EXP(-(Psi!$K$1+Psi!L10-Phi_p!L10)/Device!$O$6)</f>
        <v>1.0040724953736371</v>
      </c>
      <c r="M50" s="102">
        <f>$M$41*EXP(-(Psi!$K$1+Psi!M10-Phi_p!M10)/Device!$O$6)</f>
        <v>1.0041321794101092</v>
      </c>
      <c r="N50" s="102">
        <f>$M$41*EXP(-(Psi!$K$1+Psi!N10-Phi_p!N10)/Device!$O$6)</f>
        <v>1.0041736227263836</v>
      </c>
      <c r="O50" s="102">
        <f>$M$41*EXP(-(Psi!$K$1+Psi!O10-Phi_p!O10)/Device!$O$6)</f>
        <v>1.0041959035141033</v>
      </c>
      <c r="P50" s="102">
        <f>$M$41*EXP(-(Psi!$K$1+Psi!P10-Phi_p!P10)/Device!$O$6)</f>
        <v>1.0041981215301454</v>
      </c>
      <c r="Q50" s="102">
        <f>$M$41*EXP(-(Psi!$K$1+Psi!Q10-Phi_p!Q10)/Device!$O$6)</f>
        <v>1.0041796807640224</v>
      </c>
      <c r="R50" s="102">
        <f>$M$41*EXP(-(Psi!$K$1+Psi!R10-Phi_p!R10)/Device!$O$6)</f>
        <v>1.0041404108011509</v>
      </c>
      <c r="S50" s="102">
        <f>$M$41*EXP(-(Psi!$K$1+Psi!S10-Phi_p!S10)/Device!$O$6)</f>
        <v>1.0040821327438032</v>
      </c>
      <c r="T50" s="102">
        <f>$M$41*EXP(-(Psi!$K$1+Psi!T10-Phi_p!T10)/Device!$O$6)</f>
        <v>1.0040125354343228</v>
      </c>
      <c r="U50" s="102">
        <f>$M$41*EXP(-(Psi!$K$1+Psi!U10-Phi_p!U10)/Device!$O$6)</f>
        <v>1.0039521438957688</v>
      </c>
      <c r="V50" s="102">
        <f>$M$41*EXP(-(Psi!$K$1+Psi!V10-Phi_p!V10)/Device!$O$6)</f>
        <v>1.0039280198718463</v>
      </c>
    </row>
    <row r="51" spans="1:22">
      <c r="A51" s="129"/>
      <c r="B51" s="102">
        <f>$M$41*EXP(-(Psi!$K$1+Psi!B11-Phi_p!B11)/Device!$O$6)</f>
        <v>1.002868775788512</v>
      </c>
      <c r="C51" s="102">
        <f>$M$41*EXP(-(Psi!$K$1+Psi!C11-Phi_p!C11)/Device!$O$6)</f>
        <v>1.0029394241117129</v>
      </c>
      <c r="D51" s="102">
        <f>$M$41*EXP(-(Psi!$K$1+Psi!D11-Phi_p!D11)/Device!$O$6)</f>
        <v>1.0031014861969501</v>
      </c>
      <c r="E51" s="102">
        <f>$M$41*EXP(-(Psi!$K$1+Psi!E11-Phi_p!E11)/Device!$O$6)</f>
        <v>1.0032770141073657</v>
      </c>
      <c r="F51" s="102">
        <f>$M$41*EXP(-(Psi!$K$1+Psi!F11-Phi_p!F11)/Device!$O$6)</f>
        <v>1.0034398304676264</v>
      </c>
      <c r="G51" s="102">
        <f>$M$41*EXP(-(Psi!$K$1+Psi!G11-Phi_p!G11)/Device!$O$6)</f>
        <v>1.0035884910053918</v>
      </c>
      <c r="H51" s="102">
        <f>$M$41*EXP(-(Psi!$K$1+Psi!H11-Phi_p!H11)/Device!$O$6)</f>
        <v>1.0037232011849322</v>
      </c>
      <c r="I51" s="102">
        <f>$M$41*EXP(-(Psi!$K$1+Psi!I11-Phi_p!I11)/Device!$O$6)</f>
        <v>1.0038442387507347</v>
      </c>
      <c r="J51" s="102">
        <f>$M$41*EXP(-(Psi!$K$1+Psi!J11-Phi_p!J11)/Device!$O$6)</f>
        <v>1.0039510434612524</v>
      </c>
      <c r="K51" s="102">
        <f>$M$41*EXP(-(Psi!$K$1+Psi!K11-Phi_p!K11)/Device!$O$6)</f>
        <v>1.004042892412611</v>
      </c>
      <c r="L51" s="102">
        <f>$M$41*EXP(-(Psi!$K$1+Psi!L11-Phi_p!L11)/Device!$O$6)</f>
        <v>1.0041187094425403</v>
      </c>
      <c r="M51" s="102">
        <f>$M$41*EXP(-(Psi!$K$1+Psi!M11-Phi_p!M11)/Device!$O$6)</f>
        <v>1.0041774861138624</v>
      </c>
      <c r="N51" s="102">
        <f>$M$41*EXP(-(Psi!$K$1+Psi!N11-Phi_p!N11)/Device!$O$6)</f>
        <v>1.0042181053310051</v>
      </c>
      <c r="O51" s="102">
        <f>$M$41*EXP(-(Psi!$K$1+Psi!O11-Phi_p!O11)/Device!$O$6)</f>
        <v>1.0042396077539733</v>
      </c>
      <c r="P51" s="102">
        <f>$M$41*EXP(-(Psi!$K$1+Psi!P11-Phi_p!P11)/Device!$O$6)</f>
        <v>1.004240966374246</v>
      </c>
      <c r="Q51" s="102">
        <f>$M$41*EXP(-(Psi!$K$1+Psi!Q11-Phi_p!Q11)/Device!$O$6)</f>
        <v>1.0042213347324902</v>
      </c>
      <c r="R51" s="102">
        <f>$M$41*EXP(-(Psi!$K$1+Psi!R11-Phi_p!R11)/Device!$O$6)</f>
        <v>1.0041800178536779</v>
      </c>
      <c r="S51" s="102">
        <f>$M$41*EXP(-(Psi!$K$1+Psi!S11-Phi_p!S11)/Device!$O$6)</f>
        <v>1.0041179964326723</v>
      </c>
      <c r="T51" s="102">
        <f>$M$41*EXP(-(Psi!$K$1+Psi!T11-Phi_p!T11)/Device!$O$6)</f>
        <v>1.0040421758469427</v>
      </c>
      <c r="U51" s="102">
        <f>$M$41*EXP(-(Psi!$K$1+Psi!U11-Phi_p!U11)/Device!$O$6)</f>
        <v>1.0039749901211215</v>
      </c>
      <c r="V51" s="102">
        <f>$M$41*EXP(-(Psi!$K$1+Psi!V11-Phi_p!V11)/Device!$O$6)</f>
        <v>1.0039480044792144</v>
      </c>
    </row>
    <row r="52" spans="1:22">
      <c r="A52" s="129"/>
      <c r="B52" s="102">
        <f>$M$41*EXP(-(Psi!$K$1+Psi!B12-Phi_p!B12)/Device!$O$6)</f>
        <v>1.0029088928900243</v>
      </c>
      <c r="C52" s="102">
        <f>$M$41*EXP(-(Psi!$K$1+Psi!C12-Phi_p!C12)/Device!$O$6)</f>
        <v>1.0029781440382284</v>
      </c>
      <c r="D52" s="102">
        <f>$M$41*EXP(-(Psi!$K$1+Psi!D12-Phi_p!D12)/Device!$O$6)</f>
        <v>1.0031397298519944</v>
      </c>
      <c r="E52" s="102">
        <f>$M$41*EXP(-(Psi!$K$1+Psi!E12-Phi_p!E12)/Device!$O$6)</f>
        <v>1.0033177476071715</v>
      </c>
      <c r="F52" s="102">
        <f>$M$41*EXP(-(Psi!$K$1+Psi!F12-Phi_p!F12)/Device!$O$6)</f>
        <v>1.0034827666711161</v>
      </c>
      <c r="G52" s="102">
        <f>$M$41*EXP(-(Psi!$K$1+Psi!G12-Phi_p!G12)/Device!$O$6)</f>
        <v>1.0036323160353908</v>
      </c>
      <c r="H52" s="102">
        <f>$M$41*EXP(-(Psi!$K$1+Psi!H12-Phi_p!H12)/Device!$O$6)</f>
        <v>1.0037670131844532</v>
      </c>
      <c r="I52" s="102">
        <f>$M$41*EXP(-(Psi!$K$1+Psi!I12-Phi_p!I12)/Device!$O$6)</f>
        <v>1.0038875149366717</v>
      </c>
      <c r="J52" s="102">
        <f>$M$41*EXP(-(Psi!$K$1+Psi!J12-Phi_p!J12)/Device!$O$6)</f>
        <v>1.0039935196791847</v>
      </c>
      <c r="K52" s="102">
        <f>$M$41*EXP(-(Psi!$K$1+Psi!K12-Phi_p!K12)/Device!$O$6)</f>
        <v>1.0040844745609474</v>
      </c>
      <c r="L52" s="102">
        <f>$M$41*EXP(-(Psi!$K$1+Psi!L12-Phi_p!L12)/Device!$O$6)</f>
        <v>1.0041593975731014</v>
      </c>
      <c r="M52" s="102">
        <f>$M$41*EXP(-(Psi!$K$1+Psi!M12-Phi_p!M12)/Device!$O$6)</f>
        <v>1.0042173446675362</v>
      </c>
      <c r="N52" s="102">
        <f>$M$41*EXP(-(Psi!$K$1+Psi!N12-Phi_p!N12)/Device!$O$6)</f>
        <v>1.0042571978618402</v>
      </c>
      <c r="O52" s="102">
        <f>$M$41*EXP(-(Psi!$K$1+Psi!O12-Phi_p!O12)/Device!$O$6)</f>
        <v>1.0042779716251444</v>
      </c>
      <c r="P52" s="102">
        <f>$M$41*EXP(-(Psi!$K$1+Psi!P12-Phi_p!P12)/Device!$O$6)</f>
        <v>1.0042784982289372</v>
      </c>
      <c r="Q52" s="102">
        <f>$M$41*EXP(-(Psi!$K$1+Psi!Q12-Phi_p!Q12)/Device!$O$6)</f>
        <v>1.0042576895872466</v>
      </c>
      <c r="R52" s="102">
        <f>$M$41*EXP(-(Psi!$K$1+Psi!R12-Phi_p!R12)/Device!$O$6)</f>
        <v>1.004214274834405</v>
      </c>
      <c r="S52" s="102">
        <f>$M$41*EXP(-(Psi!$K$1+Psi!S12-Phi_p!S12)/Device!$O$6)</f>
        <v>1.0041482829939936</v>
      </c>
      <c r="T52" s="102">
        <f>$M$41*EXP(-(Psi!$K$1+Psi!T12-Phi_p!T12)/Device!$O$6)</f>
        <v>1.0040654597239544</v>
      </c>
      <c r="U52" s="102">
        <f>$M$41*EXP(-(Psi!$K$1+Psi!U12-Phi_p!U12)/Device!$O$6)</f>
        <v>1.003990332074175</v>
      </c>
      <c r="V52" s="102">
        <f>$M$41*EXP(-(Psi!$K$1+Psi!V12-Phi_p!V12)/Device!$O$6)</f>
        <v>1.0039600264531903</v>
      </c>
    </row>
    <row r="53" spans="1:22">
      <c r="A53" s="129"/>
      <c r="B53" s="102">
        <f>$M$41*EXP(-(Psi!$K$1+Psi!B13-Phi_p!B13)/Device!$O$6)</f>
        <v>1.002938285065857</v>
      </c>
      <c r="C53" s="102">
        <f>$M$41*EXP(-(Psi!$K$1+Psi!C13-Phi_p!C13)/Device!$O$6)</f>
        <v>1.003006750566473</v>
      </c>
      <c r="D53" s="102">
        <f>$M$41*EXP(-(Psi!$K$1+Psi!D13-Phi_p!D13)/Device!$O$6)</f>
        <v>1.0031693287328396</v>
      </c>
      <c r="E53" s="102">
        <f>$M$41*EXP(-(Psi!$K$1+Psi!E13-Phi_p!E13)/Device!$O$6)</f>
        <v>1.0033504735877541</v>
      </c>
      <c r="F53" s="102">
        <f>$M$41*EXP(-(Psi!$K$1+Psi!F13-Phi_p!F13)/Device!$O$6)</f>
        <v>1.003517709978647</v>
      </c>
      <c r="G53" s="102">
        <f>$M$41*EXP(-(Psi!$K$1+Psi!G13-Phi_p!G13)/Device!$O$6)</f>
        <v>1.0036681746775049</v>
      </c>
      <c r="H53" s="102">
        <f>$M$41*EXP(-(Psi!$K$1+Psi!H13-Phi_p!H13)/Device!$O$6)</f>
        <v>1.0038029001480147</v>
      </c>
      <c r="I53" s="102">
        <f>$M$41*EXP(-(Psi!$K$1+Psi!I13-Phi_p!I13)/Device!$O$6)</f>
        <v>1.0039229472630919</v>
      </c>
      <c r="J53" s="102">
        <f>$M$41*EXP(-(Psi!$K$1+Psi!J13-Phi_p!J13)/Device!$O$6)</f>
        <v>1.0040282338777051</v>
      </c>
      <c r="K53" s="102">
        <f>$M$41*EXP(-(Psi!$K$1+Psi!K13-Phi_p!K13)/Device!$O$6)</f>
        <v>1.0041183874649313</v>
      </c>
      <c r="L53" s="102">
        <f>$M$41*EXP(-(Psi!$K$1+Psi!L13-Phi_p!L13)/Device!$O$6)</f>
        <v>1.004192495614588</v>
      </c>
      <c r="M53" s="102">
        <f>$M$41*EXP(-(Psi!$K$1+Psi!M13-Phi_p!M13)/Device!$O$6)</f>
        <v>1.0042496905077509</v>
      </c>
      <c r="N53" s="102">
        <f>$M$41*EXP(-(Psi!$K$1+Psi!N13-Phi_p!N13)/Device!$O$6)</f>
        <v>1.0042888352295605</v>
      </c>
      <c r="O53" s="102">
        <f>$M$41*EXP(-(Psi!$K$1+Psi!O13-Phi_p!O13)/Device!$O$6)</f>
        <v>1.0043089343319964</v>
      </c>
      <c r="P53" s="102">
        <f>$M$41*EXP(-(Psi!$K$1+Psi!P13-Phi_p!P13)/Device!$O$6)</f>
        <v>1.0043086622605726</v>
      </c>
      <c r="Q53" s="102">
        <f>$M$41*EXP(-(Psi!$K$1+Psi!Q13-Phi_p!Q13)/Device!$O$6)</f>
        <v>1.0042867085477738</v>
      </c>
      <c r="R53" s="102">
        <f>$M$41*EXP(-(Psi!$K$1+Psi!R13-Phi_p!R13)/Device!$O$6)</f>
        <v>1.0042411724529505</v>
      </c>
      <c r="S53" s="102">
        <f>$M$41*EXP(-(Psi!$K$1+Psi!S13-Phi_p!S13)/Device!$O$6)</f>
        <v>1.0041710290009214</v>
      </c>
      <c r="T53" s="102">
        <f>$M$41*EXP(-(Psi!$K$1+Psi!T13-Phi_p!T13)/Device!$O$6)</f>
        <v>1.0040803582229627</v>
      </c>
      <c r="U53" s="102">
        <f>$M$41*EXP(-(Psi!$K$1+Psi!U13-Phi_p!U13)/Device!$O$6)</f>
        <v>1.0039959228384374</v>
      </c>
      <c r="V53" s="102">
        <f>$M$41*EXP(-(Psi!$K$1+Psi!V13-Phi_p!V13)/Device!$O$6)</f>
        <v>1.0039617829929897</v>
      </c>
    </row>
    <row r="54" spans="1:22">
      <c r="A54" s="129"/>
      <c r="B54" s="102">
        <f>$M$41*EXP(-(Psi!$K$1+Psi!B14-Phi_p!B14)/Device!$O$6)</f>
        <v>1.0029589356551896</v>
      </c>
      <c r="C54" s="102">
        <f>$M$41*EXP(-(Psi!$K$1+Psi!C14-Phi_p!C14)/Device!$O$6)</f>
        <v>1.0030278836468951</v>
      </c>
      <c r="D54" s="102">
        <f>$M$41*EXP(-(Psi!$K$1+Psi!D14-Phi_p!D14)/Device!$O$6)</f>
        <v>1.0031937718694812</v>
      </c>
      <c r="E54" s="102">
        <f>$M$41*EXP(-(Psi!$K$1+Psi!E14-Phi_p!E14)/Device!$O$6)</f>
        <v>1.0033788407612148</v>
      </c>
      <c r="F54" s="102">
        <f>$M$41*EXP(-(Psi!$K$1+Psi!F14-Phi_p!F14)/Device!$O$6)</f>
        <v>1.0035483150829829</v>
      </c>
      <c r="G54" s="102">
        <f>$M$41*EXP(-(Psi!$K$1+Psi!G14-Phi_p!G14)/Device!$O$6)</f>
        <v>1.0036997094510332</v>
      </c>
      <c r="H54" s="102">
        <f>$M$41*EXP(-(Psi!$K$1+Psi!H14-Phi_p!H14)/Device!$O$6)</f>
        <v>1.0038344908412189</v>
      </c>
      <c r="I54" s="102">
        <f>$M$41*EXP(-(Psi!$K$1+Psi!I14-Phi_p!I14)/Device!$O$6)</f>
        <v>1.0039541587373475</v>
      </c>
      <c r="J54" s="102">
        <f>$M$41*EXP(-(Psi!$K$1+Psi!J14-Phi_p!J14)/Device!$O$6)</f>
        <v>1.0040588026524355</v>
      </c>
      <c r="K54" s="102">
        <f>$M$41*EXP(-(Psi!$K$1+Psi!K14-Phi_p!K14)/Device!$O$6)</f>
        <v>1.004148246160302</v>
      </c>
      <c r="L54" s="102">
        <f>$M$41*EXP(-(Psi!$K$1+Psi!L14-Phi_p!L14)/Device!$O$6)</f>
        <v>1.0042216153238688</v>
      </c>
      <c r="M54" s="102">
        <f>$M$41*EXP(-(Psi!$K$1+Psi!M14-Phi_p!M14)/Device!$O$6)</f>
        <v>1.0042781364562938</v>
      </c>
      <c r="N54" s="102">
        <f>$M$41*EXP(-(Psi!$K$1+Psi!N14-Phi_p!N14)/Device!$O$6)</f>
        <v>1.0043166294416297</v>
      </c>
      <c r="O54" s="102">
        <f>$M$41*EXP(-(Psi!$K$1+Psi!O14-Phi_p!O14)/Device!$O$6)</f>
        <v>1.0043361132939377</v>
      </c>
      <c r="P54" s="102">
        <f>$M$41*EXP(-(Psi!$K$1+Psi!P14-Phi_p!P14)/Device!$O$6)</f>
        <v>1.0043350809278686</v>
      </c>
      <c r="Q54" s="102">
        <f>$M$41*EXP(-(Psi!$K$1+Psi!Q14-Phi_p!Q14)/Device!$O$6)</f>
        <v>1.0043120340652643</v>
      </c>
      <c r="R54" s="102">
        <f>$M$41*EXP(-(Psi!$K$1+Psi!R14-Phi_p!R14)/Device!$O$6)</f>
        <v>1.0042643821343831</v>
      </c>
      <c r="S54" s="102">
        <f>$M$41*EXP(-(Psi!$K$1+Psi!S14-Phi_p!S14)/Device!$O$6)</f>
        <v>1.0041899698411081</v>
      </c>
      <c r="T54" s="102">
        <f>$M$41*EXP(-(Psi!$K$1+Psi!T14-Phi_p!T14)/Device!$O$6)</f>
        <v>1.0040905419827617</v>
      </c>
      <c r="U54" s="102">
        <f>$M$41*EXP(-(Psi!$K$1+Psi!U14-Phi_p!U14)/Device!$O$6)</f>
        <v>1.0039951547267012</v>
      </c>
      <c r="V54" s="102">
        <f>$M$41*EXP(-(Psi!$K$1+Psi!V14-Phi_p!V14)/Device!$O$6)</f>
        <v>1.0039566155640667</v>
      </c>
    </row>
    <row r="55" spans="1:22">
      <c r="A55" s="129"/>
      <c r="B55" s="102">
        <f>$M$41*EXP(-(Psi!$K$1+Psi!B15-Phi_p!B15)/Device!$O$6)</f>
        <v>1.0029701352935378</v>
      </c>
      <c r="C55" s="102">
        <f>$M$41*EXP(-(Psi!$K$1+Psi!C15-Phi_p!C15)/Device!$O$6)</f>
        <v>1.0030402287983415</v>
      </c>
      <c r="D55" s="102">
        <f>$M$41*EXP(-(Psi!$K$1+Psi!D15-Phi_p!D15)/Device!$O$6)</f>
        <v>1.0032113929813289</v>
      </c>
      <c r="E55" s="102">
        <f>$M$41*EXP(-(Psi!$K$1+Psi!E15-Phi_p!E15)/Device!$O$6)</f>
        <v>1.0034012985005707</v>
      </c>
      <c r="F55" s="102">
        <f>$M$41*EXP(-(Psi!$K$1+Psi!F15-Phi_p!F15)/Device!$O$6)</f>
        <v>1.0035730149174498</v>
      </c>
      <c r="G55" s="102">
        <f>$M$41*EXP(-(Psi!$K$1+Psi!G15-Phi_p!G15)/Device!$O$6)</f>
        <v>1.003725341145681</v>
      </c>
      <c r="H55" s="102">
        <f>$M$41*EXP(-(Psi!$K$1+Psi!H15-Phi_p!H15)/Device!$O$6)</f>
        <v>1.0038601899685871</v>
      </c>
      <c r="I55" s="102">
        <f>$M$41*EXP(-(Psi!$K$1+Psi!I15-Phi_p!I15)/Device!$O$6)</f>
        <v>1.0039795491237624</v>
      </c>
      <c r="J55" s="102">
        <f>$M$41*EXP(-(Psi!$K$1+Psi!J15-Phi_p!J15)/Device!$O$6)</f>
        <v>1.004083617664272</v>
      </c>
      <c r="K55" s="102">
        <f>$M$41*EXP(-(Psi!$K$1+Psi!K15-Phi_p!K15)/Device!$O$6)</f>
        <v>1.0041724412187167</v>
      </c>
      <c r="L55" s="102">
        <f>$M$41*EXP(-(Psi!$K$1+Psi!L15-Phi_p!L15)/Device!$O$6)</f>
        <v>1.0042451425112506</v>
      </c>
      <c r="M55" s="102">
        <f>$M$41*EXP(-(Psi!$K$1+Psi!M15-Phi_p!M15)/Device!$O$6)</f>
        <v>1.0043010699364321</v>
      </c>
      <c r="N55" s="102">
        <f>$M$41*EXP(-(Psi!$K$1+Psi!N15-Phi_p!N15)/Device!$O$6)</f>
        <v>1.0043389656694994</v>
      </c>
      <c r="O55" s="102">
        <f>$M$41*EXP(-(Psi!$K$1+Psi!O15-Phi_p!O15)/Device!$O$6)</f>
        <v>1.0043579000000487</v>
      </c>
      <c r="P55" s="102">
        <f>$M$41*EXP(-(Psi!$K$1+Psi!P15-Phi_p!P15)/Device!$O$6)</f>
        <v>1.0043561491300759</v>
      </c>
      <c r="Q55" s="102">
        <f>$M$41*EXP(-(Psi!$K$1+Psi!Q15-Phi_p!Q15)/Device!$O$6)</f>
        <v>1.0043320835061778</v>
      </c>
      <c r="R55" s="102">
        <f>$M$41*EXP(-(Psi!$K$1+Psi!R15-Phi_p!R15)/Device!$O$6)</f>
        <v>1.0042823509495227</v>
      </c>
      <c r="S55" s="102">
        <f>$M$41*EXP(-(Psi!$K$1+Psi!S15-Phi_p!S15)/Device!$O$6)</f>
        <v>1.0042036402826504</v>
      </c>
      <c r="T55" s="102">
        <f>$M$41*EXP(-(Psi!$K$1+Psi!T15-Phi_p!T15)/Device!$O$6)</f>
        <v>1.0040944895421644</v>
      </c>
      <c r="U55" s="102">
        <f>$M$41*EXP(-(Psi!$K$1+Psi!U15-Phi_p!U15)/Device!$O$6)</f>
        <v>1.0039861459537638</v>
      </c>
      <c r="V55" s="102">
        <f>$M$41*EXP(-(Psi!$K$1+Psi!V15-Phi_p!V15)/Device!$O$6)</f>
        <v>1.0039426091953443</v>
      </c>
    </row>
    <row r="56" spans="1:22">
      <c r="A56" s="129"/>
      <c r="B56" s="102">
        <f>$M$41*EXP(-(Psi!$K$1+Psi!B16-Phi_p!B16)/Device!$O$6)</f>
        <v>1.0029731904497816</v>
      </c>
      <c r="C56" s="102">
        <f>$M$41*EXP(-(Psi!$K$1+Psi!C16-Phi_p!C16)/Device!$O$6)</f>
        <v>1.0030455324463128</v>
      </c>
      <c r="D56" s="102">
        <f>$M$41*EXP(-(Psi!$K$1+Psi!D16-Phi_p!D16)/Device!$O$6)</f>
        <v>1.0032247549634263</v>
      </c>
      <c r="E56" s="102">
        <f>$M$41*EXP(-(Psi!$K$1+Psi!E16-Phi_p!E16)/Device!$O$6)</f>
        <v>1.0034204935202149</v>
      </c>
      <c r="F56" s="102">
        <f>$M$41*EXP(-(Psi!$K$1+Psi!F16-Phi_p!F16)/Device!$O$6)</f>
        <v>1.0035944104702121</v>
      </c>
      <c r="G56" s="102">
        <f>$M$41*EXP(-(Psi!$K$1+Psi!G16-Phi_p!G16)/Device!$O$6)</f>
        <v>1.0037476617331813</v>
      </c>
      <c r="H56" s="102">
        <f>$M$41*EXP(-(Psi!$K$1+Psi!H16-Phi_p!H16)/Device!$O$6)</f>
        <v>1.003882572048846</v>
      </c>
      <c r="I56" s="102">
        <f>$M$41*EXP(-(Psi!$K$1+Psi!I16-Phi_p!I16)/Device!$O$6)</f>
        <v>1.0040016913006724</v>
      </c>
      <c r="J56" s="102">
        <f>$M$41*EXP(-(Psi!$K$1+Psi!J16-Phi_p!J16)/Device!$O$6)</f>
        <v>1.0041052432708597</v>
      </c>
      <c r="K56" s="102">
        <f>$M$41*EXP(-(Psi!$K$1+Psi!K16-Phi_p!K16)/Device!$O$6)</f>
        <v>1.0041935382963323</v>
      </c>
      <c r="L56" s="102">
        <f>$M$41*EXP(-(Psi!$K$1+Psi!L16-Phi_p!L16)/Device!$O$6)</f>
        <v>1.0042656375018595</v>
      </c>
      <c r="M56" s="102">
        <f>$M$41*EXP(-(Psi!$K$1+Psi!M16-Phi_p!M16)/Device!$O$6)</f>
        <v>1.0043210547937127</v>
      </c>
      <c r="N56" s="102">
        <f>$M$41*EXP(-(Psi!$K$1+Psi!N16-Phi_p!N16)/Device!$O$6)</f>
        <v>1.0043584043872611</v>
      </c>
      <c r="O56" s="102">
        <f>$M$41*EXP(-(Psi!$K$1+Psi!O16-Phi_p!O16)/Device!$O$6)</f>
        <v>1.0043768629681844</v>
      </c>
      <c r="P56" s="102">
        <f>$M$41*EXP(-(Psi!$K$1+Psi!P16-Phi_p!P16)/Device!$O$6)</f>
        <v>1.0043744365960954</v>
      </c>
      <c r="Q56" s="102">
        <f>$M$41*EXP(-(Psi!$K$1+Psi!Q16-Phi_p!Q16)/Device!$O$6)</f>
        <v>1.0043494517764155</v>
      </c>
      <c r="R56" s="102">
        <f>$M$41*EXP(-(Psi!$K$1+Psi!R16-Phi_p!R16)/Device!$O$6)</f>
        <v>1.0042977019459804</v>
      </c>
      <c r="S56" s="102">
        <f>$M$41*EXP(-(Psi!$K$1+Psi!S16-Phi_p!S16)/Device!$O$6)</f>
        <v>1.0042147792540259</v>
      </c>
      <c r="T56" s="102">
        <f>$M$41*EXP(-(Psi!$K$1+Psi!T16-Phi_p!T16)/Device!$O$6)</f>
        <v>1.0040949042316996</v>
      </c>
      <c r="U56" s="102">
        <f>$M$41*EXP(-(Psi!$K$1+Psi!U16-Phi_p!U16)/Device!$O$6)</f>
        <v>1.003971123031564</v>
      </c>
      <c r="V56" s="102">
        <f>$M$41*EXP(-(Psi!$K$1+Psi!V16-Phi_p!V16)/Device!$O$6)</f>
        <v>1.0039219965277744</v>
      </c>
    </row>
    <row r="57" spans="1:22">
      <c r="A57" s="129"/>
      <c r="B57" s="102">
        <f>$M$41*EXP(-(Psi!$K$1+Psi!B17-Phi_p!B17)/Device!$O$6)</f>
        <v>1.0029673850723031</v>
      </c>
      <c r="C57" s="102">
        <f>$M$41*EXP(-(Psi!$K$1+Psi!C17-Phi_p!C17)/Device!$O$6)</f>
        <v>1.0030425183399188</v>
      </c>
      <c r="D57" s="102">
        <f>$M$41*EXP(-(Psi!$K$1+Psi!D17-Phi_p!D17)/Device!$O$6)</f>
        <v>1.0032325749505577</v>
      </c>
      <c r="E57" s="102">
        <f>$M$41*EXP(-(Psi!$K$1+Psi!E17-Phi_p!E17)/Device!$O$6)</f>
        <v>1.0034351719021413</v>
      </c>
      <c r="F57" s="102">
        <f>$M$41*EXP(-(Psi!$K$1+Psi!F17-Phi_p!F17)/Device!$O$6)</f>
        <v>1.00361117117666</v>
      </c>
      <c r="G57" s="102">
        <f>$M$41*EXP(-(Psi!$K$1+Psi!G17-Phi_p!G17)/Device!$O$6)</f>
        <v>1.0037653336071499</v>
      </c>
      <c r="H57" s="102">
        <f>$M$41*EXP(-(Psi!$K$1+Psi!H17-Phi_p!H17)/Device!$O$6)</f>
        <v>1.0039002789694278</v>
      </c>
      <c r="I57" s="102">
        <f>$M$41*EXP(-(Psi!$K$1+Psi!I17-Phi_p!I17)/Device!$O$6)</f>
        <v>1.0040192275860265</v>
      </c>
      <c r="J57" s="102">
        <f>$M$41*EXP(-(Psi!$K$1+Psi!J17-Phi_p!J17)/Device!$O$6)</f>
        <v>1.0041223111468121</v>
      </c>
      <c r="K57" s="102">
        <f>$M$41*EXP(-(Psi!$K$1+Psi!K17-Phi_p!K17)/Device!$O$6)</f>
        <v>1.0042101717285066</v>
      </c>
      <c r="L57" s="102">
        <f>$M$41*EXP(-(Psi!$K$1+Psi!L17-Phi_p!L17)/Device!$O$6)</f>
        <v>1.0042817273486568</v>
      </c>
      <c r="M57" s="102">
        <f>$M$41*EXP(-(Psi!$K$1+Psi!M17-Phi_p!M17)/Device!$O$6)</f>
        <v>1.0043367229340971</v>
      </c>
      <c r="N57" s="102">
        <f>$M$41*EXP(-(Psi!$K$1+Psi!N17-Phi_p!N17)/Device!$O$6)</f>
        <v>1.004373572011457</v>
      </c>
      <c r="O57" s="102">
        <f>$M$41*EXP(-(Psi!$K$1+Psi!O17-Phi_p!O17)/Device!$O$6)</f>
        <v>1.0043916383602827</v>
      </c>
      <c r="P57" s="102">
        <f>$M$41*EXP(-(Psi!$K$1+Psi!P17-Phi_p!P17)/Device!$O$6)</f>
        <v>1.0043885777235348</v>
      </c>
      <c r="Q57" s="102">
        <f>$M$41*EXP(-(Psi!$K$1+Psi!Q17-Phi_p!Q17)/Device!$O$6)</f>
        <v>1.0043628016392123</v>
      </c>
      <c r="R57" s="102">
        <f>$M$41*EXP(-(Psi!$K$1+Psi!R17-Phi_p!R17)/Device!$O$6)</f>
        <v>1.0043091225888268</v>
      </c>
      <c r="S57" s="102">
        <f>$M$41*EXP(-(Psi!$K$1+Psi!S17-Phi_p!S17)/Device!$O$6)</f>
        <v>1.0042222229099149</v>
      </c>
      <c r="T57" s="102">
        <f>$M$41*EXP(-(Psi!$K$1+Psi!T17-Phi_p!T17)/Device!$O$6)</f>
        <v>1.0040906300634129</v>
      </c>
      <c r="U57" s="102">
        <f>$M$41*EXP(-(Psi!$K$1+Psi!U17-Phi_p!U17)/Device!$O$6)</f>
        <v>1.0039482858418927</v>
      </c>
      <c r="V57" s="102">
        <f>$M$41*EXP(-(Psi!$K$1+Psi!V17-Phi_p!V17)/Device!$O$6)</f>
        <v>1.0038930624120561</v>
      </c>
    </row>
    <row r="58" spans="1:22">
      <c r="A58" s="129"/>
      <c r="B58" s="102">
        <f>$M$41*EXP(-(Psi!$K$1+Psi!B18-Phi_p!B18)/Device!$O$6)</f>
        <v>1.0029536383267728</v>
      </c>
      <c r="C58" s="102">
        <f>$M$41*EXP(-(Psi!$K$1+Psi!C18-Phi_p!C18)/Device!$O$6)</f>
        <v>1.0030322900293247</v>
      </c>
      <c r="D58" s="102">
        <f>$M$41*EXP(-(Psi!$K$1+Psi!D18-Phi_p!D18)/Device!$O$6)</f>
        <v>1.0032370008546312</v>
      </c>
      <c r="E58" s="102">
        <f>$M$41*EXP(-(Psi!$K$1+Psi!E18-Phi_p!E18)/Device!$O$6)</f>
        <v>1.003447441462116</v>
      </c>
      <c r="F58" s="102">
        <f>$M$41*EXP(-(Psi!$K$1+Psi!F18-Phi_p!F18)/Device!$O$6)</f>
        <v>1.0036252955189886</v>
      </c>
      <c r="G58" s="102">
        <f>$M$41*EXP(-(Psi!$K$1+Psi!G18-Phi_p!G18)/Device!$O$6)</f>
        <v>1.0037803530052911</v>
      </c>
      <c r="H58" s="102">
        <f>$M$41*EXP(-(Psi!$K$1+Psi!H18-Phi_p!H18)/Device!$O$6)</f>
        <v>1.0039152845470805</v>
      </c>
      <c r="I58" s="102">
        <f>$M$41*EXP(-(Psi!$K$1+Psi!I18-Phi_p!I18)/Device!$O$6)</f>
        <v>1.0040341360190641</v>
      </c>
      <c r="J58" s="102">
        <f>$M$41*EXP(-(Psi!$K$1+Psi!J18-Phi_p!J18)/Device!$O$6)</f>
        <v>1.0041367877326934</v>
      </c>
      <c r="K58" s="102">
        <f>$M$41*EXP(-(Psi!$K$1+Psi!K18-Phi_p!K18)/Device!$O$6)</f>
        <v>1.0042243133034243</v>
      </c>
      <c r="L58" s="102">
        <f>$M$41*EXP(-(Psi!$K$1+Psi!L18-Phi_p!L18)/Device!$O$6)</f>
        <v>1.0042953754829673</v>
      </c>
      <c r="M58" s="102">
        <f>$M$41*EXP(-(Psi!$K$1+Psi!M18-Phi_p!M18)/Device!$O$6)</f>
        <v>1.0043500448610747</v>
      </c>
      <c r="N58" s="102">
        <f>$M$41*EXP(-(Psi!$K$1+Psi!N18-Phi_p!N18)/Device!$O$6)</f>
        <v>1.0043864318603188</v>
      </c>
      <c r="O58" s="102">
        <f>$M$41*EXP(-(Psi!$K$1+Psi!O18-Phi_p!O18)/Device!$O$6)</f>
        <v>1.0044042013478713</v>
      </c>
      <c r="P58" s="102">
        <f>$M$41*EXP(-(Psi!$K$1+Psi!P18-Phi_p!P18)/Device!$O$6)</f>
        <v>1.0044005426964158</v>
      </c>
      <c r="Q58" s="102">
        <f>$M$41*EXP(-(Psi!$K$1+Psi!Q18-Phi_p!Q18)/Device!$O$6)</f>
        <v>1.0043741345117072</v>
      </c>
      <c r="R58" s="102">
        <f>$M$41*EXP(-(Psi!$K$1+Psi!R18-Phi_p!R18)/Device!$O$6)</f>
        <v>1.0043186332611025</v>
      </c>
      <c r="S58" s="102">
        <f>$M$41*EXP(-(Psi!$K$1+Psi!S18-Phi_p!S18)/Device!$O$6)</f>
        <v>1.0042281732909499</v>
      </c>
      <c r="T58" s="102">
        <f>$M$41*EXP(-(Psi!$K$1+Psi!T18-Phi_p!T18)/Device!$O$6)</f>
        <v>1.004083958686117</v>
      </c>
      <c r="U58" s="102">
        <f>$M$41*EXP(-(Psi!$K$1+Psi!U18-Phi_p!U18)/Device!$O$6)</f>
        <v>1.0039190336960961</v>
      </c>
      <c r="V58" s="102">
        <f>$M$41*EXP(-(Psi!$K$1+Psi!V18-Phi_p!V18)/Device!$O$6)</f>
        <v>1.0038574371319815</v>
      </c>
    </row>
    <row r="59" spans="1:22">
      <c r="A59" s="129"/>
      <c r="B59" s="102">
        <f>$M$41*EXP(-(Psi!$K$1+Psi!B19-Phi_p!B19)/Device!$O$6)</f>
        <v>1.0029312694786192</v>
      </c>
      <c r="C59" s="102">
        <f>$M$41*EXP(-(Psi!$K$1+Psi!C19-Phi_p!C19)/Device!$O$6)</f>
        <v>1.0030133784824466</v>
      </c>
      <c r="D59" s="102">
        <f>$M$41*EXP(-(Psi!$K$1+Psi!D19-Phi_p!D19)/Device!$O$6)</f>
        <v>1.0032371155233388</v>
      </c>
      <c r="E59" s="102">
        <f>$M$41*EXP(-(Psi!$K$1+Psi!E19-Phi_p!E19)/Device!$O$6)</f>
        <v>1.0034562183533569</v>
      </c>
      <c r="F59" s="102">
        <f>$M$41*EXP(-(Psi!$K$1+Psi!F19-Phi_p!F19)/Device!$O$6)</f>
        <v>1.0036355654474001</v>
      </c>
      <c r="G59" s="102">
        <f>$M$41*EXP(-(Psi!$K$1+Psi!G19-Phi_p!G19)/Device!$O$6)</f>
        <v>1.0037915018749313</v>
      </c>
      <c r="H59" s="102">
        <f>$M$41*EXP(-(Psi!$K$1+Psi!H19-Phi_p!H19)/Device!$O$6)</f>
        <v>1.0039263467261133</v>
      </c>
      <c r="I59" s="102">
        <f>$M$41*EXP(-(Psi!$K$1+Psi!I19-Phi_p!I19)/Device!$O$6)</f>
        <v>1.0040451803112753</v>
      </c>
      <c r="J59" s="102">
        <f>$M$41*EXP(-(Psi!$K$1+Psi!J19-Phi_p!J19)/Device!$O$6)</f>
        <v>1.0041474238751285</v>
      </c>
      <c r="K59" s="102">
        <f>$M$41*EXP(-(Psi!$K$1+Psi!K19-Phi_p!K19)/Device!$O$6)</f>
        <v>1.0042347201091006</v>
      </c>
      <c r="L59" s="102">
        <f>$M$41*EXP(-(Psi!$K$1+Psi!L19-Phi_p!L19)/Device!$O$6)</f>
        <v>1.0043053293747985</v>
      </c>
      <c r="M59" s="102">
        <f>$M$41*EXP(-(Psi!$K$1+Psi!M19-Phi_p!M19)/Device!$O$6)</f>
        <v>1.0043597759137006</v>
      </c>
      <c r="N59" s="102">
        <f>$M$41*EXP(-(Psi!$K$1+Psi!N19-Phi_p!N19)/Device!$O$6)</f>
        <v>1.0043957306186231</v>
      </c>
      <c r="O59" s="102">
        <f>$M$41*EXP(-(Psi!$K$1+Psi!O19-Phi_p!O19)/Device!$O$6)</f>
        <v>1.0044133113609901</v>
      </c>
      <c r="P59" s="102">
        <f>$M$41*EXP(-(Psi!$K$1+Psi!P19-Phi_p!P19)/Device!$O$6)</f>
        <v>1.0044090835418162</v>
      </c>
      <c r="Q59" s="102">
        <f>$M$41*EXP(-(Psi!$K$1+Psi!Q19-Phi_p!Q19)/Device!$O$6)</f>
        <v>1.0043822347693478</v>
      </c>
      <c r="R59" s="102">
        <f>$M$41*EXP(-(Psi!$K$1+Psi!R19-Phi_p!R19)/Device!$O$6)</f>
        <v>1.0043250320779513</v>
      </c>
      <c r="S59" s="102">
        <f>$M$41*EXP(-(Psi!$K$1+Psi!S19-Phi_p!S19)/Device!$O$6)</f>
        <v>1.0042316357389549</v>
      </c>
      <c r="T59" s="102">
        <f>$M$41*EXP(-(Psi!$K$1+Psi!T19-Phi_p!T19)/Device!$O$6)</f>
        <v>1.0040741340381469</v>
      </c>
      <c r="U59" s="102">
        <f>$M$41*EXP(-(Psi!$K$1+Psi!U19-Phi_p!U19)/Device!$O$6)</f>
        <v>1.0038813442170167</v>
      </c>
      <c r="V59" s="102">
        <f>$M$41*EXP(-(Psi!$K$1+Psi!V19-Phi_p!V19)/Device!$O$6)</f>
        <v>1.00381359193743</v>
      </c>
    </row>
    <row r="60" spans="1:22">
      <c r="A60" s="129"/>
      <c r="B60" s="102">
        <f>$M$41*EXP(-(Psi!$K$1+Psi!B20-Phi_p!B20)/Device!$O$6)</f>
        <v>1.0029010991046645</v>
      </c>
      <c r="C60" s="102">
        <f>$M$41*EXP(-(Psi!$K$1+Psi!C20-Phi_p!C20)/Device!$O$6)</f>
        <v>1.0029861911284108</v>
      </c>
      <c r="D60" s="102">
        <f>$M$41*EXP(-(Psi!$K$1+Psi!D20-Phi_p!D20)/Device!$O$6)</f>
        <v>1.0032350541411978</v>
      </c>
      <c r="E60" s="102">
        <f>$M$41*EXP(-(Psi!$K$1+Psi!E20-Phi_p!E20)/Device!$O$6)</f>
        <v>1.0034632677534963</v>
      </c>
      <c r="F60" s="102">
        <f>$M$41*EXP(-(Psi!$K$1+Psi!F20-Phi_p!F20)/Device!$O$6)</f>
        <v>1.0036436064326506</v>
      </c>
      <c r="G60" s="102">
        <f>$M$41*EXP(-(Psi!$K$1+Psi!G20-Phi_p!G20)/Device!$O$6)</f>
        <v>1.0038004037205384</v>
      </c>
      <c r="H60" s="102">
        <f>$M$41*EXP(-(Psi!$K$1+Psi!H20-Phi_p!H20)/Device!$O$6)</f>
        <v>1.0039350693355615</v>
      </c>
      <c r="I60" s="102">
        <f>$M$41*EXP(-(Psi!$K$1+Psi!I20-Phi_p!I20)/Device!$O$6)</f>
        <v>1.0040539693225492</v>
      </c>
      <c r="J60" s="102">
        <f>$M$41*EXP(-(Psi!$K$1+Psi!J20-Phi_p!J20)/Device!$O$6)</f>
        <v>1.0041558184251498</v>
      </c>
      <c r="K60" s="102">
        <f>$M$41*EXP(-(Psi!$K$1+Psi!K20-Phi_p!K20)/Device!$O$6)</f>
        <v>1.0042429963760955</v>
      </c>
      <c r="L60" s="102">
        <f>$M$41*EXP(-(Psi!$K$1+Psi!L20-Phi_p!L20)/Device!$O$6)</f>
        <v>1.0043131858538217</v>
      </c>
      <c r="M60" s="102">
        <f>$M$41*EXP(-(Psi!$K$1+Psi!M20-Phi_p!M20)/Device!$O$6)</f>
        <v>1.0043675195099961</v>
      </c>
      <c r="N60" s="102">
        <f>$M$41*EXP(-(Psi!$K$1+Psi!N20-Phi_p!N20)/Device!$O$6)</f>
        <v>1.0044030649830684</v>
      </c>
      <c r="O60" s="102">
        <f>$M$41*EXP(-(Psi!$K$1+Psi!O20-Phi_p!O20)/Device!$O$6)</f>
        <v>1.004420575562458</v>
      </c>
      <c r="P60" s="102">
        <f>$M$41*EXP(-(Psi!$K$1+Psi!P20-Phi_p!P20)/Device!$O$6)</f>
        <v>1.0044158017340885</v>
      </c>
      <c r="Q60" s="102">
        <f>$M$41*EXP(-(Psi!$K$1+Psi!Q20-Phi_p!Q20)/Device!$O$6)</f>
        <v>1.0043887310623352</v>
      </c>
      <c r="R60" s="102">
        <f>$M$41*EXP(-(Psi!$K$1+Psi!R20-Phi_p!R20)/Device!$O$6)</f>
        <v>1.0043299625718098</v>
      </c>
      <c r="S60" s="102">
        <f>$M$41*EXP(-(Psi!$K$1+Psi!S20-Phi_p!S20)/Device!$O$6)</f>
        <v>1.0042344602689008</v>
      </c>
      <c r="T60" s="102">
        <f>$M$41*EXP(-(Psi!$K$1+Psi!T20-Phi_p!T20)/Device!$O$6)</f>
        <v>1.0040635085464342</v>
      </c>
      <c r="U60" s="102">
        <f>$M$41*EXP(-(Psi!$K$1+Psi!U20-Phi_p!U20)/Device!$O$6)</f>
        <v>1.0038357260211264</v>
      </c>
      <c r="V60" s="102">
        <f>$M$41*EXP(-(Psi!$K$1+Psi!V20-Phi_p!V20)/Device!$O$6)</f>
        <v>1.0037629882720858</v>
      </c>
    </row>
    <row r="61" spans="1:22">
      <c r="A61" s="129"/>
      <c r="B61" s="102">
        <f>$M$41*EXP(-(Psi!$K$1+Psi!B21-Phi_p!B21)/Device!$O$6)</f>
        <v>1.0028627395107956</v>
      </c>
      <c r="C61" s="102">
        <f>$M$41*EXP(-(Psi!$K$1+Psi!C21-Phi_p!C21)/Device!$O$6)</f>
        <v>1.0029486390529263</v>
      </c>
      <c r="D61" s="102">
        <f>$M$41*EXP(-(Psi!$K$1+Psi!D21-Phi_p!D21)/Device!$O$6)</f>
        <v>1.0032304665412286</v>
      </c>
      <c r="E61" s="102">
        <f>$M$41*EXP(-(Psi!$K$1+Psi!E21-Phi_p!E21)/Device!$O$6)</f>
        <v>1.0034675074207777</v>
      </c>
      <c r="F61" s="102">
        <f>$M$41*EXP(-(Psi!$K$1+Psi!F21-Phi_p!F21)/Device!$O$6)</f>
        <v>1.0036482409850147</v>
      </c>
      <c r="G61" s="102">
        <f>$M$41*EXP(-(Psi!$K$1+Psi!G21-Phi_p!G21)/Device!$O$6)</f>
        <v>1.0038058573666027</v>
      </c>
      <c r="H61" s="102">
        <f>$M$41*EXP(-(Psi!$K$1+Psi!H21-Phi_p!H21)/Device!$O$6)</f>
        <v>1.0039402481598734</v>
      </c>
      <c r="I61" s="102">
        <f>$M$41*EXP(-(Psi!$K$1+Psi!I21-Phi_p!I21)/Device!$O$6)</f>
        <v>1.0040592920076479</v>
      </c>
      <c r="J61" s="102">
        <f>$M$41*EXP(-(Psi!$K$1+Psi!J21-Phi_p!J21)/Device!$O$6)</f>
        <v>1.0041607606246881</v>
      </c>
      <c r="K61" s="102">
        <f>$M$41*EXP(-(Psi!$K$1+Psi!K21-Phi_p!K21)/Device!$O$6)</f>
        <v>1.0042479273444356</v>
      </c>
      <c r="L61" s="102">
        <f>$M$41*EXP(-(Psi!$K$1+Psi!L21-Phi_p!L21)/Device!$O$6)</f>
        <v>1.004317731571827</v>
      </c>
      <c r="M61" s="102">
        <f>$M$41*EXP(-(Psi!$K$1+Psi!M21-Phi_p!M21)/Device!$O$6)</f>
        <v>1.0043720594853203</v>
      </c>
      <c r="N61" s="102">
        <f>$M$41*EXP(-(Psi!$K$1+Psi!N21-Phi_p!N21)/Device!$O$6)</f>
        <v>1.004407221681014</v>
      </c>
      <c r="O61" s="102">
        <f>$M$41*EXP(-(Psi!$K$1+Psi!O21-Phi_p!O21)/Device!$O$6)</f>
        <v>1.0044247792160463</v>
      </c>
      <c r="P61" s="102">
        <f>$M$41*EXP(-(Psi!$K$1+Psi!P21-Phi_p!P21)/Device!$O$6)</f>
        <v>1.0044194899139194</v>
      </c>
      <c r="Q61" s="102">
        <f>$M$41*EXP(-(Psi!$K$1+Psi!Q21-Phi_p!Q21)/Device!$O$6)</f>
        <v>1.0043924220083891</v>
      </c>
      <c r="R61" s="102">
        <f>$M$41*EXP(-(Psi!$K$1+Psi!R21-Phi_p!R21)/Device!$O$6)</f>
        <v>1.0043322617512664</v>
      </c>
      <c r="S61" s="102">
        <f>$M$41*EXP(-(Psi!$K$1+Psi!S21-Phi_p!S21)/Device!$O$6)</f>
        <v>1.0042356277384903</v>
      </c>
      <c r="T61" s="102">
        <f>$M$41*EXP(-(Psi!$K$1+Psi!T21-Phi_p!T21)/Device!$O$6)</f>
        <v>1.0040520273496398</v>
      </c>
      <c r="U61" s="102">
        <f>$M$41*EXP(-(Psi!$K$1+Psi!U21-Phi_p!U21)/Device!$O$6)</f>
        <v>1.0037793763127862</v>
      </c>
      <c r="V61" s="102">
        <f>$M$41*EXP(-(Psi!$K$1+Psi!V21-Phi_p!V21)/Device!$O$6)</f>
        <v>1.0037045704645187</v>
      </c>
    </row>
    <row r="62" spans="1:22">
      <c r="A62" s="129"/>
      <c r="B62" s="102">
        <f>$M$41*EXP(-(Psi!$K$1+Psi!B22-Phi_p!B22)/Device!$O$6)</f>
        <v>1.0028174951238569</v>
      </c>
      <c r="C62" s="102">
        <f>$M$41*EXP(-(Psi!$K$1+Psi!C22-Phi_p!C22)/Device!$O$6)</f>
        <v>1.0028999359166082</v>
      </c>
      <c r="D62" s="102">
        <f>$M$41*EXP(-(Psi!$K$1+Psi!D22-Phi_p!D22)/Device!$O$6)</f>
        <v>1.003226072999263</v>
      </c>
      <c r="E62" s="102">
        <f>$M$41*EXP(-(Psi!$K$1+Psi!E22-Phi_p!E22)/Device!$O$6)</f>
        <v>1.0034703108356606</v>
      </c>
      <c r="F62" s="102">
        <f>$M$41*EXP(-(Psi!$K$1+Psi!F22-Phi_p!F22)/Device!$O$6)</f>
        <v>1.0036508943671778</v>
      </c>
      <c r="G62" s="102">
        <f>$M$41*EXP(-(Psi!$K$1+Psi!G22-Phi_p!G22)/Device!$O$6)</f>
        <v>1.0038091989897524</v>
      </c>
      <c r="H62" s="102">
        <f>$M$41*EXP(-(Psi!$K$1+Psi!H22-Phi_p!H22)/Device!$O$6)</f>
        <v>1.0039432650409719</v>
      </c>
      <c r="I62" s="102">
        <f>$M$41*EXP(-(Psi!$K$1+Psi!I22-Phi_p!I22)/Device!$O$6)</f>
        <v>1.004062488993098</v>
      </c>
      <c r="J62" s="102">
        <f>$M$41*EXP(-(Psi!$K$1+Psi!J22-Phi_p!J22)/Device!$O$6)</f>
        <v>1.0041636226345625</v>
      </c>
      <c r="K62" s="102">
        <f>$M$41*EXP(-(Psi!$K$1+Psi!K22-Phi_p!K22)/Device!$O$6)</f>
        <v>1.0042508545569564</v>
      </c>
      <c r="L62" s="102">
        <f>$M$41*EXP(-(Psi!$K$1+Psi!L22-Phi_p!L22)/Device!$O$6)</f>
        <v>1.0043203365267608</v>
      </c>
      <c r="M62" s="102">
        <f>$M$41*EXP(-(Psi!$K$1+Psi!M22-Phi_p!M22)/Device!$O$6)</f>
        <v>1.0043747363095914</v>
      </c>
      <c r="N62" s="102">
        <f>$M$41*EXP(-(Psi!$K$1+Psi!N22-Phi_p!N22)/Device!$O$6)</f>
        <v>1.0044095734626368</v>
      </c>
      <c r="O62" s="102">
        <f>$M$41*EXP(-(Psi!$K$1+Psi!O22-Phi_p!O22)/Device!$O$6)</f>
        <v>1.0044272595821371</v>
      </c>
      <c r="P62" s="102">
        <f>$M$41*EXP(-(Psi!$K$1+Psi!P22-Phi_p!P22)/Device!$O$6)</f>
        <v>1.0044215332932069</v>
      </c>
      <c r="Q62" s="102">
        <f>$M$41*EXP(-(Psi!$K$1+Psi!Q22-Phi_p!Q22)/Device!$O$6)</f>
        <v>1.0043946397815511</v>
      </c>
      <c r="R62" s="102">
        <f>$M$41*EXP(-(Psi!$K$1+Psi!R22-Phi_p!R22)/Device!$O$6)</f>
        <v>1.0043333791977116</v>
      </c>
      <c r="S62" s="102">
        <f>$M$41*EXP(-(Psi!$K$1+Psi!S22-Phi_p!S22)/Device!$O$6)</f>
        <v>1.0042365362982852</v>
      </c>
      <c r="T62" s="102">
        <f>$M$41*EXP(-(Psi!$K$1+Psi!T22-Phi_p!T22)/Device!$O$6)</f>
        <v>1.0040428545651587</v>
      </c>
      <c r="U62" s="102">
        <f>$M$41*EXP(-(Psi!$K$1+Psi!U22-Phi_p!U22)/Device!$O$6)</f>
        <v>1.0037112698543353</v>
      </c>
      <c r="V62" s="102">
        <f>$M$41*EXP(-(Psi!$K$1+Psi!V22-Phi_p!V22)/Device!$O$6)</f>
        <v>1.0036404165192963</v>
      </c>
    </row>
    <row r="63" spans="1:22">
      <c r="A63" s="44" t="s">
        <v>3</v>
      </c>
      <c r="B63" s="101">
        <f>$M$41*EXP(-(Psi!$K$1+Psi!B23-Phi_p!B23)/Device!$O$6)</f>
        <v>1.0027661179249965</v>
      </c>
      <c r="C63" s="101">
        <f>$M$41*EXP(-(Psi!$K$1+Psi!C23-Phi_p!C23)/Device!$O$6)</f>
        <v>1.0028363295864686</v>
      </c>
      <c r="D63" s="101">
        <f>$M$41*EXP(-(Psi!$K$1+Psi!D23-Phi_p!D23)/Device!$O$6)</f>
        <v>1.0032227748234106</v>
      </c>
      <c r="E63" s="101">
        <f>$M$41*EXP(-(Psi!$K$1+Psi!E23-Phi_p!E23)/Device!$O$6)</f>
        <v>1.0034701597190734</v>
      </c>
      <c r="F63" s="101">
        <f>$M$41*EXP(-(Psi!$K$1+Psi!F23-Phi_p!F23)/Device!$O$6)</f>
        <v>1.0036504542084106</v>
      </c>
      <c r="G63" s="101">
        <f>$M$41*EXP(-(Psi!$K$1+Psi!G23-Phi_p!G23)/Device!$O$6)</f>
        <v>1.0038090591354651</v>
      </c>
      <c r="H63" s="101">
        <f>$M$41*EXP(-(Psi!$K$1+Psi!H23-Phi_p!H23)/Device!$O$6)</f>
        <v>1.0039429124406665</v>
      </c>
      <c r="I63" s="101">
        <f>$M$41*EXP(-(Psi!$K$1+Psi!I23-Phi_p!I23)/Device!$O$6)</f>
        <v>1.0040622234274454</v>
      </c>
      <c r="J63" s="101">
        <f>$M$41*EXP(-(Psi!$K$1+Psi!J23-Phi_p!J23)/Device!$O$6)</f>
        <v>1.0041631738529273</v>
      </c>
      <c r="K63" s="101">
        <f>$M$41*EXP(-(Psi!$K$1+Psi!K23-Phi_p!K23)/Device!$O$6)</f>
        <v>1.0042504490570072</v>
      </c>
      <c r="L63" s="101">
        <f>$M$41*EXP(-(Psi!$K$1+Psi!L23-Phi_p!L23)/Device!$O$6)</f>
        <v>1.0043197654469993</v>
      </c>
      <c r="M63" s="101">
        <f>$M$41*EXP(-(Psi!$K$1+Psi!M23-Phi_p!M23)/Device!$O$6)</f>
        <v>1.0043742181306861</v>
      </c>
      <c r="N63" s="101">
        <f>$M$41*EXP(-(Psi!$K$1+Psi!N23-Phi_p!N23)/Device!$O$6)</f>
        <v>1.0044088927657329</v>
      </c>
      <c r="O63" s="101">
        <f>$M$41*EXP(-(Psi!$K$1+Psi!O23-Phi_p!O23)/Device!$O$6)</f>
        <v>1.0044266698510242</v>
      </c>
      <c r="P63" s="101">
        <f>$M$41*EXP(-(Psi!$K$1+Psi!P23-Phi_p!P23)/Device!$O$6)</f>
        <v>1.0044207344356069</v>
      </c>
      <c r="Q63" s="101">
        <f>$M$41*EXP(-(Psi!$K$1+Psi!Q23-Phi_p!Q23)/Device!$O$6)</f>
        <v>1.0043939923497991</v>
      </c>
      <c r="R63" s="101">
        <f>$M$41*EXP(-(Psi!$K$1+Psi!R23-Phi_p!R23)/Device!$O$6)</f>
        <v>1.0043322444065514</v>
      </c>
      <c r="S63" s="101">
        <f>$M$41*EXP(-(Psi!$K$1+Psi!S23-Phi_p!S23)/Device!$O$6)</f>
        <v>1.0042356049672305</v>
      </c>
      <c r="T63" s="101">
        <f>$M$41*EXP(-(Psi!$K$1+Psi!T23-Phi_p!T23)/Device!$O$6)</f>
        <v>1.0040375600383991</v>
      </c>
      <c r="U63" s="101">
        <f>$M$41*EXP(-(Psi!$K$1+Psi!U23-Phi_p!U23)/Device!$O$6)</f>
        <v>1.0036264682881955</v>
      </c>
      <c r="V63" s="101">
        <f>$M$41*EXP(-(Psi!$K$1+Psi!V23-Phi_p!V23)/Device!$O$6)</f>
        <v>1.0035710010449814</v>
      </c>
    </row>
    <row r="64" spans="1:22">
      <c r="A64" s="47"/>
      <c r="B64" s="47"/>
      <c r="C64" s="49"/>
    </row>
    <row r="65" spans="1:19">
      <c r="B65" s="4"/>
      <c r="C65" s="4"/>
    </row>
    <row r="66" spans="1:19">
      <c r="A66" s="5"/>
      <c r="B66" s="5"/>
      <c r="C66" s="5"/>
      <c r="D66" s="5"/>
      <c r="E66" s="5"/>
      <c r="F66" s="5"/>
      <c r="G66" s="5"/>
      <c r="H66" s="5"/>
      <c r="I66" s="5"/>
      <c r="J66" s="5"/>
      <c r="K66" s="5"/>
      <c r="L66" s="5"/>
      <c r="M66" s="5"/>
      <c r="N66" s="5"/>
      <c r="O66" s="5"/>
      <c r="P66" s="5"/>
      <c r="Q66" s="5"/>
      <c r="R66" s="5"/>
      <c r="S66" s="5"/>
    </row>
    <row r="67" spans="1:19">
      <c r="A67" s="5"/>
      <c r="B67" s="5"/>
      <c r="C67" s="5"/>
      <c r="D67" s="5"/>
      <c r="E67" s="5"/>
      <c r="F67" s="5"/>
      <c r="G67" s="5"/>
      <c r="H67" s="5"/>
      <c r="I67" s="5"/>
      <c r="J67" s="5"/>
      <c r="K67" s="5"/>
      <c r="L67" s="5"/>
      <c r="M67" s="5"/>
      <c r="N67" s="5"/>
      <c r="O67" s="5"/>
      <c r="P67" s="5"/>
      <c r="Q67" s="5"/>
      <c r="R67" s="5"/>
      <c r="S67" s="5"/>
    </row>
    <row r="68" spans="1:19">
      <c r="A68" s="5"/>
      <c r="B68" s="5"/>
      <c r="C68" s="5"/>
      <c r="D68" s="5"/>
      <c r="E68" s="5"/>
      <c r="F68" s="5"/>
      <c r="G68" s="5"/>
      <c r="H68" s="5"/>
      <c r="I68" s="5"/>
      <c r="J68" s="5"/>
      <c r="K68" s="5"/>
      <c r="L68" s="5"/>
      <c r="M68" s="5"/>
      <c r="N68" s="5"/>
      <c r="O68" s="5"/>
      <c r="P68" s="5"/>
      <c r="Q68" s="5"/>
      <c r="R68" s="5"/>
      <c r="S68" s="5"/>
    </row>
    <row r="69" spans="1:19">
      <c r="A69" s="5"/>
      <c r="B69" s="5"/>
      <c r="C69" s="5"/>
      <c r="D69" s="5"/>
      <c r="E69" s="5"/>
      <c r="F69" s="5"/>
      <c r="G69" s="5"/>
      <c r="H69" s="5"/>
      <c r="I69" s="5"/>
      <c r="J69" s="5"/>
      <c r="K69" s="5"/>
      <c r="L69" s="5"/>
      <c r="M69" s="5"/>
      <c r="N69" s="5"/>
      <c r="O69" s="5"/>
      <c r="P69" s="5"/>
      <c r="Q69" s="5"/>
      <c r="R69" s="5"/>
      <c r="S69" s="5"/>
    </row>
    <row r="70" spans="1:19">
      <c r="A70" s="5"/>
      <c r="B70" s="5"/>
      <c r="C70" s="5"/>
      <c r="D70" s="5"/>
      <c r="E70" s="5"/>
      <c r="F70" s="5"/>
      <c r="G70" s="5"/>
      <c r="H70" s="5"/>
      <c r="I70" s="5"/>
      <c r="J70" s="5"/>
      <c r="K70" s="5"/>
      <c r="L70" s="5"/>
      <c r="M70" s="5"/>
      <c r="N70" s="5"/>
      <c r="O70" s="5"/>
      <c r="P70" s="5"/>
      <c r="Q70" s="5"/>
      <c r="R70" s="5"/>
      <c r="S70" s="5"/>
    </row>
    <row r="71" spans="1:19">
      <c r="A71" s="5"/>
      <c r="B71" s="5"/>
      <c r="C71" s="5"/>
      <c r="D71" s="5"/>
      <c r="E71" s="5"/>
      <c r="F71" s="5"/>
      <c r="G71" s="5"/>
      <c r="H71" s="5"/>
      <c r="I71" s="5"/>
      <c r="J71" s="5"/>
      <c r="K71" s="5"/>
      <c r="L71" s="5"/>
      <c r="M71" s="5"/>
      <c r="N71" s="5"/>
      <c r="O71" s="5"/>
      <c r="P71" s="5"/>
      <c r="Q71" s="5"/>
      <c r="R71" s="5"/>
      <c r="S71" s="5"/>
    </row>
    <row r="72" spans="1:19">
      <c r="A72" s="5"/>
      <c r="B72" s="5"/>
      <c r="C72" s="5"/>
      <c r="D72" s="5"/>
      <c r="E72" s="5"/>
      <c r="F72" s="5"/>
      <c r="G72" s="5"/>
      <c r="H72" s="5"/>
      <c r="I72" s="5"/>
      <c r="J72" s="5"/>
      <c r="K72" s="5"/>
      <c r="L72" s="5"/>
      <c r="M72" s="5"/>
      <c r="N72" s="5"/>
      <c r="O72" s="5"/>
      <c r="P72" s="5"/>
      <c r="Q72" s="5"/>
      <c r="R72" s="5"/>
      <c r="S72" s="5"/>
    </row>
    <row r="73" spans="1:19">
      <c r="A73" s="5"/>
      <c r="B73" s="5"/>
      <c r="C73" s="5"/>
      <c r="D73" s="5"/>
      <c r="E73" s="5"/>
      <c r="F73" s="5"/>
      <c r="G73" s="5"/>
      <c r="H73" s="5"/>
      <c r="I73" s="5"/>
      <c r="J73" s="5"/>
      <c r="K73" s="5"/>
      <c r="L73" s="5"/>
      <c r="M73" s="5"/>
      <c r="N73" s="5"/>
      <c r="O73" s="5"/>
      <c r="P73" s="5"/>
      <c r="Q73" s="5"/>
      <c r="R73" s="5"/>
      <c r="S73" s="5"/>
    </row>
    <row r="74" spans="1:19">
      <c r="A74" s="5"/>
      <c r="B74" s="5"/>
      <c r="C74" s="5"/>
      <c r="D74" s="5"/>
      <c r="E74" s="5"/>
      <c r="F74" s="5"/>
      <c r="G74" s="5"/>
      <c r="H74" s="5"/>
      <c r="I74" s="5"/>
      <c r="J74" s="5"/>
      <c r="K74" s="5"/>
      <c r="L74" s="5"/>
      <c r="M74" s="5"/>
      <c r="N74" s="5"/>
      <c r="O74" s="5"/>
      <c r="P74" s="5"/>
      <c r="Q74" s="5"/>
      <c r="R74" s="5"/>
      <c r="S74" s="5"/>
    </row>
    <row r="75" spans="1:19">
      <c r="A75" s="5"/>
      <c r="B75" s="5"/>
      <c r="C75" s="5"/>
      <c r="D75" s="5"/>
      <c r="E75" s="5"/>
      <c r="F75" s="5"/>
      <c r="G75" s="5"/>
      <c r="H75" s="5"/>
      <c r="I75" s="5"/>
      <c r="J75" s="5"/>
      <c r="K75" s="5"/>
      <c r="L75" s="5"/>
      <c r="M75" s="5"/>
      <c r="N75" s="5"/>
      <c r="O75" s="5"/>
      <c r="P75" s="5"/>
      <c r="Q75" s="5"/>
      <c r="R75" s="5"/>
      <c r="S75" s="5"/>
    </row>
    <row r="76" spans="1:19">
      <c r="A76" s="5"/>
      <c r="B76" s="5"/>
      <c r="C76" s="5"/>
      <c r="D76" s="5"/>
      <c r="E76" s="5"/>
      <c r="F76" s="5"/>
      <c r="G76" s="5"/>
      <c r="H76" s="5"/>
      <c r="I76" s="5"/>
      <c r="J76" s="5"/>
      <c r="K76" s="5"/>
      <c r="L76" s="5"/>
      <c r="M76" s="5"/>
      <c r="N76" s="5"/>
      <c r="O76" s="5"/>
      <c r="P76" s="5"/>
      <c r="Q76" s="5"/>
      <c r="R76" s="5"/>
      <c r="S76" s="5"/>
    </row>
    <row r="77" spans="1:19">
      <c r="A77" s="5"/>
      <c r="B77" s="5"/>
      <c r="C77" s="5"/>
      <c r="D77" s="5"/>
      <c r="E77" s="5"/>
      <c r="F77" s="5"/>
      <c r="G77" s="5"/>
      <c r="H77" s="5"/>
      <c r="I77" s="5"/>
      <c r="J77" s="5"/>
      <c r="K77" s="5"/>
      <c r="L77" s="5"/>
      <c r="M77" s="5"/>
      <c r="N77" s="5"/>
      <c r="O77" s="5"/>
      <c r="P77" s="5"/>
      <c r="Q77" s="5"/>
      <c r="R77" s="5"/>
      <c r="S77" s="5"/>
    </row>
    <row r="78" spans="1:19">
      <c r="A78" s="5"/>
      <c r="B78" s="5"/>
      <c r="C78" s="5"/>
      <c r="D78" s="5"/>
      <c r="E78" s="5"/>
      <c r="F78" s="5"/>
      <c r="G78" s="5"/>
      <c r="H78" s="5"/>
      <c r="I78" s="5"/>
      <c r="J78" s="5"/>
      <c r="K78" s="5"/>
      <c r="L78" s="5"/>
      <c r="M78" s="5"/>
      <c r="N78" s="5"/>
      <c r="O78" s="5"/>
      <c r="P78" s="5"/>
      <c r="Q78" s="5"/>
      <c r="R78" s="5"/>
      <c r="S78" s="5"/>
    </row>
    <row r="79" spans="1:19">
      <c r="A79" s="5"/>
      <c r="B79" s="5"/>
      <c r="C79" s="5"/>
      <c r="D79" s="5"/>
      <c r="E79" s="5"/>
      <c r="F79" s="5"/>
      <c r="G79" s="5"/>
      <c r="H79" s="5"/>
      <c r="I79" s="5"/>
      <c r="J79" s="5"/>
      <c r="K79" s="5"/>
      <c r="L79" s="5"/>
      <c r="M79" s="5"/>
      <c r="N79" s="5"/>
      <c r="O79" s="5"/>
      <c r="P79" s="5"/>
      <c r="Q79" s="5"/>
      <c r="R79" s="5"/>
      <c r="S79" s="5"/>
    </row>
    <row r="80" spans="1:19">
      <c r="A80" s="3"/>
    </row>
    <row r="81" spans="1:21">
      <c r="A81" s="5"/>
      <c r="B81" s="5"/>
      <c r="C81" s="5"/>
      <c r="D81" s="5"/>
      <c r="E81" s="5"/>
      <c r="F81" s="5"/>
      <c r="G81" s="5"/>
      <c r="H81" s="5"/>
      <c r="I81" s="5"/>
      <c r="J81" s="5"/>
      <c r="K81" s="5"/>
      <c r="L81" s="5"/>
      <c r="M81" s="5"/>
      <c r="N81" s="5"/>
      <c r="O81" s="5"/>
      <c r="P81" s="5"/>
      <c r="Q81" s="5"/>
      <c r="R81" s="5"/>
      <c r="S81" s="5"/>
      <c r="T81" s="5"/>
      <c r="U81" s="5"/>
    </row>
    <row r="82" spans="1:21">
      <c r="A82" s="5"/>
      <c r="B82" s="5"/>
      <c r="C82" s="5"/>
      <c r="D82" s="5"/>
      <c r="E82" s="5"/>
      <c r="F82" s="5"/>
      <c r="G82" s="5"/>
      <c r="H82" s="5"/>
      <c r="I82" s="5"/>
      <c r="J82" s="5"/>
      <c r="K82" s="5"/>
      <c r="L82" s="5"/>
      <c r="M82" s="5"/>
      <c r="N82" s="5"/>
      <c r="O82" s="5"/>
      <c r="P82" s="5"/>
      <c r="Q82" s="5"/>
      <c r="R82" s="5"/>
      <c r="S82" s="5"/>
      <c r="T82" s="5"/>
      <c r="U82" s="5"/>
    </row>
    <row r="83" spans="1:21">
      <c r="A83" s="5"/>
      <c r="B83" s="5"/>
      <c r="C83" s="5"/>
      <c r="D83" s="5"/>
      <c r="E83" s="5"/>
      <c r="F83" s="5"/>
      <c r="G83" s="5"/>
      <c r="H83" s="5"/>
      <c r="I83" s="5"/>
      <c r="J83" s="5"/>
      <c r="K83" s="5"/>
      <c r="L83" s="5"/>
      <c r="M83" s="5"/>
      <c r="N83" s="5"/>
      <c r="O83" s="5"/>
      <c r="P83" s="5"/>
      <c r="Q83" s="5"/>
      <c r="R83" s="5"/>
      <c r="S83" s="5"/>
      <c r="T83" s="5"/>
      <c r="U83" s="5"/>
    </row>
    <row r="84" spans="1:21">
      <c r="A84" s="5"/>
      <c r="B84" s="5"/>
      <c r="C84" s="5"/>
      <c r="D84" s="5"/>
      <c r="E84" s="5"/>
      <c r="F84" s="5"/>
      <c r="G84" s="5"/>
      <c r="H84" s="5"/>
      <c r="I84" s="5"/>
      <c r="J84" s="5"/>
      <c r="K84" s="5"/>
      <c r="L84" s="5"/>
      <c r="M84" s="5"/>
      <c r="N84" s="5"/>
      <c r="O84" s="5"/>
      <c r="P84" s="5"/>
      <c r="Q84" s="5"/>
      <c r="R84" s="5"/>
      <c r="S84" s="5"/>
      <c r="T84" s="5"/>
      <c r="U84" s="5"/>
    </row>
    <row r="85" spans="1:21">
      <c r="A85" s="5"/>
      <c r="B85" s="5"/>
      <c r="C85" s="5"/>
      <c r="D85" s="5"/>
      <c r="E85" s="5"/>
      <c r="F85" s="5"/>
      <c r="G85" s="5"/>
      <c r="H85" s="5"/>
      <c r="I85" s="5"/>
      <c r="J85" s="5"/>
      <c r="K85" s="5"/>
      <c r="L85" s="5"/>
      <c r="M85" s="5"/>
      <c r="N85" s="5"/>
      <c r="O85" s="5"/>
      <c r="P85" s="5"/>
      <c r="Q85" s="5"/>
      <c r="R85" s="5"/>
      <c r="S85" s="5"/>
      <c r="T85" s="5"/>
      <c r="U85" s="5"/>
    </row>
    <row r="86" spans="1:21">
      <c r="A86" s="5"/>
      <c r="B86" s="5"/>
      <c r="C86" s="5"/>
      <c r="D86" s="5"/>
      <c r="E86" s="5"/>
      <c r="F86" s="5"/>
      <c r="G86" s="5"/>
      <c r="H86" s="5"/>
      <c r="I86" s="5"/>
      <c r="J86" s="5"/>
      <c r="K86" s="5"/>
      <c r="L86" s="5"/>
      <c r="M86" s="5"/>
      <c r="N86" s="5"/>
      <c r="O86" s="5"/>
      <c r="P86" s="5"/>
      <c r="Q86" s="5"/>
      <c r="R86" s="5"/>
      <c r="S86" s="5"/>
      <c r="T86" s="5"/>
      <c r="U86" s="5"/>
    </row>
    <row r="87" spans="1:21">
      <c r="A87" s="5"/>
      <c r="B87" s="5"/>
      <c r="C87" s="5"/>
      <c r="D87" s="5"/>
      <c r="E87" s="5"/>
      <c r="F87" s="5"/>
      <c r="G87" s="5"/>
      <c r="H87" s="5"/>
      <c r="I87" s="5"/>
      <c r="J87" s="5"/>
      <c r="K87" s="5"/>
      <c r="L87" s="5"/>
      <c r="M87" s="5"/>
      <c r="N87" s="5"/>
      <c r="O87" s="5"/>
      <c r="P87" s="5"/>
      <c r="Q87" s="5"/>
      <c r="R87" s="5"/>
      <c r="S87" s="5"/>
      <c r="T87" s="5"/>
      <c r="U87" s="5"/>
    </row>
    <row r="88" spans="1:21">
      <c r="A88" s="5"/>
      <c r="B88" s="5"/>
      <c r="C88" s="5"/>
      <c r="D88" s="5"/>
      <c r="E88" s="5"/>
      <c r="F88" s="5"/>
      <c r="G88" s="5"/>
      <c r="H88" s="5"/>
      <c r="I88" s="5"/>
      <c r="J88" s="5"/>
      <c r="K88" s="5"/>
      <c r="L88" s="5"/>
      <c r="M88" s="5"/>
      <c r="N88" s="5"/>
      <c r="O88" s="5"/>
      <c r="P88" s="5"/>
      <c r="Q88" s="5"/>
      <c r="R88" s="5"/>
      <c r="S88" s="5"/>
      <c r="T88" s="5"/>
      <c r="U88" s="5"/>
    </row>
    <row r="89" spans="1:21">
      <c r="A89" s="5"/>
      <c r="B89" s="5"/>
      <c r="C89" s="5"/>
      <c r="D89" s="5"/>
      <c r="E89" s="5"/>
      <c r="F89" s="5"/>
      <c r="G89" s="5"/>
      <c r="H89" s="5"/>
      <c r="I89" s="5"/>
      <c r="J89" s="5"/>
      <c r="K89" s="5"/>
      <c r="L89" s="5"/>
      <c r="M89" s="5"/>
      <c r="N89" s="5"/>
      <c r="O89" s="5"/>
      <c r="P89" s="5"/>
      <c r="Q89" s="5"/>
      <c r="R89" s="5"/>
      <c r="S89" s="5"/>
      <c r="T89" s="5"/>
      <c r="U89" s="5"/>
    </row>
    <row r="90" spans="1:21">
      <c r="A90" s="5"/>
      <c r="B90" s="5"/>
      <c r="C90" s="5"/>
      <c r="D90" s="5"/>
      <c r="E90" s="5"/>
      <c r="F90" s="5"/>
      <c r="G90" s="5"/>
      <c r="H90" s="5"/>
      <c r="I90" s="5"/>
      <c r="J90" s="5"/>
      <c r="K90" s="5"/>
      <c r="L90" s="5"/>
      <c r="M90" s="5"/>
      <c r="N90" s="5"/>
      <c r="O90" s="5"/>
      <c r="P90" s="5"/>
      <c r="Q90" s="5"/>
      <c r="R90" s="5"/>
      <c r="S90" s="5"/>
      <c r="T90" s="5"/>
      <c r="U90" s="5"/>
    </row>
    <row r="91" spans="1:21">
      <c r="A91" s="5"/>
      <c r="B91" s="5"/>
      <c r="C91" s="5"/>
      <c r="D91" s="5"/>
      <c r="E91" s="5"/>
      <c r="F91" s="5"/>
      <c r="G91" s="5"/>
      <c r="H91" s="5"/>
      <c r="I91" s="5"/>
      <c r="J91" s="5"/>
      <c r="K91" s="5"/>
      <c r="L91" s="5"/>
      <c r="M91" s="5"/>
      <c r="N91" s="5"/>
      <c r="O91" s="5"/>
      <c r="P91" s="5"/>
      <c r="Q91" s="5"/>
      <c r="R91" s="5"/>
      <c r="S91" s="5"/>
      <c r="T91" s="5"/>
      <c r="U91" s="5"/>
    </row>
    <row r="92" spans="1:21">
      <c r="A92" s="5"/>
      <c r="B92" s="5"/>
      <c r="C92" s="5"/>
      <c r="D92" s="5"/>
      <c r="E92" s="5"/>
      <c r="F92" s="5"/>
      <c r="G92" s="5"/>
      <c r="H92" s="5"/>
      <c r="I92" s="5"/>
      <c r="J92" s="5"/>
      <c r="K92" s="5"/>
      <c r="L92" s="5"/>
      <c r="M92" s="5"/>
      <c r="N92" s="5"/>
      <c r="O92" s="5"/>
      <c r="P92" s="5"/>
      <c r="Q92" s="5"/>
      <c r="R92" s="5"/>
      <c r="S92" s="5"/>
      <c r="T92" s="5"/>
      <c r="U92" s="5"/>
    </row>
    <row r="93" spans="1:21">
      <c r="A93" s="5"/>
      <c r="B93" s="5"/>
      <c r="C93" s="5"/>
      <c r="D93" s="5"/>
      <c r="E93" s="5"/>
      <c r="F93" s="5"/>
      <c r="G93" s="5"/>
      <c r="H93" s="5"/>
      <c r="I93" s="5"/>
      <c r="J93" s="5"/>
      <c r="K93" s="5"/>
      <c r="L93" s="5"/>
      <c r="M93" s="5"/>
      <c r="N93" s="5"/>
      <c r="O93" s="5"/>
      <c r="P93" s="5"/>
      <c r="Q93" s="5"/>
      <c r="R93" s="5"/>
      <c r="S93" s="5"/>
      <c r="T93" s="5"/>
      <c r="U93" s="5"/>
    </row>
    <row r="94" spans="1:21">
      <c r="A94" s="5"/>
      <c r="B94" s="5"/>
      <c r="C94" s="5"/>
      <c r="D94" s="5"/>
      <c r="E94" s="5"/>
      <c r="F94" s="5"/>
      <c r="G94" s="5"/>
      <c r="H94" s="5"/>
      <c r="I94" s="5"/>
      <c r="J94" s="5"/>
      <c r="K94" s="5"/>
      <c r="L94" s="5"/>
      <c r="M94" s="5"/>
      <c r="N94" s="5"/>
      <c r="O94" s="5"/>
      <c r="P94" s="5"/>
      <c r="Q94" s="5"/>
      <c r="R94" s="5"/>
      <c r="S94" s="5"/>
      <c r="T94" s="5"/>
      <c r="U94" s="5"/>
    </row>
    <row r="95" spans="1:21">
      <c r="A95" s="5"/>
      <c r="B95" s="5"/>
      <c r="C95" s="5"/>
      <c r="D95" s="5"/>
      <c r="E95" s="5"/>
      <c r="F95" s="5"/>
      <c r="G95" s="5"/>
      <c r="H95" s="5"/>
      <c r="I95" s="5"/>
      <c r="J95" s="5"/>
      <c r="K95" s="5"/>
      <c r="L95" s="5"/>
      <c r="M95" s="5"/>
      <c r="N95" s="5"/>
      <c r="O95" s="5"/>
      <c r="P95" s="5"/>
      <c r="Q95" s="5"/>
      <c r="R95" s="5"/>
      <c r="S95" s="5"/>
      <c r="T95" s="5"/>
      <c r="U95" s="5"/>
    </row>
    <row r="96" spans="1:21">
      <c r="A96" s="5"/>
      <c r="B96" s="5"/>
      <c r="C96" s="5"/>
      <c r="D96" s="5"/>
      <c r="E96" s="5"/>
      <c r="F96" s="5"/>
      <c r="G96" s="5"/>
      <c r="H96" s="5"/>
      <c r="I96" s="5"/>
      <c r="J96" s="5"/>
      <c r="K96" s="5"/>
      <c r="L96" s="5"/>
      <c r="M96" s="5"/>
      <c r="N96" s="5"/>
      <c r="O96" s="5"/>
      <c r="P96" s="5"/>
      <c r="Q96" s="5"/>
      <c r="R96" s="5"/>
      <c r="S96" s="5"/>
      <c r="T96" s="5"/>
      <c r="U96" s="5"/>
    </row>
    <row r="97" spans="1:21">
      <c r="A97" s="5"/>
      <c r="B97" s="5"/>
      <c r="C97" s="5"/>
      <c r="D97" s="5"/>
      <c r="E97" s="5"/>
      <c r="F97" s="5"/>
      <c r="G97" s="5"/>
      <c r="H97" s="5"/>
      <c r="I97" s="5"/>
      <c r="J97" s="5"/>
      <c r="K97" s="5"/>
      <c r="L97" s="5"/>
      <c r="M97" s="5"/>
      <c r="N97" s="5"/>
      <c r="O97" s="5"/>
      <c r="P97" s="5"/>
      <c r="Q97" s="5"/>
      <c r="R97" s="5"/>
      <c r="S97" s="5"/>
      <c r="T97" s="5"/>
      <c r="U97" s="5"/>
    </row>
    <row r="98" spans="1:21">
      <c r="A98" s="5"/>
      <c r="B98" s="5"/>
      <c r="C98" s="5"/>
      <c r="D98" s="5"/>
      <c r="E98" s="5"/>
      <c r="F98" s="5"/>
      <c r="G98" s="5"/>
      <c r="H98" s="5"/>
      <c r="I98" s="5"/>
      <c r="J98" s="5"/>
      <c r="K98" s="5"/>
      <c r="L98" s="5"/>
      <c r="M98" s="5"/>
      <c r="N98" s="5"/>
      <c r="O98" s="5"/>
      <c r="P98" s="5"/>
      <c r="Q98" s="5"/>
      <c r="R98" s="5"/>
      <c r="S98" s="5"/>
      <c r="T98" s="5"/>
      <c r="U98" s="5"/>
    </row>
    <row r="99" spans="1:21">
      <c r="A99" s="5"/>
      <c r="B99" s="5"/>
      <c r="C99" s="5"/>
      <c r="D99" s="5"/>
      <c r="E99" s="5"/>
      <c r="F99" s="5"/>
      <c r="G99" s="5"/>
      <c r="H99" s="5"/>
      <c r="I99" s="5"/>
      <c r="J99" s="5"/>
      <c r="K99" s="5"/>
      <c r="L99" s="5"/>
      <c r="M99" s="5"/>
      <c r="N99" s="5"/>
      <c r="O99" s="5"/>
      <c r="P99" s="5"/>
      <c r="Q99" s="5"/>
      <c r="R99" s="5"/>
      <c r="S99" s="5"/>
      <c r="T99" s="5"/>
      <c r="U99" s="5"/>
    </row>
    <row r="100" spans="1:21">
      <c r="A100" s="131"/>
    </row>
    <row r="101" spans="1:21">
      <c r="A101" s="5"/>
      <c r="B101" s="5"/>
      <c r="C101" s="5"/>
      <c r="D101" s="5"/>
      <c r="E101" s="5"/>
      <c r="F101" s="5"/>
      <c r="G101" s="5"/>
      <c r="H101" s="5"/>
      <c r="I101" s="5"/>
      <c r="J101" s="5"/>
      <c r="K101" s="5"/>
      <c r="L101" s="5"/>
      <c r="M101" s="5"/>
      <c r="N101" s="5"/>
      <c r="O101" s="5"/>
      <c r="P101" s="5"/>
      <c r="Q101" s="5"/>
      <c r="R101" s="5"/>
      <c r="S101" s="5"/>
      <c r="T101" s="5"/>
      <c r="U101" s="5"/>
    </row>
    <row r="102" spans="1:21">
      <c r="A102" s="5"/>
      <c r="B102" s="5"/>
      <c r="C102" s="5"/>
      <c r="D102" s="5"/>
      <c r="E102" s="5"/>
      <c r="F102" s="5"/>
      <c r="G102" s="5"/>
      <c r="H102" s="5"/>
      <c r="I102" s="5"/>
      <c r="J102" s="5"/>
      <c r="K102" s="5"/>
      <c r="L102" s="5"/>
      <c r="M102" s="5"/>
      <c r="N102" s="5"/>
      <c r="O102" s="5"/>
      <c r="P102" s="5"/>
      <c r="Q102" s="5"/>
      <c r="R102" s="5"/>
      <c r="S102" s="5"/>
      <c r="T102" s="5"/>
      <c r="U102" s="5"/>
    </row>
    <row r="103" spans="1:21">
      <c r="A103" s="5"/>
      <c r="B103" s="5"/>
      <c r="C103" s="5"/>
      <c r="D103" s="5"/>
      <c r="E103" s="5"/>
      <c r="F103" s="5"/>
      <c r="G103" s="5"/>
      <c r="H103" s="5"/>
      <c r="I103" s="5"/>
      <c r="J103" s="5"/>
      <c r="K103" s="5"/>
      <c r="L103" s="5"/>
      <c r="M103" s="5"/>
      <c r="N103" s="5"/>
      <c r="O103" s="5"/>
      <c r="P103" s="5"/>
      <c r="Q103" s="5"/>
      <c r="R103" s="5"/>
      <c r="S103" s="5"/>
      <c r="T103" s="5"/>
      <c r="U103" s="5"/>
    </row>
    <row r="104" spans="1:21">
      <c r="A104" s="5"/>
      <c r="B104" s="5"/>
      <c r="C104" s="5"/>
      <c r="D104" s="5"/>
      <c r="E104" s="5"/>
      <c r="F104" s="5"/>
      <c r="G104" s="5"/>
      <c r="H104" s="5"/>
      <c r="I104" s="5"/>
      <c r="J104" s="5"/>
      <c r="K104" s="5"/>
      <c r="L104" s="5"/>
      <c r="M104" s="5"/>
      <c r="N104" s="5"/>
      <c r="O104" s="5"/>
      <c r="P104" s="5"/>
      <c r="Q104" s="5"/>
      <c r="R104" s="5"/>
      <c r="S104" s="5"/>
      <c r="T104" s="5"/>
      <c r="U104" s="5"/>
    </row>
    <row r="105" spans="1:21">
      <c r="A105" s="5"/>
      <c r="B105" s="5"/>
      <c r="C105" s="5"/>
      <c r="D105" s="5"/>
      <c r="E105" s="5"/>
      <c r="F105" s="5"/>
      <c r="G105" s="5"/>
      <c r="H105" s="5"/>
      <c r="I105" s="5"/>
      <c r="J105" s="5"/>
      <c r="K105" s="5"/>
      <c r="L105" s="5"/>
      <c r="M105" s="5"/>
      <c r="N105" s="5"/>
      <c r="O105" s="5"/>
      <c r="P105" s="5"/>
      <c r="Q105" s="5"/>
      <c r="R105" s="5"/>
      <c r="S105" s="5"/>
      <c r="T105" s="5"/>
      <c r="U105" s="5"/>
    </row>
    <row r="106" spans="1:21">
      <c r="A106" s="5"/>
      <c r="B106" s="5"/>
      <c r="C106" s="5"/>
      <c r="D106" s="5"/>
      <c r="E106" s="5"/>
      <c r="F106" s="5"/>
      <c r="G106" s="5"/>
      <c r="H106" s="5"/>
      <c r="I106" s="5"/>
      <c r="J106" s="5"/>
      <c r="K106" s="5"/>
      <c r="L106" s="5"/>
      <c r="M106" s="5"/>
      <c r="N106" s="5"/>
      <c r="O106" s="5"/>
      <c r="P106" s="5"/>
      <c r="Q106" s="5"/>
      <c r="R106" s="5"/>
      <c r="S106" s="5"/>
      <c r="T106" s="5"/>
      <c r="U106" s="5"/>
    </row>
    <row r="107" spans="1:21">
      <c r="A107" s="5"/>
      <c r="B107" s="5"/>
      <c r="C107" s="5"/>
      <c r="D107" s="5"/>
      <c r="E107" s="5"/>
      <c r="F107" s="5"/>
      <c r="G107" s="5"/>
      <c r="H107" s="5"/>
      <c r="I107" s="5"/>
      <c r="J107" s="5"/>
      <c r="K107" s="5"/>
      <c r="L107" s="5"/>
      <c r="M107" s="5"/>
      <c r="N107" s="5"/>
      <c r="O107" s="5"/>
      <c r="P107" s="5"/>
      <c r="Q107" s="5"/>
      <c r="R107" s="5"/>
      <c r="S107" s="5"/>
      <c r="T107" s="5"/>
      <c r="U107" s="5"/>
    </row>
    <row r="108" spans="1:21">
      <c r="A108" s="5"/>
      <c r="B108" s="5"/>
      <c r="C108" s="5"/>
      <c r="D108" s="5"/>
      <c r="E108" s="5"/>
      <c r="F108" s="5"/>
      <c r="G108" s="5"/>
      <c r="H108" s="5"/>
      <c r="I108" s="5"/>
      <c r="J108" s="5"/>
      <c r="K108" s="5"/>
      <c r="L108" s="5"/>
      <c r="M108" s="5"/>
      <c r="N108" s="5"/>
      <c r="O108" s="5"/>
      <c r="P108" s="5"/>
      <c r="Q108" s="5"/>
      <c r="R108" s="5"/>
      <c r="S108" s="5"/>
      <c r="T108" s="5"/>
      <c r="U108" s="5"/>
    </row>
    <row r="109" spans="1:21">
      <c r="A109" s="5"/>
      <c r="B109" s="5"/>
      <c r="C109" s="5"/>
      <c r="D109" s="5"/>
      <c r="E109" s="5"/>
      <c r="F109" s="5"/>
      <c r="G109" s="5"/>
      <c r="H109" s="5"/>
      <c r="I109" s="5"/>
      <c r="J109" s="5"/>
      <c r="K109" s="5"/>
      <c r="L109" s="5"/>
      <c r="M109" s="5"/>
      <c r="N109" s="5"/>
      <c r="O109" s="5"/>
      <c r="P109" s="5"/>
      <c r="Q109" s="5"/>
      <c r="R109" s="5"/>
      <c r="S109" s="5"/>
      <c r="T109" s="5"/>
      <c r="U109" s="5"/>
    </row>
    <row r="110" spans="1:21">
      <c r="A110" s="5"/>
      <c r="B110" s="5"/>
      <c r="C110" s="5"/>
      <c r="D110" s="5"/>
      <c r="E110" s="5"/>
      <c r="F110" s="5"/>
      <c r="G110" s="5"/>
      <c r="H110" s="5"/>
      <c r="I110" s="5"/>
      <c r="J110" s="5"/>
      <c r="K110" s="5"/>
      <c r="L110" s="5"/>
      <c r="M110" s="5"/>
      <c r="N110" s="5"/>
      <c r="O110" s="5"/>
      <c r="P110" s="5"/>
      <c r="Q110" s="5"/>
      <c r="R110" s="5"/>
      <c r="S110" s="5"/>
      <c r="T110" s="5"/>
      <c r="U110" s="5"/>
    </row>
    <row r="111" spans="1:21">
      <c r="A111" s="5"/>
      <c r="B111" s="5"/>
      <c r="C111" s="5"/>
      <c r="D111" s="5"/>
      <c r="E111" s="5"/>
      <c r="F111" s="5"/>
      <c r="G111" s="5"/>
      <c r="H111" s="5"/>
      <c r="I111" s="5"/>
      <c r="J111" s="5"/>
      <c r="K111" s="5"/>
      <c r="L111" s="5"/>
      <c r="M111" s="5"/>
      <c r="N111" s="5"/>
      <c r="O111" s="5"/>
      <c r="P111" s="5"/>
      <c r="Q111" s="5"/>
      <c r="R111" s="5"/>
      <c r="S111" s="5"/>
      <c r="T111" s="5"/>
      <c r="U111" s="5"/>
    </row>
    <row r="112" spans="1:21">
      <c r="A112" s="5"/>
      <c r="B112" s="5"/>
      <c r="C112" s="5"/>
      <c r="D112" s="5"/>
      <c r="E112" s="5"/>
      <c r="F112" s="5"/>
      <c r="G112" s="5"/>
      <c r="H112" s="5"/>
      <c r="I112" s="5"/>
      <c r="J112" s="5"/>
      <c r="K112" s="5"/>
      <c r="L112" s="5"/>
      <c r="M112" s="5"/>
      <c r="N112" s="5"/>
      <c r="O112" s="5"/>
      <c r="P112" s="5"/>
      <c r="Q112" s="5"/>
      <c r="R112" s="5"/>
      <c r="S112" s="5"/>
      <c r="T112" s="5"/>
      <c r="U112" s="5"/>
    </row>
    <row r="113" spans="1:23">
      <c r="A113" s="5"/>
      <c r="B113" s="5"/>
      <c r="C113" s="5"/>
      <c r="D113" s="5"/>
      <c r="E113" s="5"/>
      <c r="F113" s="5"/>
      <c r="G113" s="5"/>
      <c r="H113" s="5"/>
      <c r="I113" s="5"/>
      <c r="J113" s="5"/>
      <c r="K113" s="5"/>
      <c r="L113" s="5"/>
      <c r="M113" s="5"/>
      <c r="N113" s="5"/>
      <c r="O113" s="5"/>
      <c r="P113" s="5"/>
      <c r="Q113" s="5"/>
      <c r="R113" s="5"/>
      <c r="S113" s="5"/>
      <c r="T113" s="5"/>
      <c r="U113" s="5"/>
    </row>
    <row r="114" spans="1:23">
      <c r="A114" s="5"/>
      <c r="B114" s="5"/>
      <c r="C114" s="5"/>
      <c r="D114" s="5"/>
      <c r="E114" s="5"/>
      <c r="F114" s="5"/>
      <c r="G114" s="5"/>
      <c r="H114" s="5"/>
      <c r="I114" s="5"/>
      <c r="J114" s="5"/>
      <c r="K114" s="5"/>
      <c r="L114" s="5"/>
      <c r="M114" s="5"/>
      <c r="N114" s="5"/>
      <c r="O114" s="5"/>
      <c r="P114" s="5"/>
      <c r="Q114" s="5"/>
      <c r="R114" s="5"/>
      <c r="S114" s="5"/>
      <c r="T114" s="5"/>
      <c r="U114" s="5"/>
    </row>
    <row r="115" spans="1:23">
      <c r="A115" s="5"/>
      <c r="B115" s="5"/>
      <c r="C115" s="5"/>
      <c r="D115" s="5"/>
      <c r="E115" s="5"/>
      <c r="F115" s="5"/>
      <c r="G115" s="5"/>
      <c r="H115" s="5"/>
      <c r="I115" s="5"/>
      <c r="J115" s="5"/>
      <c r="K115" s="5"/>
      <c r="L115" s="5"/>
      <c r="M115" s="5"/>
      <c r="N115" s="5"/>
      <c r="O115" s="5"/>
      <c r="P115" s="5"/>
      <c r="Q115" s="5"/>
      <c r="R115" s="5"/>
      <c r="S115" s="5"/>
      <c r="T115" s="5"/>
      <c r="U115" s="5"/>
    </row>
    <row r="116" spans="1:23">
      <c r="A116" s="5"/>
      <c r="B116" s="5"/>
      <c r="C116" s="5"/>
      <c r="D116" s="5"/>
      <c r="E116" s="5"/>
      <c r="F116" s="5"/>
      <c r="G116" s="5"/>
      <c r="H116" s="5"/>
      <c r="I116" s="5"/>
      <c r="J116" s="5"/>
      <c r="K116" s="5"/>
      <c r="L116" s="5"/>
      <c r="M116" s="5"/>
      <c r="N116" s="5"/>
      <c r="O116" s="5"/>
      <c r="P116" s="5"/>
      <c r="Q116" s="5"/>
      <c r="R116" s="5"/>
      <c r="S116" s="5"/>
      <c r="T116" s="5"/>
      <c r="U116" s="5"/>
    </row>
    <row r="117" spans="1:23">
      <c r="A117" s="5"/>
      <c r="B117" s="5"/>
      <c r="C117" s="5"/>
      <c r="D117" s="5"/>
      <c r="E117" s="5"/>
      <c r="F117" s="5"/>
      <c r="G117" s="5"/>
      <c r="H117" s="5"/>
      <c r="I117" s="5"/>
      <c r="J117" s="5"/>
      <c r="K117" s="5"/>
      <c r="L117" s="5"/>
      <c r="M117" s="5"/>
      <c r="N117" s="5"/>
      <c r="O117" s="5"/>
      <c r="P117" s="5"/>
      <c r="Q117" s="5"/>
      <c r="R117" s="5"/>
      <c r="S117" s="5"/>
      <c r="T117" s="5"/>
      <c r="U117" s="5"/>
    </row>
    <row r="118" spans="1:23">
      <c r="A118" s="5"/>
      <c r="B118" s="5"/>
      <c r="C118" s="5"/>
      <c r="D118" s="5"/>
      <c r="E118" s="5"/>
      <c r="F118" s="5"/>
      <c r="G118" s="5"/>
      <c r="H118" s="5"/>
      <c r="I118" s="5"/>
      <c r="J118" s="5"/>
      <c r="K118" s="5"/>
      <c r="L118" s="5"/>
      <c r="M118" s="5"/>
      <c r="N118" s="5"/>
      <c r="O118" s="5"/>
      <c r="P118" s="5"/>
      <c r="Q118" s="5"/>
      <c r="R118" s="5"/>
      <c r="S118" s="5"/>
      <c r="T118" s="5"/>
      <c r="U118" s="5"/>
    </row>
    <row r="119" spans="1:23">
      <c r="A119" s="5"/>
      <c r="B119" s="5"/>
      <c r="C119" s="5"/>
      <c r="D119" s="5"/>
      <c r="E119" s="5"/>
      <c r="F119" s="5"/>
      <c r="G119" s="5"/>
      <c r="H119" s="5"/>
      <c r="I119" s="5"/>
      <c r="J119" s="5"/>
      <c r="K119" s="5"/>
      <c r="L119" s="5"/>
      <c r="M119" s="5"/>
      <c r="N119" s="5"/>
      <c r="O119" s="5"/>
      <c r="P119" s="5"/>
      <c r="Q119" s="5"/>
      <c r="R119" s="5"/>
      <c r="S119" s="5"/>
      <c r="T119" s="5"/>
      <c r="U119" s="5"/>
    </row>
    <row r="121" spans="1:23">
      <c r="A121" s="4"/>
      <c r="D121" s="1"/>
      <c r="E121" s="1"/>
      <c r="F121" s="1"/>
      <c r="G121" s="1"/>
      <c r="H121" s="1"/>
      <c r="J121" s="1"/>
      <c r="K121" s="1"/>
      <c r="L121" s="1"/>
      <c r="M121" s="1"/>
      <c r="N121" s="1"/>
      <c r="O121" s="1"/>
      <c r="P121" s="1"/>
      <c r="Q121" s="1"/>
      <c r="R121" s="1"/>
      <c r="S121" s="1"/>
      <c r="T121" s="1"/>
      <c r="U121" s="1"/>
      <c r="V121" s="1"/>
      <c r="W121" s="1"/>
    </row>
    <row r="122" spans="1:23">
      <c r="A122" s="5"/>
      <c r="B122" s="5"/>
      <c r="C122" s="5"/>
      <c r="D122" s="5"/>
      <c r="E122" s="5"/>
      <c r="F122" s="5"/>
      <c r="G122" s="5"/>
      <c r="H122" s="5"/>
      <c r="I122" s="5"/>
      <c r="J122" s="5"/>
      <c r="K122" s="5"/>
      <c r="L122" s="5"/>
      <c r="M122" s="5"/>
      <c r="N122" s="5"/>
      <c r="O122" s="5"/>
      <c r="P122" s="5"/>
      <c r="Q122" s="5"/>
      <c r="R122" s="5"/>
      <c r="S122" s="5"/>
      <c r="T122" s="5"/>
      <c r="U122" s="5"/>
    </row>
    <row r="123" spans="1:23">
      <c r="A123" s="5"/>
      <c r="B123" s="5"/>
      <c r="C123" s="5"/>
      <c r="D123" s="5"/>
      <c r="E123" s="5"/>
      <c r="F123" s="5"/>
      <c r="G123" s="5"/>
      <c r="H123" s="5"/>
      <c r="I123" s="5"/>
      <c r="J123" s="5"/>
      <c r="K123" s="5"/>
      <c r="L123" s="5"/>
      <c r="M123" s="5"/>
      <c r="N123" s="5"/>
      <c r="O123" s="5"/>
      <c r="P123" s="5"/>
      <c r="Q123" s="5"/>
      <c r="R123" s="5"/>
      <c r="S123" s="5"/>
      <c r="T123" s="5"/>
      <c r="U123" s="5"/>
    </row>
    <row r="124" spans="1:23">
      <c r="A124" s="5"/>
      <c r="B124" s="5"/>
      <c r="C124" s="5"/>
      <c r="D124" s="5"/>
      <c r="E124" s="5"/>
      <c r="F124" s="5"/>
      <c r="G124" s="5"/>
      <c r="H124" s="5"/>
      <c r="I124" s="5"/>
      <c r="J124" s="5"/>
      <c r="K124" s="5"/>
      <c r="L124" s="5"/>
      <c r="M124" s="5"/>
      <c r="N124" s="5"/>
      <c r="O124" s="5"/>
      <c r="P124" s="5"/>
      <c r="Q124" s="5"/>
      <c r="R124" s="5"/>
      <c r="S124" s="5"/>
      <c r="T124" s="5"/>
      <c r="U124" s="5"/>
    </row>
    <row r="125" spans="1:23">
      <c r="A125" s="5"/>
      <c r="B125" s="5"/>
      <c r="C125" s="5"/>
      <c r="D125" s="5"/>
      <c r="E125" s="5"/>
      <c r="F125" s="5"/>
      <c r="G125" s="5"/>
      <c r="H125" s="5"/>
      <c r="I125" s="5"/>
      <c r="J125" s="5"/>
      <c r="K125" s="5"/>
      <c r="L125" s="5"/>
      <c r="M125" s="5"/>
      <c r="N125" s="5"/>
      <c r="O125" s="5"/>
      <c r="P125" s="5"/>
      <c r="Q125" s="5"/>
      <c r="R125" s="5"/>
      <c r="S125" s="5"/>
      <c r="T125" s="5"/>
      <c r="U125" s="5"/>
    </row>
    <row r="126" spans="1:23">
      <c r="A126" s="5"/>
      <c r="B126" s="5"/>
      <c r="C126" s="5"/>
      <c r="D126" s="5"/>
      <c r="E126" s="5"/>
      <c r="F126" s="5"/>
      <c r="G126" s="5"/>
      <c r="H126" s="5"/>
      <c r="I126" s="5"/>
      <c r="J126" s="5"/>
      <c r="K126" s="5"/>
      <c r="L126" s="5"/>
      <c r="M126" s="5"/>
      <c r="N126" s="5"/>
      <c r="O126" s="5"/>
      <c r="P126" s="5"/>
      <c r="Q126" s="5"/>
      <c r="R126" s="5"/>
      <c r="S126" s="5"/>
      <c r="T126" s="5"/>
      <c r="U126" s="5"/>
    </row>
    <row r="127" spans="1:23">
      <c r="A127" s="5"/>
      <c r="B127" s="5"/>
      <c r="C127" s="5"/>
      <c r="D127" s="5"/>
      <c r="E127" s="5"/>
      <c r="F127" s="5"/>
      <c r="G127" s="5"/>
      <c r="H127" s="5"/>
      <c r="I127" s="5"/>
      <c r="J127" s="5"/>
      <c r="K127" s="5"/>
      <c r="L127" s="5"/>
      <c r="M127" s="5"/>
      <c r="N127" s="5"/>
      <c r="O127" s="5"/>
      <c r="P127" s="5"/>
      <c r="Q127" s="5"/>
      <c r="R127" s="5"/>
      <c r="S127" s="5"/>
      <c r="T127" s="5"/>
      <c r="U127" s="5"/>
    </row>
    <row r="128" spans="1:23">
      <c r="A128" s="5"/>
      <c r="B128" s="5"/>
      <c r="C128" s="5"/>
      <c r="D128" s="5"/>
      <c r="E128" s="5"/>
      <c r="F128" s="5"/>
      <c r="G128" s="5"/>
      <c r="H128" s="5"/>
      <c r="I128" s="5"/>
      <c r="J128" s="5"/>
      <c r="K128" s="5"/>
      <c r="L128" s="5"/>
      <c r="M128" s="5"/>
      <c r="N128" s="5"/>
      <c r="O128" s="5"/>
      <c r="P128" s="5"/>
      <c r="Q128" s="5"/>
      <c r="R128" s="5"/>
      <c r="S128" s="5"/>
      <c r="T128" s="5"/>
      <c r="U128" s="5"/>
    </row>
    <row r="129" spans="1:25">
      <c r="A129" s="5"/>
      <c r="B129" s="5"/>
      <c r="C129" s="5"/>
      <c r="D129" s="5"/>
      <c r="E129" s="5"/>
      <c r="F129" s="5"/>
      <c r="G129" s="5"/>
      <c r="H129" s="5"/>
      <c r="I129" s="5"/>
      <c r="J129" s="5"/>
      <c r="K129" s="5"/>
      <c r="L129" s="5"/>
      <c r="M129" s="5"/>
      <c r="N129" s="5"/>
      <c r="O129" s="5"/>
      <c r="P129" s="5"/>
      <c r="Q129" s="5"/>
      <c r="R129" s="5"/>
      <c r="S129" s="5"/>
      <c r="T129" s="5"/>
      <c r="U129" s="5"/>
    </row>
    <row r="130" spans="1:25">
      <c r="A130" s="5"/>
      <c r="B130" s="5"/>
      <c r="C130" s="5"/>
      <c r="D130" s="5"/>
      <c r="E130" s="5"/>
      <c r="F130" s="5"/>
      <c r="G130" s="5"/>
      <c r="H130" s="5"/>
      <c r="I130" s="5"/>
      <c r="J130" s="5"/>
      <c r="K130" s="5"/>
      <c r="L130" s="5"/>
      <c r="M130" s="5"/>
      <c r="N130" s="5"/>
      <c r="O130" s="5"/>
      <c r="P130" s="5"/>
      <c r="Q130" s="5"/>
      <c r="R130" s="5"/>
      <c r="S130" s="5"/>
      <c r="T130" s="5"/>
      <c r="U130" s="5"/>
    </row>
    <row r="131" spans="1:25">
      <c r="A131" s="5"/>
      <c r="B131" s="5"/>
      <c r="C131" s="5"/>
      <c r="D131" s="5"/>
      <c r="E131" s="5"/>
      <c r="F131" s="5"/>
      <c r="G131" s="5"/>
      <c r="H131" s="5"/>
      <c r="I131" s="5"/>
      <c r="J131" s="5"/>
      <c r="K131" s="5"/>
      <c r="L131" s="5"/>
      <c r="M131" s="5"/>
      <c r="N131" s="5"/>
      <c r="O131" s="5"/>
      <c r="P131" s="5"/>
      <c r="Q131" s="5"/>
      <c r="R131" s="5"/>
      <c r="S131" s="5"/>
      <c r="T131" s="5"/>
      <c r="U131" s="5"/>
    </row>
    <row r="132" spans="1:25">
      <c r="A132" s="5"/>
      <c r="B132" s="5"/>
      <c r="C132" s="5"/>
      <c r="D132" s="5"/>
      <c r="E132" s="5"/>
      <c r="F132" s="5"/>
      <c r="G132" s="5"/>
      <c r="H132" s="5"/>
      <c r="I132" s="5"/>
      <c r="J132" s="5"/>
      <c r="K132" s="5"/>
      <c r="L132" s="5"/>
      <c r="M132" s="5"/>
      <c r="N132" s="5"/>
      <c r="O132" s="5"/>
      <c r="P132" s="5"/>
      <c r="Q132" s="5"/>
      <c r="R132" s="5"/>
      <c r="S132" s="5"/>
      <c r="T132" s="5"/>
      <c r="U132" s="5"/>
    </row>
    <row r="133" spans="1:25">
      <c r="A133" s="5"/>
      <c r="B133" s="5"/>
      <c r="C133" s="5"/>
      <c r="D133" s="5"/>
      <c r="E133" s="5"/>
      <c r="F133" s="5"/>
      <c r="G133" s="5"/>
      <c r="H133" s="5"/>
      <c r="I133" s="5"/>
      <c r="J133" s="5"/>
      <c r="K133" s="5"/>
      <c r="L133" s="5"/>
      <c r="M133" s="5"/>
      <c r="N133" s="5"/>
      <c r="O133" s="5"/>
      <c r="P133" s="5"/>
      <c r="Q133" s="5"/>
      <c r="R133" s="5"/>
      <c r="S133" s="5"/>
      <c r="T133" s="5"/>
      <c r="U133" s="5"/>
    </row>
    <row r="134" spans="1:25">
      <c r="A134" s="5"/>
      <c r="B134" s="5"/>
      <c r="C134" s="5"/>
      <c r="D134" s="5"/>
      <c r="E134" s="5"/>
      <c r="F134" s="5"/>
      <c r="G134" s="5"/>
      <c r="H134" s="5"/>
      <c r="I134" s="5"/>
      <c r="J134" s="5"/>
      <c r="K134" s="5"/>
      <c r="L134" s="5"/>
      <c r="M134" s="5"/>
      <c r="N134" s="5"/>
      <c r="O134" s="5"/>
      <c r="P134" s="5"/>
      <c r="Q134" s="5"/>
      <c r="R134" s="5"/>
      <c r="S134" s="5"/>
      <c r="T134" s="5"/>
      <c r="U134" s="5"/>
    </row>
    <row r="135" spans="1:25">
      <c r="A135" s="5"/>
      <c r="B135" s="5"/>
      <c r="C135" s="5"/>
      <c r="D135" s="5"/>
      <c r="E135" s="5"/>
      <c r="F135" s="5"/>
      <c r="G135" s="5"/>
      <c r="H135" s="5"/>
      <c r="I135" s="5"/>
      <c r="J135" s="5"/>
      <c r="K135" s="5"/>
      <c r="L135" s="5"/>
      <c r="M135" s="5"/>
      <c r="N135" s="5"/>
      <c r="O135" s="5"/>
      <c r="P135" s="5"/>
      <c r="Q135" s="5"/>
      <c r="R135" s="5"/>
      <c r="S135" s="5"/>
      <c r="T135" s="5"/>
      <c r="U135" s="5"/>
    </row>
    <row r="136" spans="1:25">
      <c r="A136" s="5"/>
      <c r="B136" s="5"/>
      <c r="C136" s="5"/>
      <c r="D136" s="5"/>
      <c r="E136" s="5"/>
      <c r="F136" s="5"/>
      <c r="G136" s="5"/>
      <c r="H136" s="5"/>
      <c r="I136" s="5"/>
      <c r="J136" s="5"/>
      <c r="K136" s="5"/>
      <c r="L136" s="5"/>
      <c r="M136" s="5"/>
      <c r="N136" s="5"/>
      <c r="O136" s="5"/>
      <c r="P136" s="5"/>
      <c r="Q136" s="5"/>
      <c r="R136" s="5"/>
      <c r="S136" s="5"/>
      <c r="T136" s="5"/>
      <c r="U136" s="5"/>
    </row>
    <row r="137" spans="1:25">
      <c r="A137" s="5"/>
      <c r="B137" s="5"/>
      <c r="C137" s="5"/>
      <c r="D137" s="5"/>
      <c r="E137" s="5"/>
      <c r="F137" s="5"/>
      <c r="G137" s="5"/>
      <c r="H137" s="5"/>
      <c r="I137" s="5"/>
      <c r="J137" s="5"/>
      <c r="K137" s="5"/>
      <c r="L137" s="5"/>
      <c r="M137" s="5"/>
      <c r="N137" s="5"/>
      <c r="O137" s="5"/>
      <c r="P137" s="5"/>
      <c r="Q137" s="5"/>
      <c r="R137" s="5"/>
      <c r="S137" s="5"/>
      <c r="T137" s="5"/>
      <c r="U137" s="5"/>
    </row>
    <row r="138" spans="1:25">
      <c r="A138" s="5"/>
      <c r="B138" s="5"/>
      <c r="C138" s="5"/>
      <c r="D138" s="5"/>
      <c r="E138" s="5"/>
      <c r="F138" s="5"/>
      <c r="G138" s="5"/>
      <c r="H138" s="5"/>
      <c r="I138" s="5"/>
      <c r="J138" s="5"/>
      <c r="K138" s="5"/>
      <c r="L138" s="5"/>
      <c r="M138" s="5"/>
      <c r="N138" s="5"/>
      <c r="O138" s="5"/>
      <c r="P138" s="5"/>
      <c r="Q138" s="5"/>
      <c r="R138" s="5"/>
      <c r="S138" s="5"/>
      <c r="T138" s="5"/>
      <c r="U138" s="5"/>
    </row>
    <row r="139" spans="1:25">
      <c r="A139" s="5"/>
      <c r="B139" s="5"/>
      <c r="C139" s="5"/>
      <c r="D139" s="5"/>
      <c r="E139" s="5"/>
      <c r="F139" s="5"/>
      <c r="G139" s="5"/>
      <c r="H139" s="5"/>
      <c r="I139" s="5"/>
      <c r="J139" s="5"/>
      <c r="K139" s="5"/>
      <c r="L139" s="5"/>
      <c r="M139" s="5"/>
      <c r="N139" s="5"/>
      <c r="O139" s="5"/>
      <c r="P139" s="5"/>
      <c r="Q139" s="5"/>
      <c r="R139" s="5"/>
      <c r="S139" s="5"/>
      <c r="T139" s="5"/>
      <c r="U139" s="5"/>
    </row>
    <row r="140" spans="1:25">
      <c r="A140" s="5"/>
      <c r="B140" s="5"/>
      <c r="C140" s="5"/>
      <c r="D140" s="5"/>
      <c r="E140" s="5"/>
      <c r="F140" s="5"/>
      <c r="G140" s="5"/>
      <c r="H140" s="5"/>
      <c r="I140" s="5"/>
      <c r="J140" s="5"/>
      <c r="K140" s="5"/>
      <c r="L140" s="5"/>
      <c r="M140" s="5"/>
      <c r="N140" s="5"/>
      <c r="O140" s="5"/>
      <c r="P140" s="5"/>
      <c r="Q140" s="5"/>
      <c r="R140" s="5"/>
      <c r="S140" s="5"/>
      <c r="T140" s="5"/>
      <c r="U140" s="5"/>
    </row>
    <row r="141" spans="1:25">
      <c r="A141" s="5"/>
      <c r="B141" s="5"/>
      <c r="C141" s="5"/>
      <c r="D141" s="5"/>
      <c r="E141" s="5"/>
      <c r="F141" s="5"/>
      <c r="G141" s="5"/>
      <c r="H141" s="5"/>
      <c r="I141" s="5"/>
      <c r="J141" s="5"/>
      <c r="K141" s="5"/>
      <c r="L141" s="5"/>
      <c r="M141" s="5"/>
      <c r="N141" s="5"/>
      <c r="O141" s="5"/>
      <c r="P141" s="5"/>
      <c r="Q141" s="5"/>
      <c r="R141" s="5"/>
      <c r="S141" s="5"/>
      <c r="T141" s="5"/>
      <c r="U141" s="5"/>
    </row>
    <row r="142" spans="1:25">
      <c r="A142" s="5"/>
      <c r="B142" s="5"/>
      <c r="C142" s="5"/>
      <c r="D142" s="5"/>
      <c r="E142" s="5"/>
      <c r="F142" s="5"/>
      <c r="G142" s="5"/>
      <c r="H142" s="5"/>
      <c r="I142" s="5"/>
      <c r="J142" s="5"/>
      <c r="K142" s="5"/>
      <c r="L142" s="5"/>
      <c r="M142" s="5"/>
      <c r="N142" s="5"/>
      <c r="O142" s="5"/>
      <c r="P142" s="5"/>
      <c r="Q142" s="5"/>
      <c r="R142" s="5"/>
      <c r="S142" s="5"/>
      <c r="T142" s="5"/>
      <c r="U142" s="5"/>
    </row>
    <row r="143" spans="1:25">
      <c r="D143" s="1"/>
      <c r="E143" s="1"/>
      <c r="F143" s="1"/>
      <c r="G143" s="1"/>
      <c r="H143" s="1"/>
      <c r="J143" s="1"/>
      <c r="K143" s="1"/>
      <c r="L143" s="1"/>
      <c r="M143" s="1"/>
      <c r="N143" s="1"/>
      <c r="O143" s="1"/>
      <c r="P143" s="1"/>
      <c r="Q143" s="1"/>
      <c r="R143" s="1"/>
      <c r="S143" s="1"/>
      <c r="T143" s="1"/>
      <c r="U143" s="1"/>
      <c r="W143" s="1"/>
      <c r="Y143" s="49"/>
    </row>
    <row r="144" spans="1:25">
      <c r="A144" s="5"/>
      <c r="B144" s="5"/>
      <c r="C144" s="5"/>
      <c r="D144" s="5"/>
      <c r="E144" s="5"/>
      <c r="F144" s="5"/>
      <c r="G144" s="5"/>
      <c r="H144" s="5"/>
      <c r="I144" s="5"/>
      <c r="J144" s="5"/>
      <c r="K144" s="5"/>
      <c r="L144" s="5"/>
      <c r="M144" s="5"/>
      <c r="N144" s="5"/>
      <c r="O144" s="5"/>
      <c r="P144" s="5"/>
      <c r="Q144" s="5"/>
      <c r="R144" s="5"/>
      <c r="S144" s="5"/>
      <c r="T144" s="5"/>
      <c r="U144" s="5"/>
      <c r="W144" s="5"/>
      <c r="Y144" s="5"/>
    </row>
    <row r="145" spans="1:25">
      <c r="A145" s="5"/>
      <c r="B145" s="5"/>
      <c r="C145" s="5"/>
      <c r="D145" s="5"/>
      <c r="E145" s="5"/>
      <c r="F145" s="5"/>
      <c r="G145" s="5"/>
      <c r="H145" s="5"/>
      <c r="I145" s="5"/>
      <c r="J145" s="5"/>
      <c r="K145" s="5"/>
      <c r="L145" s="5"/>
      <c r="M145" s="5"/>
      <c r="N145" s="5"/>
      <c r="O145" s="5"/>
      <c r="P145" s="5"/>
      <c r="Q145" s="5"/>
      <c r="R145" s="5"/>
      <c r="S145" s="5"/>
      <c r="T145" s="5"/>
      <c r="U145" s="5"/>
      <c r="W145" s="5"/>
      <c r="Y145" s="5"/>
    </row>
    <row r="146" spans="1:25">
      <c r="A146" s="5"/>
      <c r="B146" s="5"/>
      <c r="C146" s="5"/>
      <c r="D146" s="5"/>
      <c r="E146" s="5"/>
      <c r="F146" s="5"/>
      <c r="G146" s="5"/>
      <c r="H146" s="5"/>
      <c r="I146" s="5"/>
      <c r="J146" s="5"/>
      <c r="K146" s="5"/>
      <c r="L146" s="5"/>
      <c r="M146" s="5"/>
      <c r="N146" s="5"/>
      <c r="O146" s="5"/>
      <c r="P146" s="5"/>
      <c r="Q146" s="5"/>
      <c r="R146" s="5"/>
      <c r="S146" s="5"/>
      <c r="T146" s="5"/>
      <c r="U146" s="5"/>
      <c r="W146" s="5"/>
      <c r="Y146" s="5"/>
    </row>
    <row r="147" spans="1:25">
      <c r="A147" s="5"/>
      <c r="B147" s="5"/>
      <c r="C147" s="5"/>
      <c r="D147" s="5"/>
      <c r="E147" s="5"/>
      <c r="F147" s="5"/>
      <c r="G147" s="5"/>
      <c r="H147" s="5"/>
      <c r="I147" s="5"/>
      <c r="J147" s="5"/>
      <c r="K147" s="5"/>
      <c r="L147" s="5"/>
      <c r="M147" s="5"/>
      <c r="N147" s="5"/>
      <c r="O147" s="5"/>
      <c r="P147" s="5"/>
      <c r="Q147" s="5"/>
      <c r="R147" s="5"/>
      <c r="S147" s="5"/>
      <c r="T147" s="5"/>
      <c r="U147" s="5"/>
      <c r="W147" s="5"/>
      <c r="Y147" s="5"/>
    </row>
    <row r="148" spans="1:25">
      <c r="A148" s="5"/>
      <c r="B148" s="5"/>
      <c r="C148" s="5"/>
      <c r="D148" s="5"/>
      <c r="E148" s="5"/>
      <c r="F148" s="5"/>
      <c r="G148" s="5"/>
      <c r="H148" s="5"/>
      <c r="I148" s="5"/>
      <c r="J148" s="5"/>
      <c r="K148" s="5"/>
      <c r="L148" s="5"/>
      <c r="M148" s="5"/>
      <c r="N148" s="5"/>
      <c r="O148" s="5"/>
      <c r="P148" s="5"/>
      <c r="Q148" s="5"/>
      <c r="R148" s="5"/>
      <c r="S148" s="5"/>
      <c r="T148" s="5"/>
      <c r="U148" s="5"/>
      <c r="W148" s="5"/>
      <c r="Y148" s="5"/>
    </row>
    <row r="149" spans="1:25">
      <c r="A149" s="5"/>
      <c r="B149" s="5"/>
      <c r="C149" s="5"/>
      <c r="D149" s="5"/>
      <c r="E149" s="5"/>
      <c r="F149" s="5"/>
      <c r="G149" s="5"/>
      <c r="H149" s="5"/>
      <c r="I149" s="5"/>
      <c r="J149" s="5"/>
      <c r="K149" s="5"/>
      <c r="L149" s="5"/>
      <c r="M149" s="5"/>
      <c r="N149" s="5"/>
      <c r="O149" s="5"/>
      <c r="P149" s="5"/>
      <c r="Q149" s="5"/>
      <c r="R149" s="5"/>
      <c r="S149" s="5"/>
      <c r="T149" s="5"/>
      <c r="U149" s="5"/>
      <c r="W149" s="5"/>
      <c r="Y149" s="5"/>
    </row>
    <row r="150" spans="1:25">
      <c r="A150" s="5"/>
      <c r="B150" s="5"/>
      <c r="C150" s="5"/>
      <c r="D150" s="5"/>
      <c r="E150" s="5"/>
      <c r="F150" s="5"/>
      <c r="G150" s="5"/>
      <c r="H150" s="5"/>
      <c r="I150" s="5"/>
      <c r="J150" s="5"/>
      <c r="K150" s="5"/>
      <c r="L150" s="5"/>
      <c r="M150" s="5"/>
      <c r="N150" s="5"/>
      <c r="O150" s="5"/>
      <c r="P150" s="5"/>
      <c r="Q150" s="5"/>
      <c r="R150" s="5"/>
      <c r="S150" s="5"/>
      <c r="T150" s="5"/>
      <c r="U150" s="5"/>
      <c r="W150" s="5"/>
      <c r="Y150" s="5"/>
    </row>
    <row r="151" spans="1:25">
      <c r="A151" s="5"/>
      <c r="B151" s="5"/>
      <c r="C151" s="5"/>
      <c r="D151" s="5"/>
      <c r="E151" s="5"/>
      <c r="F151" s="5"/>
      <c r="G151" s="5"/>
      <c r="H151" s="5"/>
      <c r="I151" s="5"/>
      <c r="J151" s="5"/>
      <c r="K151" s="5"/>
      <c r="L151" s="5"/>
      <c r="M151" s="5"/>
      <c r="N151" s="5"/>
      <c r="O151" s="5"/>
      <c r="P151" s="5"/>
      <c r="Q151" s="5"/>
      <c r="R151" s="5"/>
      <c r="S151" s="5"/>
      <c r="T151" s="5"/>
      <c r="U151" s="5"/>
      <c r="W151" s="5"/>
      <c r="Y151" s="5"/>
    </row>
    <row r="152" spans="1:25">
      <c r="A152" s="5"/>
      <c r="B152" s="5"/>
      <c r="C152" s="5"/>
      <c r="D152" s="5"/>
      <c r="E152" s="5"/>
      <c r="F152" s="5"/>
      <c r="G152" s="5"/>
      <c r="H152" s="5"/>
      <c r="I152" s="5"/>
      <c r="J152" s="5"/>
      <c r="K152" s="5"/>
      <c r="L152" s="5"/>
      <c r="M152" s="5"/>
      <c r="N152" s="5"/>
      <c r="O152" s="5"/>
      <c r="P152" s="5"/>
      <c r="Q152" s="5"/>
      <c r="R152" s="5"/>
      <c r="S152" s="5"/>
      <c r="T152" s="5"/>
      <c r="U152" s="5"/>
      <c r="W152" s="5"/>
      <c r="Y152" s="5"/>
    </row>
    <row r="153" spans="1:25">
      <c r="A153" s="5"/>
      <c r="B153" s="5"/>
      <c r="C153" s="5"/>
      <c r="D153" s="5"/>
      <c r="E153" s="5"/>
      <c r="F153" s="5"/>
      <c r="G153" s="5"/>
      <c r="H153" s="5"/>
      <c r="I153" s="5"/>
      <c r="J153" s="5"/>
      <c r="K153" s="5"/>
      <c r="L153" s="5"/>
      <c r="M153" s="5"/>
      <c r="N153" s="5"/>
      <c r="O153" s="5"/>
      <c r="P153" s="5"/>
      <c r="Q153" s="5"/>
      <c r="R153" s="5"/>
      <c r="S153" s="5"/>
      <c r="T153" s="5"/>
      <c r="U153" s="5"/>
      <c r="W153" s="5"/>
      <c r="Y153" s="5"/>
    </row>
    <row r="154" spans="1:25">
      <c r="A154" s="5"/>
      <c r="B154" s="5"/>
      <c r="C154" s="5"/>
      <c r="D154" s="5"/>
      <c r="E154" s="5"/>
      <c r="F154" s="5"/>
      <c r="G154" s="5"/>
      <c r="H154" s="5"/>
      <c r="I154" s="5"/>
      <c r="J154" s="5"/>
      <c r="K154" s="5"/>
      <c r="L154" s="5"/>
      <c r="M154" s="5"/>
      <c r="N154" s="5"/>
      <c r="O154" s="5"/>
      <c r="P154" s="5"/>
      <c r="Q154" s="5"/>
      <c r="R154" s="5"/>
      <c r="S154" s="5"/>
      <c r="T154" s="5"/>
      <c r="U154" s="5"/>
      <c r="W154" s="5"/>
      <c r="Y154" s="5"/>
    </row>
    <row r="155" spans="1:25">
      <c r="A155" s="5"/>
      <c r="B155" s="5"/>
      <c r="C155" s="5"/>
      <c r="D155" s="5"/>
      <c r="E155" s="5"/>
      <c r="F155" s="5"/>
      <c r="G155" s="5"/>
      <c r="H155" s="5"/>
      <c r="I155" s="5"/>
      <c r="J155" s="5"/>
      <c r="K155" s="5"/>
      <c r="L155" s="5"/>
      <c r="M155" s="5"/>
      <c r="N155" s="5"/>
      <c r="O155" s="5"/>
      <c r="P155" s="5"/>
      <c r="Q155" s="5"/>
      <c r="R155" s="5"/>
      <c r="S155" s="5"/>
      <c r="T155" s="5"/>
      <c r="U155" s="5"/>
      <c r="W155" s="5"/>
      <c r="Y155" s="5"/>
    </row>
    <row r="156" spans="1:25">
      <c r="A156" s="5"/>
      <c r="B156" s="5"/>
      <c r="C156" s="5"/>
      <c r="D156" s="5"/>
      <c r="E156" s="5"/>
      <c r="F156" s="5"/>
      <c r="G156" s="5"/>
      <c r="H156" s="5"/>
      <c r="I156" s="5"/>
      <c r="J156" s="5"/>
      <c r="K156" s="5"/>
      <c r="L156" s="5"/>
      <c r="M156" s="5"/>
      <c r="N156" s="5"/>
      <c r="O156" s="5"/>
      <c r="P156" s="5"/>
      <c r="Q156" s="5"/>
      <c r="R156" s="5"/>
      <c r="S156" s="5"/>
      <c r="T156" s="5"/>
      <c r="U156" s="5"/>
      <c r="W156" s="5"/>
      <c r="Y156" s="5"/>
    </row>
    <row r="157" spans="1:25">
      <c r="A157" s="5"/>
      <c r="B157" s="5"/>
      <c r="C157" s="5"/>
      <c r="D157" s="5"/>
      <c r="E157" s="5"/>
      <c r="F157" s="5"/>
      <c r="G157" s="5"/>
      <c r="H157" s="5"/>
      <c r="I157" s="5"/>
      <c r="J157" s="5"/>
      <c r="K157" s="5"/>
      <c r="L157" s="5"/>
      <c r="M157" s="5"/>
      <c r="N157" s="5"/>
      <c r="O157" s="5"/>
      <c r="P157" s="5"/>
      <c r="Q157" s="5"/>
      <c r="R157" s="5"/>
      <c r="S157" s="5"/>
      <c r="T157" s="5"/>
      <c r="U157" s="5"/>
      <c r="W157" s="5"/>
      <c r="Y157" s="5"/>
    </row>
    <row r="158" spans="1:25">
      <c r="A158" s="5"/>
      <c r="B158" s="5"/>
      <c r="C158" s="5"/>
      <c r="D158" s="5"/>
      <c r="E158" s="5"/>
      <c r="F158" s="5"/>
      <c r="G158" s="5"/>
      <c r="H158" s="5"/>
      <c r="I158" s="5"/>
      <c r="J158" s="5"/>
      <c r="K158" s="5"/>
      <c r="L158" s="5"/>
      <c r="M158" s="5"/>
      <c r="N158" s="5"/>
      <c r="O158" s="5"/>
      <c r="P158" s="5"/>
      <c r="Q158" s="5"/>
      <c r="R158" s="5"/>
      <c r="S158" s="5"/>
      <c r="T158" s="5"/>
      <c r="U158" s="5"/>
      <c r="W158" s="5"/>
      <c r="Y158" s="5"/>
    </row>
    <row r="159" spans="1:25">
      <c r="A159" s="5"/>
      <c r="B159" s="5"/>
      <c r="C159" s="5"/>
      <c r="D159" s="5"/>
      <c r="E159" s="5"/>
      <c r="F159" s="5"/>
      <c r="G159" s="5"/>
      <c r="H159" s="5"/>
      <c r="I159" s="5"/>
      <c r="J159" s="5"/>
      <c r="K159" s="5"/>
      <c r="L159" s="5"/>
      <c r="M159" s="5"/>
      <c r="N159" s="5"/>
      <c r="O159" s="5"/>
      <c r="P159" s="5"/>
      <c r="Q159" s="5"/>
      <c r="R159" s="5"/>
      <c r="S159" s="5"/>
      <c r="T159" s="5"/>
      <c r="U159" s="5"/>
      <c r="W159" s="5"/>
      <c r="Y159" s="5"/>
    </row>
    <row r="160" spans="1:25">
      <c r="A160" s="5"/>
      <c r="B160" s="5"/>
      <c r="C160" s="5"/>
      <c r="D160" s="5"/>
      <c r="E160" s="5"/>
      <c r="F160" s="5"/>
      <c r="G160" s="5"/>
      <c r="H160" s="5"/>
      <c r="I160" s="5"/>
      <c r="J160" s="5"/>
      <c r="K160" s="5"/>
      <c r="L160" s="5"/>
      <c r="M160" s="5"/>
      <c r="N160" s="5"/>
      <c r="O160" s="5"/>
      <c r="P160" s="5"/>
      <c r="Q160" s="5"/>
      <c r="R160" s="5"/>
      <c r="S160" s="5"/>
      <c r="T160" s="5"/>
      <c r="U160" s="5"/>
      <c r="W160" s="5"/>
      <c r="Y160" s="5"/>
    </row>
    <row r="161" spans="1:25">
      <c r="A161" s="5"/>
      <c r="B161" s="5"/>
      <c r="C161" s="5"/>
      <c r="D161" s="5"/>
      <c r="E161" s="5"/>
      <c r="F161" s="5"/>
      <c r="G161" s="5"/>
      <c r="H161" s="5"/>
      <c r="I161" s="5"/>
      <c r="J161" s="5"/>
      <c r="K161" s="5"/>
      <c r="L161" s="5"/>
      <c r="M161" s="5"/>
      <c r="N161" s="5"/>
      <c r="O161" s="5"/>
      <c r="P161" s="5"/>
      <c r="Q161" s="5"/>
      <c r="R161" s="5"/>
      <c r="S161" s="5"/>
      <c r="T161" s="5"/>
      <c r="U161" s="5"/>
      <c r="W161" s="5"/>
      <c r="Y161" s="5"/>
    </row>
    <row r="162" spans="1:25">
      <c r="A162" s="5"/>
      <c r="B162" s="5"/>
      <c r="C162" s="5"/>
      <c r="D162" s="5"/>
      <c r="E162" s="5"/>
      <c r="F162" s="5"/>
      <c r="G162" s="5"/>
      <c r="H162" s="5"/>
      <c r="I162" s="5"/>
      <c r="J162" s="5"/>
      <c r="K162" s="5"/>
      <c r="L162" s="5"/>
      <c r="M162" s="5"/>
      <c r="N162" s="5"/>
      <c r="O162" s="5"/>
      <c r="P162" s="5"/>
      <c r="Q162" s="5"/>
      <c r="R162" s="5"/>
      <c r="S162" s="5"/>
      <c r="T162" s="5"/>
      <c r="U162" s="5"/>
      <c r="W162" s="5"/>
      <c r="Y162" s="5"/>
    </row>
    <row r="163" spans="1:25">
      <c r="A163" s="5"/>
      <c r="B163" s="5"/>
      <c r="C163" s="5"/>
      <c r="D163" s="5"/>
      <c r="E163" s="5"/>
      <c r="F163" s="5"/>
      <c r="G163" s="5"/>
      <c r="H163" s="5"/>
      <c r="I163" s="5"/>
      <c r="J163" s="5"/>
      <c r="K163" s="5"/>
      <c r="L163" s="5"/>
      <c r="M163" s="5"/>
      <c r="N163" s="5"/>
      <c r="O163" s="5"/>
      <c r="P163" s="5"/>
      <c r="Q163" s="5"/>
      <c r="R163" s="5"/>
      <c r="S163" s="5"/>
      <c r="T163" s="5"/>
      <c r="U163" s="5"/>
      <c r="W163" s="5"/>
      <c r="Y163" s="5"/>
    </row>
    <row r="164" spans="1:25">
      <c r="A164" s="5"/>
      <c r="B164" s="5"/>
      <c r="C164" s="5"/>
      <c r="D164" s="5"/>
      <c r="E164" s="5"/>
      <c r="F164" s="5"/>
      <c r="G164" s="5"/>
      <c r="H164" s="5"/>
      <c r="I164" s="5"/>
      <c r="J164" s="5"/>
      <c r="K164" s="5"/>
      <c r="L164" s="5"/>
      <c r="M164" s="5"/>
      <c r="N164" s="5"/>
      <c r="O164" s="5"/>
      <c r="P164" s="5"/>
      <c r="Q164" s="5"/>
      <c r="R164" s="5"/>
      <c r="S164" s="5"/>
      <c r="T164" s="5"/>
      <c r="U164" s="5"/>
      <c r="W164" s="5"/>
      <c r="Y164" s="5"/>
    </row>
    <row r="165" spans="1:25">
      <c r="A165" s="4"/>
    </row>
    <row r="166" spans="1:25">
      <c r="A166" s="4"/>
      <c r="D166" s="1"/>
      <c r="E166" s="1"/>
      <c r="F166" s="1"/>
      <c r="G166" s="1"/>
      <c r="H166" s="1"/>
      <c r="J166" s="1"/>
      <c r="K166" s="1"/>
      <c r="L166" s="1"/>
      <c r="M166" s="1"/>
      <c r="N166" s="1"/>
      <c r="O166" s="1"/>
      <c r="P166" s="1"/>
      <c r="Q166" s="1"/>
      <c r="R166" s="1"/>
      <c r="S166" s="1"/>
      <c r="T166" s="1"/>
      <c r="U166" s="1"/>
    </row>
    <row r="167" spans="1:25">
      <c r="A167" s="5"/>
      <c r="B167" s="5"/>
      <c r="C167" s="5"/>
      <c r="D167" s="5"/>
      <c r="E167" s="5"/>
      <c r="F167" s="5"/>
      <c r="G167" s="5"/>
      <c r="H167" s="5"/>
      <c r="I167" s="5"/>
      <c r="J167" s="5"/>
      <c r="K167" s="5"/>
      <c r="L167" s="5"/>
      <c r="M167" s="5"/>
      <c r="N167" s="5"/>
      <c r="O167" s="5"/>
      <c r="P167" s="5"/>
      <c r="Q167" s="5"/>
      <c r="R167" s="5"/>
      <c r="S167" s="5"/>
      <c r="T167" s="5"/>
      <c r="U167" s="5"/>
    </row>
    <row r="168" spans="1:25">
      <c r="A168" s="5"/>
      <c r="B168" s="5"/>
      <c r="C168" s="5"/>
      <c r="D168" s="5"/>
      <c r="E168" s="5"/>
      <c r="F168" s="5"/>
      <c r="G168" s="5"/>
      <c r="H168" s="5"/>
      <c r="I168" s="5"/>
      <c r="J168" s="5"/>
      <c r="K168" s="5"/>
      <c r="L168" s="5"/>
      <c r="M168" s="5"/>
      <c r="N168" s="5"/>
      <c r="O168" s="5"/>
      <c r="P168" s="5"/>
      <c r="Q168" s="5"/>
      <c r="R168" s="5"/>
      <c r="S168" s="5"/>
      <c r="T168" s="5"/>
      <c r="U168" s="5"/>
    </row>
    <row r="169" spans="1:25">
      <c r="A169" s="5"/>
      <c r="B169" s="5"/>
      <c r="C169" s="5"/>
      <c r="D169" s="5"/>
      <c r="E169" s="5"/>
      <c r="F169" s="5"/>
      <c r="G169" s="5"/>
      <c r="H169" s="5"/>
      <c r="I169" s="5"/>
      <c r="J169" s="5"/>
      <c r="K169" s="5"/>
      <c r="L169" s="5"/>
      <c r="M169" s="5"/>
      <c r="N169" s="5"/>
      <c r="O169" s="5"/>
      <c r="P169" s="5"/>
      <c r="Q169" s="5"/>
      <c r="R169" s="5"/>
      <c r="S169" s="5"/>
      <c r="T169" s="5"/>
      <c r="U169" s="5"/>
    </row>
    <row r="170" spans="1:25">
      <c r="A170" s="5"/>
      <c r="B170" s="5"/>
      <c r="C170" s="5"/>
      <c r="D170" s="5"/>
      <c r="E170" s="5"/>
      <c r="F170" s="5"/>
      <c r="G170" s="5"/>
      <c r="H170" s="5"/>
      <c r="I170" s="5"/>
      <c r="J170" s="5"/>
      <c r="K170" s="5"/>
      <c r="L170" s="5"/>
      <c r="M170" s="5"/>
      <c r="N170" s="5"/>
      <c r="O170" s="5"/>
      <c r="P170" s="5"/>
      <c r="Q170" s="5"/>
      <c r="R170" s="5"/>
      <c r="S170" s="5"/>
      <c r="T170" s="5"/>
      <c r="U170" s="5"/>
    </row>
    <row r="171" spans="1:25">
      <c r="A171" s="5"/>
      <c r="B171" s="5"/>
      <c r="C171" s="5"/>
      <c r="D171" s="5"/>
      <c r="E171" s="5"/>
      <c r="F171" s="5"/>
      <c r="G171" s="5"/>
      <c r="H171" s="5"/>
      <c r="I171" s="5"/>
      <c r="J171" s="5"/>
      <c r="K171" s="5"/>
      <c r="L171" s="5"/>
      <c r="M171" s="5"/>
      <c r="N171" s="5"/>
      <c r="O171" s="5"/>
      <c r="P171" s="5"/>
      <c r="Q171" s="5"/>
      <c r="R171" s="5"/>
      <c r="S171" s="5"/>
      <c r="T171" s="5"/>
      <c r="U171" s="5"/>
    </row>
    <row r="172" spans="1:25">
      <c r="A172" s="5"/>
      <c r="B172" s="5"/>
      <c r="C172" s="5"/>
      <c r="D172" s="5"/>
      <c r="E172" s="5"/>
      <c r="F172" s="5"/>
      <c r="G172" s="5"/>
      <c r="H172" s="5"/>
      <c r="I172" s="5"/>
      <c r="J172" s="5"/>
      <c r="K172" s="5"/>
      <c r="L172" s="5"/>
      <c r="M172" s="5"/>
      <c r="N172" s="5"/>
      <c r="O172" s="5"/>
      <c r="P172" s="5"/>
      <c r="Q172" s="5"/>
      <c r="R172" s="5"/>
      <c r="S172" s="5"/>
      <c r="T172" s="5"/>
      <c r="U172" s="5"/>
    </row>
    <row r="173" spans="1:25">
      <c r="A173" s="5"/>
      <c r="B173" s="5"/>
      <c r="C173" s="5"/>
      <c r="D173" s="5"/>
      <c r="E173" s="5"/>
      <c r="F173" s="5"/>
      <c r="G173" s="5"/>
      <c r="H173" s="5"/>
      <c r="I173" s="5"/>
      <c r="J173" s="5"/>
      <c r="K173" s="5"/>
      <c r="L173" s="5"/>
      <c r="M173" s="5"/>
      <c r="N173" s="5"/>
      <c r="O173" s="5"/>
      <c r="P173" s="5"/>
      <c r="Q173" s="5"/>
      <c r="R173" s="5"/>
      <c r="S173" s="5"/>
      <c r="T173" s="5"/>
      <c r="U173" s="5"/>
    </row>
    <row r="174" spans="1:25">
      <c r="A174" s="5"/>
      <c r="B174" s="5"/>
      <c r="C174" s="5"/>
      <c r="D174" s="5"/>
      <c r="E174" s="5"/>
      <c r="F174" s="5"/>
      <c r="G174" s="5"/>
      <c r="H174" s="5"/>
      <c r="I174" s="5"/>
      <c r="J174" s="5"/>
      <c r="K174" s="5"/>
      <c r="L174" s="5"/>
      <c r="M174" s="5"/>
      <c r="N174" s="5"/>
      <c r="O174" s="5"/>
      <c r="P174" s="5"/>
      <c r="Q174" s="5"/>
      <c r="R174" s="5"/>
      <c r="S174" s="5"/>
      <c r="T174" s="5"/>
      <c r="U174" s="5"/>
    </row>
    <row r="175" spans="1:25">
      <c r="A175" s="5"/>
      <c r="B175" s="5"/>
      <c r="C175" s="5"/>
      <c r="D175" s="5"/>
      <c r="E175" s="5"/>
      <c r="F175" s="5"/>
      <c r="G175" s="5"/>
      <c r="H175" s="5"/>
      <c r="I175" s="5"/>
      <c r="J175" s="5"/>
      <c r="K175" s="5"/>
      <c r="L175" s="5"/>
      <c r="M175" s="5"/>
      <c r="N175" s="5"/>
      <c r="O175" s="5"/>
      <c r="P175" s="5"/>
      <c r="Q175" s="5"/>
      <c r="R175" s="5"/>
      <c r="S175" s="5"/>
      <c r="T175" s="5"/>
      <c r="U175" s="5"/>
    </row>
    <row r="176" spans="1:25">
      <c r="A176" s="5"/>
      <c r="B176" s="5"/>
      <c r="C176" s="5"/>
      <c r="D176" s="5"/>
      <c r="E176" s="5"/>
      <c r="F176" s="5"/>
      <c r="G176" s="5"/>
      <c r="H176" s="5"/>
      <c r="I176" s="5"/>
      <c r="J176" s="5"/>
      <c r="K176" s="5"/>
      <c r="L176" s="5"/>
      <c r="M176" s="5"/>
      <c r="N176" s="5"/>
      <c r="O176" s="5"/>
      <c r="P176" s="5"/>
      <c r="Q176" s="5"/>
      <c r="R176" s="5"/>
      <c r="S176" s="5"/>
      <c r="T176" s="5"/>
      <c r="U176" s="5"/>
    </row>
    <row r="177" spans="1:25">
      <c r="A177" s="5"/>
      <c r="B177" s="5"/>
      <c r="C177" s="5"/>
      <c r="D177" s="5"/>
      <c r="E177" s="5"/>
      <c r="F177" s="5"/>
      <c r="G177" s="5"/>
      <c r="H177" s="5"/>
      <c r="I177" s="5"/>
      <c r="J177" s="5"/>
      <c r="K177" s="5"/>
      <c r="L177" s="5"/>
      <c r="M177" s="5"/>
      <c r="N177" s="5"/>
      <c r="O177" s="5"/>
      <c r="P177" s="5"/>
      <c r="Q177" s="5"/>
      <c r="R177" s="5"/>
      <c r="S177" s="5"/>
      <c r="T177" s="5"/>
      <c r="U177" s="5"/>
    </row>
    <row r="178" spans="1:25">
      <c r="A178" s="5"/>
      <c r="B178" s="5"/>
      <c r="C178" s="5"/>
      <c r="D178" s="5"/>
      <c r="E178" s="5"/>
      <c r="F178" s="5"/>
      <c r="G178" s="5"/>
      <c r="H178" s="5"/>
      <c r="I178" s="5"/>
      <c r="J178" s="5"/>
      <c r="K178" s="5"/>
      <c r="L178" s="5"/>
      <c r="M178" s="5"/>
      <c r="N178" s="5"/>
      <c r="O178" s="5"/>
      <c r="P178" s="5"/>
      <c r="Q178" s="5"/>
      <c r="R178" s="5"/>
      <c r="S178" s="5"/>
      <c r="T178" s="5"/>
      <c r="U178" s="5"/>
    </row>
    <row r="179" spans="1:25">
      <c r="A179" s="5"/>
      <c r="B179" s="5"/>
      <c r="C179" s="5"/>
      <c r="D179" s="5"/>
      <c r="E179" s="5"/>
      <c r="F179" s="5"/>
      <c r="G179" s="5"/>
      <c r="H179" s="5"/>
      <c r="I179" s="5"/>
      <c r="J179" s="5"/>
      <c r="K179" s="5"/>
      <c r="L179" s="5"/>
      <c r="M179" s="5"/>
      <c r="N179" s="5"/>
      <c r="O179" s="5"/>
      <c r="P179" s="5"/>
      <c r="Q179" s="5"/>
      <c r="R179" s="5"/>
      <c r="S179" s="5"/>
      <c r="T179" s="5"/>
      <c r="U179" s="5"/>
    </row>
    <row r="180" spans="1:25">
      <c r="A180" s="5"/>
      <c r="B180" s="5"/>
      <c r="C180" s="5"/>
      <c r="D180" s="5"/>
      <c r="E180" s="5"/>
      <c r="F180" s="5"/>
      <c r="G180" s="5"/>
      <c r="H180" s="5"/>
      <c r="I180" s="5"/>
      <c r="J180" s="5"/>
      <c r="K180" s="5"/>
      <c r="L180" s="5"/>
      <c r="M180" s="5"/>
      <c r="N180" s="5"/>
      <c r="O180" s="5"/>
      <c r="P180" s="5"/>
      <c r="Q180" s="5"/>
      <c r="R180" s="5"/>
      <c r="S180" s="5"/>
      <c r="T180" s="5"/>
      <c r="U180" s="5"/>
    </row>
    <row r="181" spans="1:25">
      <c r="A181" s="5"/>
      <c r="B181" s="5"/>
      <c r="C181" s="5"/>
      <c r="D181" s="5"/>
      <c r="E181" s="5"/>
      <c r="F181" s="5"/>
      <c r="G181" s="5"/>
      <c r="H181" s="5"/>
      <c r="I181" s="5"/>
      <c r="J181" s="5"/>
      <c r="K181" s="5"/>
      <c r="L181" s="5"/>
      <c r="M181" s="5"/>
      <c r="N181" s="5"/>
      <c r="O181" s="5"/>
      <c r="P181" s="5"/>
      <c r="Q181" s="5"/>
      <c r="R181" s="5"/>
      <c r="S181" s="5"/>
      <c r="T181" s="5"/>
      <c r="U181" s="5"/>
    </row>
    <row r="182" spans="1:25">
      <c r="A182" s="5"/>
      <c r="B182" s="5"/>
      <c r="C182" s="5"/>
      <c r="D182" s="5"/>
      <c r="E182" s="5"/>
      <c r="F182" s="5"/>
      <c r="G182" s="5"/>
      <c r="H182" s="5"/>
      <c r="I182" s="5"/>
      <c r="J182" s="5"/>
      <c r="K182" s="5"/>
      <c r="L182" s="5"/>
      <c r="M182" s="5"/>
      <c r="N182" s="5"/>
      <c r="O182" s="5"/>
      <c r="P182" s="5"/>
      <c r="Q182" s="5"/>
      <c r="R182" s="5"/>
      <c r="S182" s="5"/>
      <c r="T182" s="5"/>
      <c r="U182" s="5"/>
    </row>
    <row r="183" spans="1:25">
      <c r="A183" s="5"/>
      <c r="B183" s="5"/>
      <c r="C183" s="5"/>
      <c r="D183" s="5"/>
      <c r="E183" s="5"/>
      <c r="F183" s="5"/>
      <c r="G183" s="5"/>
      <c r="H183" s="5"/>
      <c r="I183" s="5"/>
      <c r="J183" s="5"/>
      <c r="K183" s="5"/>
      <c r="L183" s="5"/>
      <c r="M183" s="5"/>
      <c r="N183" s="5"/>
      <c r="O183" s="5"/>
      <c r="P183" s="5"/>
      <c r="Q183" s="5"/>
      <c r="R183" s="5"/>
      <c r="S183" s="5"/>
      <c r="T183" s="5"/>
      <c r="U183" s="5"/>
    </row>
    <row r="184" spans="1:25">
      <c r="A184" s="5"/>
      <c r="B184" s="5"/>
      <c r="C184" s="5"/>
      <c r="D184" s="5"/>
      <c r="E184" s="5"/>
      <c r="F184" s="5"/>
      <c r="G184" s="5"/>
      <c r="H184" s="5"/>
      <c r="I184" s="5"/>
      <c r="J184" s="5"/>
      <c r="K184" s="5"/>
      <c r="L184" s="5"/>
      <c r="M184" s="5"/>
      <c r="N184" s="5"/>
      <c r="O184" s="5"/>
      <c r="P184" s="5"/>
      <c r="Q184" s="5"/>
      <c r="R184" s="5"/>
      <c r="S184" s="5"/>
      <c r="T184" s="5"/>
      <c r="U184" s="5"/>
    </row>
    <row r="185" spans="1:25">
      <c r="A185" s="5"/>
      <c r="B185" s="5"/>
      <c r="C185" s="5"/>
      <c r="D185" s="5"/>
      <c r="E185" s="5"/>
      <c r="F185" s="5"/>
      <c r="G185" s="5"/>
      <c r="H185" s="5"/>
      <c r="I185" s="5"/>
      <c r="J185" s="5"/>
      <c r="K185" s="5"/>
      <c r="L185" s="5"/>
      <c r="M185" s="5"/>
      <c r="N185" s="5"/>
      <c r="O185" s="5"/>
      <c r="P185" s="5"/>
      <c r="Q185" s="5"/>
      <c r="R185" s="5"/>
      <c r="S185" s="5"/>
      <c r="T185" s="5"/>
      <c r="U185" s="5"/>
    </row>
    <row r="186" spans="1:25">
      <c r="A186" s="5"/>
      <c r="B186" s="5"/>
      <c r="C186" s="5"/>
      <c r="D186" s="5"/>
      <c r="E186" s="5"/>
      <c r="F186" s="5"/>
      <c r="G186" s="5"/>
      <c r="H186" s="5"/>
      <c r="I186" s="5"/>
      <c r="J186" s="5"/>
      <c r="K186" s="5"/>
      <c r="L186" s="5"/>
      <c r="M186" s="5"/>
      <c r="N186" s="5"/>
      <c r="O186" s="5"/>
      <c r="P186" s="5"/>
      <c r="Q186" s="5"/>
      <c r="R186" s="5"/>
      <c r="S186" s="5"/>
      <c r="T186" s="5"/>
      <c r="U186" s="5"/>
    </row>
    <row r="187" spans="1:25">
      <c r="A187" s="5"/>
      <c r="B187" s="5"/>
      <c r="C187" s="5"/>
      <c r="D187" s="5"/>
      <c r="E187" s="5"/>
      <c r="F187" s="5"/>
      <c r="G187" s="5"/>
      <c r="H187" s="5"/>
      <c r="I187" s="5"/>
      <c r="J187" s="5"/>
      <c r="K187" s="5"/>
      <c r="L187" s="5"/>
      <c r="M187" s="5"/>
      <c r="N187" s="5"/>
      <c r="O187" s="5"/>
      <c r="P187" s="5"/>
      <c r="Q187" s="5"/>
      <c r="R187" s="5"/>
      <c r="S187" s="5"/>
      <c r="T187" s="5"/>
      <c r="U187" s="5"/>
    </row>
    <row r="188" spans="1:25">
      <c r="D188" s="1"/>
      <c r="E188" s="1"/>
      <c r="F188" s="1"/>
      <c r="G188" s="1"/>
      <c r="H188" s="1"/>
      <c r="J188" s="1"/>
      <c r="K188" s="1"/>
      <c r="L188" s="1"/>
      <c r="M188" s="1"/>
      <c r="N188" s="1"/>
      <c r="O188" s="1"/>
      <c r="P188" s="1"/>
      <c r="Q188" s="1"/>
      <c r="R188" s="1"/>
      <c r="S188" s="1"/>
      <c r="T188" s="1"/>
      <c r="U188" s="1"/>
      <c r="W188" s="1"/>
      <c r="Y188" s="49"/>
    </row>
    <row r="189" spans="1:25">
      <c r="A189" s="5"/>
      <c r="B189" s="5"/>
      <c r="C189" s="5"/>
      <c r="D189" s="5"/>
      <c r="E189" s="5"/>
      <c r="F189" s="5"/>
      <c r="G189" s="5"/>
      <c r="H189" s="5"/>
      <c r="I189" s="5"/>
      <c r="J189" s="5"/>
      <c r="K189" s="5"/>
      <c r="L189" s="5"/>
      <c r="M189" s="5"/>
      <c r="N189" s="5"/>
      <c r="O189" s="5"/>
      <c r="P189" s="5"/>
      <c r="Q189" s="5"/>
      <c r="R189" s="5"/>
      <c r="S189" s="5"/>
      <c r="T189" s="5"/>
      <c r="U189" s="5"/>
      <c r="W189" s="5"/>
      <c r="Y189" s="5"/>
    </row>
    <row r="190" spans="1:25">
      <c r="A190" s="5"/>
      <c r="B190" s="5"/>
      <c r="C190" s="5"/>
      <c r="D190" s="5"/>
      <c r="E190" s="5"/>
      <c r="F190" s="5"/>
      <c r="G190" s="5"/>
      <c r="H190" s="5"/>
      <c r="I190" s="5"/>
      <c r="J190" s="5"/>
      <c r="K190" s="5"/>
      <c r="L190" s="5"/>
      <c r="M190" s="5"/>
      <c r="N190" s="5"/>
      <c r="O190" s="5"/>
      <c r="P190" s="5"/>
      <c r="Q190" s="5"/>
      <c r="R190" s="5"/>
      <c r="S190" s="5"/>
      <c r="T190" s="5"/>
      <c r="U190" s="5"/>
      <c r="W190" s="5"/>
      <c r="Y190" s="5"/>
    </row>
    <row r="191" spans="1:25">
      <c r="A191" s="5"/>
      <c r="B191" s="5"/>
      <c r="C191" s="5"/>
      <c r="D191" s="5"/>
      <c r="E191" s="5"/>
      <c r="F191" s="5"/>
      <c r="G191" s="5"/>
      <c r="H191" s="5"/>
      <c r="I191" s="5"/>
      <c r="J191" s="5"/>
      <c r="K191" s="5"/>
      <c r="L191" s="5"/>
      <c r="M191" s="5"/>
      <c r="N191" s="5"/>
      <c r="O191" s="5"/>
      <c r="P191" s="5"/>
      <c r="Q191" s="5"/>
      <c r="R191" s="5"/>
      <c r="S191" s="5"/>
      <c r="T191" s="5"/>
      <c r="U191" s="5"/>
      <c r="W191" s="5"/>
      <c r="Y191" s="5"/>
    </row>
    <row r="192" spans="1:25">
      <c r="A192" s="5"/>
      <c r="B192" s="5"/>
      <c r="C192" s="5"/>
      <c r="D192" s="5"/>
      <c r="E192" s="5"/>
      <c r="F192" s="5"/>
      <c r="G192" s="5"/>
      <c r="H192" s="5"/>
      <c r="I192" s="5"/>
      <c r="J192" s="5"/>
      <c r="K192" s="5"/>
      <c r="L192" s="5"/>
      <c r="M192" s="5"/>
      <c r="N192" s="5"/>
      <c r="O192" s="5"/>
      <c r="P192" s="5"/>
      <c r="Q192" s="5"/>
      <c r="R192" s="5"/>
      <c r="S192" s="5"/>
      <c r="T192" s="5"/>
      <c r="U192" s="5"/>
      <c r="W192" s="5"/>
      <c r="Y192" s="5"/>
    </row>
    <row r="193" spans="1:25">
      <c r="A193" s="5"/>
      <c r="B193" s="5"/>
      <c r="C193" s="5"/>
      <c r="D193" s="5"/>
      <c r="E193" s="5"/>
      <c r="F193" s="5"/>
      <c r="G193" s="5"/>
      <c r="H193" s="5"/>
      <c r="I193" s="5"/>
      <c r="J193" s="5"/>
      <c r="K193" s="5"/>
      <c r="L193" s="5"/>
      <c r="M193" s="5"/>
      <c r="N193" s="5"/>
      <c r="O193" s="5"/>
      <c r="P193" s="5"/>
      <c r="Q193" s="5"/>
      <c r="R193" s="5"/>
      <c r="S193" s="5"/>
      <c r="T193" s="5"/>
      <c r="U193" s="5"/>
      <c r="W193" s="5"/>
      <c r="Y193" s="5"/>
    </row>
    <row r="194" spans="1:25">
      <c r="A194" s="5"/>
      <c r="B194" s="5"/>
      <c r="C194" s="5"/>
      <c r="D194" s="5"/>
      <c r="E194" s="5"/>
      <c r="F194" s="5"/>
      <c r="G194" s="5"/>
      <c r="H194" s="5"/>
      <c r="I194" s="5"/>
      <c r="J194" s="5"/>
      <c r="K194" s="5"/>
      <c r="L194" s="5"/>
      <c r="M194" s="5"/>
      <c r="N194" s="5"/>
      <c r="O194" s="5"/>
      <c r="P194" s="5"/>
      <c r="Q194" s="5"/>
      <c r="R194" s="5"/>
      <c r="S194" s="5"/>
      <c r="T194" s="5"/>
      <c r="U194" s="5"/>
      <c r="W194" s="5"/>
      <c r="Y194" s="5"/>
    </row>
    <row r="195" spans="1:25">
      <c r="A195" s="5"/>
      <c r="B195" s="5"/>
      <c r="C195" s="5"/>
      <c r="D195" s="5"/>
      <c r="E195" s="5"/>
      <c r="F195" s="5"/>
      <c r="G195" s="5"/>
      <c r="H195" s="5"/>
      <c r="I195" s="5"/>
      <c r="J195" s="5"/>
      <c r="K195" s="5"/>
      <c r="L195" s="5"/>
      <c r="M195" s="5"/>
      <c r="N195" s="5"/>
      <c r="O195" s="5"/>
      <c r="P195" s="5"/>
      <c r="Q195" s="5"/>
      <c r="R195" s="5"/>
      <c r="S195" s="5"/>
      <c r="T195" s="5"/>
      <c r="U195" s="5"/>
      <c r="W195" s="5"/>
      <c r="Y195" s="5"/>
    </row>
    <row r="196" spans="1:25">
      <c r="A196" s="5"/>
      <c r="B196" s="5"/>
      <c r="C196" s="5"/>
      <c r="D196" s="5"/>
      <c r="E196" s="5"/>
      <c r="F196" s="5"/>
      <c r="G196" s="5"/>
      <c r="H196" s="5"/>
      <c r="I196" s="5"/>
      <c r="J196" s="5"/>
      <c r="K196" s="5"/>
      <c r="L196" s="5"/>
      <c r="M196" s="5"/>
      <c r="N196" s="5"/>
      <c r="O196" s="5"/>
      <c r="P196" s="5"/>
      <c r="Q196" s="5"/>
      <c r="R196" s="5"/>
      <c r="S196" s="5"/>
      <c r="T196" s="5"/>
      <c r="U196" s="5"/>
      <c r="W196" s="5"/>
      <c r="Y196" s="5"/>
    </row>
    <row r="197" spans="1:25">
      <c r="A197" s="5"/>
      <c r="B197" s="5"/>
      <c r="C197" s="5"/>
      <c r="D197" s="5"/>
      <c r="E197" s="5"/>
      <c r="F197" s="5"/>
      <c r="G197" s="5"/>
      <c r="H197" s="5"/>
      <c r="I197" s="5"/>
      <c r="J197" s="5"/>
      <c r="K197" s="5"/>
      <c r="L197" s="5"/>
      <c r="M197" s="5"/>
      <c r="N197" s="5"/>
      <c r="O197" s="5"/>
      <c r="P197" s="5"/>
      <c r="Q197" s="5"/>
      <c r="R197" s="5"/>
      <c r="S197" s="5"/>
      <c r="T197" s="5"/>
      <c r="U197" s="5"/>
      <c r="W197" s="5"/>
      <c r="Y197" s="5"/>
    </row>
    <row r="198" spans="1:25">
      <c r="A198" s="5"/>
      <c r="B198" s="5"/>
      <c r="C198" s="5"/>
      <c r="D198" s="5"/>
      <c r="E198" s="5"/>
      <c r="F198" s="5"/>
      <c r="G198" s="5"/>
      <c r="H198" s="5"/>
      <c r="I198" s="5"/>
      <c r="J198" s="5"/>
      <c r="K198" s="5"/>
      <c r="L198" s="5"/>
      <c r="M198" s="5"/>
      <c r="N198" s="5"/>
      <c r="O198" s="5"/>
      <c r="P198" s="5"/>
      <c r="Q198" s="5"/>
      <c r="R198" s="5"/>
      <c r="S198" s="5"/>
      <c r="T198" s="5"/>
      <c r="U198" s="5"/>
      <c r="W198" s="5"/>
      <c r="Y198" s="5"/>
    </row>
    <row r="199" spans="1:25">
      <c r="A199" s="5"/>
      <c r="B199" s="5"/>
      <c r="C199" s="5"/>
      <c r="D199" s="5"/>
      <c r="E199" s="5"/>
      <c r="F199" s="5"/>
      <c r="G199" s="5"/>
      <c r="H199" s="5"/>
      <c r="I199" s="5"/>
      <c r="J199" s="5"/>
      <c r="K199" s="5"/>
      <c r="L199" s="5"/>
      <c r="M199" s="5"/>
      <c r="N199" s="5"/>
      <c r="O199" s="5"/>
      <c r="P199" s="5"/>
      <c r="Q199" s="5"/>
      <c r="R199" s="5"/>
      <c r="S199" s="5"/>
      <c r="T199" s="5"/>
      <c r="U199" s="5"/>
      <c r="W199" s="5"/>
      <c r="Y199" s="5"/>
    </row>
    <row r="200" spans="1:25">
      <c r="A200" s="5"/>
      <c r="B200" s="5"/>
      <c r="C200" s="5"/>
      <c r="D200" s="5"/>
      <c r="E200" s="5"/>
      <c r="F200" s="5"/>
      <c r="G200" s="5"/>
      <c r="H200" s="5"/>
      <c r="I200" s="5"/>
      <c r="J200" s="5"/>
      <c r="K200" s="5"/>
      <c r="L200" s="5"/>
      <c r="M200" s="5"/>
      <c r="N200" s="5"/>
      <c r="O200" s="5"/>
      <c r="P200" s="5"/>
      <c r="Q200" s="5"/>
      <c r="R200" s="5"/>
      <c r="S200" s="5"/>
      <c r="T200" s="5"/>
      <c r="U200" s="5"/>
      <c r="W200" s="5"/>
      <c r="Y200" s="5"/>
    </row>
    <row r="201" spans="1:25">
      <c r="A201" s="5"/>
      <c r="B201" s="5"/>
      <c r="C201" s="5"/>
      <c r="D201" s="5"/>
      <c r="E201" s="5"/>
      <c r="F201" s="5"/>
      <c r="G201" s="5"/>
      <c r="H201" s="5"/>
      <c r="I201" s="5"/>
      <c r="J201" s="5"/>
      <c r="K201" s="5"/>
      <c r="L201" s="5"/>
      <c r="M201" s="5"/>
      <c r="N201" s="5"/>
      <c r="O201" s="5"/>
      <c r="P201" s="5"/>
      <c r="Q201" s="5"/>
      <c r="R201" s="5"/>
      <c r="S201" s="5"/>
      <c r="T201" s="5"/>
      <c r="U201" s="5"/>
      <c r="W201" s="5"/>
      <c r="Y201" s="5"/>
    </row>
    <row r="202" spans="1:25">
      <c r="A202" s="5"/>
      <c r="B202" s="5"/>
      <c r="C202" s="5"/>
      <c r="D202" s="5"/>
      <c r="E202" s="5"/>
      <c r="F202" s="5"/>
      <c r="G202" s="5"/>
      <c r="H202" s="5"/>
      <c r="I202" s="5"/>
      <c r="J202" s="5"/>
      <c r="K202" s="5"/>
      <c r="L202" s="5"/>
      <c r="M202" s="5"/>
      <c r="N202" s="5"/>
      <c r="O202" s="5"/>
      <c r="P202" s="5"/>
      <c r="Q202" s="5"/>
      <c r="R202" s="5"/>
      <c r="S202" s="5"/>
      <c r="T202" s="5"/>
      <c r="U202" s="5"/>
      <c r="W202" s="5"/>
      <c r="Y202" s="5"/>
    </row>
    <row r="203" spans="1:25">
      <c r="A203" s="5"/>
      <c r="B203" s="5"/>
      <c r="C203" s="5"/>
      <c r="D203" s="5"/>
      <c r="E203" s="5"/>
      <c r="F203" s="5"/>
      <c r="G203" s="5"/>
      <c r="H203" s="5"/>
      <c r="I203" s="5"/>
      <c r="J203" s="5"/>
      <c r="K203" s="5"/>
      <c r="L203" s="5"/>
      <c r="M203" s="5"/>
      <c r="N203" s="5"/>
      <c r="O203" s="5"/>
      <c r="P203" s="5"/>
      <c r="Q203" s="5"/>
      <c r="R203" s="5"/>
      <c r="S203" s="5"/>
      <c r="T203" s="5"/>
      <c r="U203" s="5"/>
      <c r="W203" s="5"/>
      <c r="Y203" s="5"/>
    </row>
    <row r="204" spans="1:25">
      <c r="A204" s="5"/>
      <c r="B204" s="5"/>
      <c r="C204" s="5"/>
      <c r="D204" s="5"/>
      <c r="E204" s="5"/>
      <c r="F204" s="5"/>
      <c r="G204" s="5"/>
      <c r="H204" s="5"/>
      <c r="I204" s="5"/>
      <c r="J204" s="5"/>
      <c r="K204" s="5"/>
      <c r="L204" s="5"/>
      <c r="M204" s="5"/>
      <c r="N204" s="5"/>
      <c r="O204" s="5"/>
      <c r="P204" s="5"/>
      <c r="Q204" s="5"/>
      <c r="R204" s="5"/>
      <c r="S204" s="5"/>
      <c r="T204" s="5"/>
      <c r="U204" s="5"/>
      <c r="W204" s="5"/>
      <c r="Y204" s="5"/>
    </row>
    <row r="205" spans="1:25">
      <c r="A205" s="5"/>
      <c r="B205" s="5"/>
      <c r="C205" s="5"/>
      <c r="D205" s="5"/>
      <c r="E205" s="5"/>
      <c r="F205" s="5"/>
      <c r="G205" s="5"/>
      <c r="H205" s="5"/>
      <c r="I205" s="5"/>
      <c r="J205" s="5"/>
      <c r="K205" s="5"/>
      <c r="L205" s="5"/>
      <c r="M205" s="5"/>
      <c r="N205" s="5"/>
      <c r="O205" s="5"/>
      <c r="P205" s="5"/>
      <c r="Q205" s="5"/>
      <c r="R205" s="5"/>
      <c r="S205" s="5"/>
      <c r="T205" s="5"/>
      <c r="U205" s="5"/>
      <c r="W205" s="5"/>
      <c r="Y205" s="5"/>
    </row>
    <row r="206" spans="1:25">
      <c r="A206" s="5"/>
      <c r="B206" s="5"/>
      <c r="C206" s="5"/>
      <c r="D206" s="5"/>
      <c r="E206" s="5"/>
      <c r="F206" s="5"/>
      <c r="G206" s="5"/>
      <c r="H206" s="5"/>
      <c r="I206" s="5"/>
      <c r="J206" s="5"/>
      <c r="K206" s="5"/>
      <c r="L206" s="5"/>
      <c r="M206" s="5"/>
      <c r="N206" s="5"/>
      <c r="O206" s="5"/>
      <c r="P206" s="5"/>
      <c r="Q206" s="5"/>
      <c r="R206" s="5"/>
      <c r="S206" s="5"/>
      <c r="T206" s="5"/>
      <c r="U206" s="5"/>
      <c r="W206" s="5"/>
      <c r="Y206" s="5"/>
    </row>
    <row r="207" spans="1:25">
      <c r="A207" s="5"/>
      <c r="B207" s="5"/>
      <c r="C207" s="5"/>
      <c r="D207" s="5"/>
      <c r="E207" s="5"/>
      <c r="F207" s="5"/>
      <c r="G207" s="5"/>
      <c r="H207" s="5"/>
      <c r="I207" s="5"/>
      <c r="J207" s="5"/>
      <c r="K207" s="5"/>
      <c r="L207" s="5"/>
      <c r="M207" s="5"/>
      <c r="N207" s="5"/>
      <c r="O207" s="5"/>
      <c r="P207" s="5"/>
      <c r="Q207" s="5"/>
      <c r="R207" s="5"/>
      <c r="S207" s="5"/>
      <c r="T207" s="5"/>
      <c r="U207" s="5"/>
      <c r="W207" s="5"/>
      <c r="Y207" s="5"/>
    </row>
    <row r="208" spans="1:25">
      <c r="A208" s="5"/>
      <c r="B208" s="5"/>
      <c r="C208" s="5"/>
      <c r="D208" s="5"/>
      <c r="E208" s="5"/>
      <c r="F208" s="5"/>
      <c r="G208" s="5"/>
      <c r="H208" s="5"/>
      <c r="I208" s="5"/>
      <c r="J208" s="5"/>
      <c r="K208" s="5"/>
      <c r="L208" s="5"/>
      <c r="M208" s="5"/>
      <c r="N208" s="5"/>
      <c r="O208" s="5"/>
      <c r="P208" s="5"/>
      <c r="Q208" s="5"/>
      <c r="R208" s="5"/>
      <c r="S208" s="5"/>
      <c r="T208" s="5"/>
      <c r="U208" s="5"/>
      <c r="W208" s="5"/>
      <c r="Y208" s="5"/>
    </row>
    <row r="209" spans="1:25">
      <c r="A209" s="5"/>
      <c r="B209" s="5"/>
      <c r="C209" s="5"/>
      <c r="D209" s="5"/>
      <c r="E209" s="5"/>
      <c r="F209" s="5"/>
      <c r="G209" s="5"/>
      <c r="H209" s="5"/>
      <c r="I209" s="5"/>
      <c r="J209" s="5"/>
      <c r="K209" s="5"/>
      <c r="L209" s="5"/>
      <c r="M209" s="5"/>
      <c r="N209" s="5"/>
      <c r="O209" s="5"/>
      <c r="P209" s="5"/>
      <c r="Q209" s="5"/>
      <c r="R209" s="5"/>
      <c r="S209" s="5"/>
      <c r="T209" s="5"/>
      <c r="U209" s="5"/>
      <c r="W209" s="5"/>
      <c r="Y209" s="5"/>
    </row>
    <row r="210" spans="1:25">
      <c r="A210" s="4"/>
    </row>
    <row r="211" spans="1:25">
      <c r="A211" s="4"/>
    </row>
    <row r="212" spans="1:25">
      <c r="A212" s="4"/>
    </row>
  </sheetData>
  <sheetProtection sheet="1" objects="1" scenarios="1"/>
  <pageMargins left="0.7" right="0.7" top="0.75" bottom="0.75" header="0.3" footer="0.3"/>
  <pageSetup scale="55"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UpdateQs">
                <anchor moveWithCells="1" sizeWithCells="1">
                  <from>
                    <xdr:col>0</xdr:col>
                    <xdr:colOff>38100</xdr:colOff>
                    <xdr:row>5</xdr:row>
                    <xdr:rowOff>0</xdr:rowOff>
                  </from>
                  <to>
                    <xdr:col>0</xdr:col>
                    <xdr:colOff>571500</xdr:colOff>
                    <xdr:row>5</xdr:row>
                    <xdr:rowOff>180975</xdr:rowOff>
                  </to>
                </anchor>
              </controlPr>
            </control>
          </mc:Choice>
        </mc:AlternateContent>
        <mc:AlternateContent xmlns:mc="http://schemas.openxmlformats.org/markup-compatibility/2006">
          <mc:Choice Requires="x14">
            <control shapeId="5124" r:id="rId4" name="Button 4">
              <controlPr defaultSize="0" print="0" autoFill="0" autoPict="0" macro="[0]!SolveElectric">
                <anchor moveWithCells="1" sizeWithCells="1">
                  <from>
                    <xdr:col>0</xdr:col>
                    <xdr:colOff>38100</xdr:colOff>
                    <xdr:row>7</xdr:row>
                    <xdr:rowOff>0</xdr:rowOff>
                  </from>
                  <to>
                    <xdr:col>0</xdr:col>
                    <xdr:colOff>571500</xdr:colOff>
                    <xdr:row>7</xdr:row>
                    <xdr:rowOff>180975</xdr:rowOff>
                  </to>
                </anchor>
              </controlPr>
            </control>
          </mc:Choice>
        </mc:AlternateContent>
        <mc:AlternateContent xmlns:mc="http://schemas.openxmlformats.org/markup-compatibility/2006">
          <mc:Choice Requires="x14">
            <control shapeId="5125" r:id="rId5" name="Button 5">
              <controlPr defaultSize="0" print="0" autoFill="0" autoPict="0" macro="[0]!ResetElectric">
                <anchor moveWithCells="1" sizeWithCells="1">
                  <from>
                    <xdr:col>0</xdr:col>
                    <xdr:colOff>28575</xdr:colOff>
                    <xdr:row>9</xdr:row>
                    <xdr:rowOff>85725</xdr:rowOff>
                  </from>
                  <to>
                    <xdr:col>0</xdr:col>
                    <xdr:colOff>581025</xdr:colOff>
                    <xdr:row>10</xdr:row>
                    <xdr:rowOff>57150</xdr:rowOff>
                  </to>
                </anchor>
              </controlPr>
            </control>
          </mc:Choice>
        </mc:AlternateContent>
        <mc:AlternateContent xmlns:mc="http://schemas.openxmlformats.org/markup-compatibility/2006">
          <mc:Choice Requires="x14">
            <control shapeId="5126" r:id="rId6" name="Button 6">
              <controlPr defaultSize="0" print="0" autoFill="0" autoPict="0" macro="[0]!SolveSpectral">
                <anchor moveWithCells="1" sizeWithCells="1">
                  <from>
                    <xdr:col>0</xdr:col>
                    <xdr:colOff>57150</xdr:colOff>
                    <xdr:row>15</xdr:row>
                    <xdr:rowOff>28575</xdr:rowOff>
                  </from>
                  <to>
                    <xdr:col>0</xdr:col>
                    <xdr:colOff>600075</xdr:colOff>
                    <xdr:row>16</xdr:row>
                    <xdr:rowOff>38100</xdr:rowOff>
                  </to>
                </anchor>
              </controlPr>
            </control>
          </mc:Choice>
        </mc:AlternateContent>
        <mc:AlternateContent xmlns:mc="http://schemas.openxmlformats.org/markup-compatibility/2006">
          <mc:Choice Requires="x14">
            <control shapeId="5127" r:id="rId7" name="Button 7">
              <controlPr defaultSize="0" print="0" autoFill="0" autoPict="0" macro="[0]!SolveSpatial">
                <anchor moveWithCells="1" sizeWithCells="1">
                  <from>
                    <xdr:col>0</xdr:col>
                    <xdr:colOff>57150</xdr:colOff>
                    <xdr:row>13</xdr:row>
                    <xdr:rowOff>19050</xdr:rowOff>
                  </from>
                  <to>
                    <xdr:col>0</xdr:col>
                    <xdr:colOff>590550</xdr:colOff>
                    <xdr:row>14</xdr:row>
                    <xdr:rowOff>28575</xdr:rowOff>
                  </to>
                </anchor>
              </controlPr>
            </control>
          </mc:Choice>
        </mc:AlternateContent>
        <mc:AlternateContent xmlns:mc="http://schemas.openxmlformats.org/markup-compatibility/2006">
          <mc:Choice Requires="x14">
            <control shapeId="5128" r:id="rId8" name="Button 8">
              <controlPr defaultSize="0" print="0" autoFill="0" autoPict="0" macro="[0]!SolveIV">
                <anchor moveWithCells="1" sizeWithCells="1">
                  <from>
                    <xdr:col>0</xdr:col>
                    <xdr:colOff>47625</xdr:colOff>
                    <xdr:row>11</xdr:row>
                    <xdr:rowOff>9525</xdr:rowOff>
                  </from>
                  <to>
                    <xdr:col>0</xdr:col>
                    <xdr:colOff>590550</xdr:colOff>
                    <xdr:row>12</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AQ247"/>
  <sheetViews>
    <sheetView zoomScale="85" zoomScaleNormal="85" zoomScalePageLayoutView="85" workbookViewId="0"/>
  </sheetViews>
  <sheetFormatPr defaultColWidth="8.85546875" defaultRowHeight="15"/>
  <cols>
    <col min="1" max="3" width="9.7109375" style="1" customWidth="1"/>
    <col min="4" max="8" width="9.7109375" style="4" customWidth="1"/>
    <col min="9" max="9" width="9.7109375" style="1" customWidth="1"/>
    <col min="10" max="22" width="9.7109375" style="4" customWidth="1"/>
    <col min="23" max="23" width="10.7109375" style="4" customWidth="1"/>
    <col min="24" max="24" width="9.7109375" style="4" customWidth="1"/>
    <col min="25" max="43" width="12.85546875" style="4" bestFit="1" customWidth="1"/>
    <col min="44" max="16384" width="8.85546875" style="4"/>
  </cols>
  <sheetData>
    <row r="1" spans="1:24">
      <c r="A1" s="58" t="s">
        <v>198</v>
      </c>
      <c r="B1" s="58"/>
      <c r="C1" s="58"/>
      <c r="D1" t="s">
        <v>278</v>
      </c>
      <c r="E1"/>
      <c r="F1"/>
      <c r="G1" t="s">
        <v>78</v>
      </c>
      <c r="H1" s="13">
        <f>MAX(B3:V23)-MIN(B3:V23)</f>
        <v>7.1710629150119609E-3</v>
      </c>
      <c r="I1" t="s">
        <v>18</v>
      </c>
      <c r="J1"/>
      <c r="K1" s="92">
        <f>-SIGN(Device!$C$6)*Device!$O$6*LN($S$1+SQRT($S$1^2+1))</f>
        <v>-0.34975189407832435</v>
      </c>
      <c r="L1" t="s">
        <v>197</v>
      </c>
      <c r="M1"/>
      <c r="N1"/>
      <c r="O1"/>
      <c r="P1"/>
      <c r="Q1"/>
      <c r="R1"/>
      <c r="S1" s="93">
        <f>ABS(Device!C6)/(2*Device!S8)</f>
        <v>408878.50467289722</v>
      </c>
      <c r="T1" t="s">
        <v>274</v>
      </c>
    </row>
    <row r="2" spans="1:24">
      <c r="A2" s="4"/>
      <c r="B2" s="4"/>
      <c r="C2" s="28"/>
      <c r="I2" s="4"/>
    </row>
    <row r="3" spans="1:24" s="1" customFormat="1">
      <c r="A3" s="44" t="s">
        <v>2</v>
      </c>
      <c r="B3" s="83">
        <f>IF(Device!$C$6&gt;0,Phi_p!B3-Device!$O$6*LN($S$1+SQRT($S$1^2+EXP((Phi_p!B3-Phi_n!B3)/Device!$O$6)))-$K$1,Phi_n!B3+Device!$O$6*LN($S$1+SQRT($S$1^2+EXP((Phi_p!B3-Phi_n!B3)/Device!$O$6)))-$K$1)</f>
        <v>3.392232921067162E-3</v>
      </c>
      <c r="C3" s="83">
        <f>IF(Device!$C$6&gt;0,Phi_p!C3-Device!$O$6*LN($S$1+SQRT($S$1^2+EXP((Phi_p!C3-Phi_n!C3)/Device!$O$6)))-$K$1,Phi_n!C3+Device!$O$6*LN($S$1+SQRT($S$1^2+EXP((Phi_p!C3-Phi_n!C3)/Device!$O$6)))-$K$1)</f>
        <v>3.5946732417074245E-3</v>
      </c>
      <c r="D3" s="83">
        <f>IF(Device!$C$6&gt;0,Phi_p!D3-Device!$O$6*LN($S$1+SQRT($S$1^2+EXP((Phi_p!D3-Phi_n!D3)/Device!$O$6)))-$K$1,Phi_n!D3+Device!$O$6*LN($S$1+SQRT($S$1^2+EXP((Phi_p!D3-Phi_n!D3)/Device!$O$6)))-$K$1)</f>
        <v>4.0671308982250798E-3</v>
      </c>
      <c r="E3" s="83">
        <f>IF(Device!$C$6&gt;0,Phi_p!E3-Device!$O$6*LN($S$1+SQRT($S$1^2+EXP((Phi_p!E3-Phi_n!E3)/Device!$O$6)))-$K$1,Phi_n!E3+Device!$O$6*LN($S$1+SQRT($S$1^2+EXP((Phi_p!E3-Phi_n!E3)/Device!$O$6)))-$K$1)</f>
        <v>4.6360270119940039E-3</v>
      </c>
      <c r="F3" s="83">
        <f>IF(Device!$C$6&gt;0,Phi_p!F3-Device!$O$6*LN($S$1+SQRT($S$1^2+EXP((Phi_p!F3-Phi_n!F3)/Device!$O$6)))-$K$1,Phi_n!F3+Device!$O$6*LN($S$1+SQRT($S$1^2+EXP((Phi_p!F3-Phi_n!F3)/Device!$O$6)))-$K$1)</f>
        <v>5.2216631077306452E-3</v>
      </c>
      <c r="G3" s="83">
        <f>IF(Device!$C$6&gt;0,Phi_p!G3-Device!$O$6*LN($S$1+SQRT($S$1^2+EXP((Phi_p!G3-Phi_n!G3)/Device!$O$6)))-$K$1,Phi_n!G3+Device!$O$6*LN($S$1+SQRT($S$1^2+EXP((Phi_p!G3-Phi_n!G3)/Device!$O$6)))-$K$1)</f>
        <v>5.7634111403068733E-3</v>
      </c>
      <c r="H3" s="83">
        <f>IF(Device!$C$6&gt;0,Phi_p!H3-Device!$O$6*LN($S$1+SQRT($S$1^2+EXP((Phi_p!H3-Phi_n!H3)/Device!$O$6)))-$K$1,Phi_n!H3+Device!$O$6*LN($S$1+SQRT($S$1^2+EXP((Phi_p!H3-Phi_n!H3)/Device!$O$6)))-$K$1)</f>
        <v>6.2262764683923555E-3</v>
      </c>
      <c r="I3" s="83">
        <f>IF(Device!$C$6&gt;0,Phi_p!I3-Device!$O$6*LN($S$1+SQRT($S$1^2+EXP((Phi_p!I3-Phi_n!I3)/Device!$O$6)))-$K$1,Phi_n!I3+Device!$O$6*LN($S$1+SQRT($S$1^2+EXP((Phi_p!I3-Phi_n!I3)/Device!$O$6)))-$K$1)</f>
        <v>6.5943214245062776E-3</v>
      </c>
      <c r="J3" s="83">
        <f>IF(Device!$C$6&gt;0,Phi_p!J3-Device!$O$6*LN($S$1+SQRT($S$1^2+EXP((Phi_p!J3-Phi_n!J3)/Device!$O$6)))-$K$1,Phi_n!J3+Device!$O$6*LN($S$1+SQRT($S$1^2+EXP((Phi_p!J3-Phi_n!J3)/Device!$O$6)))-$K$1)</f>
        <v>6.8605100206803882E-3</v>
      </c>
      <c r="K3" s="83">
        <f>IF(Device!$C$6&gt;0,Phi_p!K3-Device!$O$6*LN($S$1+SQRT($S$1^2+EXP((Phi_p!K3-Phi_n!K3)/Device!$O$6)))-$K$1,Phi_n!K3+Device!$O$6*LN($S$1+SQRT($S$1^2+EXP((Phi_p!K3-Phi_n!K3)/Device!$O$6)))-$K$1)</f>
        <v>7.0220982430359014E-3</v>
      </c>
      <c r="L3" s="83">
        <f>IF(Device!$C$6&gt;0,Phi_p!L3-Device!$O$6*LN($S$1+SQRT($S$1^2+EXP((Phi_p!L3-Phi_n!L3)/Device!$O$6)))-$K$1,Phi_n!L3+Device!$O$6*LN($S$1+SQRT($S$1^2+EXP((Phi_p!L3-Phi_n!L3)/Device!$O$6)))-$K$1)</f>
        <v>7.0780674655179787E-3</v>
      </c>
      <c r="M3" s="83">
        <f>IF(Device!$C$6&gt;0,Phi_p!M3-Device!$O$6*LN($S$1+SQRT($S$1^2+EXP((Phi_p!M3-Phi_n!M3)/Device!$O$6)))-$K$1,Phi_n!M3+Device!$O$6*LN($S$1+SQRT($S$1^2+EXP((Phi_p!M3-Phi_n!M3)/Device!$O$6)))-$K$1)</f>
        <v>7.0283241401973284E-3</v>
      </c>
      <c r="N3" s="83">
        <f>IF(Device!$C$6&gt;0,Phi_p!N3-Device!$O$6*LN($S$1+SQRT($S$1^2+EXP((Phi_p!N3-Phi_n!N3)/Device!$O$6)))-$K$1,Phi_n!N3+Device!$O$6*LN($S$1+SQRT($S$1^2+EXP((Phi_p!N3-Phi_n!N3)/Device!$O$6)))-$K$1)</f>
        <v>6.8733509060429077E-3</v>
      </c>
      <c r="O3" s="83">
        <f>IF(Device!$C$6&gt;0,Phi_p!O3-Device!$O$6*LN($S$1+SQRT($S$1^2+EXP((Phi_p!O3-Phi_n!O3)/Device!$O$6)))-$K$1,Phi_n!O3+Device!$O$6*LN($S$1+SQRT($S$1^2+EXP((Phi_p!O3-Phi_n!O3)/Device!$O$6)))-$K$1)</f>
        <v>6.6145703031633141E-3</v>
      </c>
      <c r="P3" s="83">
        <f>IF(Device!$C$6&gt;0,Phi_p!P3-Device!$O$6*LN($S$1+SQRT($S$1^2+EXP((Phi_p!P3-Phi_n!P3)/Device!$O$6)))-$K$1,Phi_n!P3+Device!$O$6*LN($S$1+SQRT($S$1^2+EXP((Phi_p!P3-Phi_n!P3)/Device!$O$6)))-$K$1)</f>
        <v>6.2553095987334939E-3</v>
      </c>
      <c r="Q3" s="83">
        <f>IF(Device!$C$6&gt;0,Phi_p!Q3-Device!$O$6*LN($S$1+SQRT($S$1^2+EXP((Phi_p!Q3-Phi_n!Q3)/Device!$O$6)))-$K$1,Phi_n!Q3+Device!$O$6*LN($S$1+SQRT($S$1^2+EXP((Phi_p!Q3-Phi_n!Q3)/Device!$O$6)))-$K$1)</f>
        <v>5.803379880056081E-3</v>
      </c>
      <c r="R3" s="83">
        <f>IF(Device!$C$6&gt;0,Phi_p!R3-Device!$O$6*LN($S$1+SQRT($S$1^2+EXP((Phi_p!R3-Phi_n!R3)/Device!$O$6)))-$K$1,Phi_n!R3+Device!$O$6*LN($S$1+SQRT($S$1^2+EXP((Phi_p!R3-Phi_n!R3)/Device!$O$6)))-$K$1)</f>
        <v>5.2765424272969708E-3</v>
      </c>
      <c r="S3" s="83">
        <f>IF(Device!$C$6&gt;0,Phi_p!S3-Device!$O$6*LN($S$1+SQRT($S$1^2+EXP((Phi_p!S3-Phi_n!S3)/Device!$O$6)))-$K$1,Phi_n!S3+Device!$O$6*LN($S$1+SQRT($S$1^2+EXP((Phi_p!S3-Phi_n!S3)/Device!$O$6)))-$K$1)</f>
        <v>4.7129906219464113E-3</v>
      </c>
      <c r="T3" s="83">
        <f>IF(Device!$C$6&gt;0,Phi_p!T3-Device!$O$6*LN($S$1+SQRT($S$1^2+EXP((Phi_p!T3-Phi_n!T3)/Device!$O$6)))-$K$1,Phi_n!T3+Device!$O$6*LN($S$1+SQRT($S$1^2+EXP((Phi_p!T3-Phi_n!T3)/Device!$O$6)))-$K$1)</f>
        <v>4.1846878945256405E-3</v>
      </c>
      <c r="U3" s="83">
        <f>IF(Device!$C$6&gt;0,Phi_p!U3-Device!$O$6*LN($S$1+SQRT($S$1^2+EXP((Phi_p!U3-Phi_n!U3)/Device!$O$6)))-$K$1,Phi_n!U3+Device!$O$6*LN($S$1+SQRT($S$1^2+EXP((Phi_p!U3-Phi_n!U3)/Device!$O$6)))-$K$1)</f>
        <v>3.7976006939279827E-3</v>
      </c>
      <c r="V3" s="83">
        <f>IF(Device!$C$6&gt;0,Phi_p!V3-Device!$O$6*LN($S$1+SQRT($S$1^2+EXP((Phi_p!V3-Phi_n!V3)/Device!$O$6)))-$K$1,Phi_n!V3+Device!$O$6*LN($S$1+SQRT($S$1^2+EXP((Phi_p!V3-Phi_n!V3)/Device!$O$6)))-$K$1)</f>
        <v>3.6543743424113373E-3</v>
      </c>
      <c r="X3" s="4"/>
    </row>
    <row r="4" spans="1:24">
      <c r="A4" s="46"/>
      <c r="B4" s="98">
        <f t="shared" ref="B4:B22" si="0">B194</f>
        <v>3.3591128749454538E-3</v>
      </c>
      <c r="C4" s="98">
        <f t="shared" ref="C4:V17" si="1">C194</f>
        <v>3.5523829739404224E-3</v>
      </c>
      <c r="D4" s="98">
        <f t="shared" si="1"/>
        <v>4.0163400676187381E-3</v>
      </c>
      <c r="E4" s="98">
        <f t="shared" si="1"/>
        <v>4.5860929658433046E-3</v>
      </c>
      <c r="F4" s="98">
        <f t="shared" si="1"/>
        <v>5.1727600127313362E-3</v>
      </c>
      <c r="G4" s="98">
        <f t="shared" si="1"/>
        <v>5.7150559316789242E-3</v>
      </c>
      <c r="H4" s="98">
        <f t="shared" si="1"/>
        <v>6.1782255134957111E-3</v>
      </c>
      <c r="I4" s="98">
        <f t="shared" si="1"/>
        <v>6.5464341390504503E-3</v>
      </c>
      <c r="J4" s="98">
        <f t="shared" si="1"/>
        <v>6.8127339132515929E-3</v>
      </c>
      <c r="K4" s="98">
        <f t="shared" si="1"/>
        <v>6.974399712128725E-3</v>
      </c>
      <c r="L4" s="98">
        <f t="shared" si="1"/>
        <v>7.0304306704163499E-3</v>
      </c>
      <c r="M4" s="98">
        <f t="shared" si="1"/>
        <v>6.9807292061445439E-3</v>
      </c>
      <c r="N4" s="98">
        <f t="shared" si="1"/>
        <v>6.8257762101809321E-3</v>
      </c>
      <c r="O4" s="98">
        <f t="shared" si="1"/>
        <v>6.5669757597315451E-3</v>
      </c>
      <c r="P4" s="98">
        <f t="shared" si="1"/>
        <v>6.2076203765381328E-3</v>
      </c>
      <c r="Q4" s="98">
        <f t="shared" si="1"/>
        <v>5.7554372185109138E-3</v>
      </c>
      <c r="R4" s="98">
        <f t="shared" si="1"/>
        <v>5.2280255743141074E-3</v>
      </c>
      <c r="S4" s="98">
        <f t="shared" si="1"/>
        <v>4.6633469603198346E-3</v>
      </c>
      <c r="T4" s="98">
        <f t="shared" si="1"/>
        <v>4.1333167738188499E-3</v>
      </c>
      <c r="U4" s="98">
        <f t="shared" si="1"/>
        <v>3.7445191686428392E-3</v>
      </c>
      <c r="V4" s="98">
        <f t="shared" si="1"/>
        <v>3.6005872808344973E-3</v>
      </c>
    </row>
    <row r="5" spans="1:24">
      <c r="A5" s="46"/>
      <c r="B5" s="98">
        <f t="shared" si="0"/>
        <v>3.3063795797042355E-3</v>
      </c>
      <c r="C5" s="98">
        <f t="shared" ref="C5:Q5" si="2">C195</f>
        <v>3.4921732677605671E-3</v>
      </c>
      <c r="D5" s="98">
        <f t="shared" si="2"/>
        <v>3.9503761783954055E-3</v>
      </c>
      <c r="E5" s="98">
        <f t="shared" si="2"/>
        <v>4.5235634054455144E-3</v>
      </c>
      <c r="F5" s="98">
        <f t="shared" si="2"/>
        <v>5.1133251558280069E-3</v>
      </c>
      <c r="G5" s="98">
        <f t="shared" si="2"/>
        <v>5.6572492166963853E-3</v>
      </c>
      <c r="H5" s="98">
        <f t="shared" si="2"/>
        <v>6.1212205516862246E-3</v>
      </c>
      <c r="I5" s="98">
        <f t="shared" si="2"/>
        <v>6.4898094225196044E-3</v>
      </c>
      <c r="J5" s="98">
        <f t="shared" si="2"/>
        <v>6.7563087068511314E-3</v>
      </c>
      <c r="K5" s="98">
        <f t="shared" si="2"/>
        <v>6.9180877212209908E-3</v>
      </c>
      <c r="L5" s="98">
        <f t="shared" si="2"/>
        <v>6.9741868695442208E-3</v>
      </c>
      <c r="M5" s="98">
        <f t="shared" si="2"/>
        <v>6.924516680646713E-3</v>
      </c>
      <c r="N5" s="98">
        <f t="shared" si="2"/>
        <v>6.76954284421447E-3</v>
      </c>
      <c r="O5" s="98">
        <f t="shared" si="2"/>
        <v>6.5106246051428408E-3</v>
      </c>
      <c r="P5" s="98">
        <f t="shared" si="2"/>
        <v>6.1509381596613873E-3</v>
      </c>
      <c r="Q5" s="98">
        <f t="shared" si="2"/>
        <v>5.6979607034772697E-3</v>
      </c>
      <c r="R5" s="98">
        <f t="shared" si="1"/>
        <v>5.1687859155534243E-3</v>
      </c>
      <c r="S5" s="98">
        <f t="shared" si="1"/>
        <v>4.6006656667198498E-3</v>
      </c>
      <c r="T5" s="98">
        <f t="shared" si="1"/>
        <v>4.0653407200837103E-3</v>
      </c>
      <c r="U5" s="98">
        <f t="shared" si="1"/>
        <v>3.6712861873446209E-3</v>
      </c>
      <c r="V5" s="98">
        <f t="shared" si="1"/>
        <v>3.5251819048772058E-3</v>
      </c>
    </row>
    <row r="6" spans="1:24">
      <c r="A6" s="46"/>
      <c r="B6" s="98">
        <f t="shared" si="0"/>
        <v>3.2400520807490214E-3</v>
      </c>
      <c r="C6" s="98">
        <f t="shared" si="1"/>
        <v>3.4219902320024509E-3</v>
      </c>
      <c r="D6" s="98">
        <f t="shared" si="1"/>
        <v>3.8796347618808703E-3</v>
      </c>
      <c r="E6" s="98">
        <f t="shared" si="1"/>
        <v>4.4592427193231509E-3</v>
      </c>
      <c r="F6" s="98">
        <f t="shared" si="1"/>
        <v>5.0541440785306655E-3</v>
      </c>
      <c r="G6" s="98">
        <f t="shared" si="1"/>
        <v>5.6007597686467047E-3</v>
      </c>
      <c r="H6" s="98">
        <f t="shared" si="1"/>
        <v>6.0660109116467704E-3</v>
      </c>
      <c r="I6" s="98">
        <f t="shared" si="1"/>
        <v>6.4351875908196512E-3</v>
      </c>
      <c r="J6" s="98">
        <f t="shared" si="1"/>
        <v>6.7019687453905817E-3</v>
      </c>
      <c r="K6" s="98">
        <f t="shared" si="1"/>
        <v>6.8638932790282842E-3</v>
      </c>
      <c r="L6" s="98">
        <f t="shared" si="1"/>
        <v>6.9200648968858443E-3</v>
      </c>
      <c r="M6" s="98">
        <f t="shared" si="1"/>
        <v>6.8704143087074728E-3</v>
      </c>
      <c r="N6" s="98">
        <f t="shared" si="1"/>
        <v>6.7153788935414129E-3</v>
      </c>
      <c r="O6" s="98">
        <f t="shared" si="1"/>
        <v>6.4562477748258598E-3</v>
      </c>
      <c r="P6" s="98">
        <f t="shared" si="1"/>
        <v>6.0960014701928363E-3</v>
      </c>
      <c r="Q6" s="98">
        <f t="shared" si="1"/>
        <v>5.6417052933825712E-3</v>
      </c>
      <c r="R6" s="98">
        <f t="shared" si="1"/>
        <v>5.1096036816565046E-3</v>
      </c>
      <c r="S6" s="98">
        <f t="shared" si="1"/>
        <v>4.5357393198898451E-3</v>
      </c>
      <c r="T6" s="98">
        <f t="shared" si="1"/>
        <v>3.991489845996286E-3</v>
      </c>
      <c r="U6" s="98">
        <f t="shared" si="1"/>
        <v>3.588521980153859E-3</v>
      </c>
      <c r="V6" s="98">
        <f t="shared" si="1"/>
        <v>3.438738068679891E-3</v>
      </c>
    </row>
    <row r="7" spans="1:24">
      <c r="A7" s="46"/>
      <c r="B7" s="98">
        <f t="shared" si="0"/>
        <v>3.1602558084390959E-3</v>
      </c>
      <c r="C7" s="98">
        <f t="shared" si="1"/>
        <v>3.3412900271364019E-3</v>
      </c>
      <c r="D7" s="98">
        <f t="shared" si="1"/>
        <v>3.8033115673938994E-3</v>
      </c>
      <c r="E7" s="98">
        <f t="shared" si="1"/>
        <v>4.392683474068234E-3</v>
      </c>
      <c r="F7" s="98">
        <f t="shared" si="1"/>
        <v>4.9947691596788791E-3</v>
      </c>
      <c r="G7" s="98">
        <f t="shared" si="1"/>
        <v>5.545107972243505E-3</v>
      </c>
      <c r="H7" s="98">
        <f t="shared" si="1"/>
        <v>6.0120921741116965E-3</v>
      </c>
      <c r="I7" s="98">
        <f t="shared" si="1"/>
        <v>6.3820532779375857E-3</v>
      </c>
      <c r="J7" s="98">
        <f t="shared" si="1"/>
        <v>6.6491931621321812E-3</v>
      </c>
      <c r="K7" s="98">
        <f t="shared" si="1"/>
        <v>6.8112939762742962E-3</v>
      </c>
      <c r="L7" s="98">
        <f t="shared" si="1"/>
        <v>6.8675416046209284E-3</v>
      </c>
      <c r="M7" s="98">
        <f t="shared" si="1"/>
        <v>6.8179000285512707E-3</v>
      </c>
      <c r="N7" s="98">
        <f t="shared" si="1"/>
        <v>6.6627642888607459E-3</v>
      </c>
      <c r="O7" s="98">
        <f t="shared" si="1"/>
        <v>6.4033314044092144E-3</v>
      </c>
      <c r="P7" s="98">
        <f t="shared" si="1"/>
        <v>6.0423089653931887E-3</v>
      </c>
      <c r="Q7" s="98">
        <f t="shared" si="1"/>
        <v>5.5861971508077103E-3</v>
      </c>
      <c r="R7" s="98">
        <f t="shared" si="1"/>
        <v>5.0500465658422176E-3</v>
      </c>
      <c r="S7" s="98">
        <f t="shared" si="1"/>
        <v>4.4681579369738192E-3</v>
      </c>
      <c r="T7" s="98">
        <f t="shared" si="1"/>
        <v>3.9112471716458118E-3</v>
      </c>
      <c r="U7" s="98">
        <f t="shared" si="1"/>
        <v>3.4955196739110601E-3</v>
      </c>
      <c r="V7" s="98">
        <f t="shared" si="1"/>
        <v>3.340481115195059E-3</v>
      </c>
    </row>
    <row r="8" spans="1:24">
      <c r="A8" s="46"/>
      <c r="B8" s="98">
        <f t="shared" si="0"/>
        <v>3.0677460088705264E-3</v>
      </c>
      <c r="C8" s="98">
        <f t="shared" si="1"/>
        <v>3.2507762635069393E-3</v>
      </c>
      <c r="D8" s="98">
        <f t="shared" si="1"/>
        <v>3.7224174070051405E-3</v>
      </c>
      <c r="E8" s="98">
        <f t="shared" si="1"/>
        <v>4.3252204895638698E-3</v>
      </c>
      <c r="F8" s="98">
        <f t="shared" si="1"/>
        <v>4.9365305954403573E-3</v>
      </c>
      <c r="G8" s="98">
        <f t="shared" si="1"/>
        <v>5.4915741133085005E-3</v>
      </c>
      <c r="H8" s="98">
        <f t="shared" si="1"/>
        <v>5.9607094446120544E-3</v>
      </c>
      <c r="I8" s="98">
        <f t="shared" si="1"/>
        <v>6.3316358640628434E-3</v>
      </c>
      <c r="J8" s="98">
        <f t="shared" si="1"/>
        <v>6.5992029936467397E-3</v>
      </c>
      <c r="K8" s="98">
        <f t="shared" si="1"/>
        <v>6.7615085356918583E-3</v>
      </c>
      <c r="L8" s="98">
        <f t="shared" si="1"/>
        <v>6.8178340393594255E-3</v>
      </c>
      <c r="M8" s="98">
        <f t="shared" si="1"/>
        <v>6.7681923834594796E-3</v>
      </c>
      <c r="N8" s="98">
        <f t="shared" si="1"/>
        <v>6.6129198015343563E-3</v>
      </c>
      <c r="O8" s="98">
        <f t="shared" si="1"/>
        <v>6.3531049986332369E-3</v>
      </c>
      <c r="P8" s="98">
        <f t="shared" si="1"/>
        <v>5.9911070436540819E-3</v>
      </c>
      <c r="Q8" s="98">
        <f t="shared" si="1"/>
        <v>5.5327215065381881E-3</v>
      </c>
      <c r="R8" s="98">
        <f t="shared" si="1"/>
        <v>4.9914590738865793E-3</v>
      </c>
      <c r="S8" s="98">
        <f t="shared" si="1"/>
        <v>4.3993037150796581E-3</v>
      </c>
      <c r="T8" s="98">
        <f t="shared" si="1"/>
        <v>3.8258434010558602E-3</v>
      </c>
      <c r="U8" s="98">
        <f t="shared" si="1"/>
        <v>3.3932321928463577E-3</v>
      </c>
      <c r="V8" s="98">
        <f t="shared" si="1"/>
        <v>3.2312703735647859E-3</v>
      </c>
    </row>
    <row r="9" spans="1:24">
      <c r="A9" s="46"/>
      <c r="B9" s="98">
        <f t="shared" si="0"/>
        <v>2.9623491452703842E-3</v>
      </c>
      <c r="C9" s="98">
        <f t="shared" si="1"/>
        <v>3.150005391151491E-3</v>
      </c>
      <c r="D9" s="98">
        <f t="shared" si="1"/>
        <v>3.6365987478788704E-3</v>
      </c>
      <c r="E9" s="98">
        <f t="shared" si="1"/>
        <v>4.2568110721360108E-3</v>
      </c>
      <c r="F9" s="98">
        <f t="shared" si="1"/>
        <v>4.8793646898616623E-3</v>
      </c>
      <c r="G9" s="98">
        <f t="shared" si="1"/>
        <v>5.4400276579556883E-3</v>
      </c>
      <c r="H9" s="98">
        <f t="shared" si="1"/>
        <v>5.9116871253969572E-3</v>
      </c>
      <c r="I9" s="98">
        <f t="shared" si="1"/>
        <v>6.2837407974844824E-3</v>
      </c>
      <c r="J9" s="98">
        <f t="shared" si="1"/>
        <v>6.5517932058569246E-3</v>
      </c>
      <c r="K9" s="98">
        <f t="shared" si="1"/>
        <v>6.7143297865269527E-3</v>
      </c>
      <c r="L9" s="98">
        <f t="shared" si="1"/>
        <v>6.7707328358086859E-3</v>
      </c>
      <c r="M9" s="98">
        <f t="shared" si="1"/>
        <v>6.7210845096676922E-3</v>
      </c>
      <c r="N9" s="98">
        <f t="shared" si="1"/>
        <v>6.5656411044698717E-3</v>
      </c>
      <c r="O9" s="98">
        <f t="shared" si="1"/>
        <v>6.3053757204162711E-3</v>
      </c>
      <c r="P9" s="98">
        <f t="shared" si="1"/>
        <v>5.942223636280477E-3</v>
      </c>
      <c r="Q9" s="98">
        <f t="shared" si="1"/>
        <v>5.4811564665145328E-3</v>
      </c>
      <c r="R9" s="98">
        <f t="shared" si="1"/>
        <v>4.933796971681728E-3</v>
      </c>
      <c r="S9" s="98">
        <f t="shared" si="1"/>
        <v>4.3291918766912903E-3</v>
      </c>
      <c r="T9" s="98">
        <f t="shared" si="1"/>
        <v>3.7350962380378098E-3</v>
      </c>
      <c r="U9" s="98">
        <f t="shared" si="1"/>
        <v>3.2810979400156072E-3</v>
      </c>
      <c r="V9" s="98">
        <f t="shared" si="1"/>
        <v>3.1104276806676978E-3</v>
      </c>
    </row>
    <row r="10" spans="1:24">
      <c r="A10" s="46"/>
      <c r="B10" s="98">
        <f t="shared" si="0"/>
        <v>2.8440327647927038E-3</v>
      </c>
      <c r="C10" s="98">
        <f t="shared" si="1"/>
        <v>3.0389410135571878E-3</v>
      </c>
      <c r="D10" s="98">
        <f t="shared" si="1"/>
        <v>3.5462307605666548E-3</v>
      </c>
      <c r="E10" s="98">
        <f t="shared" si="1"/>
        <v>4.188146643851226E-3</v>
      </c>
      <c r="F10" s="98">
        <f t="shared" si="1"/>
        <v>4.8239103432153622E-3</v>
      </c>
      <c r="G10" s="98">
        <f t="shared" si="1"/>
        <v>5.3910227509141231E-3</v>
      </c>
      <c r="H10" s="98">
        <f t="shared" si="1"/>
        <v>5.865523226323297E-3</v>
      </c>
      <c r="I10" s="98">
        <f t="shared" si="1"/>
        <v>6.238844254793814E-3</v>
      </c>
      <c r="J10" s="98">
        <f t="shared" si="1"/>
        <v>6.5074266220931549E-3</v>
      </c>
      <c r="K10" s="98">
        <f t="shared" si="1"/>
        <v>6.6702185876195228E-3</v>
      </c>
      <c r="L10" s="98">
        <f t="shared" si="1"/>
        <v>6.7266954681991639E-3</v>
      </c>
      <c r="M10" s="98">
        <f t="shared" si="1"/>
        <v>6.6770373869762985E-3</v>
      </c>
      <c r="N10" s="98">
        <f t="shared" si="1"/>
        <v>6.5213913844075688E-3</v>
      </c>
      <c r="O10" s="98">
        <f t="shared" si="1"/>
        <v>6.2606210339131094E-3</v>
      </c>
      <c r="P10" s="98">
        <f t="shared" si="1"/>
        <v>5.8961599483221211E-3</v>
      </c>
      <c r="Q10" s="98">
        <f t="shared" si="1"/>
        <v>5.4320649808946141E-3</v>
      </c>
      <c r="R10" s="98">
        <f t="shared" si="1"/>
        <v>4.8777199734406553E-3</v>
      </c>
      <c r="S10" s="98">
        <f t="shared" si="1"/>
        <v>4.258572909560031E-3</v>
      </c>
      <c r="T10" s="98">
        <f t="shared" si="1"/>
        <v>3.6395117925637605E-3</v>
      </c>
      <c r="U10" s="98">
        <f t="shared" si="1"/>
        <v>3.1591226032930486E-3</v>
      </c>
      <c r="V10" s="98">
        <f t="shared" si="1"/>
        <v>2.9778252673906568E-3</v>
      </c>
    </row>
    <row r="11" spans="1:24">
      <c r="A11" s="46"/>
      <c r="B11" s="98">
        <f t="shared" si="0"/>
        <v>2.7122938442326462E-3</v>
      </c>
      <c r="C11" s="98">
        <f t="shared" si="1"/>
        <v>2.9169972549616496E-3</v>
      </c>
      <c r="D11" s="98">
        <f t="shared" si="1"/>
        <v>3.4511706053125808E-3</v>
      </c>
      <c r="E11" s="98">
        <f t="shared" si="1"/>
        <v>4.1194168888046192E-3</v>
      </c>
      <c r="F11" s="98">
        <f t="shared" si="1"/>
        <v>4.7702593325776995E-3</v>
      </c>
      <c r="G11" s="98">
        <f t="shared" si="1"/>
        <v>5.3445485809120279E-3</v>
      </c>
      <c r="H11" s="98">
        <f t="shared" si="1"/>
        <v>5.8221396273990178E-3</v>
      </c>
      <c r="I11" s="98">
        <f t="shared" si="1"/>
        <v>6.1968449289206556E-3</v>
      </c>
      <c r="J11" s="98">
        <f t="shared" si="1"/>
        <v>6.4659856624009193E-3</v>
      </c>
      <c r="K11" s="98">
        <f t="shared" si="1"/>
        <v>6.6290564647046015E-3</v>
      </c>
      <c r="L11" s="98">
        <f t="shared" si="1"/>
        <v>6.6855986357871808E-3</v>
      </c>
      <c r="M11" s="98">
        <f t="shared" si="1"/>
        <v>6.6359328714363109E-3</v>
      </c>
      <c r="N11" s="98">
        <f t="shared" si="1"/>
        <v>6.4800538575436901E-3</v>
      </c>
      <c r="O11" s="98">
        <f t="shared" si="1"/>
        <v>6.2187416376362353E-3</v>
      </c>
      <c r="P11" s="98">
        <f t="shared" si="1"/>
        <v>5.8528421793330775E-3</v>
      </c>
      <c r="Q11" s="98">
        <f t="shared" si="1"/>
        <v>5.3854468886450216E-3</v>
      </c>
      <c r="R11" s="98">
        <f t="shared" si="1"/>
        <v>4.8233437521872976E-3</v>
      </c>
      <c r="S11" s="98">
        <f t="shared" si="1"/>
        <v>4.187697191571328E-3</v>
      </c>
      <c r="T11" s="98">
        <f t="shared" si="1"/>
        <v>3.5390491506445197E-3</v>
      </c>
      <c r="U11" s="98">
        <f t="shared" si="1"/>
        <v>3.0266150435617439E-3</v>
      </c>
      <c r="V11" s="98">
        <f t="shared" si="1"/>
        <v>2.8326333776495642E-3</v>
      </c>
    </row>
    <row r="12" spans="1:24">
      <c r="A12" s="46"/>
      <c r="B12" s="98">
        <f t="shared" si="0"/>
        <v>2.5666454390847779E-3</v>
      </c>
      <c r="C12" s="98">
        <f t="shared" si="1"/>
        <v>2.7837233536129888E-3</v>
      </c>
      <c r="D12" s="98">
        <f t="shared" si="1"/>
        <v>3.3517144195268681E-3</v>
      </c>
      <c r="E12" s="98">
        <f t="shared" si="1"/>
        <v>4.0512739748561162E-3</v>
      </c>
      <c r="F12" s="98">
        <f t="shared" si="1"/>
        <v>4.7189025353813301E-3</v>
      </c>
      <c r="G12" s="98">
        <f t="shared" si="1"/>
        <v>5.3009760603300116E-3</v>
      </c>
      <c r="H12" s="98">
        <f t="shared" si="1"/>
        <v>5.7818276800548594E-3</v>
      </c>
      <c r="I12" s="98">
        <f t="shared" si="1"/>
        <v>6.158011053803438E-3</v>
      </c>
      <c r="J12" s="98">
        <f t="shared" si="1"/>
        <v>6.427718478768862E-3</v>
      </c>
      <c r="K12" s="98">
        <f t="shared" si="1"/>
        <v>6.5910924854306946E-3</v>
      </c>
      <c r="L12" s="98">
        <f t="shared" si="1"/>
        <v>6.6476842175164216E-3</v>
      </c>
      <c r="M12" s="98">
        <f t="shared" si="1"/>
        <v>6.5980202653700146E-3</v>
      </c>
      <c r="N12" s="98">
        <f t="shared" si="1"/>
        <v>6.4418772895891109E-3</v>
      </c>
      <c r="O12" s="98">
        <f t="shared" si="1"/>
        <v>6.1800075618511068E-3</v>
      </c>
      <c r="P12" s="98">
        <f t="shared" si="1"/>
        <v>5.812565862767325E-3</v>
      </c>
      <c r="Q12" s="98">
        <f t="shared" si="1"/>
        <v>5.3416839057272725E-3</v>
      </c>
      <c r="R12" s="98">
        <f t="shared" si="1"/>
        <v>4.7711839181191762E-3</v>
      </c>
      <c r="S12" s="98">
        <f t="shared" si="1"/>
        <v>4.1172757624379696E-3</v>
      </c>
      <c r="T12" s="98">
        <f t="shared" si="1"/>
        <v>3.4340837964789831E-3</v>
      </c>
      <c r="U12" s="98">
        <f t="shared" si="1"/>
        <v>2.8831092629271245E-3</v>
      </c>
      <c r="V12" s="98">
        <f t="shared" si="1"/>
        <v>2.6742640086121214E-3</v>
      </c>
    </row>
    <row r="13" spans="1:24">
      <c r="A13" s="46"/>
      <c r="B13" s="98">
        <f t="shared" si="0"/>
        <v>2.4062819480460979E-3</v>
      </c>
      <c r="C13" s="98">
        <f t="shared" si="1"/>
        <v>2.6382461568278566E-3</v>
      </c>
      <c r="D13" s="98">
        <f t="shared" si="1"/>
        <v>3.247920585692956E-3</v>
      </c>
      <c r="E13" s="98">
        <f t="shared" si="1"/>
        <v>3.9841541662898224E-3</v>
      </c>
      <c r="F13" s="98">
        <f t="shared" si="1"/>
        <v>4.670031029450984E-3</v>
      </c>
      <c r="G13" s="98">
        <f t="shared" si="1"/>
        <v>5.2603615384708155E-3</v>
      </c>
      <c r="H13" s="98">
        <f t="shared" si="1"/>
        <v>5.7445509920103083E-3</v>
      </c>
      <c r="I13" s="98">
        <f t="shared" si="1"/>
        <v>6.1222856737086677E-3</v>
      </c>
      <c r="J13" s="98">
        <f t="shared" si="1"/>
        <v>6.3925433378147515E-3</v>
      </c>
      <c r="K13" s="98">
        <f t="shared" si="1"/>
        <v>6.5562491350761127E-3</v>
      </c>
      <c r="L13" s="98">
        <f t="shared" si="1"/>
        <v>6.6128641472907408E-3</v>
      </c>
      <c r="M13" s="98">
        <f t="shared" si="1"/>
        <v>6.5632224103444404E-3</v>
      </c>
      <c r="N13" s="98">
        <f t="shared" si="1"/>
        <v>6.4067807906131808E-3</v>
      </c>
      <c r="O13" s="98">
        <f t="shared" si="1"/>
        <v>6.1443640610188447E-3</v>
      </c>
      <c r="P13" s="98">
        <f t="shared" si="1"/>
        <v>5.7752993741281089E-3</v>
      </c>
      <c r="Q13" s="98">
        <f t="shared" si="1"/>
        <v>5.3008441915773415E-3</v>
      </c>
      <c r="R13" s="98">
        <f t="shared" si="1"/>
        <v>4.721457712354586E-3</v>
      </c>
      <c r="S13" s="98">
        <f t="shared" si="1"/>
        <v>4.0478033328648546E-3</v>
      </c>
      <c r="T13" s="98">
        <f t="shared" si="1"/>
        <v>3.3247382628982173E-3</v>
      </c>
      <c r="U13" s="98">
        <f t="shared" si="1"/>
        <v>2.7276340722838721E-3</v>
      </c>
      <c r="V13" s="98">
        <f t="shared" si="1"/>
        <v>2.5016794757410318E-3</v>
      </c>
    </row>
    <row r="14" spans="1:24">
      <c r="A14" s="46"/>
      <c r="B14" s="98">
        <f t="shared" si="0"/>
        <v>2.2303868633773071E-3</v>
      </c>
      <c r="C14" s="98">
        <f t="shared" si="1"/>
        <v>2.479644436983616E-3</v>
      </c>
      <c r="D14" s="98">
        <f t="shared" si="1"/>
        <v>3.1402108223168245E-3</v>
      </c>
      <c r="E14" s="98">
        <f t="shared" si="1"/>
        <v>3.9188672307147454E-3</v>
      </c>
      <c r="F14" s="98">
        <f t="shared" si="1"/>
        <v>4.6240996876125706E-3</v>
      </c>
      <c r="G14" s="98">
        <f t="shared" si="1"/>
        <v>5.2230152533209451E-3</v>
      </c>
      <c r="H14" s="98">
        <f t="shared" si="1"/>
        <v>5.7105118912940747E-3</v>
      </c>
      <c r="I14" s="98">
        <f t="shared" si="1"/>
        <v>6.0898560781359355E-3</v>
      </c>
      <c r="J14" s="98">
        <f t="shared" si="1"/>
        <v>6.3606162774833119E-3</v>
      </c>
      <c r="K14" s="98">
        <f t="shared" si="1"/>
        <v>6.524691737445543E-3</v>
      </c>
      <c r="L14" s="98">
        <f t="shared" si="1"/>
        <v>6.5812881108702039E-3</v>
      </c>
      <c r="M14" s="98">
        <f t="shared" si="1"/>
        <v>6.5317049246666542E-3</v>
      </c>
      <c r="N14" s="98">
        <f t="shared" si="1"/>
        <v>6.3749210854029273E-3</v>
      </c>
      <c r="O14" s="98">
        <f t="shared" si="1"/>
        <v>6.1120004796215814E-3</v>
      </c>
      <c r="P14" s="98">
        <f t="shared" si="1"/>
        <v>5.7412495573721843E-3</v>
      </c>
      <c r="Q14" s="98">
        <f t="shared" si="1"/>
        <v>5.2632497048266157E-3</v>
      </c>
      <c r="R14" s="98">
        <f t="shared" si="1"/>
        <v>4.6746459784036557E-3</v>
      </c>
      <c r="S14" s="98">
        <f t="shared" si="1"/>
        <v>3.9801466395462393E-3</v>
      </c>
      <c r="T14" s="98">
        <f t="shared" si="1"/>
        <v>3.2114880157551764E-3</v>
      </c>
      <c r="U14" s="98">
        <f t="shared" si="1"/>
        <v>2.5592282201836545E-3</v>
      </c>
      <c r="V14" s="98">
        <f t="shared" si="1"/>
        <v>2.3139754233300505E-3</v>
      </c>
    </row>
    <row r="15" spans="1:24">
      <c r="A15" s="46"/>
      <c r="B15" s="98">
        <f t="shared" si="0"/>
        <v>2.0379422682866239E-3</v>
      </c>
      <c r="C15" s="98">
        <f t="shared" si="1"/>
        <v>2.3065235692989474E-3</v>
      </c>
      <c r="D15" s="98">
        <f t="shared" si="1"/>
        <v>3.0289598334033818E-3</v>
      </c>
      <c r="E15" s="98">
        <f t="shared" si="1"/>
        <v>3.8561546667966514E-3</v>
      </c>
      <c r="F15" s="98">
        <f t="shared" si="1"/>
        <v>4.5813563184081306E-3</v>
      </c>
      <c r="G15" s="98">
        <f t="shared" si="1"/>
        <v>5.189038910959955E-3</v>
      </c>
      <c r="H15" s="98">
        <f t="shared" si="1"/>
        <v>5.6796866068998418E-3</v>
      </c>
      <c r="I15" s="98">
        <f t="shared" si="1"/>
        <v>6.060693144805388E-3</v>
      </c>
      <c r="J15" s="98">
        <f t="shared" si="1"/>
        <v>6.3318682698758292E-3</v>
      </c>
      <c r="K15" s="98">
        <f t="shared" si="1"/>
        <v>6.4963682079599233E-3</v>
      </c>
      <c r="L15" s="98">
        <f t="shared" si="1"/>
        <v>6.5528811906103443E-3</v>
      </c>
      <c r="M15" s="98">
        <f t="shared" si="1"/>
        <v>6.5034161022931389E-3</v>
      </c>
      <c r="N15" s="98">
        <f t="shared" si="1"/>
        <v>6.3462299348906849E-3</v>
      </c>
      <c r="O15" s="98">
        <f t="shared" si="1"/>
        <v>6.0828900024743884E-3</v>
      </c>
      <c r="P15" s="98">
        <f t="shared" si="1"/>
        <v>5.7103973182871135E-3</v>
      </c>
      <c r="Q15" s="98">
        <f t="shared" si="1"/>
        <v>5.2290142946666398E-3</v>
      </c>
      <c r="R15" s="98">
        <f t="shared" si="1"/>
        <v>4.6310224851560666E-3</v>
      </c>
      <c r="S15" s="98">
        <f t="shared" si="1"/>
        <v>3.9151044391615162E-3</v>
      </c>
      <c r="T15" s="98">
        <f t="shared" si="1"/>
        <v>3.0947568714529403E-3</v>
      </c>
      <c r="U15" s="98">
        <f t="shared" si="1"/>
        <v>2.3763981801081715E-3</v>
      </c>
      <c r="V15" s="98">
        <f t="shared" si="1"/>
        <v>2.1099550502113101E-3</v>
      </c>
    </row>
    <row r="16" spans="1:24">
      <c r="A16" s="46"/>
      <c r="B16" s="98">
        <f t="shared" si="0"/>
        <v>1.8280043552350645E-3</v>
      </c>
      <c r="C16" s="98">
        <f t="shared" si="1"/>
        <v>2.1171925608563626E-3</v>
      </c>
      <c r="D16" s="98">
        <f t="shared" si="1"/>
        <v>2.9149753556233261E-3</v>
      </c>
      <c r="E16" s="98">
        <f t="shared" si="1"/>
        <v>3.7971067862799229E-3</v>
      </c>
      <c r="F16" s="98">
        <f t="shared" si="1"/>
        <v>4.5422274844119075E-3</v>
      </c>
      <c r="G16" s="98">
        <f t="shared" si="1"/>
        <v>5.1587232805196878E-3</v>
      </c>
      <c r="H16" s="98">
        <f t="shared" si="1"/>
        <v>5.6522195530749487E-3</v>
      </c>
      <c r="I16" s="98">
        <f t="shared" si="1"/>
        <v>6.0349503446630618E-3</v>
      </c>
      <c r="J16" s="98">
        <f t="shared" si="1"/>
        <v>6.3064012632124489E-3</v>
      </c>
      <c r="K16" s="98">
        <f t="shared" si="1"/>
        <v>6.4714080158844306E-3</v>
      </c>
      <c r="L16" s="98">
        <f t="shared" si="1"/>
        <v>6.5277400871806696E-3</v>
      </c>
      <c r="M16" s="98">
        <f t="shared" si="1"/>
        <v>6.4784857467918514E-3</v>
      </c>
      <c r="N16" s="98">
        <f t="shared" si="1"/>
        <v>6.3208098934790583E-3</v>
      </c>
      <c r="O16" s="98">
        <f t="shared" si="1"/>
        <v>6.057188260932103E-3</v>
      </c>
      <c r="P16" s="98">
        <f t="shared" si="1"/>
        <v>5.682891267204746E-3</v>
      </c>
      <c r="Q16" s="98">
        <f t="shared" si="1"/>
        <v>5.1984404887980597E-3</v>
      </c>
      <c r="R16" s="98">
        <f t="shared" si="1"/>
        <v>4.5910384088957154E-3</v>
      </c>
      <c r="S16" s="98">
        <f t="shared" si="1"/>
        <v>3.8538243920935421E-3</v>
      </c>
      <c r="T16" s="98">
        <f t="shared" si="1"/>
        <v>2.9754017988541069E-3</v>
      </c>
      <c r="U16" s="98">
        <f t="shared" si="1"/>
        <v>2.1773909470819961E-3</v>
      </c>
      <c r="V16" s="98">
        <f t="shared" si="1"/>
        <v>1.8885993084838363E-3</v>
      </c>
    </row>
    <row r="17" spans="1:23">
      <c r="A17" s="46"/>
      <c r="B17" s="98">
        <f t="shared" si="0"/>
        <v>1.5996689623585375E-3</v>
      </c>
      <c r="C17" s="98">
        <f t="shared" si="1"/>
        <v>1.9092165912073691E-3</v>
      </c>
      <c r="D17" s="98">
        <f t="shared" si="1"/>
        <v>2.7992853534259507E-3</v>
      </c>
      <c r="E17" s="98">
        <f t="shared" si="1"/>
        <v>3.7428295165581982E-3</v>
      </c>
      <c r="F17" s="98">
        <f t="shared" si="1"/>
        <v>4.5069598600671855E-3</v>
      </c>
      <c r="G17" s="98">
        <f t="shared" si="1"/>
        <v>5.1322038283091098E-3</v>
      </c>
      <c r="H17" s="98">
        <f t="shared" si="1"/>
        <v>5.628076339262187E-3</v>
      </c>
      <c r="I17" s="98">
        <f t="shared" si="1"/>
        <v>6.0126216043982841E-3</v>
      </c>
      <c r="J17" s="98">
        <f t="shared" si="1"/>
        <v>6.2841433775782532E-3</v>
      </c>
      <c r="K17" s="98">
        <f t="shared" si="1"/>
        <v>6.4497803506948399E-3</v>
      </c>
      <c r="L17" s="98">
        <f t="shared" si="1"/>
        <v>6.5057887783761944E-3</v>
      </c>
      <c r="M17" s="98">
        <f t="shared" ref="C17:V22" si="3">M207</f>
        <v>6.4568834467424807E-3</v>
      </c>
      <c r="N17" s="98">
        <f t="shared" si="3"/>
        <v>6.2985896869178692E-3</v>
      </c>
      <c r="O17" s="98">
        <f t="shared" si="3"/>
        <v>6.0348914940601935E-3</v>
      </c>
      <c r="P17" s="98">
        <f t="shared" si="3"/>
        <v>5.6587009946289001E-3</v>
      </c>
      <c r="Q17" s="98">
        <f t="shared" si="3"/>
        <v>5.1716754689289631E-3</v>
      </c>
      <c r="R17" s="98">
        <f t="shared" si="3"/>
        <v>4.5549636422521434E-3</v>
      </c>
      <c r="S17" s="98">
        <f t="shared" si="3"/>
        <v>3.7974712831003897E-3</v>
      </c>
      <c r="T17" s="98">
        <f t="shared" si="3"/>
        <v>2.8545066777223818E-3</v>
      </c>
      <c r="U17" s="98">
        <f t="shared" si="3"/>
        <v>1.9596558829057557E-3</v>
      </c>
      <c r="V17" s="98">
        <f t="shared" si="3"/>
        <v>1.6488607997575809E-3</v>
      </c>
    </row>
    <row r="18" spans="1:23">
      <c r="A18" s="46"/>
      <c r="B18" s="98">
        <f t="shared" si="0"/>
        <v>1.3524699917730348E-3</v>
      </c>
      <c r="C18" s="98">
        <f t="shared" si="3"/>
        <v>1.6793469969211541E-3</v>
      </c>
      <c r="D18" s="98">
        <f t="shared" si="3"/>
        <v>2.6836556166948745E-3</v>
      </c>
      <c r="E18" s="98">
        <f t="shared" si="3"/>
        <v>3.694742851332145E-3</v>
      </c>
      <c r="F18" s="98">
        <f t="shared" si="3"/>
        <v>4.4759133621580576E-3</v>
      </c>
      <c r="G18" s="98">
        <f t="shared" si="3"/>
        <v>5.1097654308541653E-3</v>
      </c>
      <c r="H18" s="98">
        <f t="shared" si="3"/>
        <v>5.6073492706088931E-3</v>
      </c>
      <c r="I18" s="98">
        <f t="shared" si="3"/>
        <v>5.9938489311815212E-3</v>
      </c>
      <c r="J18" s="98">
        <f t="shared" si="3"/>
        <v>6.2651558405188573E-3</v>
      </c>
      <c r="K18" s="98">
        <f t="shared" si="3"/>
        <v>6.4316019679793611E-3</v>
      </c>
      <c r="L18" s="98">
        <f t="shared" si="3"/>
        <v>6.487085559350762E-3</v>
      </c>
      <c r="M18" s="98">
        <f t="shared" si="3"/>
        <v>6.4387263189067791E-3</v>
      </c>
      <c r="N18" s="98">
        <f t="shared" si="3"/>
        <v>6.2796309319017585E-3</v>
      </c>
      <c r="O18" s="98">
        <f t="shared" si="3"/>
        <v>6.0161438472024877E-3</v>
      </c>
      <c r="P18" s="98">
        <f t="shared" si="3"/>
        <v>5.6379220746024675E-3</v>
      </c>
      <c r="Q18" s="98">
        <f t="shared" si="3"/>
        <v>5.1490150896724481E-3</v>
      </c>
      <c r="R18" s="98">
        <f t="shared" si="3"/>
        <v>4.5231787910451392E-3</v>
      </c>
      <c r="S18" s="98">
        <f t="shared" si="3"/>
        <v>3.7475247507699123E-3</v>
      </c>
      <c r="T18" s="98">
        <f t="shared" si="3"/>
        <v>2.7339074245709308E-3</v>
      </c>
      <c r="U18" s="98">
        <f t="shared" si="3"/>
        <v>1.7198431505344124E-3</v>
      </c>
      <c r="V18" s="98">
        <f t="shared" si="3"/>
        <v>1.390217806665512E-3</v>
      </c>
    </row>
    <row r="19" spans="1:23">
      <c r="A19" s="46"/>
      <c r="B19" s="98">
        <f t="shared" si="0"/>
        <v>1.086664730458653E-3</v>
      </c>
      <c r="C19" s="98">
        <f t="shared" si="3"/>
        <v>1.4228311941992388E-3</v>
      </c>
      <c r="D19" s="98">
        <f t="shared" si="3"/>
        <v>2.570652147734069E-3</v>
      </c>
      <c r="E19" s="98">
        <f t="shared" si="3"/>
        <v>3.6542494788274222E-3</v>
      </c>
      <c r="F19" s="98">
        <f t="shared" si="3"/>
        <v>4.4492771025868233E-3</v>
      </c>
      <c r="G19" s="98">
        <f t="shared" si="3"/>
        <v>5.0915548599536429E-3</v>
      </c>
      <c r="H19" s="98">
        <f t="shared" si="3"/>
        <v>5.589982521995455E-3</v>
      </c>
      <c r="I19" s="98">
        <f t="shared" si="3"/>
        <v>5.9786411157084305E-3</v>
      </c>
      <c r="J19" s="98">
        <f t="shared" si="3"/>
        <v>6.2493583698769381E-3</v>
      </c>
      <c r="K19" s="98">
        <f t="shared" si="3"/>
        <v>6.4168571496542063E-3</v>
      </c>
      <c r="L19" s="98">
        <f t="shared" si="3"/>
        <v>6.4715484016273171E-3</v>
      </c>
      <c r="M19" s="98">
        <f t="shared" si="3"/>
        <v>6.4239990392080341E-3</v>
      </c>
      <c r="N19" s="98">
        <f t="shared" si="3"/>
        <v>6.263853700473586E-3</v>
      </c>
      <c r="O19" s="98">
        <f t="shared" si="3"/>
        <v>6.00095625212282E-3</v>
      </c>
      <c r="P19" s="98">
        <f t="shared" si="3"/>
        <v>5.6205015441498996E-3</v>
      </c>
      <c r="Q19" s="98">
        <f t="shared" si="3"/>
        <v>5.1306164478225804E-3</v>
      </c>
      <c r="R19" s="98">
        <f t="shared" si="3"/>
        <v>4.4958912383959377E-3</v>
      </c>
      <c r="S19" s="98">
        <f t="shared" si="3"/>
        <v>3.705447325403316E-3</v>
      </c>
      <c r="T19" s="98">
        <f t="shared" si="3"/>
        <v>2.6162659813867249E-3</v>
      </c>
      <c r="U19" s="98">
        <f t="shared" si="3"/>
        <v>1.4530316837411282E-3</v>
      </c>
      <c r="V19" s="98">
        <f t="shared" si="3"/>
        <v>1.1128290250817473E-3</v>
      </c>
    </row>
    <row r="20" spans="1:23">
      <c r="A20" s="46"/>
      <c r="B20" s="98">
        <f t="shared" si="0"/>
        <v>8.0409092759110422E-4</v>
      </c>
      <c r="C20" s="98">
        <f t="shared" si="3"/>
        <v>1.1328263309919445E-3</v>
      </c>
      <c r="D20" s="98">
        <f t="shared" si="3"/>
        <v>2.4644541129504234E-3</v>
      </c>
      <c r="E20" s="98">
        <f t="shared" si="3"/>
        <v>3.6228505685353195E-3</v>
      </c>
      <c r="F20" s="98">
        <f t="shared" si="3"/>
        <v>4.4273464925784628E-3</v>
      </c>
      <c r="G20" s="98">
        <f t="shared" si="3"/>
        <v>5.0778102786513558E-3</v>
      </c>
      <c r="H20" s="98">
        <f t="shared" si="3"/>
        <v>5.5760441956084483E-3</v>
      </c>
      <c r="I20" s="98">
        <f t="shared" si="3"/>
        <v>5.9671164551560844E-3</v>
      </c>
      <c r="J20" s="98">
        <f t="shared" si="3"/>
        <v>6.2367971870945366E-3</v>
      </c>
      <c r="K20" s="98">
        <f t="shared" si="3"/>
        <v>6.4056434636835134E-3</v>
      </c>
      <c r="L20" s="98">
        <f t="shared" si="3"/>
        <v>6.45922182556665E-3</v>
      </c>
      <c r="M20" s="98">
        <f t="shared" si="3"/>
        <v>6.412799467632381E-3</v>
      </c>
      <c r="N20" s="98">
        <f t="shared" si="3"/>
        <v>6.2513044580147798E-3</v>
      </c>
      <c r="O20" s="98">
        <f t="shared" si="3"/>
        <v>5.9894486983946256E-3</v>
      </c>
      <c r="P20" s="98">
        <f t="shared" si="3"/>
        <v>5.6065098397053044E-3</v>
      </c>
      <c r="Q20" s="98">
        <f t="shared" si="3"/>
        <v>5.1167263037754764E-3</v>
      </c>
      <c r="R20" s="98">
        <f t="shared" si="3"/>
        <v>4.4734120872054481E-3</v>
      </c>
      <c r="S20" s="98">
        <f t="shared" si="3"/>
        <v>3.672795882072834E-3</v>
      </c>
      <c r="T20" s="98">
        <f t="shared" si="3"/>
        <v>2.50589990740529E-3</v>
      </c>
      <c r="U20" s="98">
        <f t="shared" si="3"/>
        <v>1.152186227753976E-3</v>
      </c>
      <c r="V20" s="98">
        <f t="shared" si="3"/>
        <v>8.1853365409133999E-4</v>
      </c>
    </row>
    <row r="21" spans="1:23">
      <c r="A21" s="46"/>
      <c r="B21" s="98">
        <f t="shared" si="0"/>
        <v>5.092843167619366E-4</v>
      </c>
      <c r="C21" s="98">
        <f t="shared" si="3"/>
        <v>7.9895083405741427E-4</v>
      </c>
      <c r="D21" s="98">
        <f t="shared" si="3"/>
        <v>2.3715316012742908E-3</v>
      </c>
      <c r="E21" s="98">
        <f t="shared" si="3"/>
        <v>3.6015962237346544E-3</v>
      </c>
      <c r="F21" s="98">
        <f t="shared" si="3"/>
        <v>4.4103683607868982E-3</v>
      </c>
      <c r="G21" s="98">
        <f t="shared" si="3"/>
        <v>5.0685539885808812E-3</v>
      </c>
      <c r="H21" s="98">
        <f t="shared" si="3"/>
        <v>5.5655312304538837E-3</v>
      </c>
      <c r="I21" s="98">
        <f t="shared" si="3"/>
        <v>5.9592257760000978E-3</v>
      </c>
      <c r="J21" s="98">
        <f t="shared" si="3"/>
        <v>6.2274369920490872E-3</v>
      </c>
      <c r="K21" s="98">
        <f t="shared" si="3"/>
        <v>6.3979027830826322E-3</v>
      </c>
      <c r="L21" s="98">
        <f t="shared" si="3"/>
        <v>6.4500658376571646E-3</v>
      </c>
      <c r="M21" s="98">
        <f t="shared" si="3"/>
        <v>6.4050696101391252E-3</v>
      </c>
      <c r="N21" s="98">
        <f t="shared" si="3"/>
        <v>6.2419484557485532E-3</v>
      </c>
      <c r="O21" s="98">
        <f t="shared" si="3"/>
        <v>5.9815729765055866E-3</v>
      </c>
      <c r="P21" s="98">
        <f t="shared" si="3"/>
        <v>5.5959466950276154E-3</v>
      </c>
      <c r="Q21" s="98">
        <f t="shared" si="3"/>
        <v>5.1073727218871956E-3</v>
      </c>
      <c r="R21" s="98">
        <f t="shared" si="3"/>
        <v>4.4560035262093452E-3</v>
      </c>
      <c r="S21" s="98">
        <f t="shared" si="3"/>
        <v>3.6506643351693849E-3</v>
      </c>
      <c r="T21" s="98">
        <f t="shared" si="3"/>
        <v>2.4094870395246801E-3</v>
      </c>
      <c r="U21" s="98">
        <f t="shared" si="3"/>
        <v>8.0661612779611073E-4</v>
      </c>
      <c r="V21" s="98">
        <f t="shared" si="3"/>
        <v>5.1187781292676637E-4</v>
      </c>
    </row>
    <row r="22" spans="1:23">
      <c r="A22" s="46"/>
      <c r="B22" s="98">
        <f t="shared" si="0"/>
        <v>2.1168357178039983E-4</v>
      </c>
      <c r="C22" s="98">
        <f t="shared" si="3"/>
        <v>4.0537653413832763E-4</v>
      </c>
      <c r="D22" s="98">
        <f t="shared" si="3"/>
        <v>2.302398766389427E-3</v>
      </c>
      <c r="E22" s="98">
        <f t="shared" si="3"/>
        <v>3.5906905642786938E-3</v>
      </c>
      <c r="F22" s="98">
        <f t="shared" si="3"/>
        <v>4.3989950949584588E-3</v>
      </c>
      <c r="G22" s="98">
        <f t="shared" si="3"/>
        <v>5.0636662212545083E-3</v>
      </c>
      <c r="H22" s="98">
        <f t="shared" si="3"/>
        <v>5.5587057968977298E-3</v>
      </c>
      <c r="I22" s="98">
        <f t="shared" si="3"/>
        <v>5.9548922442254886E-3</v>
      </c>
      <c r="J22" s="98">
        <f t="shared" si="3"/>
        <v>6.2214645549660292E-3</v>
      </c>
      <c r="K22" s="98">
        <f t="shared" si="3"/>
        <v>6.3935791668572545E-3</v>
      </c>
      <c r="L22" s="98">
        <f t="shared" si="3"/>
        <v>6.4442517904593549E-3</v>
      </c>
      <c r="M22" s="98">
        <f t="shared" si="3"/>
        <v>6.4007531150949573E-3</v>
      </c>
      <c r="N22" s="98">
        <f t="shared" si="3"/>
        <v>6.2359738337667212E-3</v>
      </c>
      <c r="O22" s="98">
        <f t="shared" si="3"/>
        <v>5.9772511165074862E-3</v>
      </c>
      <c r="P22" s="98">
        <f t="shared" si="3"/>
        <v>5.5890790361507129E-3</v>
      </c>
      <c r="Q22" s="98">
        <f t="shared" si="3"/>
        <v>5.1024352950042482E-3</v>
      </c>
      <c r="R22" s="98">
        <f t="shared" si="3"/>
        <v>4.444337746789693E-3</v>
      </c>
      <c r="S22" s="98">
        <f t="shared" si="3"/>
        <v>3.6392714895462012E-3</v>
      </c>
      <c r="T22" s="98">
        <f t="shared" si="3"/>
        <v>2.3378610868863229E-3</v>
      </c>
      <c r="U22" s="98">
        <f t="shared" si="3"/>
        <v>4.0007048177904205E-4</v>
      </c>
      <c r="V22" s="98">
        <f t="shared" si="3"/>
        <v>2.0248232266522413E-4</v>
      </c>
    </row>
    <row r="23" spans="1:23">
      <c r="A23" s="44" t="s">
        <v>3</v>
      </c>
      <c r="B23" s="83">
        <f>IF(Device!$C$6&gt;0,Phi_p!B23-Device!$O$6*LN($S$1+SQRT($S$1^2+EXP((Phi_p!B23-Phi_n!B23)/Device!$O$6)))-$K$1,Phi_n!B23+Device!$O$6*LN($S$1+SQRT($S$1^2+EXP((Phi_p!B23-Phi_n!B23)/Device!$O$6)))-$K$1)</f>
        <v>-7.0963467979356931E-5</v>
      </c>
      <c r="C23" s="83">
        <f>IF(Device!$C$6&gt;0,Phi_p!C23-Device!$O$6*LN($S$1+SQRT($S$1^2+EXP((Phi_p!C23-Phi_n!C23)/Device!$O$6)))-$K$1,Phi_n!C23+Device!$O$6*LN($S$1+SQRT($S$1^2+EXP((Phi_p!C23-Phi_n!C23)/Device!$O$6)))-$K$1)</f>
        <v>-7.276216700485838E-5</v>
      </c>
      <c r="D23" s="83">
        <f>IF(Device!$C$6&gt;0,Phi_p!D23-Device!$O$6*LN($S$1+SQRT($S$1^2+EXP((Phi_p!D23-Phi_n!D23)/Device!$O$6)))-$K$1,Phi_n!D23+Device!$O$6*LN($S$1+SQRT($S$1^2+EXP((Phi_p!D23-Phi_n!D23)/Device!$O$6)))-$K$1)</f>
        <v>2.2739434837840133E-3</v>
      </c>
      <c r="E23" s="83">
        <f>IF(Device!$C$6&gt;0,Phi_p!E23-Device!$O$6*LN($S$1+SQRT($S$1^2+EXP((Phi_p!E23-Phi_n!E23)/Device!$O$6)))-$K$1,Phi_n!E23+Device!$O$6*LN($S$1+SQRT($S$1^2+EXP((Phi_p!E23-Phi_n!E23)/Device!$O$6)))-$K$1)</f>
        <v>3.5880729518693588E-3</v>
      </c>
      <c r="F23" s="83">
        <f>IF(Device!$C$6&gt;0,Phi_p!F23-Device!$O$6*LN($S$1+SQRT($S$1^2+EXP((Phi_p!F23-Phi_n!F23)/Device!$O$6)))-$K$1,Phi_n!F23+Device!$O$6*LN($S$1+SQRT($S$1^2+EXP((Phi_p!F23-Phi_n!F23)/Device!$O$6)))-$K$1)</f>
        <v>4.3945784767870366E-3</v>
      </c>
      <c r="G23" s="83">
        <f>IF(Device!$C$6&gt;0,Phi_p!G23-Device!$O$6*LN($S$1+SQRT($S$1^2+EXP((Phi_p!G23-Phi_n!G23)/Device!$O$6)))-$K$1,Phi_n!G23+Device!$O$6*LN($S$1+SQRT($S$1^2+EXP((Phi_p!G23-Phi_n!G23)/Device!$O$6)))-$K$1)</f>
        <v>5.0623298320620069E-3</v>
      </c>
      <c r="H23" s="83">
        <f>IF(Device!$C$6&gt;0,Phi_p!H23-Device!$O$6*LN($S$1+SQRT($S$1^2+EXP((Phi_p!H23-Phi_n!H23)/Device!$O$6)))-$K$1,Phi_n!H23+Device!$O$6*LN($S$1+SQRT($S$1^2+EXP((Phi_p!H23-Phi_n!H23)/Device!$O$6)))-$K$1)</f>
        <v>5.5561159502106605E-3</v>
      </c>
      <c r="I23" s="83">
        <f>IF(Device!$C$6&gt;0,Phi_p!I23-Device!$O$6*LN($S$1+SQRT($S$1^2+EXP((Phi_p!I23-Phi_n!I23)/Device!$O$6)))-$K$1,Phi_n!I23+Device!$O$6*LN($S$1+SQRT($S$1^2+EXP((Phi_p!I23-Phi_n!I23)/Device!$O$6)))-$K$1)</f>
        <v>5.9535963139546455E-3</v>
      </c>
      <c r="J23" s="83">
        <f>IF(Device!$C$6&gt;0,Phi_p!J23-Device!$O$6*LN($S$1+SQRT($S$1^2+EXP((Phi_p!J23-Phi_n!J23)/Device!$O$6)))-$K$1,Phi_n!J23+Device!$O$6*LN($S$1+SQRT($S$1^2+EXP((Phi_p!J23-Phi_n!J23)/Device!$O$6)))-$K$1)</f>
        <v>6.2192364284047175E-3</v>
      </c>
      <c r="K23" s="83">
        <f>IF(Device!$C$6&gt;0,Phi_p!K23-Device!$O$6*LN($S$1+SQRT($S$1^2+EXP((Phi_p!K23-Phi_n!K23)/Device!$O$6)))-$K$1,Phi_n!K23+Device!$O$6*LN($S$1+SQRT($S$1^2+EXP((Phi_p!K23-Phi_n!K23)/Device!$O$6)))-$K$1)</f>
        <v>6.3922434743448053E-3</v>
      </c>
      <c r="L23" s="83">
        <f>IF(Device!$C$6&gt;0,Phi_p!L23-Device!$O$6*LN($S$1+SQRT($S$1^2+EXP((Phi_p!L23-Phi_n!L23)/Device!$O$6)))-$K$1,Phi_n!L23+Device!$O$6*LN($S$1+SQRT($S$1^2+EXP((Phi_p!L23-Phi_n!L23)/Device!$O$6)))-$K$1)</f>
        <v>6.4420931878185206E-3</v>
      </c>
      <c r="M23" s="83">
        <f>IF(Device!$C$6&gt;0,Phi_p!M23-Device!$O$6*LN($S$1+SQRT($S$1^2+EXP((Phi_p!M23-Phi_n!M23)/Device!$O$6)))-$K$1,Phi_n!M23+Device!$O$6*LN($S$1+SQRT($S$1^2+EXP((Phi_p!M23-Phi_n!M23)/Device!$O$6)))-$K$1)</f>
        <v>6.3994192715373099E-3</v>
      </c>
      <c r="N23" s="83">
        <f>IF(Device!$C$6&gt;0,Phi_p!N23-Device!$O$6*LN($S$1+SQRT($S$1^2+EXP((Phi_p!N23-Phi_n!N23)/Device!$O$6)))-$K$1,Phi_n!N23+Device!$O$6*LN($S$1+SQRT($S$1^2+EXP((Phi_p!N23-Phi_n!N23)/Device!$O$6)))-$K$1)</f>
        <v>6.2337409313711345E-3</v>
      </c>
      <c r="O23" s="83">
        <f>IF(Device!$C$6&gt;0,Phi_p!O23-Device!$O$6*LN($S$1+SQRT($S$1^2+EXP((Phi_p!O23-Phi_n!O23)/Device!$O$6)))-$K$1,Phi_n!O23+Device!$O$6*LN($S$1+SQRT($S$1^2+EXP((Phi_p!O23-Phi_n!O23)/Device!$O$6)))-$K$1)</f>
        <v>5.9759580228442855E-3</v>
      </c>
      <c r="P23" s="83">
        <f>IF(Device!$C$6&gt;0,Phi_p!P23-Device!$O$6*LN($S$1+SQRT($S$1^2+EXP((Phi_p!P23-Phi_n!P23)/Device!$O$6)))-$K$1,Phi_n!P23+Device!$O$6*LN($S$1+SQRT($S$1^2+EXP((Phi_p!P23-Phi_n!P23)/Device!$O$6)))-$K$1)</f>
        <v>5.5864659018020069E-3</v>
      </c>
      <c r="Q23" s="83">
        <f>IF(Device!$C$6&gt;0,Phi_p!Q23-Device!$O$6*LN($S$1+SQRT($S$1^2+EXP((Phi_p!Q23-Phi_n!Q23)/Device!$O$6)))-$K$1,Phi_n!Q23+Device!$O$6*LN($S$1+SQRT($S$1^2+EXP((Phi_p!Q23-Phi_n!Q23)/Device!$O$6)))-$K$1)</f>
        <v>5.1010833236008746E-3</v>
      </c>
      <c r="R23" s="83">
        <f>IF(Device!$C$6&gt;0,Phi_p!R23-Device!$O$6*LN($S$1+SQRT($S$1^2+EXP((Phi_p!R23-Phi_n!R23)/Device!$O$6)))-$K$1,Phi_n!R23+Device!$O$6*LN($S$1+SQRT($S$1^2+EXP((Phi_p!R23-Phi_n!R23)/Device!$O$6)))-$K$1)</f>
        <v>4.4398030463798643E-3</v>
      </c>
      <c r="S23" s="83">
        <f>IF(Device!$C$6&gt;0,Phi_p!S23-Device!$O$6*LN($S$1+SQRT($S$1^2+EXP((Phi_p!S23-Phi_n!S23)/Device!$O$6)))-$K$1,Phi_n!S23+Device!$O$6*LN($S$1+SQRT($S$1^2+EXP((Phi_p!S23-Phi_n!S23)/Device!$O$6)))-$K$1)</f>
        <v>3.6365110229982234E-3</v>
      </c>
      <c r="T23" s="83">
        <f>IF(Device!$C$6&gt;0,Phi_p!T23-Device!$O$6*LN($S$1+SQRT($S$1^2+EXP((Phi_p!T23-Phi_n!T23)/Device!$O$6)))-$K$1,Phi_n!T23+Device!$O$6*LN($S$1+SQRT($S$1^2+EXP((Phi_p!T23-Phi_n!T23)/Device!$O$6)))-$K$1)</f>
        <v>2.3084111197591572E-3</v>
      </c>
      <c r="U23" s="83">
        <f>IF(Device!$C$6&gt;0,Phi_p!U23-Device!$O$6*LN($S$1+SQRT($S$1^2+EXP((Phi_p!U23-Phi_n!U23)/Device!$O$6)))-$K$1,Phi_n!U23+Device!$O$6*LN($S$1+SQRT($S$1^2+EXP((Phi_p!U23-Phi_n!U23)/Device!$O$6)))-$K$1)</f>
        <v>-9.2995449493982196E-5</v>
      </c>
      <c r="V23" s="83">
        <f>IF(Device!$C$6&gt;0,Phi_p!V23-Device!$O$6*LN($S$1+SQRT($S$1^2+EXP((Phi_p!V23-Phi_n!V23)/Device!$O$6)))-$K$1,Phi_n!V23+Device!$O$6*LN($S$1+SQRT($S$1^2+EXP((Phi_p!V23-Phi_n!V23)/Device!$O$6)))-$K$1)</f>
        <v>-9.1575605656701864E-5</v>
      </c>
    </row>
    <row r="24" spans="1:23">
      <c r="A24" s="47"/>
      <c r="B24" s="46"/>
      <c r="C24" s="48"/>
      <c r="D24" s="41"/>
      <c r="E24" s="41"/>
      <c r="F24" s="41"/>
      <c r="G24" s="41"/>
      <c r="H24" s="41"/>
      <c r="I24" s="46"/>
      <c r="J24" s="41"/>
      <c r="K24" s="41"/>
      <c r="L24" s="41"/>
      <c r="M24" s="41"/>
      <c r="N24" s="41"/>
      <c r="O24" s="41"/>
      <c r="P24" s="41"/>
      <c r="Q24" s="41"/>
      <c r="R24" s="41"/>
      <c r="S24" s="41"/>
      <c r="T24" s="41"/>
      <c r="U24" s="41"/>
      <c r="V24" s="41"/>
      <c r="W24" s="41"/>
    </row>
    <row r="25" spans="1:23">
      <c r="A25" s="51" t="s">
        <v>215</v>
      </c>
      <c r="B25"/>
      <c r="C25"/>
      <c r="D25"/>
      <c r="E25"/>
      <c r="F25"/>
      <c r="G25"/>
      <c r="I25" s="4"/>
      <c r="L25" s="132"/>
    </row>
    <row r="26" spans="1:23">
      <c r="A26"/>
      <c r="B26" t="s">
        <v>223</v>
      </c>
      <c r="C26"/>
      <c r="D26"/>
      <c r="E26" t="s">
        <v>224</v>
      </c>
      <c r="F26"/>
      <c r="G26"/>
      <c r="H26" s="5"/>
    </row>
    <row r="27" spans="1:23">
      <c r="A27"/>
      <c r="B27" s="112" t="s">
        <v>0</v>
      </c>
      <c r="C27" s="112" t="s">
        <v>210</v>
      </c>
      <c r="D27"/>
      <c r="E27" s="112" t="s">
        <v>0</v>
      </c>
      <c r="F27" s="112" t="s">
        <v>210</v>
      </c>
      <c r="G27"/>
      <c r="H27" s="5"/>
    </row>
    <row r="28" spans="1:23">
      <c r="A28" s="19" t="s">
        <v>212</v>
      </c>
      <c r="B28" s="134">
        <f t="array" ref="B28:B48">TRANSPOSE(B3:V3)</f>
        <v>3.392232921067162E-3</v>
      </c>
      <c r="C28" s="134">
        <f t="array" ref="C28:C48">TRANSPOSE(B23:V23)</f>
        <v>-7.0963467979356931E-5</v>
      </c>
      <c r="D28"/>
      <c r="E28" s="96">
        <f t="array" ref="E28:F48">MMULT(Transform!B29:V49,B28:C48)</f>
        <v>5.5567119559863151E-3</v>
      </c>
      <c r="F28" s="96">
        <v>4.2658287793105858E-3</v>
      </c>
      <c r="G28"/>
      <c r="O28" s="42"/>
      <c r="P28" s="42"/>
      <c r="Q28" s="42"/>
      <c r="R28" s="42"/>
      <c r="S28" s="42"/>
      <c r="T28" s="42"/>
      <c r="U28" s="42"/>
      <c r="V28" s="42"/>
    </row>
    <row r="29" spans="1:23">
      <c r="A29" s="19"/>
      <c r="B29" s="134">
        <v>3.5946732417074245E-3</v>
      </c>
      <c r="C29" s="134">
        <v>-7.276216700485838E-5</v>
      </c>
      <c r="D29"/>
      <c r="E29" s="96">
        <v>-6.1573872533321678E-5</v>
      </c>
      <c r="F29" s="96">
        <v>-1.4323530042454004E-5</v>
      </c>
      <c r="G29"/>
    </row>
    <row r="30" spans="1:23">
      <c r="A30" s="19"/>
      <c r="B30" s="134">
        <v>4.0671308982250798E-3</v>
      </c>
      <c r="C30" s="134">
        <v>2.2739434837840133E-3</v>
      </c>
      <c r="D30"/>
      <c r="E30" s="96">
        <v>-1.7203779910320972E-3</v>
      </c>
      <c r="F30" s="96">
        <v>-2.8692854680012498E-3</v>
      </c>
      <c r="G30"/>
      <c r="K30" s="42"/>
      <c r="L30" s="42"/>
      <c r="M30" s="42"/>
      <c r="N30" s="42"/>
      <c r="O30" s="42"/>
      <c r="P30" s="42"/>
      <c r="Q30" s="42"/>
      <c r="R30" s="42"/>
      <c r="S30" s="42"/>
      <c r="T30" s="42"/>
      <c r="U30" s="42"/>
      <c r="V30" s="42"/>
    </row>
    <row r="31" spans="1:23">
      <c r="A31" s="19"/>
      <c r="B31" s="134">
        <v>4.6360270119940039E-3</v>
      </c>
      <c r="C31" s="134">
        <v>3.5880729518693588E-3</v>
      </c>
      <c r="D31"/>
      <c r="E31" s="96">
        <v>-2.8697089331559565E-5</v>
      </c>
      <c r="F31" s="96">
        <v>1.0781817244380937E-5</v>
      </c>
      <c r="G31"/>
    </row>
    <row r="32" spans="1:23">
      <c r="A32" s="19"/>
      <c r="B32" s="134">
        <v>5.2216631077306452E-3</v>
      </c>
      <c r="C32" s="134">
        <v>4.3945784767870366E-3</v>
      </c>
      <c r="D32"/>
      <c r="E32" s="96">
        <v>-2.3857848133618457E-4</v>
      </c>
      <c r="F32" s="96">
        <v>-1.0404467721580586E-3</v>
      </c>
      <c r="G32"/>
    </row>
    <row r="33" spans="1:23">
      <c r="A33" s="19"/>
      <c r="B33" s="134">
        <v>5.7634111403068733E-3</v>
      </c>
      <c r="C33" s="134">
        <v>5.0623298320620069E-3</v>
      </c>
      <c r="D33"/>
      <c r="E33" s="96">
        <v>-1.6856049011987031E-5</v>
      </c>
      <c r="F33" s="96">
        <v>9.6100801093400171E-6</v>
      </c>
      <c r="G33"/>
      <c r="K33" s="42"/>
      <c r="L33" s="42"/>
      <c r="M33" s="42"/>
      <c r="N33" s="42"/>
      <c r="O33" s="42"/>
      <c r="P33" s="42"/>
      <c r="Q33" s="42"/>
      <c r="R33" s="42"/>
      <c r="S33" s="42"/>
      <c r="T33" s="42"/>
      <c r="U33" s="42"/>
      <c r="V33" s="42"/>
      <c r="W33" s="5"/>
    </row>
    <row r="34" spans="1:23">
      <c r="A34" s="19"/>
      <c r="B34" s="134">
        <v>6.2262764683923555E-3</v>
      </c>
      <c r="C34" s="134">
        <v>5.5561159502106605E-3</v>
      </c>
      <c r="D34"/>
      <c r="E34" s="96">
        <v>-4.9873414987385982E-5</v>
      </c>
      <c r="F34" s="96">
        <v>-5.3653211192597472E-4</v>
      </c>
      <c r="G34"/>
      <c r="V34" s="2"/>
      <c r="W34" s="5"/>
    </row>
    <row r="35" spans="1:23">
      <c r="A35" s="19"/>
      <c r="B35" s="134">
        <v>6.5943214245062776E-3</v>
      </c>
      <c r="C35" s="134">
        <v>5.9535963139546455E-3</v>
      </c>
      <c r="D35"/>
      <c r="E35" s="96">
        <v>-1.0423100254253241E-5</v>
      </c>
      <c r="F35" s="96">
        <v>5.9930787287269095E-6</v>
      </c>
      <c r="G35"/>
      <c r="K35" s="42"/>
      <c r="L35" s="42"/>
      <c r="M35" s="42"/>
      <c r="N35" s="42"/>
      <c r="O35" s="42"/>
      <c r="P35" s="42"/>
      <c r="Q35" s="42"/>
      <c r="R35" s="42"/>
      <c r="S35" s="42"/>
      <c r="T35" s="42"/>
      <c r="U35" s="42"/>
      <c r="V35" s="42"/>
      <c r="W35" s="5"/>
    </row>
    <row r="36" spans="1:23">
      <c r="A36" s="19"/>
      <c r="B36" s="134">
        <v>6.8605100206803882E-3</v>
      </c>
      <c r="C36" s="134">
        <v>6.2192364284047175E-3</v>
      </c>
      <c r="D36"/>
      <c r="E36" s="96">
        <v>-1.4105473941947063E-5</v>
      </c>
      <c r="F36" s="96">
        <v>-2.6788192299452649E-4</v>
      </c>
      <c r="G36" s="112" t="s">
        <v>179</v>
      </c>
    </row>
    <row r="37" spans="1:23">
      <c r="A37" s="19"/>
      <c r="B37" s="134">
        <v>7.0220982430359014E-3</v>
      </c>
      <c r="C37" s="134">
        <v>6.3922434743448053E-3</v>
      </c>
      <c r="D37"/>
      <c r="E37" s="96">
        <v>-6.3742101074039316E-6</v>
      </c>
      <c r="F37" s="96">
        <v>3.044613678159965E-6</v>
      </c>
      <c r="G37" s="112" t="s">
        <v>200</v>
      </c>
      <c r="V37" s="2"/>
      <c r="W37" s="5"/>
    </row>
    <row r="38" spans="1:23">
      <c r="A38" s="19"/>
      <c r="B38" s="134">
        <v>7.0780674655179787E-3</v>
      </c>
      <c r="C38" s="134">
        <v>6.4420931878185206E-3</v>
      </c>
      <c r="D38"/>
      <c r="E38" s="96">
        <v>-5.6102231904389178E-6</v>
      </c>
      <c r="F38" s="96">
        <v>-9.6094029724963666E-5</v>
      </c>
      <c r="G38" s="112" t="s">
        <v>178</v>
      </c>
      <c r="V38" s="2"/>
      <c r="W38" s="5"/>
    </row>
    <row r="39" spans="1:23">
      <c r="A39" s="19"/>
      <c r="B39" s="134">
        <v>7.0283241401973284E-3</v>
      </c>
      <c r="C39" s="134">
        <v>6.3994192715373099E-3</v>
      </c>
      <c r="D39"/>
      <c r="E39" s="96">
        <v>-3.7394841787318834E-6</v>
      </c>
      <c r="F39" s="96">
        <v>9.26668184205819E-7</v>
      </c>
      <c r="G39" s="112" t="s">
        <v>179</v>
      </c>
      <c r="V39" s="2"/>
      <c r="W39" s="5"/>
    </row>
    <row r="40" spans="1:23">
      <c r="A40" s="19"/>
      <c r="B40" s="134">
        <v>6.8733509060429077E-3</v>
      </c>
      <c r="C40" s="134">
        <v>6.2337409313711345E-3</v>
      </c>
      <c r="D40"/>
      <c r="E40" s="96">
        <v>-2.7487853424029609E-6</v>
      </c>
      <c r="F40" s="96">
        <v>1.8316276353140067E-5</v>
      </c>
      <c r="G40"/>
    </row>
    <row r="41" spans="1:23">
      <c r="A41" s="19"/>
      <c r="B41" s="134">
        <v>6.6145703031633141E-3</v>
      </c>
      <c r="C41" s="134">
        <v>5.9759580228442855E-3</v>
      </c>
      <c r="D41"/>
      <c r="E41" s="96">
        <v>-2.0243903208230188E-6</v>
      </c>
      <c r="F41" s="96">
        <v>-5.1094519306318907E-7</v>
      </c>
      <c r="G41"/>
    </row>
    <row r="42" spans="1:23">
      <c r="A42" s="19"/>
      <c r="B42" s="134">
        <v>6.2553095987334939E-3</v>
      </c>
      <c r="C42" s="134">
        <v>5.5864659018020069E-3</v>
      </c>
      <c r="D42"/>
      <c r="E42" s="96">
        <v>-1.3528037569760247E-6</v>
      </c>
      <c r="F42" s="96">
        <v>9.1765463088295141E-5</v>
      </c>
      <c r="G42"/>
    </row>
    <row r="43" spans="1:23">
      <c r="A43" s="19"/>
      <c r="B43" s="134">
        <v>5.803379880056081E-3</v>
      </c>
      <c r="C43" s="134">
        <v>5.1010833236008746E-3</v>
      </c>
      <c r="D43"/>
      <c r="E43" s="96">
        <v>-9.5040628166770131E-7</v>
      </c>
      <c r="F43" s="96">
        <v>-1.4048530163222153E-6</v>
      </c>
      <c r="G43"/>
    </row>
    <row r="44" spans="1:23">
      <c r="A44" s="19"/>
      <c r="B44" s="134">
        <v>5.2765424272969708E-3</v>
      </c>
      <c r="C44" s="134">
        <v>4.4398030463798643E-3</v>
      </c>
      <c r="D44"/>
      <c r="E44" s="96">
        <v>-5.659526393211932E-7</v>
      </c>
      <c r="F44" s="96">
        <v>1.3311234534978366E-4</v>
      </c>
      <c r="G44"/>
    </row>
    <row r="45" spans="1:23">
      <c r="A45" s="19"/>
      <c r="B45" s="134">
        <v>4.7129906219464113E-3</v>
      </c>
      <c r="C45" s="134">
        <v>3.6365110229982234E-3</v>
      </c>
      <c r="D45"/>
      <c r="E45" s="96">
        <v>-3.4484961547001408E-7</v>
      </c>
      <c r="F45" s="96">
        <v>-1.8577032596691764E-6</v>
      </c>
      <c r="G45"/>
    </row>
    <row r="46" spans="1:23">
      <c r="A46" s="19"/>
      <c r="B46" s="134">
        <v>4.1846878945256405E-3</v>
      </c>
      <c r="C46" s="134">
        <v>2.3084111197591572E-3</v>
      </c>
      <c r="D46"/>
      <c r="E46" s="96">
        <v>-1.6748392246682315E-7</v>
      </c>
      <c r="F46" s="96">
        <v>1.4846478424561827E-4</v>
      </c>
      <c r="G46"/>
    </row>
    <row r="47" spans="1:23">
      <c r="A47" s="19"/>
      <c r="B47" s="134">
        <v>3.7976006939279827E-3</v>
      </c>
      <c r="C47" s="134">
        <v>-9.2995449493982196E-5</v>
      </c>
      <c r="D47"/>
      <c r="E47" s="96">
        <v>-8.7259036869985051E-8</v>
      </c>
      <c r="F47" s="96">
        <v>-1.9531575946327924E-6</v>
      </c>
      <c r="G47"/>
    </row>
    <row r="48" spans="1:23">
      <c r="A48" s="19" t="s">
        <v>213</v>
      </c>
      <c r="B48" s="134">
        <v>3.6543743424113373E-3</v>
      </c>
      <c r="C48" s="134">
        <v>-9.1575605656701864E-5</v>
      </c>
      <c r="D48"/>
      <c r="E48" s="96">
        <v>-2.7714097844554913E-8</v>
      </c>
      <c r="F48" s="96">
        <v>7.148311963932066E-5</v>
      </c>
      <c r="G48"/>
    </row>
    <row r="50" spans="1:22">
      <c r="A50" s="112"/>
      <c r="B50" t="s">
        <v>307</v>
      </c>
      <c r="C50"/>
      <c r="D50"/>
      <c r="E50"/>
      <c r="F50"/>
      <c r="G50"/>
      <c r="H50"/>
      <c r="I50"/>
      <c r="J50"/>
      <c r="K50"/>
      <c r="L50"/>
      <c r="M50"/>
      <c r="N50"/>
      <c r="O50"/>
      <c r="P50"/>
      <c r="Q50"/>
      <c r="R50"/>
      <c r="S50" t="s">
        <v>261</v>
      </c>
      <c r="T50"/>
      <c r="U50"/>
      <c r="V50" s="78" t="s">
        <v>232</v>
      </c>
    </row>
    <row r="51" spans="1:22">
      <c r="A51" s="112"/>
      <c r="B51" s="100">
        <v>1.2956007503962546</v>
      </c>
      <c r="C51" s="100">
        <v>1.9425184301552021</v>
      </c>
      <c r="D51" s="100">
        <v>2.588678269827501</v>
      </c>
      <c r="E51" s="100">
        <v>2.5878279324718561</v>
      </c>
      <c r="F51" s="100">
        <v>2.5869358698231504</v>
      </c>
      <c r="G51" s="100">
        <v>2.5860347233891297</v>
      </c>
      <c r="H51" s="100">
        <v>2.5851572474859932</v>
      </c>
      <c r="I51" s="100">
        <v>2.5843299819842582</v>
      </c>
      <c r="J51" s="100">
        <v>2.5835745967570309</v>
      </c>
      <c r="K51" s="100">
        <v>2.582908852118285</v>
      </c>
      <c r="L51" s="100">
        <v>2.5823474959192656</v>
      </c>
      <c r="M51" s="100">
        <v>2.581902327152604</v>
      </c>
      <c r="N51" s="100">
        <v>2.5815821309028553</v>
      </c>
      <c r="O51" s="100">
        <v>2.5813920968685382</v>
      </c>
      <c r="P51" s="100">
        <v>2.5813328205625106</v>
      </c>
      <c r="Q51" s="100">
        <v>2.5813980972669439</v>
      </c>
      <c r="R51" s="100">
        <v>2.5815708887607611</v>
      </c>
      <c r="S51" s="100">
        <v>2.5818167580083107</v>
      </c>
      <c r="T51" s="100">
        <v>2.5820779910387128</v>
      </c>
      <c r="U51" s="100">
        <v>2.5822323129975961</v>
      </c>
      <c r="V51" s="100">
        <v>2.58226094250983</v>
      </c>
    </row>
    <row r="52" spans="1:22">
      <c r="A52" s="112"/>
      <c r="B52" s="133">
        <v>0.12526470092068043</v>
      </c>
      <c r="C52" s="133">
        <v>0.17823821886532654</v>
      </c>
      <c r="D52" s="133">
        <v>0.23300296054377839</v>
      </c>
      <c r="E52" s="133">
        <v>0.23478196326388209</v>
      </c>
      <c r="F52" s="133">
        <v>0.23474036876237789</v>
      </c>
      <c r="G52" s="133">
        <v>0.23467116337054209</v>
      </c>
      <c r="H52" s="133">
        <v>0.23448967979926966</v>
      </c>
      <c r="I52" s="133">
        <v>0.23431375932702914</v>
      </c>
      <c r="J52" s="133">
        <v>0.23412892983951039</v>
      </c>
      <c r="K52" s="133">
        <v>0.23396532545874757</v>
      </c>
      <c r="L52" s="133">
        <v>0.23382038997660493</v>
      </c>
      <c r="M52" s="133">
        <v>0.23370618946177554</v>
      </c>
      <c r="N52" s="133">
        <v>0.23362230193298589</v>
      </c>
      <c r="O52" s="133">
        <v>0.23357383486716965</v>
      </c>
      <c r="P52" s="133">
        <v>0.23355921793254794</v>
      </c>
      <c r="Q52" s="133">
        <v>0.23357810028745868</v>
      </c>
      <c r="R52" s="133">
        <v>0.23362402745716646</v>
      </c>
      <c r="S52" s="133">
        <v>0.23368775146179308</v>
      </c>
      <c r="T52" s="133">
        <v>0.23375136133885882</v>
      </c>
      <c r="U52" s="133">
        <v>0.23375923832451537</v>
      </c>
      <c r="V52" s="133">
        <v>0.23373763352831509</v>
      </c>
    </row>
    <row r="53" spans="1:22">
      <c r="A53" s="112"/>
      <c r="B53" s="133">
        <v>5.5625248806280427E-2</v>
      </c>
      <c r="C53" s="133">
        <v>7.5646425521232616E-2</v>
      </c>
      <c r="D53" s="133">
        <v>9.7088318882057226E-2</v>
      </c>
      <c r="E53" s="133">
        <v>9.8494981478318144E-2</v>
      </c>
      <c r="F53" s="133">
        <v>9.8471214385421127E-2</v>
      </c>
      <c r="G53" s="133">
        <v>9.8406692774408902E-2</v>
      </c>
      <c r="H53" s="133">
        <v>9.82569679768414E-2</v>
      </c>
      <c r="I53" s="133">
        <v>9.8109174379796132E-2</v>
      </c>
      <c r="J53" s="133">
        <v>9.7955688966480076E-2</v>
      </c>
      <c r="K53" s="133">
        <v>9.7818990018881169E-2</v>
      </c>
      <c r="L53" s="133">
        <v>9.7698441690374491E-2</v>
      </c>
      <c r="M53" s="133">
        <v>9.7603192984751494E-2</v>
      </c>
      <c r="N53" s="133">
        <v>9.7533583324123471E-2</v>
      </c>
      <c r="O53" s="133">
        <v>9.7493508600468792E-2</v>
      </c>
      <c r="P53" s="133">
        <v>9.7482088618250334E-2</v>
      </c>
      <c r="Q53" s="133">
        <v>9.7498936636767133E-2</v>
      </c>
      <c r="R53" s="133">
        <v>9.7539023277233822E-2</v>
      </c>
      <c r="S53" s="133">
        <v>9.7594563529423514E-2</v>
      </c>
      <c r="T53" s="133">
        <v>9.7649659323816376E-2</v>
      </c>
      <c r="U53" s="133">
        <v>9.765574735184232E-2</v>
      </c>
      <c r="V53" s="133">
        <v>9.7636678676362346E-2</v>
      </c>
    </row>
    <row r="54" spans="1:22">
      <c r="A54" s="112"/>
      <c r="B54" s="133">
        <v>3.412819149711345E-2</v>
      </c>
      <c r="C54" s="133">
        <v>4.4599973344096967E-2</v>
      </c>
      <c r="D54" s="133">
        <v>5.6214654201576703E-2</v>
      </c>
      <c r="E54" s="133">
        <v>5.7357641054142296E-2</v>
      </c>
      <c r="F54" s="133">
        <v>5.7343797541543742E-2</v>
      </c>
      <c r="G54" s="133">
        <v>5.7269215677627335E-2</v>
      </c>
      <c r="H54" s="133">
        <v>5.7129162040585289E-2</v>
      </c>
      <c r="I54" s="133">
        <v>5.6988406783564316E-2</v>
      </c>
      <c r="J54" s="133">
        <v>5.6845392808107006E-2</v>
      </c>
      <c r="K54" s="133">
        <v>5.6717423397829272E-2</v>
      </c>
      <c r="L54" s="133">
        <v>5.6605551370607993E-2</v>
      </c>
      <c r="M54" s="133">
        <v>5.6516978849802085E-2</v>
      </c>
      <c r="N54" s="133">
        <v>5.6452787630349846E-2</v>
      </c>
      <c r="O54" s="133">
        <v>5.6415983732373463E-2</v>
      </c>
      <c r="P54" s="133">
        <v>5.6406392749071145E-2</v>
      </c>
      <c r="Q54" s="133">
        <v>5.6423626323033958E-2</v>
      </c>
      <c r="R54" s="133">
        <v>5.6463553500766553E-2</v>
      </c>
      <c r="S54" s="133">
        <v>5.6519042565504607E-2</v>
      </c>
      <c r="T54" s="133">
        <v>5.6574672578608348E-2</v>
      </c>
      <c r="U54" s="133">
        <v>5.6584597804229447E-2</v>
      </c>
      <c r="V54" s="133">
        <v>5.6569046086426038E-2</v>
      </c>
    </row>
    <row r="55" spans="1:22">
      <c r="A55" s="112"/>
      <c r="B55" s="133">
        <v>2.4165939300097701E-2</v>
      </c>
      <c r="C55" s="133">
        <v>3.0511563888064121E-2</v>
      </c>
      <c r="D55" s="133">
        <v>3.7781273201950676E-2</v>
      </c>
      <c r="E55" s="133">
        <v>3.8723879689542877E-2</v>
      </c>
      <c r="F55" s="133">
        <v>3.872088079394332E-2</v>
      </c>
      <c r="G55" s="133">
        <v>3.8637160346503406E-2</v>
      </c>
      <c r="H55" s="133">
        <v>3.8501761653689806E-2</v>
      </c>
      <c r="I55" s="133">
        <v>3.836395792094785E-2</v>
      </c>
      <c r="J55" s="133">
        <v>3.8226816148895087E-2</v>
      </c>
      <c r="K55" s="133">
        <v>3.8103541735544456E-2</v>
      </c>
      <c r="L55" s="133">
        <v>3.7996611397788774E-2</v>
      </c>
      <c r="M55" s="133">
        <v>3.7911822154360689E-2</v>
      </c>
      <c r="N55" s="133">
        <v>3.7850871051254682E-2</v>
      </c>
      <c r="O55" s="133">
        <v>3.7816354647761799E-2</v>
      </c>
      <c r="P55" s="133">
        <v>3.780842313744797E-2</v>
      </c>
      <c r="Q55" s="133">
        <v>3.7826762933494795E-2</v>
      </c>
      <c r="R55" s="133">
        <v>3.7868068047666278E-2</v>
      </c>
      <c r="S55" s="133">
        <v>3.7925628586884183E-2</v>
      </c>
      <c r="T55" s="133">
        <v>3.7984577526445067E-2</v>
      </c>
      <c r="U55" s="133">
        <v>3.7999654629813265E-2</v>
      </c>
      <c r="V55" s="133">
        <v>3.7987309900143776E-2</v>
      </c>
    </row>
    <row r="56" spans="1:22">
      <c r="A56" s="112"/>
      <c r="B56" s="133">
        <v>1.8554273476007955E-2</v>
      </c>
      <c r="C56" s="133">
        <v>2.2755190226796066E-2</v>
      </c>
      <c r="D56" s="133">
        <v>2.7700361769151322E-2</v>
      </c>
      <c r="E56" s="133">
        <v>2.8479648729115327E-2</v>
      </c>
      <c r="F56" s="133">
        <v>2.8486333211340215E-2</v>
      </c>
      <c r="G56" s="133">
        <v>2.8396564142053493E-2</v>
      </c>
      <c r="H56" s="133">
        <v>2.826424311527221E-2</v>
      </c>
      <c r="I56" s="133">
        <v>2.8128312954666609E-2</v>
      </c>
      <c r="J56" s="133">
        <v>2.7995061233276778E-2</v>
      </c>
      <c r="K56" s="133">
        <v>2.787504868415476E-2</v>
      </c>
      <c r="L56" s="133">
        <v>2.7771605237872615E-2</v>
      </c>
      <c r="M56" s="133">
        <v>2.7689582482031846E-2</v>
      </c>
      <c r="N56" s="133">
        <v>2.7631020031158034E-2</v>
      </c>
      <c r="O56" s="133">
        <v>2.7598231652356087E-2</v>
      </c>
      <c r="P56" s="133">
        <v>2.7591802317462499E-2</v>
      </c>
      <c r="Q56" s="133">
        <v>2.7611612532243299E-2</v>
      </c>
      <c r="R56" s="133">
        <v>2.7655087587101109E-2</v>
      </c>
      <c r="S56" s="133">
        <v>2.7716019717581076E-2</v>
      </c>
      <c r="T56" s="133">
        <v>2.7779775400542283E-2</v>
      </c>
      <c r="U56" s="133">
        <v>2.7800456678863331E-2</v>
      </c>
      <c r="V56" s="133">
        <v>2.779094846794275E-2</v>
      </c>
    </row>
    <row r="57" spans="1:22">
      <c r="A57" s="112"/>
      <c r="B57" s="133">
        <v>1.5004239107133605E-2</v>
      </c>
      <c r="C57" s="133">
        <v>1.7964855328616212E-2</v>
      </c>
      <c r="D57" s="133">
        <v>2.1522212196136169E-2</v>
      </c>
      <c r="E57" s="133">
        <v>2.2163755203241368E-2</v>
      </c>
      <c r="F57" s="133">
        <v>2.2176353558964218E-2</v>
      </c>
      <c r="G57" s="133">
        <v>2.2082868120896465E-2</v>
      </c>
      <c r="H57" s="133">
        <v>2.1952472146978014E-2</v>
      </c>
      <c r="I57" s="133">
        <v>2.1817987974859229E-2</v>
      </c>
      <c r="J57" s="133">
        <v>2.1687622883345036E-2</v>
      </c>
      <c r="K57" s="133">
        <v>2.157018337435623E-2</v>
      </c>
      <c r="L57" s="133">
        <v>2.1469446648248992E-2</v>
      </c>
      <c r="M57" s="133">
        <v>2.1389632718844045E-2</v>
      </c>
      <c r="N57" s="133">
        <v>2.1333050977257136E-2</v>
      </c>
      <c r="O57" s="133">
        <v>2.1301837772661786E-2</v>
      </c>
      <c r="P57" s="133">
        <v>2.1296894275359517E-2</v>
      </c>
      <c r="Q57" s="133">
        <v>2.1318350330578779E-2</v>
      </c>
      <c r="R57" s="133">
        <v>2.1364400273519085E-2</v>
      </c>
      <c r="S57" s="133">
        <v>2.1429443303496158E-2</v>
      </c>
      <c r="T57" s="133">
        <v>2.1499139328667389E-2</v>
      </c>
      <c r="U57" s="133">
        <v>2.1525809707268188E-2</v>
      </c>
      <c r="V57" s="133">
        <v>2.1518853608986699E-2</v>
      </c>
    </row>
    <row r="58" spans="1:22">
      <c r="A58" s="112" t="s">
        <v>179</v>
      </c>
      <c r="B58" s="133">
        <v>1.2573929039421153E-2</v>
      </c>
      <c r="C58" s="133">
        <v>1.4763898309364894E-2</v>
      </c>
      <c r="D58" s="133">
        <v>1.7429098871902075E-2</v>
      </c>
      <c r="E58" s="133">
        <v>1.7953138039419107E-2</v>
      </c>
      <c r="F58" s="133">
        <v>1.7967331537470564E-2</v>
      </c>
      <c r="G58" s="133">
        <v>1.7871841292240894E-2</v>
      </c>
      <c r="H58" s="133">
        <v>1.7742872174447484E-2</v>
      </c>
      <c r="I58" s="133">
        <v>1.7609690883466245E-2</v>
      </c>
      <c r="J58" s="133">
        <v>1.7481615261152144E-2</v>
      </c>
      <c r="K58" s="133">
        <v>1.7366304198431892E-2</v>
      </c>
      <c r="L58" s="133">
        <v>1.7267811394935492E-2</v>
      </c>
      <c r="M58" s="133">
        <v>1.7189916716934459E-2</v>
      </c>
      <c r="N58" s="133">
        <v>1.7135028011018499E-2</v>
      </c>
      <c r="O58" s="133">
        <v>1.710523461046657E-2</v>
      </c>
      <c r="P58" s="133">
        <v>1.7101726066051891E-2</v>
      </c>
      <c r="Q58" s="133">
        <v>1.7124992244787422E-2</v>
      </c>
      <c r="R58" s="133">
        <v>1.7173919874031836E-2</v>
      </c>
      <c r="S58" s="133">
        <v>1.7243691322121224E-2</v>
      </c>
      <c r="T58" s="133">
        <v>1.7320304610276831E-2</v>
      </c>
      <c r="U58" s="133">
        <v>1.7353433047303312E-2</v>
      </c>
      <c r="V58" s="133">
        <v>1.7348825731978764E-2</v>
      </c>
    </row>
    <row r="59" spans="1:22">
      <c r="A59" s="112" t="s">
        <v>203</v>
      </c>
      <c r="B59" s="133">
        <v>1.0818734287156189E-2</v>
      </c>
      <c r="C59" s="133">
        <v>1.2504724854488822E-2</v>
      </c>
      <c r="D59" s="133">
        <v>1.4566403565954067E-2</v>
      </c>
      <c r="E59" s="133">
        <v>1.4989640831614623E-2</v>
      </c>
      <c r="F59" s="133">
        <v>1.5001226175140667E-2</v>
      </c>
      <c r="G59" s="133">
        <v>1.4904767174324736E-2</v>
      </c>
      <c r="H59" s="133">
        <v>1.4776891747936064E-2</v>
      </c>
      <c r="I59" s="133">
        <v>1.4644918225300724E-2</v>
      </c>
      <c r="J59" s="133">
        <v>1.4518752272733349E-2</v>
      </c>
      <c r="K59" s="133">
        <v>1.4405296787312333E-2</v>
      </c>
      <c r="L59" s="133">
        <v>1.4308681850880103E-2</v>
      </c>
      <c r="M59" s="133">
        <v>1.4232420593379466E-2</v>
      </c>
      <c r="N59" s="133">
        <v>1.4179043555998591E-2</v>
      </c>
      <c r="O59" s="133">
        <v>1.4150566866793557E-2</v>
      </c>
      <c r="P59" s="133">
        <v>1.4148462703489049E-2</v>
      </c>
      <c r="Q59" s="133">
        <v>1.417358328067625E-2</v>
      </c>
      <c r="R59" s="133">
        <v>1.4225643608257182E-2</v>
      </c>
      <c r="S59" s="133">
        <v>1.4300722457631096E-2</v>
      </c>
      <c r="T59" s="133">
        <v>1.4385263274557655E-2</v>
      </c>
      <c r="U59" s="133">
        <v>1.442537267567511E-2</v>
      </c>
      <c r="V59" s="133">
        <v>1.442293713175356E-2</v>
      </c>
    </row>
    <row r="60" spans="1:22">
      <c r="A60" s="112" t="s">
        <v>179</v>
      </c>
      <c r="B60" s="133">
        <v>9.4994718154702493E-3</v>
      </c>
      <c r="C60" s="133">
        <v>1.0841627746824073E-2</v>
      </c>
      <c r="D60" s="133">
        <v>1.2477782588881353E-2</v>
      </c>
      <c r="E60" s="133">
        <v>1.2814553698635066E-2</v>
      </c>
      <c r="F60" s="133">
        <v>1.2820172985078234E-2</v>
      </c>
      <c r="G60" s="133">
        <v>1.2723139729487866E-2</v>
      </c>
      <c r="H60" s="133">
        <v>1.2596224817947503E-2</v>
      </c>
      <c r="I60" s="133">
        <v>1.2465356225003481E-2</v>
      </c>
      <c r="J60" s="133">
        <v>1.2340776716843218E-2</v>
      </c>
      <c r="K60" s="133">
        <v>1.2228926105247341E-2</v>
      </c>
      <c r="L60" s="133">
        <v>1.2133970104029885E-2</v>
      </c>
      <c r="M60" s="133">
        <v>1.2059194175391056E-2</v>
      </c>
      <c r="N60" s="133">
        <v>1.2007159701004801E-2</v>
      </c>
      <c r="O60" s="133">
        <v>1.1979899069630016E-2</v>
      </c>
      <c r="P60" s="133">
        <v>1.197915712616335E-2</v>
      </c>
      <c r="Q60" s="133">
        <v>1.2006157045250905E-2</v>
      </c>
      <c r="R60" s="133">
        <v>1.2061498770377188E-2</v>
      </c>
      <c r="S60" s="133">
        <v>1.2142397572371387E-2</v>
      </c>
      <c r="T60" s="133">
        <v>1.2235964627870086E-2</v>
      </c>
      <c r="U60" s="133">
        <v>1.2283744776903761E-2</v>
      </c>
      <c r="V60" s="133">
        <v>1.2283325424106789E-2</v>
      </c>
    </row>
    <row r="61" spans="1:22">
      <c r="A61" s="112"/>
      <c r="B61" s="133">
        <v>8.4834786150175135E-3</v>
      </c>
      <c r="C61" s="133">
        <v>9.5844958270678172E-3</v>
      </c>
      <c r="D61" s="133">
        <v>1.0912335064584496E-2</v>
      </c>
      <c r="E61" s="133">
        <v>1.1174722712958838E-2</v>
      </c>
      <c r="F61" s="133">
        <v>1.1171738752616201E-2</v>
      </c>
      <c r="G61" s="133">
        <v>1.1074149326663132E-2</v>
      </c>
      <c r="H61" s="133">
        <v>1.0948180264687893E-2</v>
      </c>
      <c r="I61" s="133">
        <v>1.0818396616306718E-2</v>
      </c>
      <c r="J61" s="133">
        <v>1.0695230177214946E-2</v>
      </c>
      <c r="K61" s="133">
        <v>1.0584802387881197E-2</v>
      </c>
      <c r="L61" s="133">
        <v>1.0491291352446102E-2</v>
      </c>
      <c r="M61" s="133">
        <v>1.0417808533927441E-2</v>
      </c>
      <c r="N61" s="133">
        <v>1.0366989095053304E-2</v>
      </c>
      <c r="O61" s="133">
        <v>1.0340843112299733E-2</v>
      </c>
      <c r="P61" s="133">
        <v>1.0341409460270932E-2</v>
      </c>
      <c r="Q61" s="133">
        <v>1.0370284010533195E-2</v>
      </c>
      <c r="R61" s="133">
        <v>1.0429050613353434E-2</v>
      </c>
      <c r="S61" s="133">
        <v>1.0516214117339035E-2</v>
      </c>
      <c r="T61" s="133">
        <v>1.0619952219871982E-2</v>
      </c>
      <c r="U61" s="133">
        <v>1.0676245878146442E-2</v>
      </c>
      <c r="V61" s="133">
        <v>1.0677620900969308E-2</v>
      </c>
    </row>
    <row r="62" spans="1:22">
      <c r="A62" s="112"/>
      <c r="B62" s="133">
        <v>7.6870732640069439E-3</v>
      </c>
      <c r="C62" s="133">
        <v>8.6145202534172252E-3</v>
      </c>
      <c r="D62" s="133">
        <v>9.7133604907887836E-3</v>
      </c>
      <c r="E62" s="133">
        <v>9.9117370565794862E-3</v>
      </c>
      <c r="F62" s="133">
        <v>9.8983540903652967E-3</v>
      </c>
      <c r="G62" s="133">
        <v>9.7999154693238673E-3</v>
      </c>
      <c r="H62" s="133">
        <v>9.6747741738815729E-3</v>
      </c>
      <c r="I62" s="133">
        <v>9.5459992032149478E-3</v>
      </c>
      <c r="J62" s="133">
        <v>9.4241105628483784E-3</v>
      </c>
      <c r="K62" s="133">
        <v>9.314938655013769E-3</v>
      </c>
      <c r="L62" s="133">
        <v>9.2227068433892983E-3</v>
      </c>
      <c r="M62" s="133">
        <v>9.1503628512527406E-3</v>
      </c>
      <c r="N62" s="133">
        <v>9.1006408822301727E-3</v>
      </c>
      <c r="O62" s="133">
        <v>9.0755294492733795E-3</v>
      </c>
      <c r="P62" s="133">
        <v>9.0773587760965835E-3</v>
      </c>
      <c r="Q62" s="133">
        <v>9.1080597624110388E-3</v>
      </c>
      <c r="R62" s="133">
        <v>9.1703148863113287E-3</v>
      </c>
      <c r="S62" s="133">
        <v>9.2641148102270282E-3</v>
      </c>
      <c r="T62" s="133">
        <v>9.3793530908878667E-3</v>
      </c>
      <c r="U62" s="133">
        <v>9.4452429994379816E-3</v>
      </c>
      <c r="V62" s="133">
        <v>9.4480502004776774E-3</v>
      </c>
    </row>
    <row r="63" spans="1:22">
      <c r="A63" s="112"/>
      <c r="B63" s="133">
        <v>7.0583878188429771E-3</v>
      </c>
      <c r="C63" s="133">
        <v>7.8591494312305332E-3</v>
      </c>
      <c r="D63" s="133">
        <v>8.7845110904900183E-3</v>
      </c>
      <c r="E63" s="133">
        <v>8.9275029304088909E-3</v>
      </c>
      <c r="F63" s="133">
        <v>8.9028109993200162E-3</v>
      </c>
      <c r="G63" s="133">
        <v>8.8032555880091616E-3</v>
      </c>
      <c r="H63" s="133">
        <v>8.6789387116497103E-3</v>
      </c>
      <c r="I63" s="133">
        <v>8.5511156553516252E-3</v>
      </c>
      <c r="J63" s="133">
        <v>8.4303708930037729E-3</v>
      </c>
      <c r="K63" s="133">
        <v>8.3222832820026623E-3</v>
      </c>
      <c r="L63" s="133">
        <v>8.2311846334325901E-3</v>
      </c>
      <c r="M63" s="133">
        <v>8.1598341022544995E-3</v>
      </c>
      <c r="N63" s="133">
        <v>8.1110921276913543E-3</v>
      </c>
      <c r="O63" s="133">
        <v>8.0868888298153575E-3</v>
      </c>
      <c r="P63" s="133">
        <v>8.0899128953134634E-3</v>
      </c>
      <c r="Q63" s="133">
        <v>8.1223543388479792E-3</v>
      </c>
      <c r="R63" s="133">
        <v>8.1881272788892658E-3</v>
      </c>
      <c r="S63" s="133">
        <v>8.2888892080135532E-3</v>
      </c>
      <c r="T63" s="133">
        <v>8.4171365711534409E-3</v>
      </c>
      <c r="U63" s="133">
        <v>8.4939808949303607E-3</v>
      </c>
      <c r="V63" s="133">
        <v>8.4975910514544419E-3</v>
      </c>
    </row>
    <row r="64" spans="1:22">
      <c r="A64" s="112"/>
      <c r="B64" s="133">
        <v>6.5617470755261415E-3</v>
      </c>
      <c r="C64" s="133">
        <v>7.2692744053818913E-3</v>
      </c>
      <c r="D64" s="133">
        <v>8.0608153604607002E-3</v>
      </c>
      <c r="E64" s="133">
        <v>8.1556151350401351E-3</v>
      </c>
      <c r="F64" s="133">
        <v>8.1193427185934815E-3</v>
      </c>
      <c r="G64" s="133">
        <v>8.0183576063228706E-3</v>
      </c>
      <c r="H64" s="133">
        <v>7.8947867240839707E-3</v>
      </c>
      <c r="I64" s="133">
        <v>7.7678203304149384E-3</v>
      </c>
      <c r="J64" s="133">
        <v>7.648123338649602E-3</v>
      </c>
      <c r="K64" s="133">
        <v>7.540990858981903E-3</v>
      </c>
      <c r="L64" s="133">
        <v>7.4509091986101773E-3</v>
      </c>
      <c r="M64" s="133">
        <v>7.3804077735889328E-3</v>
      </c>
      <c r="N64" s="133">
        <v>7.3325636529435719E-3</v>
      </c>
      <c r="O64" s="133">
        <v>7.3091560734361988E-3</v>
      </c>
      <c r="P64" s="133">
        <v>7.3133121959333674E-3</v>
      </c>
      <c r="Q64" s="133">
        <v>7.3473717984725937E-3</v>
      </c>
      <c r="R64" s="133">
        <v>7.4166230875377971E-3</v>
      </c>
      <c r="S64" s="133">
        <v>7.5244854593186387E-3</v>
      </c>
      <c r="T64" s="133">
        <v>7.6674486288876489E-3</v>
      </c>
      <c r="U64" s="133">
        <v>7.7569776414106945E-3</v>
      </c>
      <c r="V64" s="133">
        <v>7.7602922722244828E-3</v>
      </c>
    </row>
    <row r="65" spans="1:22">
      <c r="A65" s="112"/>
      <c r="B65" s="133">
        <v>6.1742779600756047E-3</v>
      </c>
      <c r="C65" s="133">
        <v>6.8144151963341467E-3</v>
      </c>
      <c r="D65" s="133">
        <v>7.5016079102407408E-3</v>
      </c>
      <c r="E65" s="133">
        <v>7.5540240970817501E-3</v>
      </c>
      <c r="F65" s="133">
        <v>7.5065155832825048E-3</v>
      </c>
      <c r="G65" s="133">
        <v>7.4039045371999124E-3</v>
      </c>
      <c r="H65" s="133">
        <v>7.2810359569656135E-3</v>
      </c>
      <c r="I65" s="133">
        <v>7.1548346099932578E-3</v>
      </c>
      <c r="J65" s="133">
        <v>7.0361009891666297E-3</v>
      </c>
      <c r="K65" s="133">
        <v>6.9297512566179071E-3</v>
      </c>
      <c r="L65" s="133">
        <v>6.8405676660230176E-3</v>
      </c>
      <c r="M65" s="133">
        <v>6.770764744440206E-3</v>
      </c>
      <c r="N65" s="133">
        <v>6.7237315910043628E-3</v>
      </c>
      <c r="O65" s="133">
        <v>6.7009903010129398E-3</v>
      </c>
      <c r="P65" s="133">
        <v>6.706220724348318E-3</v>
      </c>
      <c r="Q65" s="133">
        <v>6.7417290522411829E-3</v>
      </c>
      <c r="R65" s="133">
        <v>6.81436749121827E-3</v>
      </c>
      <c r="S65" s="133">
        <v>6.9292856551110005E-3</v>
      </c>
      <c r="T65" s="133">
        <v>7.0888919767846089E-3</v>
      </c>
      <c r="U65" s="133">
        <v>7.1934028272552554E-3</v>
      </c>
      <c r="V65" s="133">
        <v>7.1945716140737158E-3</v>
      </c>
    </row>
    <row r="66" spans="1:22">
      <c r="A66" s="112"/>
      <c r="B66" s="133">
        <v>5.8789513838134423E-3</v>
      </c>
      <c r="C66" s="133">
        <v>6.4725671229051967E-3</v>
      </c>
      <c r="D66" s="133">
        <v>7.0771078771948645E-3</v>
      </c>
      <c r="E66" s="133">
        <v>7.0918491359273778E-3</v>
      </c>
      <c r="F66" s="133">
        <v>7.0340629083122915E-3</v>
      </c>
      <c r="G66" s="133">
        <v>6.9297776911982139E-3</v>
      </c>
      <c r="H66" s="133">
        <v>6.8076068142036957E-3</v>
      </c>
      <c r="I66" s="133">
        <v>6.6820560845208543E-3</v>
      </c>
      <c r="J66" s="133">
        <v>6.5642249023302379E-3</v>
      </c>
      <c r="K66" s="133">
        <v>6.4585065856949415E-3</v>
      </c>
      <c r="L66" s="133">
        <v>6.3701350721846713E-3</v>
      </c>
      <c r="M66" s="133">
        <v>6.3008771715566073E-3</v>
      </c>
      <c r="N66" s="133">
        <v>6.2545969205008026E-3</v>
      </c>
      <c r="O66" s="133">
        <v>6.2323903195287619E-3</v>
      </c>
      <c r="P66" s="133">
        <v>6.238649796618089E-3</v>
      </c>
      <c r="Q66" s="133">
        <v>6.2753889793260784E-3</v>
      </c>
      <c r="R66" s="133">
        <v>6.3512826587425481E-3</v>
      </c>
      <c r="S66" s="133">
        <v>6.4729348699159575E-3</v>
      </c>
      <c r="T66" s="133">
        <v>6.6512941197923699E-3</v>
      </c>
      <c r="U66" s="133">
        <v>6.7738598087857737E-3</v>
      </c>
      <c r="V66" s="133">
        <v>6.7697812538112861E-3</v>
      </c>
    </row>
    <row r="67" spans="1:22">
      <c r="A67" s="112"/>
      <c r="B67" s="133">
        <v>5.6666263815038139E-3</v>
      </c>
      <c r="C67" s="133">
        <v>6.233456052374577E-3</v>
      </c>
      <c r="D67" s="133">
        <v>6.7724886651057111E-3</v>
      </c>
      <c r="E67" s="133">
        <v>6.753451723412812E-3</v>
      </c>
      <c r="F67" s="133">
        <v>6.6869841206152122E-3</v>
      </c>
      <c r="G67" s="133">
        <v>6.5811715920797041E-3</v>
      </c>
      <c r="H67" s="133">
        <v>6.4597728736916398E-3</v>
      </c>
      <c r="I67" s="133">
        <v>6.3347232534623878E-3</v>
      </c>
      <c r="J67" s="133">
        <v>6.21773991071872E-3</v>
      </c>
      <c r="K67" s="133">
        <v>6.1124894604868739E-3</v>
      </c>
      <c r="L67" s="133">
        <v>6.0248589251689225E-3</v>
      </c>
      <c r="M67" s="133">
        <v>5.9559832644713248E-3</v>
      </c>
      <c r="N67" s="133">
        <v>5.9104047251142692E-3</v>
      </c>
      <c r="O67" s="133">
        <v>5.8885701112068286E-3</v>
      </c>
      <c r="P67" s="133">
        <v>5.8958206000817521E-3</v>
      </c>
      <c r="Q67" s="133">
        <v>5.9335367203428163E-3</v>
      </c>
      <c r="R67" s="133">
        <v>6.0125531001279254E-3</v>
      </c>
      <c r="S67" s="133">
        <v>6.1403131554104819E-3</v>
      </c>
      <c r="T67" s="133">
        <v>6.3396336217775304E-3</v>
      </c>
      <c r="U67" s="133">
        <v>6.4845031857853567E-3</v>
      </c>
      <c r="V67" s="133">
        <v>6.4700516109506305E-3</v>
      </c>
    </row>
    <row r="68" spans="1:22">
      <c r="A68" s="112"/>
      <c r="B68" s="133">
        <v>5.5293946091129155E-3</v>
      </c>
      <c r="C68" s="133">
        <v>6.0893746115751757E-3</v>
      </c>
      <c r="D68" s="133">
        <v>6.5754173031417106E-3</v>
      </c>
      <c r="E68" s="133">
        <v>6.5260788002155625E-3</v>
      </c>
      <c r="F68" s="133">
        <v>6.4531955654688221E-3</v>
      </c>
      <c r="G68" s="133">
        <v>6.3461399199761324E-3</v>
      </c>
      <c r="H68" s="133">
        <v>6.2256601885964206E-3</v>
      </c>
      <c r="I68" s="133">
        <v>6.1009799676270586E-3</v>
      </c>
      <c r="J68" s="133">
        <v>5.9848073809235887E-3</v>
      </c>
      <c r="K68" s="133">
        <v>5.8798176048295682E-3</v>
      </c>
      <c r="L68" s="133">
        <v>5.7928617387084085E-3</v>
      </c>
      <c r="M68" s="133">
        <v>5.7241930667586592E-3</v>
      </c>
      <c r="N68" s="133">
        <v>5.6792682881739694E-3</v>
      </c>
      <c r="O68" s="133">
        <v>5.657621747321216E-3</v>
      </c>
      <c r="P68" s="133">
        <v>5.665839851698341E-3</v>
      </c>
      <c r="Q68" s="133">
        <v>5.7042275228596845E-3</v>
      </c>
      <c r="R68" s="133">
        <v>5.7862132798526603E-3</v>
      </c>
      <c r="S68" s="133">
        <v>5.9190564722795868E-3</v>
      </c>
      <c r="T68" s="133">
        <v>6.1413979054289001E-3</v>
      </c>
      <c r="U68" s="133">
        <v>6.3145254063755752E-3</v>
      </c>
      <c r="V68" s="133">
        <v>6.2812387420366333E-3</v>
      </c>
    </row>
    <row r="69" spans="1:22">
      <c r="A69" s="112"/>
      <c r="B69" s="133">
        <v>5.466294306102815E-3</v>
      </c>
      <c r="C69" s="133">
        <v>6.0439028155750748E-3</v>
      </c>
      <c r="D69" s="133">
        <v>6.4871593393077661E-3</v>
      </c>
      <c r="E69" s="133">
        <v>6.4111907275200527E-3</v>
      </c>
      <c r="F69" s="133">
        <v>6.334890788379898E-3</v>
      </c>
      <c r="G69" s="133">
        <v>6.2271360525591925E-3</v>
      </c>
      <c r="H69" s="133">
        <v>6.107779343083407E-3</v>
      </c>
      <c r="I69" s="133">
        <v>5.9832927217455785E-3</v>
      </c>
      <c r="J69" s="133">
        <v>5.8678653125561198E-3</v>
      </c>
      <c r="K69" s="133">
        <v>5.7629460463155388E-3</v>
      </c>
      <c r="L69" s="133">
        <v>5.676570830515832E-3</v>
      </c>
      <c r="M69" s="133">
        <v>5.6079103212449731E-3</v>
      </c>
      <c r="N69" s="133">
        <v>5.5635968734117211E-3</v>
      </c>
      <c r="O69" s="133">
        <v>5.5419678275321306E-3</v>
      </c>
      <c r="P69" s="133">
        <v>5.5511334072142794E-3</v>
      </c>
      <c r="Q69" s="133">
        <v>5.589887095735103E-3</v>
      </c>
      <c r="R69" s="133">
        <v>5.6747065867380217E-3</v>
      </c>
      <c r="S69" s="133">
        <v>5.8113480939663486E-3</v>
      </c>
      <c r="T69" s="133">
        <v>6.0582462221399434E-3</v>
      </c>
      <c r="U69" s="133">
        <v>6.2680377347625431E-3</v>
      </c>
      <c r="V69" s="133">
        <v>6.201824661894232E-3</v>
      </c>
    </row>
    <row r="70" spans="1:22">
      <c r="A70" s="112"/>
      <c r="B70" s="133">
        <v>5.4838051568968024E-3</v>
      </c>
      <c r="C70" s="133">
        <v>6.1132714627609224E-3</v>
      </c>
      <c r="D70" s="133">
        <v>6.523112472875848E-3</v>
      </c>
      <c r="E70" s="133">
        <v>6.4253854858518575E-3</v>
      </c>
      <c r="F70" s="133">
        <v>6.3495993702026585E-3</v>
      </c>
      <c r="G70" s="133">
        <v>6.2421361128347837E-3</v>
      </c>
      <c r="H70" s="133">
        <v>6.1242143989315269E-3</v>
      </c>
      <c r="I70" s="133">
        <v>5.9998467303122886E-3</v>
      </c>
      <c r="J70" s="133">
        <v>5.8850578520348402E-3</v>
      </c>
      <c r="K70" s="133">
        <v>5.7800296132429659E-3</v>
      </c>
      <c r="L70" s="133">
        <v>5.6941183379598101E-3</v>
      </c>
      <c r="M70" s="133">
        <v>5.625328387233861E-3</v>
      </c>
      <c r="N70" s="133">
        <v>5.5815340200817574E-3</v>
      </c>
      <c r="O70" s="133">
        <v>5.5597872704315539E-3</v>
      </c>
      <c r="P70" s="133">
        <v>5.569821111103321E-3</v>
      </c>
      <c r="Q70" s="133">
        <v>5.6086885579505509E-3</v>
      </c>
      <c r="R70" s="133">
        <v>5.6961094742063985E-3</v>
      </c>
      <c r="S70" s="133">
        <v>5.8352357709078083E-3</v>
      </c>
      <c r="T70" s="133">
        <v>6.1071307863981806E-3</v>
      </c>
      <c r="U70" s="133">
        <v>6.3651149007060443E-3</v>
      </c>
      <c r="V70" s="133">
        <v>6.241772177634386E-3</v>
      </c>
    </row>
    <row r="71" spans="1:22">
      <c r="A71" s="112"/>
      <c r="B71" s="100">
        <v>5.6583784514783108E-3</v>
      </c>
      <c r="C71" s="100">
        <v>6.4061229196435091E-3</v>
      </c>
      <c r="D71" s="100">
        <v>6.807255488651175E-3</v>
      </c>
      <c r="E71" s="100">
        <v>6.6971589785808543E-3</v>
      </c>
      <c r="F71" s="100">
        <v>6.6290392116908625E-3</v>
      </c>
      <c r="G71" s="100">
        <v>6.5247921512263255E-3</v>
      </c>
      <c r="H71" s="100">
        <v>6.4091716568577921E-3</v>
      </c>
      <c r="I71" s="100">
        <v>6.2852969474347419E-3</v>
      </c>
      <c r="J71" s="100">
        <v>6.1710229514113932E-3</v>
      </c>
      <c r="K71" s="100">
        <v>6.0659099866968271E-3</v>
      </c>
      <c r="L71" s="100">
        <v>5.9802326079136823E-3</v>
      </c>
      <c r="M71" s="100">
        <v>5.911312409822695E-3</v>
      </c>
      <c r="N71" s="100">
        <v>5.8678099855005465E-3</v>
      </c>
      <c r="O71" s="100">
        <v>5.8459835805179201E-3</v>
      </c>
      <c r="P71" s="100">
        <v>5.8566238229717195E-3</v>
      </c>
      <c r="Q71" s="100">
        <v>5.8956293467959022E-3</v>
      </c>
      <c r="R71" s="100">
        <v>5.985148579748573E-3</v>
      </c>
      <c r="S71" s="100">
        <v>6.1259728003167455E-3</v>
      </c>
      <c r="T71" s="100">
        <v>6.4221024736754641E-3</v>
      </c>
      <c r="U71" s="100">
        <v>6.7386370298360976E-3</v>
      </c>
      <c r="V71" s="100">
        <v>6.5098555088318258E-3</v>
      </c>
    </row>
    <row r="72" spans="1:22">
      <c r="B72" s="4"/>
      <c r="C72" s="4"/>
      <c r="I72" s="4"/>
    </row>
    <row r="73" spans="1:22">
      <c r="A73" s="112"/>
      <c r="B73" t="s">
        <v>295</v>
      </c>
      <c r="C73"/>
      <c r="D73"/>
      <c r="E73"/>
      <c r="F73"/>
      <c r="G73"/>
      <c r="H73"/>
      <c r="I73" s="78" t="s">
        <v>202</v>
      </c>
      <c r="J73" s="36"/>
      <c r="K73"/>
      <c r="L73"/>
      <c r="M73"/>
      <c r="N73"/>
      <c r="O73"/>
      <c r="P73"/>
      <c r="Q73"/>
      <c r="R73"/>
      <c r="S73"/>
      <c r="T73"/>
      <c r="U73"/>
      <c r="V73"/>
    </row>
    <row r="74" spans="1:22">
      <c r="A74" s="112"/>
      <c r="B74" s="136">
        <f t="array" ref="B74:V94">TRANSPOSE(MMULT(Transform!B29:V49,TRANSPOSE(B51:V71)))</f>
        <v>2.5192274834971768</v>
      </c>
      <c r="C74" s="136">
        <v>-0.12515609803335995</v>
      </c>
      <c r="D74" s="136">
        <v>-0.12446913356216846</v>
      </c>
      <c r="E74" s="136">
        <v>-0.12220437505146908</v>
      </c>
      <c r="F74" s="136">
        <v>-0.11681534935380608</v>
      </c>
      <c r="G74" s="136">
        <v>-0.1103788648724581</v>
      </c>
      <c r="H74" s="136">
        <v>-0.10267272475783012</v>
      </c>
      <c r="I74" s="136">
        <v>-9.4036204184750505E-2</v>
      </c>
      <c r="J74" s="136">
        <v>-8.4677649824057066E-2</v>
      </c>
      <c r="K74" s="136">
        <v>-7.4804647648816031E-2</v>
      </c>
      <c r="L74" s="136">
        <v>-6.4699949213714275E-2</v>
      </c>
      <c r="M74" s="136">
        <v>-5.4575194208923719E-2</v>
      </c>
      <c r="N74" s="136">
        <v>-4.4714602473040405E-2</v>
      </c>
      <c r="O74" s="136">
        <v>-3.5332236915790211E-2</v>
      </c>
      <c r="P74" s="136">
        <v>-2.66829827027876E-2</v>
      </c>
      <c r="Q74" s="136">
        <v>-1.8961657380541591E-2</v>
      </c>
      <c r="R74" s="136">
        <v>-1.2372042916024506E-2</v>
      </c>
      <c r="S74" s="136">
        <v>-7.0671458945130855E-3</v>
      </c>
      <c r="T74" s="136">
        <v>-3.1835344966111845E-3</v>
      </c>
      <c r="U74" s="136">
        <v>-8.1367186616526643E-4</v>
      </c>
      <c r="V74" s="136">
        <v>-8.6677440951504758E-6</v>
      </c>
    </row>
    <row r="75" spans="1:22">
      <c r="A75" s="112"/>
      <c r="B75" s="22">
        <v>0.22842579747479189</v>
      </c>
      <c r="C75" s="22">
        <v>-1.0605477520193788E-2</v>
      </c>
      <c r="D75" s="22">
        <v>-1.0763525893035459E-2</v>
      </c>
      <c r="E75" s="22">
        <v>-1.0723591658734479E-2</v>
      </c>
      <c r="F75" s="22">
        <v>-1.0140705100677425E-2</v>
      </c>
      <c r="G75" s="22">
        <v>-9.4945663540269912E-3</v>
      </c>
      <c r="H75" s="22">
        <v>-8.7544423886655402E-3</v>
      </c>
      <c r="I75" s="22">
        <v>-7.9295470021175617E-3</v>
      </c>
      <c r="J75" s="22">
        <v>-7.0788745713000478E-3</v>
      </c>
      <c r="K75" s="22">
        <v>-6.1824493233984153E-3</v>
      </c>
      <c r="L75" s="22">
        <v>-5.3006814374521351E-3</v>
      </c>
      <c r="M75" s="22">
        <v>-4.4199328553127474E-3</v>
      </c>
      <c r="N75" s="22">
        <v>-3.5894645195150288E-3</v>
      </c>
      <c r="O75" s="22">
        <v>-2.8037499085207182E-3</v>
      </c>
      <c r="P75" s="22">
        <v>-2.0988384698446619E-3</v>
      </c>
      <c r="Q75" s="22">
        <v>-1.4746695864738119E-3</v>
      </c>
      <c r="R75" s="22">
        <v>-9.5421768871593524E-4</v>
      </c>
      <c r="S75" s="22">
        <v>-5.3963356056859965E-4</v>
      </c>
      <c r="T75" s="22">
        <v>-2.4212318705579307E-4</v>
      </c>
      <c r="U75" s="22">
        <v>-6.2848534470227521E-5</v>
      </c>
      <c r="V75" s="22">
        <v>-1.7569940320818003E-6</v>
      </c>
    </row>
    <row r="76" spans="1:22">
      <c r="A76" s="112"/>
      <c r="B76" s="22">
        <v>9.5631408173090487E-2</v>
      </c>
      <c r="C76" s="22">
        <v>-4.0180449755838439E-3</v>
      </c>
      <c r="D76" s="22">
        <v>-4.2342697528472686E-3</v>
      </c>
      <c r="E76" s="22">
        <v>-4.3519699343865072E-3</v>
      </c>
      <c r="F76" s="22">
        <v>-4.0656493365436187E-3</v>
      </c>
      <c r="G76" s="22">
        <v>-3.7769380281068394E-3</v>
      </c>
      <c r="H76" s="22">
        <v>-3.4519554440380152E-3</v>
      </c>
      <c r="I76" s="22">
        <v>-3.0903806795532264E-3</v>
      </c>
      <c r="J76" s="22">
        <v>-2.7351829817976918E-3</v>
      </c>
      <c r="K76" s="22">
        <v>-2.3588054015921027E-3</v>
      </c>
      <c r="L76" s="22">
        <v>-2.004500279675997E-3</v>
      </c>
      <c r="M76" s="22">
        <v>-1.6497375671865253E-3</v>
      </c>
      <c r="N76" s="22">
        <v>-1.3275935038279041E-3</v>
      </c>
      <c r="O76" s="22">
        <v>-1.0232926746572054E-3</v>
      </c>
      <c r="P76" s="22">
        <v>-7.5898563622391231E-4</v>
      </c>
      <c r="Q76" s="22">
        <v>-5.262220520674708E-4</v>
      </c>
      <c r="R76" s="22">
        <v>-3.3746648057481152E-4</v>
      </c>
      <c r="S76" s="22">
        <v>-1.8846409842871933E-4</v>
      </c>
      <c r="T76" s="22">
        <v>-8.4027861741353162E-5</v>
      </c>
      <c r="U76" s="22">
        <v>-2.1859523478508745E-5</v>
      </c>
      <c r="V76" s="22">
        <v>-8.1315449852303184E-7</v>
      </c>
    </row>
    <row r="77" spans="1:22">
      <c r="A77" s="112"/>
      <c r="B77" s="22">
        <v>5.5538873637259491E-2</v>
      </c>
      <c r="C77" s="22">
        <v>-2.050526201925155E-3</v>
      </c>
      <c r="D77" s="22">
        <v>-2.2767077641082699E-3</v>
      </c>
      <c r="E77" s="22">
        <v>-2.4510560199167064E-3</v>
      </c>
      <c r="F77" s="22">
        <v>-2.2563185274427507E-3</v>
      </c>
      <c r="G77" s="22">
        <v>-2.0826876107784185E-3</v>
      </c>
      <c r="H77" s="22">
        <v>-1.8851466384857429E-3</v>
      </c>
      <c r="I77" s="22">
        <v>-1.6671362323315763E-3</v>
      </c>
      <c r="J77" s="22">
        <v>-1.4623946719749346E-3</v>
      </c>
      <c r="K77" s="22">
        <v>-1.2439066567882439E-3</v>
      </c>
      <c r="L77" s="22">
        <v>-1.0476282667912593E-3</v>
      </c>
      <c r="M77" s="22">
        <v>-8.4997505148449266E-4</v>
      </c>
      <c r="N77" s="22">
        <v>-6.7793411616727528E-4</v>
      </c>
      <c r="O77" s="22">
        <v>-5.1507456492700093E-4</v>
      </c>
      <c r="P77" s="22">
        <v>-3.7876854915162893E-4</v>
      </c>
      <c r="Q77" s="22">
        <v>-2.5892562075683235E-4</v>
      </c>
      <c r="R77" s="22">
        <v>-1.6472592452480275E-4</v>
      </c>
      <c r="S77" s="22">
        <v>-9.075795216027284E-5</v>
      </c>
      <c r="T77" s="22">
        <v>-4.0215070882221229E-5</v>
      </c>
      <c r="U77" s="22">
        <v>-1.0381383587596427E-5</v>
      </c>
      <c r="V77" s="22">
        <v>-4.1531596086850052E-7</v>
      </c>
    </row>
    <row r="78" spans="1:22">
      <c r="A78" s="112"/>
      <c r="B78" s="22">
        <v>3.7381811704605986E-2</v>
      </c>
      <c r="C78" s="22">
        <v>-1.1723408857617623E-3</v>
      </c>
      <c r="D78" s="22">
        <v>-1.3947205011624196E-3</v>
      </c>
      <c r="E78" s="22">
        <v>-1.6005269765384908E-3</v>
      </c>
      <c r="F78" s="22">
        <v>-1.4469001691848433E-3</v>
      </c>
      <c r="G78" s="22">
        <v>-1.3297138760453512E-3</v>
      </c>
      <c r="H78" s="22">
        <v>-1.190620649866182E-3</v>
      </c>
      <c r="I78" s="22">
        <v>-1.0399528738314818E-3</v>
      </c>
      <c r="J78" s="22">
        <v>-9.039164882635477E-4</v>
      </c>
      <c r="K78" s="22">
        <v>-7.5780673974885915E-4</v>
      </c>
      <c r="L78" s="22">
        <v>-6.3293862754422057E-4</v>
      </c>
      <c r="M78" s="22">
        <v>-5.0594368489802893E-4</v>
      </c>
      <c r="N78" s="22">
        <v>-4.0055070265158118E-4</v>
      </c>
      <c r="O78" s="22">
        <v>-2.9993942757851463E-4</v>
      </c>
      <c r="P78" s="22">
        <v>-2.1920912667034863E-4</v>
      </c>
      <c r="Q78" s="22">
        <v>-1.4779671368657333E-4</v>
      </c>
      <c r="R78" s="22">
        <v>-9.3605396865507548E-5</v>
      </c>
      <c r="S78" s="22">
        <v>-5.0926683885621927E-5</v>
      </c>
      <c r="T78" s="22">
        <v>-2.2504493590846594E-5</v>
      </c>
      <c r="U78" s="22">
        <v>-5.7374380483473948E-6</v>
      </c>
      <c r="V78" s="22">
        <v>-2.2094868575180376E-7</v>
      </c>
    </row>
    <row r="79" spans="1:22">
      <c r="A79" s="112"/>
      <c r="B79" s="22">
        <v>2.7404928433750714E-2</v>
      </c>
      <c r="C79" s="22">
        <v>-6.9916694398907482E-4</v>
      </c>
      <c r="D79" s="22">
        <v>-9.1169627275274599E-4</v>
      </c>
      <c r="E79" s="22">
        <v>-1.1394636454464427E-3</v>
      </c>
      <c r="F79" s="22">
        <v>-1.0070861769258112E-3</v>
      </c>
      <c r="G79" s="22">
        <v>-9.2421274051581815E-4</v>
      </c>
      <c r="H79" s="22">
        <v>-8.1751389430003655E-4</v>
      </c>
      <c r="I79" s="22">
        <v>-7.0555291896605052E-4</v>
      </c>
      <c r="J79" s="22">
        <v>-6.0793086539492826E-4</v>
      </c>
      <c r="K79" s="22">
        <v>-5.0230870358002879E-4</v>
      </c>
      <c r="L79" s="22">
        <v>-4.1676748054494473E-4</v>
      </c>
      <c r="M79" s="22">
        <v>-3.2830623116518747E-4</v>
      </c>
      <c r="N79" s="22">
        <v>-2.5876559295092403E-4</v>
      </c>
      <c r="O79" s="22">
        <v>-1.911500161502753E-4</v>
      </c>
      <c r="P79" s="22">
        <v>-1.3943982190520632E-4</v>
      </c>
      <c r="Q79" s="22">
        <v>-9.2895643101727644E-5</v>
      </c>
      <c r="R79" s="22">
        <v>-5.8899347319591334E-5</v>
      </c>
      <c r="S79" s="22">
        <v>-3.1722235246772453E-5</v>
      </c>
      <c r="T79" s="22">
        <v>-1.4079663445700896E-5</v>
      </c>
      <c r="U79" s="22">
        <v>-3.5584178060188085E-6</v>
      </c>
      <c r="V79" s="22">
        <v>-1.3834623547367281E-7</v>
      </c>
    </row>
    <row r="80" spans="1:22">
      <c r="A80" s="112"/>
      <c r="B80" s="22">
        <v>2.1256393124067709E-2</v>
      </c>
      <c r="C80" s="22">
        <v>-4.1432409744395372E-4</v>
      </c>
      <c r="D80" s="22">
        <v>-6.1384255790194737E-4</v>
      </c>
      <c r="E80" s="22">
        <v>-8.5953204554447952E-4</v>
      </c>
      <c r="F80" s="22">
        <v>-7.3884173010229943E-4</v>
      </c>
      <c r="G80" s="22">
        <v>-6.7998543556667033E-4</v>
      </c>
      <c r="H80" s="22">
        <v>-5.9331671434530338E-4</v>
      </c>
      <c r="I80" s="22">
        <v>-5.066582774033144E-4</v>
      </c>
      <c r="J80" s="22">
        <v>-4.3313375989285571E-4</v>
      </c>
      <c r="K80" s="22">
        <v>-3.5295334312748197E-4</v>
      </c>
      <c r="L80" s="22">
        <v>-2.9171905442444603E-4</v>
      </c>
      <c r="M80" s="22">
        <v>-2.2667407792776391E-4</v>
      </c>
      <c r="N80" s="22">
        <v>-1.7863537177508979E-4</v>
      </c>
      <c r="O80" s="22">
        <v>-1.3036964199774227E-4</v>
      </c>
      <c r="P80" s="22">
        <v>-9.5452698994376696E-5</v>
      </c>
      <c r="Q80" s="22">
        <v>-6.2952290490081008E-5</v>
      </c>
      <c r="R80" s="22">
        <v>-4.0206499728751314E-5</v>
      </c>
      <c r="S80" s="22">
        <v>-2.146776006274739E-5</v>
      </c>
      <c r="T80" s="22">
        <v>-9.6191194283465429E-6</v>
      </c>
      <c r="U80" s="22">
        <v>-2.3902813623139906E-6</v>
      </c>
      <c r="V80" s="22">
        <v>-7.9259414137791695E-8</v>
      </c>
    </row>
    <row r="81" spans="1:22">
      <c r="A81" s="112" t="s">
        <v>179</v>
      </c>
      <c r="B81" s="22">
        <v>1.7158161292576142E-2</v>
      </c>
      <c r="C81" s="22">
        <v>-2.2989559099533343E-4</v>
      </c>
      <c r="D81" s="22">
        <v>-4.1436236928085648E-4</v>
      </c>
      <c r="E81" s="22">
        <v>-6.7615758054302829E-4</v>
      </c>
      <c r="F81" s="22">
        <v>-5.6159827044252391E-4</v>
      </c>
      <c r="G81" s="22">
        <v>-5.2136777078337366E-4</v>
      </c>
      <c r="H81" s="22">
        <v>-4.4793177551704245E-4</v>
      </c>
      <c r="I81" s="22">
        <v>-3.7936849317765631E-4</v>
      </c>
      <c r="J81" s="22">
        <v>-3.2220084882215614E-4</v>
      </c>
      <c r="K81" s="22">
        <v>-2.5931196919190308E-4</v>
      </c>
      <c r="L81" s="22">
        <v>-2.142541048240779E-4</v>
      </c>
      <c r="M81" s="22">
        <v>-1.6444586985418796E-4</v>
      </c>
      <c r="N81" s="22">
        <v>-1.3026014477823095E-4</v>
      </c>
      <c r="O81" s="22">
        <v>-9.407200431013282E-5</v>
      </c>
      <c r="P81" s="22">
        <v>-6.9559549899268986E-5</v>
      </c>
      <c r="Q81" s="22">
        <v>-4.5486781133399355E-5</v>
      </c>
      <c r="R81" s="22">
        <v>-2.9454864338038581E-5</v>
      </c>
      <c r="S81" s="22">
        <v>-1.5610325652574779E-5</v>
      </c>
      <c r="T81" s="22">
        <v>-7.1092050965225993E-6</v>
      </c>
      <c r="U81" s="22">
        <v>-1.7319606372133726E-6</v>
      </c>
      <c r="V81" s="22">
        <v>-5.2773877462118039E-8</v>
      </c>
    </row>
    <row r="82" spans="1:22">
      <c r="A82" s="112" t="s">
        <v>203</v>
      </c>
      <c r="B82" s="22">
        <v>1.4273160910579912E-2</v>
      </c>
      <c r="C82" s="22">
        <v>-1.0426811884239287E-4</v>
      </c>
      <c r="D82" s="22">
        <v>-2.7224476971048084E-4</v>
      </c>
      <c r="E82" s="22">
        <v>-5.4951131610335034E-4</v>
      </c>
      <c r="F82" s="22">
        <v>-4.3745145593167604E-4</v>
      </c>
      <c r="G82" s="22">
        <v>-4.1284411875755034E-4</v>
      </c>
      <c r="H82" s="22">
        <v>-3.4845985249103693E-4</v>
      </c>
      <c r="I82" s="22">
        <v>-2.9374674417478289E-4</v>
      </c>
      <c r="J82" s="22">
        <v>-2.4825407768578494E-4</v>
      </c>
      <c r="K82" s="22">
        <v>-1.977237463861609E-4</v>
      </c>
      <c r="L82" s="22">
        <v>-1.6402018212322792E-4</v>
      </c>
      <c r="M82" s="22">
        <v>-1.245406851088449E-4</v>
      </c>
      <c r="N82" s="22">
        <v>-9.9716303595071411E-5</v>
      </c>
      <c r="O82" s="22">
        <v>-7.133321484735001E-5</v>
      </c>
      <c r="P82" s="22">
        <v>-5.3585672723945E-5</v>
      </c>
      <c r="Q82" s="22">
        <v>-3.4750935731928741E-5</v>
      </c>
      <c r="R82" s="22">
        <v>-2.2939829060136764E-5</v>
      </c>
      <c r="S82" s="22">
        <v>-1.2048621267460183E-5</v>
      </c>
      <c r="T82" s="22">
        <v>-5.6125936639254189E-6</v>
      </c>
      <c r="U82" s="22">
        <v>-1.3339210788628755E-6</v>
      </c>
      <c r="V82" s="22">
        <v>-4.0464139755634187E-8</v>
      </c>
    </row>
    <row r="83" spans="1:22">
      <c r="A83" s="112" t="s">
        <v>179</v>
      </c>
      <c r="B83" s="22">
        <v>1.2154455110136454E-2</v>
      </c>
      <c r="C83" s="22">
        <v>-1.5390581182498178E-5</v>
      </c>
      <c r="D83" s="22">
        <v>-1.6570470567411758E-4</v>
      </c>
      <c r="E83" s="22">
        <v>-4.5843087556295169E-4</v>
      </c>
      <c r="F83" s="22">
        <v>-3.4624309168431681E-4</v>
      </c>
      <c r="G83" s="22">
        <v>-3.3556955622038613E-4</v>
      </c>
      <c r="H83" s="22">
        <v>-2.7735046767497806E-4</v>
      </c>
      <c r="I83" s="22">
        <v>-2.3384375558222132E-4</v>
      </c>
      <c r="J83" s="22">
        <v>-1.9696498816015363E-4</v>
      </c>
      <c r="K83" s="22">
        <v>-1.5564082086781862E-4</v>
      </c>
      <c r="L83" s="22">
        <v>-1.3020924718002195E-4</v>
      </c>
      <c r="M83" s="22">
        <v>-9.7906975211819428E-5</v>
      </c>
      <c r="N83" s="22">
        <v>-7.9694416707734345E-5</v>
      </c>
      <c r="O83" s="22">
        <v>-5.6464773865026849E-5</v>
      </c>
      <c r="P83" s="22">
        <v>-4.3330912407034535E-5</v>
      </c>
      <c r="Q83" s="22">
        <v>-2.7827244415790683E-5</v>
      </c>
      <c r="R83" s="22">
        <v>-1.8823747337004841E-5</v>
      </c>
      <c r="S83" s="22">
        <v>-9.7693411021618909E-6</v>
      </c>
      <c r="T83" s="22">
        <v>-4.6904091845303454E-6</v>
      </c>
      <c r="U83" s="22">
        <v>-1.0828803075957133E-6</v>
      </c>
      <c r="V83" s="22">
        <v>-4.4504338040664802E-8</v>
      </c>
    </row>
    <row r="84" spans="1:22">
      <c r="A84" s="112"/>
      <c r="B84" s="22">
        <v>1.0555734464060811E-2</v>
      </c>
      <c r="C84" s="22">
        <v>4.8899474078217906E-5</v>
      </c>
      <c r="D84" s="22">
        <v>-8.2731844398461585E-5</v>
      </c>
      <c r="E84" s="22">
        <v>-3.9122805841619764E-4</v>
      </c>
      <c r="F84" s="22">
        <v>-2.7678906619795776E-4</v>
      </c>
      <c r="G84" s="22">
        <v>-2.7910820884554169E-4</v>
      </c>
      <c r="H84" s="22">
        <v>-2.2495001748548866E-4</v>
      </c>
      <c r="I84" s="22">
        <v>-1.9093362716790063E-4</v>
      </c>
      <c r="J84" s="22">
        <v>-1.6049930309731649E-4</v>
      </c>
      <c r="K84" s="22">
        <v>-1.2621167329732522E-4</v>
      </c>
      <c r="L84" s="22">
        <v>-1.069609965630116E-4</v>
      </c>
      <c r="M84" s="22">
        <v>-7.9691383547940376E-5</v>
      </c>
      <c r="N84" s="22">
        <v>-6.6297202239704468E-5</v>
      </c>
      <c r="O84" s="22">
        <v>-4.6448774823406648E-5</v>
      </c>
      <c r="P84" s="22">
        <v>-3.6603261904920022E-5</v>
      </c>
      <c r="Q84" s="22">
        <v>-2.3195431169860067E-5</v>
      </c>
      <c r="R84" s="22">
        <v>-1.616654905453401E-5</v>
      </c>
      <c r="S84" s="22">
        <v>-8.2403448923343801E-6</v>
      </c>
      <c r="T84" s="22">
        <v>-4.1246768744643454E-6</v>
      </c>
      <c r="U84" s="22">
        <v>-9.1311489360944732E-7</v>
      </c>
      <c r="V84" s="22">
        <v>-6.1788251542202553E-8</v>
      </c>
    </row>
    <row r="85" spans="1:22">
      <c r="A85" s="112"/>
      <c r="B85" s="22">
        <v>9.322947801959653E-3</v>
      </c>
      <c r="C85" s="22">
        <v>9.6236758805117513E-5</v>
      </c>
      <c r="D85" s="22">
        <v>-1.5770586703003746E-5</v>
      </c>
      <c r="E85" s="22">
        <v>-3.4064867575903936E-4</v>
      </c>
      <c r="F85" s="22">
        <v>-2.2215769896269009E-4</v>
      </c>
      <c r="G85" s="22">
        <v>-2.3705766024581493E-4</v>
      </c>
      <c r="H85" s="22">
        <v>-1.8523001981549163E-4</v>
      </c>
      <c r="I85" s="22">
        <v>-1.5959199855460879E-4</v>
      </c>
      <c r="J85" s="22">
        <v>-1.3395116001105773E-4</v>
      </c>
      <c r="K85" s="22">
        <v>-1.0517407969356867E-4</v>
      </c>
      <c r="L85" s="22">
        <v>-9.065712210466222E-5</v>
      </c>
      <c r="M85" s="22">
        <v>-6.6895245423524089E-5</v>
      </c>
      <c r="N85" s="22">
        <v>-5.7174716007641149E-5</v>
      </c>
      <c r="O85" s="22">
        <v>-3.9469249538244219E-5</v>
      </c>
      <c r="P85" s="22">
        <v>-3.2117597874168377E-5</v>
      </c>
      <c r="Q85" s="22">
        <v>-1.9953938088408186E-5</v>
      </c>
      <c r="R85" s="22">
        <v>-1.4435690106964446E-5</v>
      </c>
      <c r="S85" s="22">
        <v>-7.1530456058767995E-6</v>
      </c>
      <c r="T85" s="22">
        <v>-3.7972290761683443E-6</v>
      </c>
      <c r="U85" s="22">
        <v>-7.8133413139853903E-7</v>
      </c>
      <c r="V85" s="22">
        <v>-9.4249055493692783E-8</v>
      </c>
    </row>
    <row r="86" spans="1:22">
      <c r="A86" s="112"/>
      <c r="B86" s="22">
        <v>8.3613664448478481E-3</v>
      </c>
      <c r="C86" s="22">
        <v>1.3124973099476109E-4</v>
      </c>
      <c r="D86" s="22">
        <v>3.9772940131677244E-5</v>
      </c>
      <c r="E86" s="22">
        <v>-3.0224819727177511E-4</v>
      </c>
      <c r="F86" s="22">
        <v>-1.7796971361875446E-4</v>
      </c>
      <c r="G86" s="22">
        <v>-2.053811335638042E-4</v>
      </c>
      <c r="H86" s="22">
        <v>-1.5436730995208682E-4</v>
      </c>
      <c r="I86" s="22">
        <v>-1.3641045567478903E-4</v>
      </c>
      <c r="J86" s="22">
        <v>-1.1428481349284755E-4</v>
      </c>
      <c r="K86" s="22">
        <v>-8.9930655731206911E-5</v>
      </c>
      <c r="L86" s="22">
        <v>-7.9129316798610559E-5</v>
      </c>
      <c r="M86" s="22">
        <v>-5.7741823278270902E-5</v>
      </c>
      <c r="N86" s="22">
        <v>-5.0980269711592256E-5</v>
      </c>
      <c r="O86" s="22">
        <v>-3.4488236774044868E-5</v>
      </c>
      <c r="P86" s="22">
        <v>-2.918810254031438E-5</v>
      </c>
      <c r="Q86" s="22">
        <v>-1.7620180721006611E-5</v>
      </c>
      <c r="R86" s="22">
        <v>-1.338563249538889E-5</v>
      </c>
      <c r="S86" s="22">
        <v>-6.3543017204913382E-6</v>
      </c>
      <c r="T86" s="22">
        <v>-3.6858099826066106E-6</v>
      </c>
      <c r="U86" s="22">
        <v>-6.7636256510409743E-7</v>
      </c>
      <c r="V86" s="22">
        <v>-1.5898123861406458E-7</v>
      </c>
    </row>
    <row r="87" spans="1:22">
      <c r="A87" s="112"/>
      <c r="B87" s="22">
        <v>7.6067700830972215E-3</v>
      </c>
      <c r="C87" s="22">
        <v>1.5710993945533384E-4</v>
      </c>
      <c r="D87" s="22">
        <v>8.7045843808751229E-5</v>
      </c>
      <c r="E87" s="22">
        <v>-2.7297135114389337E-4</v>
      </c>
      <c r="F87" s="22">
        <v>-1.4129847879256439E-4</v>
      </c>
      <c r="G87" s="22">
        <v>-1.8141515024002087E-4</v>
      </c>
      <c r="H87" s="22">
        <v>-1.2981273053894806E-4</v>
      </c>
      <c r="I87" s="22">
        <v>-1.191561201843979E-4</v>
      </c>
      <c r="J87" s="22">
        <v>-9.9463145650752574E-5</v>
      </c>
      <c r="K87" s="22">
        <v>-7.875719756459613E-5</v>
      </c>
      <c r="L87" s="22">
        <v>-7.0959963637610242E-5</v>
      </c>
      <c r="M87" s="22">
        <v>-5.1071465337079389E-5</v>
      </c>
      <c r="N87" s="22">
        <v>-4.6876029145271757E-5</v>
      </c>
      <c r="O87" s="22">
        <v>-3.0827495736786726E-5</v>
      </c>
      <c r="P87" s="22">
        <v>-2.7417950341851395E-5</v>
      </c>
      <c r="Q87" s="22">
        <v>-1.5871358499742192E-5</v>
      </c>
      <c r="R87" s="22">
        <v>-1.2892368126228907E-5</v>
      </c>
      <c r="S87" s="22">
        <v>-5.7322549757500324E-6</v>
      </c>
      <c r="T87" s="22">
        <v>-3.7999616577739969E-6</v>
      </c>
      <c r="U87" s="22">
        <v>-5.8014412223798611E-7</v>
      </c>
      <c r="V87" s="22">
        <v>-2.7562513965840229E-7</v>
      </c>
    </row>
    <row r="88" spans="1:22">
      <c r="A88" s="112"/>
      <c r="B88" s="22">
        <v>7.0188283476698143E-3</v>
      </c>
      <c r="C88" s="22">
        <v>1.7581894028632797E-4</v>
      </c>
      <c r="D88" s="22">
        <v>1.2800652409208555E-4</v>
      </c>
      <c r="E88" s="22">
        <v>-2.5094516373499836E-4</v>
      </c>
      <c r="F88" s="22">
        <v>-1.1024338544462982E-4</v>
      </c>
      <c r="G88" s="22">
        <v>-1.6345589798854313E-4</v>
      </c>
      <c r="H88" s="22">
        <v>-1.0988885655415772E-4</v>
      </c>
      <c r="I88" s="22">
        <v>-1.064187079316953E-4</v>
      </c>
      <c r="J88" s="22">
        <v>-8.8207390488950343E-5</v>
      </c>
      <c r="K88" s="22">
        <v>-7.0607628466231188E-5</v>
      </c>
      <c r="L88" s="22">
        <v>-6.5318379261587332E-5</v>
      </c>
      <c r="M88" s="22">
        <v>-4.620115148534624E-5</v>
      </c>
      <c r="N88" s="22">
        <v>-4.4435018582283448E-5</v>
      </c>
      <c r="O88" s="22">
        <v>-2.8111505694764047E-5</v>
      </c>
      <c r="P88" s="22">
        <v>-2.6659666505483186E-5</v>
      </c>
      <c r="Q88" s="22">
        <v>-1.4529206191659879E-5</v>
      </c>
      <c r="R88" s="22">
        <v>-1.2964446546169311E-5</v>
      </c>
      <c r="S88" s="22">
        <v>-5.2224233213632454E-6</v>
      </c>
      <c r="T88" s="22">
        <v>-4.2110612450361735E-6</v>
      </c>
      <c r="U88" s="22">
        <v>-4.7408247078110878E-7</v>
      </c>
      <c r="V88" s="22">
        <v>-4.818800589415583E-7</v>
      </c>
    </row>
    <row r="89" spans="1:22">
      <c r="A89" s="112"/>
      <c r="B89" s="22">
        <v>6.5681767579025829E-3</v>
      </c>
      <c r="C89" s="22">
        <v>1.8874424215919669E-4</v>
      </c>
      <c r="D89" s="22">
        <v>1.640345751460757E-4</v>
      </c>
      <c r="E89" s="22">
        <v>-2.3477719791588754E-4</v>
      </c>
      <c r="F89" s="22">
        <v>-8.3412671096273706E-5</v>
      </c>
      <c r="G89" s="22">
        <v>-1.5025519348687395E-4</v>
      </c>
      <c r="H89" s="22">
        <v>-9.3340423194299507E-5</v>
      </c>
      <c r="I89" s="22">
        <v>-9.7153804124072121E-5</v>
      </c>
      <c r="J89" s="22">
        <v>-7.9558284485770742E-5</v>
      </c>
      <c r="K89" s="22">
        <v>-6.4710875137985241E-5</v>
      </c>
      <c r="L89" s="22">
        <v>-6.1625997129544888E-5</v>
      </c>
      <c r="M89" s="22">
        <v>-4.2639383699018111E-5</v>
      </c>
      <c r="N89" s="22">
        <v>-4.3409629752149358E-5</v>
      </c>
      <c r="O89" s="22">
        <v>-2.6061536382199961E-5</v>
      </c>
      <c r="P89" s="22">
        <v>-2.6894219431801794E-5</v>
      </c>
      <c r="Q89" s="22">
        <v>-1.3458247060970686E-5</v>
      </c>
      <c r="R89" s="22">
        <v>-1.3701458036480783E-5</v>
      </c>
      <c r="S89" s="22">
        <v>-4.7674354872701908E-6</v>
      </c>
      <c r="T89" s="22">
        <v>-5.0583120765836011E-6</v>
      </c>
      <c r="U89" s="22">
        <v>-3.3550386384042412E-7</v>
      </c>
      <c r="V89" s="22">
        <v>-8.4401903339143404E-7</v>
      </c>
    </row>
    <row r="90" spans="1:22">
      <c r="A90" s="112"/>
      <c r="B90" s="22">
        <v>6.2403397028831025E-3</v>
      </c>
      <c r="C90" s="22">
        <v>1.9653711750109224E-4</v>
      </c>
      <c r="D90" s="22">
        <v>1.9576108244940529E-4</v>
      </c>
      <c r="E90" s="22">
        <v>-2.2381155458304168E-4</v>
      </c>
      <c r="F90" s="22">
        <v>-6.0081865536005304E-5</v>
      </c>
      <c r="G90" s="22">
        <v>-1.4116825239810209E-4</v>
      </c>
      <c r="H90" s="22">
        <v>-7.9473979011258444E-5</v>
      </c>
      <c r="I90" s="22">
        <v>-9.0810810825698066E-5</v>
      </c>
      <c r="J90" s="22">
        <v>-7.3013572949654057E-5</v>
      </c>
      <c r="K90" s="22">
        <v>-6.0689761616291357E-5</v>
      </c>
      <c r="L90" s="22">
        <v>-5.9655383302220893E-5</v>
      </c>
      <c r="M90" s="22">
        <v>-4.0163658641227294E-5</v>
      </c>
      <c r="N90" s="22">
        <v>-4.3815583200376229E-5</v>
      </c>
      <c r="O90" s="22">
        <v>-2.4556784347017091E-5</v>
      </c>
      <c r="P90" s="22">
        <v>-2.8294437310521451E-5</v>
      </c>
      <c r="Q90" s="22">
        <v>-1.2593437523145134E-5</v>
      </c>
      <c r="R90" s="22">
        <v>-1.5349571478781836E-5</v>
      </c>
      <c r="S90" s="22">
        <v>-4.3259101286437381E-6</v>
      </c>
      <c r="T90" s="22">
        <v>-6.5972472962555267E-6</v>
      </c>
      <c r="U90" s="22">
        <v>-1.2956216133286347E-7</v>
      </c>
      <c r="V90" s="22">
        <v>-1.4801490202127746E-6</v>
      </c>
    </row>
    <row r="91" spans="1:22">
      <c r="A91" s="112"/>
      <c r="B91" s="22">
        <v>6.02359966486929E-3</v>
      </c>
      <c r="C91" s="22">
        <v>1.9979339339177432E-4</v>
      </c>
      <c r="D91" s="22">
        <v>2.235923123699565E-4</v>
      </c>
      <c r="E91" s="22">
        <v>-2.1746318539192755E-4</v>
      </c>
      <c r="F91" s="22">
        <v>-3.9695309675752725E-5</v>
      </c>
      <c r="G91" s="22">
        <v>-1.356156356203187E-4</v>
      </c>
      <c r="H91" s="22">
        <v>-6.7709265954307024E-5</v>
      </c>
      <c r="I91" s="22">
        <v>-8.6907722940060463E-5</v>
      </c>
      <c r="J91" s="22">
        <v>-6.8153041326653955E-5</v>
      </c>
      <c r="K91" s="22">
        <v>-5.8196603500502064E-5</v>
      </c>
      <c r="L91" s="22">
        <v>-5.9237579757996726E-5</v>
      </c>
      <c r="M91" s="22">
        <v>-3.855067743973147E-5</v>
      </c>
      <c r="N91" s="22">
        <v>-4.5750100349874949E-5</v>
      </c>
      <c r="O91" s="22">
        <v>-2.3473610653466199E-5</v>
      </c>
      <c r="P91" s="22">
        <v>-3.1155455493806297E-5</v>
      </c>
      <c r="Q91" s="22">
        <v>-1.1857416245360112E-5</v>
      </c>
      <c r="R91" s="22">
        <v>-1.8310159262885709E-5</v>
      </c>
      <c r="S91" s="22">
        <v>-3.842379472405262E-6</v>
      </c>
      <c r="T91" s="22">
        <v>-9.2625427306630985E-6</v>
      </c>
      <c r="U91" s="22">
        <v>1.9177141013723698E-7</v>
      </c>
      <c r="V91" s="22">
        <v>-2.6018471125311879E-6</v>
      </c>
    </row>
    <row r="92" spans="1:22">
      <c r="A92" s="112"/>
      <c r="B92" s="22">
        <v>5.9201813812151021E-3</v>
      </c>
      <c r="C92" s="22">
        <v>1.9837696182976975E-4</v>
      </c>
      <c r="D92" s="22">
        <v>2.471929413313478E-4</v>
      </c>
      <c r="E92" s="22">
        <v>-2.1579734647439908E-4</v>
      </c>
      <c r="F92" s="22">
        <v>-2.2404855460730097E-5</v>
      </c>
      <c r="G92" s="22">
        <v>-1.3352334762279809E-4</v>
      </c>
      <c r="H92" s="22">
        <v>-5.8044424211057329E-5</v>
      </c>
      <c r="I92" s="22">
        <v>-8.5334777338360787E-5</v>
      </c>
      <c r="J92" s="22">
        <v>-6.5005470443584349E-5</v>
      </c>
      <c r="K92" s="22">
        <v>-5.7162831414205798E-5</v>
      </c>
      <c r="L92" s="22">
        <v>-6.0577009717694558E-5</v>
      </c>
      <c r="M92" s="22">
        <v>-3.7787110118065717E-5</v>
      </c>
      <c r="N92" s="22">
        <v>-4.9612790503704202E-5</v>
      </c>
      <c r="O92" s="22">
        <v>-2.2792965451471476E-5</v>
      </c>
      <c r="P92" s="22">
        <v>-3.6045296080454219E-5</v>
      </c>
      <c r="Q92" s="22">
        <v>-1.1212840455837982E-5</v>
      </c>
      <c r="R92" s="22">
        <v>-2.3262545069354312E-5</v>
      </c>
      <c r="S92" s="22">
        <v>-3.2475722320354696E-6</v>
      </c>
      <c r="T92" s="22">
        <v>-1.3781884580795693E-5</v>
      </c>
      <c r="U92" s="22">
        <v>7.1665138169570456E-7</v>
      </c>
      <c r="V92" s="22">
        <v>-4.5805624805512449E-6</v>
      </c>
    </row>
    <row r="93" spans="1:22">
      <c r="A93" s="112"/>
      <c r="B93" s="22">
        <v>5.947415539164628E-3</v>
      </c>
      <c r="C93" s="22">
        <v>1.9139641337273224E-4</v>
      </c>
      <c r="D93" s="22">
        <v>2.651297701756636E-4</v>
      </c>
      <c r="E93" s="22">
        <v>-2.1940943180916801E-4</v>
      </c>
      <c r="F93" s="22">
        <v>-9.1951329351174318E-6</v>
      </c>
      <c r="G93" s="22">
        <v>-1.351684389941336E-4</v>
      </c>
      <c r="H93" s="22">
        <v>-5.1139567944766913E-5</v>
      </c>
      <c r="I93" s="22">
        <v>-8.6203027848947786E-5</v>
      </c>
      <c r="J93" s="22">
        <v>-6.4154142419968095E-5</v>
      </c>
      <c r="K93" s="22">
        <v>-5.7669489721591668E-5</v>
      </c>
      <c r="L93" s="22">
        <v>-6.4330772347743895E-5</v>
      </c>
      <c r="M93" s="22">
        <v>-3.7928780023124657E-5</v>
      </c>
      <c r="N93" s="22">
        <v>-5.6217393396230855E-5</v>
      </c>
      <c r="O93" s="22">
        <v>-2.2542468888616643E-5</v>
      </c>
      <c r="P93" s="22">
        <v>-4.3945917821450881E-5</v>
      </c>
      <c r="Q93" s="22">
        <v>-1.0621475888258696E-5</v>
      </c>
      <c r="R93" s="22">
        <v>-3.1328477741974625E-5</v>
      </c>
      <c r="S93" s="22">
        <v>-2.4366443059899373E-6</v>
      </c>
      <c r="T93" s="22">
        <v>-2.1378347408810064E-5</v>
      </c>
      <c r="U93" s="22">
        <v>1.5998337383074201E-6</v>
      </c>
      <c r="V93" s="22">
        <v>-8.0668900586350985E-6</v>
      </c>
    </row>
    <row r="94" spans="1:22">
      <c r="A94" s="112"/>
      <c r="B94" s="136">
        <v>6.235466995472394E-3</v>
      </c>
      <c r="C94" s="136">
        <v>1.7289837184181477E-4</v>
      </c>
      <c r="D94" s="136">
        <v>2.691752654875115E-4</v>
      </c>
      <c r="E94" s="136">
        <v>-2.3250279190750961E-4</v>
      </c>
      <c r="F94" s="136">
        <v>-6.3327628354712838E-6</v>
      </c>
      <c r="G94" s="136">
        <v>-1.4303556265437639E-4</v>
      </c>
      <c r="H94" s="136">
        <v>-5.1759167903300059E-5</v>
      </c>
      <c r="I94" s="136">
        <v>-9.1014975113319998E-5</v>
      </c>
      <c r="J94" s="136">
        <v>-6.9471128149695865E-5</v>
      </c>
      <c r="K94" s="136">
        <v>-6.0738519004395356E-5</v>
      </c>
      <c r="L94" s="136">
        <v>-7.382483415633922E-5</v>
      </c>
      <c r="M94" s="136">
        <v>-3.9702252624224457E-5</v>
      </c>
      <c r="N94" s="136">
        <v>-6.8470595038131181E-5</v>
      </c>
      <c r="O94" s="136">
        <v>-2.3164857466488869E-5</v>
      </c>
      <c r="P94" s="136">
        <v>-5.7413510825186052E-5</v>
      </c>
      <c r="Q94" s="136">
        <v>-1.0247676287262098E-5</v>
      </c>
      <c r="R94" s="136">
        <v>-4.4803095799952767E-5</v>
      </c>
      <c r="S94" s="136">
        <v>-1.3238230336654316E-6</v>
      </c>
      <c r="T94" s="136">
        <v>-3.4235566481993394E-5</v>
      </c>
      <c r="U94" s="136">
        <v>3.0935575726706707E-6</v>
      </c>
      <c r="V94" s="136">
        <v>-1.4214619614767016E-5</v>
      </c>
    </row>
    <row r="95" spans="1:22">
      <c r="B95" s="4"/>
      <c r="C95" s="4"/>
      <c r="I95" s="4"/>
    </row>
    <row r="96" spans="1:22">
      <c r="A96" s="112"/>
      <c r="B96" t="s">
        <v>296</v>
      </c>
      <c r="C96"/>
      <c r="D96"/>
      <c r="E96"/>
      <c r="F96"/>
      <c r="G96"/>
      <c r="H96"/>
      <c r="I96" s="45" t="s">
        <v>202</v>
      </c>
      <c r="J96"/>
      <c r="K96"/>
      <c r="L96" s="36" t="s">
        <v>297</v>
      </c>
      <c r="M96"/>
      <c r="N96"/>
      <c r="O96"/>
      <c r="P96"/>
      <c r="Q96"/>
      <c r="R96"/>
      <c r="S96"/>
      <c r="T96"/>
      <c r="U96"/>
      <c r="V96"/>
    </row>
    <row r="97" spans="1:43">
      <c r="A97" s="112"/>
      <c r="B97" s="102">
        <f t="array" ref="B97:V117">MMULT(Transform!B29:V49,B74:V94)</f>
        <v>9.227609126474276E-2</v>
      </c>
      <c r="C97" s="22">
        <v>-4.0108435887401305E-3</v>
      </c>
      <c r="D97" s="22">
        <v>-4.0947510088205291E-3</v>
      </c>
      <c r="E97" s="22">
        <v>-4.3348989568482554E-3</v>
      </c>
      <c r="F97" s="22">
        <v>-4.027744154748829E-3</v>
      </c>
      <c r="G97" s="22">
        <v>-3.8290492313681826E-3</v>
      </c>
      <c r="H97" s="22">
        <v>-3.5141468191456251E-3</v>
      </c>
      <c r="I97" s="22">
        <v>-3.2034358804830169E-3</v>
      </c>
      <c r="J97" s="22">
        <v>-2.8654352026881032E-3</v>
      </c>
      <c r="K97" s="22">
        <v>-2.510635529236738E-3</v>
      </c>
      <c r="L97" s="22">
        <v>-2.1654029112558172E-3</v>
      </c>
      <c r="M97" s="22">
        <v>-1.8086790953958458E-3</v>
      </c>
      <c r="N97" s="22">
        <v>-1.4819359969448478E-3</v>
      </c>
      <c r="O97" s="22">
        <v>-1.1580959870886171E-3</v>
      </c>
      <c r="P97" s="22">
        <v>-8.7728452249657789E-4</v>
      </c>
      <c r="Q97" s="22">
        <v>-6.1541964640581513E-4</v>
      </c>
      <c r="R97" s="22">
        <v>-4.05027984114779E-4</v>
      </c>
      <c r="S97" s="22">
        <v>-2.2729788746452339E-4</v>
      </c>
      <c r="T97" s="22">
        <v>-1.0572818542824939E-4</v>
      </c>
      <c r="U97" s="22">
        <v>-2.5879767137557353E-5</v>
      </c>
      <c r="V97" s="22">
        <v>-1.6824467243312721E-6</v>
      </c>
      <c r="X97" s="5"/>
      <c r="Y97" s="5"/>
      <c r="Z97" s="5"/>
      <c r="AA97" s="5"/>
      <c r="AB97" s="5"/>
      <c r="AC97" s="5"/>
      <c r="AD97" s="5"/>
      <c r="AE97" s="5"/>
      <c r="AF97" s="5"/>
      <c r="AG97" s="5"/>
      <c r="AH97" s="5"/>
      <c r="AI97" s="5"/>
      <c r="AJ97" s="5"/>
      <c r="AK97" s="5"/>
      <c r="AL97" s="5"/>
      <c r="AM97" s="5"/>
      <c r="AN97" s="5"/>
      <c r="AO97" s="5"/>
      <c r="AP97" s="5"/>
      <c r="AQ97" s="5"/>
    </row>
    <row r="98" spans="1:43">
      <c r="A98" s="112"/>
      <c r="B98" s="22">
        <v>0.16605766413526007</v>
      </c>
      <c r="C98" s="22">
        <v>-8.169165888009134E-3</v>
      </c>
      <c r="D98" s="22">
        <v>-8.2582876364522863E-3</v>
      </c>
      <c r="E98" s="22">
        <v>-7.9673765030533229E-3</v>
      </c>
      <c r="F98" s="22">
        <v>-7.6666646147181784E-3</v>
      </c>
      <c r="G98" s="22">
        <v>-7.1608318143441159E-3</v>
      </c>
      <c r="H98" s="22">
        <v>-6.6667751271828187E-3</v>
      </c>
      <c r="I98" s="22">
        <v>-6.0597035579385283E-3</v>
      </c>
      <c r="J98" s="22">
        <v>-5.4415165201344576E-3</v>
      </c>
      <c r="K98" s="22">
        <v>-4.7829337060140012E-3</v>
      </c>
      <c r="L98" s="22">
        <v>-4.1159856163337982E-3</v>
      </c>
      <c r="M98" s="22">
        <v>-3.4613705144973905E-3</v>
      </c>
      <c r="N98" s="22">
        <v>-2.8167729038496635E-3</v>
      </c>
      <c r="O98" s="22">
        <v>-2.223344067811633E-3</v>
      </c>
      <c r="P98" s="22">
        <v>-1.6642556481857222E-3</v>
      </c>
      <c r="Q98" s="22">
        <v>-1.1845655665579816E-3</v>
      </c>
      <c r="R98" s="22">
        <v>-7.6268704980333361E-4</v>
      </c>
      <c r="S98" s="22">
        <v>-4.3900508725311154E-4</v>
      </c>
      <c r="T98" s="22">
        <v>-1.9117279345709525E-4</v>
      </c>
      <c r="U98" s="22">
        <v>-5.1164498939005806E-5</v>
      </c>
      <c r="V98" s="22">
        <v>1.6436812837644333E-6</v>
      </c>
      <c r="X98" s="5"/>
      <c r="Y98" s="5"/>
      <c r="Z98" s="5"/>
      <c r="AA98" s="5"/>
      <c r="AB98" s="5"/>
      <c r="AC98" s="5"/>
      <c r="AD98" s="5"/>
      <c r="AE98" s="5"/>
      <c r="AF98" s="5"/>
      <c r="AG98" s="5"/>
      <c r="AH98" s="5"/>
      <c r="AI98" s="5"/>
      <c r="AJ98" s="5"/>
      <c r="AK98" s="5"/>
      <c r="AL98" s="5"/>
      <c r="AM98" s="5"/>
      <c r="AN98" s="5"/>
      <c r="AO98" s="5"/>
      <c r="AP98" s="5"/>
      <c r="AQ98" s="5"/>
    </row>
    <row r="99" spans="1:43">
      <c r="A99" s="112"/>
      <c r="B99" s="22">
        <v>0.15448684473632285</v>
      </c>
      <c r="C99" s="22">
        <v>-7.6906662124511744E-3</v>
      </c>
      <c r="D99" s="22">
        <v>-7.6101527727728685E-3</v>
      </c>
      <c r="E99" s="22">
        <v>-7.4712194504907257E-3</v>
      </c>
      <c r="F99" s="22">
        <v>-7.1195730661631302E-3</v>
      </c>
      <c r="G99" s="22">
        <v>-6.7343828526901794E-3</v>
      </c>
      <c r="H99" s="22">
        <v>-6.2488260235135209E-3</v>
      </c>
      <c r="I99" s="22">
        <v>-5.7241080644029841E-3</v>
      </c>
      <c r="J99" s="22">
        <v>-5.1456435351768214E-3</v>
      </c>
      <c r="K99" s="22">
        <v>-4.5403666231380651E-3</v>
      </c>
      <c r="L99" s="22">
        <v>-3.9232917477379347E-3</v>
      </c>
      <c r="M99" s="22">
        <v>-3.300848324890263E-3</v>
      </c>
      <c r="N99" s="22">
        <v>-2.7044222870539025E-3</v>
      </c>
      <c r="O99" s="22">
        <v>-2.1283104991170953E-3</v>
      </c>
      <c r="P99" s="22">
        <v>-1.609866959819084E-3</v>
      </c>
      <c r="Q99" s="22">
        <v>-1.1371052123285007E-3</v>
      </c>
      <c r="R99" s="22">
        <v>-7.4603159950552321E-4</v>
      </c>
      <c r="S99" s="22">
        <v>-4.2175355864491784E-4</v>
      </c>
      <c r="T99" s="22">
        <v>-1.9462892987261518E-4</v>
      </c>
      <c r="U99" s="22">
        <v>-4.818907796165743E-5</v>
      </c>
      <c r="V99" s="22">
        <v>-2.6725436588525556E-6</v>
      </c>
      <c r="X99" s="5"/>
      <c r="Y99" s="5"/>
      <c r="Z99" s="5"/>
      <c r="AA99" s="5"/>
      <c r="AB99" s="5"/>
      <c r="AC99" s="5"/>
      <c r="AD99" s="5"/>
      <c r="AE99" s="5"/>
      <c r="AF99" s="5"/>
      <c r="AG99" s="5"/>
      <c r="AH99" s="5"/>
      <c r="AI99" s="5"/>
      <c r="AJ99" s="5"/>
      <c r="AK99" s="5"/>
      <c r="AL99" s="5"/>
      <c r="AM99" s="5"/>
      <c r="AN99" s="5"/>
      <c r="AO99" s="5"/>
      <c r="AP99" s="5"/>
      <c r="AQ99" s="5"/>
    </row>
    <row r="100" spans="1:43">
      <c r="A100" s="112"/>
      <c r="B100" s="22">
        <v>0.14618027309298937</v>
      </c>
      <c r="C100" s="22">
        <v>-7.2879390978899897E-3</v>
      </c>
      <c r="D100" s="22">
        <v>-7.2447615187266569E-3</v>
      </c>
      <c r="E100" s="22">
        <v>-7.0830149867324643E-3</v>
      </c>
      <c r="F100" s="22">
        <v>-6.7794162813472059E-3</v>
      </c>
      <c r="G100" s="22">
        <v>-6.3949201845675202E-3</v>
      </c>
      <c r="H100" s="22">
        <v>-5.9516136242151853E-3</v>
      </c>
      <c r="I100" s="22">
        <v>-5.4452428454302608E-3</v>
      </c>
      <c r="J100" s="22">
        <v>-4.9026439470301027E-3</v>
      </c>
      <c r="K100" s="22">
        <v>-4.3285705009559342E-3</v>
      </c>
      <c r="L100" s="22">
        <v>-3.7404151145430369E-3</v>
      </c>
      <c r="M100" s="22">
        <v>-3.1548885758159164E-3</v>
      </c>
      <c r="N100" s="22">
        <v>-2.5799127238903068E-3</v>
      </c>
      <c r="O100" s="22">
        <v>-2.039851605842931E-3</v>
      </c>
      <c r="P100" s="22">
        <v>-1.5352564347191578E-3</v>
      </c>
      <c r="Q100" s="22">
        <v>-1.0930857865013271E-3</v>
      </c>
      <c r="R100" s="22">
        <v>-7.0853780553676074E-4</v>
      </c>
      <c r="S100" s="22">
        <v>-4.0695595106754104E-4</v>
      </c>
      <c r="T100" s="22">
        <v>-1.7957953146317384E-4</v>
      </c>
      <c r="U100" s="22">
        <v>-4.7308977934649189E-5</v>
      </c>
      <c r="V100" s="22">
        <v>9.3424830878190606E-7</v>
      </c>
      <c r="X100" s="5"/>
      <c r="Y100" s="5"/>
      <c r="Z100" s="5"/>
      <c r="AA100" s="5"/>
      <c r="AB100" s="5"/>
      <c r="AC100" s="5"/>
      <c r="AD100" s="5"/>
      <c r="AE100" s="5"/>
      <c r="AF100" s="5"/>
      <c r="AG100" s="5"/>
      <c r="AH100" s="5"/>
      <c r="AI100" s="5"/>
      <c r="AJ100" s="5"/>
      <c r="AK100" s="5"/>
      <c r="AL100" s="5"/>
      <c r="AM100" s="5"/>
      <c r="AN100" s="5"/>
      <c r="AO100" s="5"/>
      <c r="AP100" s="5"/>
      <c r="AQ100" s="5"/>
    </row>
    <row r="101" spans="1:43">
      <c r="A101" s="112"/>
      <c r="B101" s="22">
        <v>0.13998343897788143</v>
      </c>
      <c r="C101" s="22">
        <v>-6.988724842162973E-3</v>
      </c>
      <c r="D101" s="22">
        <v>-6.9280536918439814E-3</v>
      </c>
      <c r="E101" s="22">
        <v>-6.7917464242877755E-3</v>
      </c>
      <c r="F101" s="22">
        <v>-6.4889060075043834E-3</v>
      </c>
      <c r="G101" s="22">
        <v>-6.1343923592101328E-3</v>
      </c>
      <c r="H101" s="22">
        <v>-5.7036038405295511E-3</v>
      </c>
      <c r="I101" s="22">
        <v>-5.2262407916481846E-3</v>
      </c>
      <c r="J101" s="22">
        <v>-4.7055062068619181E-3</v>
      </c>
      <c r="K101" s="22">
        <v>-4.1575029615516443E-3</v>
      </c>
      <c r="L101" s="22">
        <v>-3.5968460518555666E-3</v>
      </c>
      <c r="M101" s="22">
        <v>-3.0330070925855472E-3</v>
      </c>
      <c r="N101" s="22">
        <v>-2.4869618120184869E-3</v>
      </c>
      <c r="O101" s="22">
        <v>-1.9631274297396643E-3</v>
      </c>
      <c r="P101" s="22">
        <v>-1.48506452638505E-3</v>
      </c>
      <c r="Q101" s="22">
        <v>-1.0530256175544882E-3</v>
      </c>
      <c r="R101" s="22">
        <v>-6.8981064862433036E-4</v>
      </c>
      <c r="S101" s="22">
        <v>-3.9210275897077953E-4</v>
      </c>
      <c r="T101" s="22">
        <v>-1.7936206389832499E-4</v>
      </c>
      <c r="U101" s="22">
        <v>-4.4959542216812242E-5</v>
      </c>
      <c r="V101" s="22">
        <v>-1.7444906227079712E-6</v>
      </c>
      <c r="X101" s="5"/>
      <c r="Y101" s="5"/>
      <c r="Z101" s="5"/>
      <c r="AA101" s="5"/>
      <c r="AB101" s="5"/>
      <c r="AC101" s="5"/>
      <c r="AD101" s="5"/>
      <c r="AE101" s="5"/>
      <c r="AF101" s="5"/>
      <c r="AG101" s="5"/>
      <c r="AH101" s="5"/>
      <c r="AI101" s="5"/>
      <c r="AJ101" s="5"/>
      <c r="AK101" s="5"/>
      <c r="AL101" s="5"/>
      <c r="AM101" s="5"/>
      <c r="AN101" s="5"/>
      <c r="AO101" s="5"/>
      <c r="AP101" s="5"/>
      <c r="AQ101" s="5"/>
    </row>
    <row r="102" spans="1:43">
      <c r="A102" s="112"/>
      <c r="B102" s="22">
        <v>0.13475919403554562</v>
      </c>
      <c r="C102" s="22">
        <v>-6.7299203240723474E-3</v>
      </c>
      <c r="D102" s="22">
        <v>-6.6821060610400612E-3</v>
      </c>
      <c r="E102" s="22">
        <v>-6.5433344057610121E-3</v>
      </c>
      <c r="F102" s="22">
        <v>-6.2605644483252794E-3</v>
      </c>
      <c r="G102" s="22">
        <v>-5.9140908555983668E-3</v>
      </c>
      <c r="H102" s="22">
        <v>-5.5040485974522076E-3</v>
      </c>
      <c r="I102" s="22">
        <v>-5.0415778961510572E-3</v>
      </c>
      <c r="J102" s="22">
        <v>-4.5409875379154984E-3</v>
      </c>
      <c r="K102" s="22">
        <v>-4.0129008898273028E-3</v>
      </c>
      <c r="L102" s="22">
        <v>-3.4706600001149488E-3</v>
      </c>
      <c r="M102" s="22">
        <v>-2.9293645382913996E-3</v>
      </c>
      <c r="N102" s="22">
        <v>-2.3989033896113527E-3</v>
      </c>
      <c r="O102" s="22">
        <v>-1.8974997723895967E-3</v>
      </c>
      <c r="P102" s="22">
        <v>-1.4311642222056891E-3</v>
      </c>
      <c r="Q102" s="22">
        <v>-1.0188504888173618E-3</v>
      </c>
      <c r="R102" s="22">
        <v>-6.6268224645655151E-4</v>
      </c>
      <c r="S102" s="22">
        <v>-3.8001765023653607E-4</v>
      </c>
      <c r="T102" s="22">
        <v>-1.6914649363858203E-4</v>
      </c>
      <c r="U102" s="22">
        <v>-4.4027666140569867E-5</v>
      </c>
      <c r="V102" s="22">
        <v>4.2421822335749717E-7</v>
      </c>
      <c r="X102" s="5"/>
      <c r="Y102" s="5"/>
      <c r="Z102" s="5"/>
      <c r="AA102" s="5"/>
      <c r="AB102" s="5"/>
      <c r="AC102" s="5"/>
      <c r="AD102" s="5"/>
      <c r="AE102" s="5"/>
      <c r="AF102" s="5"/>
      <c r="AG102" s="5"/>
      <c r="AH102" s="5"/>
      <c r="AI102" s="5"/>
      <c r="AJ102" s="5"/>
      <c r="AK102" s="5"/>
      <c r="AL102" s="5"/>
      <c r="AM102" s="5"/>
      <c r="AN102" s="5"/>
      <c r="AO102" s="5"/>
      <c r="AP102" s="5"/>
      <c r="AQ102" s="5"/>
    </row>
    <row r="103" spans="1:43">
      <c r="A103" s="112"/>
      <c r="B103" s="22">
        <v>0.13055135757070935</v>
      </c>
      <c r="C103" s="22">
        <v>-6.523316734510563E-3</v>
      </c>
      <c r="D103" s="22">
        <v>-6.4702883218471854E-3</v>
      </c>
      <c r="E103" s="22">
        <v>-6.3428585528276507E-3</v>
      </c>
      <c r="F103" s="22">
        <v>-6.0645419264569317E-3</v>
      </c>
      <c r="G103" s="22">
        <v>-5.7339163611953162E-3</v>
      </c>
      <c r="H103" s="22">
        <v>-5.3345486159775482E-3</v>
      </c>
      <c r="I103" s="22">
        <v>-4.8891648522991415E-3</v>
      </c>
      <c r="J103" s="22">
        <v>-4.404065507737592E-3</v>
      </c>
      <c r="K103" s="22">
        <v>-3.8926982464429485E-3</v>
      </c>
      <c r="L103" s="22">
        <v>-3.3687664187116249E-3</v>
      </c>
      <c r="M103" s="22">
        <v>-2.8424890005438945E-3</v>
      </c>
      <c r="N103" s="22">
        <v>-2.3309825171873681E-3</v>
      </c>
      <c r="O103" s="22">
        <v>-1.8417846595708718E-3</v>
      </c>
      <c r="P103" s="22">
        <v>-1.3929571396491169E-3</v>
      </c>
      <c r="Q103" s="22">
        <v>-9.8915618306771392E-4</v>
      </c>
      <c r="R103" s="22">
        <v>-6.4728170670968132E-4</v>
      </c>
      <c r="S103" s="22">
        <v>-3.6883335713062439E-4</v>
      </c>
      <c r="T103" s="22">
        <v>-1.6782665284569503E-4</v>
      </c>
      <c r="U103" s="22">
        <v>-4.2344793106367798E-5</v>
      </c>
      <c r="V103" s="22">
        <v>-1.1987640235942405E-6</v>
      </c>
      <c r="X103" s="5"/>
      <c r="Y103" s="5"/>
      <c r="Z103" s="5"/>
      <c r="AA103" s="5"/>
      <c r="AB103" s="5"/>
      <c r="AC103" s="5"/>
      <c r="AD103" s="5"/>
      <c r="AE103" s="5"/>
      <c r="AF103" s="5"/>
      <c r="AG103" s="5"/>
      <c r="AH103" s="5"/>
      <c r="AI103" s="5"/>
      <c r="AJ103" s="5"/>
      <c r="AK103" s="5"/>
      <c r="AL103" s="5"/>
      <c r="AM103" s="5"/>
      <c r="AN103" s="5"/>
      <c r="AO103" s="5"/>
      <c r="AP103" s="5"/>
      <c r="AQ103" s="5"/>
    </row>
    <row r="104" spans="1:43">
      <c r="A104" s="112" t="s">
        <v>179</v>
      </c>
      <c r="B104" s="22">
        <v>0.12687023113754378</v>
      </c>
      <c r="C104" s="22">
        <v>-6.340185454424622E-3</v>
      </c>
      <c r="D104" s="22">
        <v>-6.2939533155774614E-3</v>
      </c>
      <c r="E104" s="22">
        <v>-6.1668629648132644E-3</v>
      </c>
      <c r="F104" s="22">
        <v>-5.9005906450568741E-3</v>
      </c>
      <c r="G104" s="22">
        <v>-5.5771149785986233E-3</v>
      </c>
      <c r="H104" s="22">
        <v>-5.1910879723387282E-3</v>
      </c>
      <c r="I104" s="22">
        <v>-4.7571115532386594E-3</v>
      </c>
      <c r="J104" s="22">
        <v>-4.2857350510952302E-3</v>
      </c>
      <c r="K104" s="22">
        <v>-3.7887169350276891E-3</v>
      </c>
      <c r="L104" s="22">
        <v>-3.277926956950315E-3</v>
      </c>
      <c r="M104" s="22">
        <v>-2.7673984668825482E-3</v>
      </c>
      <c r="N104" s="22">
        <v>-2.2674772807515777E-3</v>
      </c>
      <c r="O104" s="22">
        <v>-1.7937383097894372E-3</v>
      </c>
      <c r="P104" s="22">
        <v>-1.3540294373031677E-3</v>
      </c>
      <c r="Q104" s="22">
        <v>-9.6378299160001482E-4</v>
      </c>
      <c r="R104" s="22">
        <v>-6.2779429969519877E-4</v>
      </c>
      <c r="S104" s="22">
        <v>-3.5967973489546101E-4</v>
      </c>
      <c r="T104" s="22">
        <v>-1.6077743925018724E-4</v>
      </c>
      <c r="U104" s="22">
        <v>-4.1567669118094208E-5</v>
      </c>
      <c r="V104" s="22">
        <v>1.6514755431185968E-7</v>
      </c>
      <c r="X104" s="5"/>
      <c r="Y104" s="5"/>
      <c r="Z104" s="5"/>
      <c r="AA104" s="5"/>
      <c r="AB104" s="5"/>
      <c r="AC104" s="5"/>
      <c r="AD104" s="5"/>
      <c r="AE104" s="5"/>
      <c r="AF104" s="5"/>
      <c r="AG104" s="5"/>
      <c r="AH104" s="5"/>
      <c r="AI104" s="5"/>
      <c r="AJ104" s="5"/>
      <c r="AK104" s="5"/>
      <c r="AL104" s="5"/>
      <c r="AM104" s="5"/>
      <c r="AN104" s="5"/>
      <c r="AO104" s="5"/>
      <c r="AP104" s="5"/>
      <c r="AQ104" s="5"/>
    </row>
    <row r="105" spans="1:43">
      <c r="A105" s="112" t="s">
        <v>203</v>
      </c>
      <c r="B105" s="22">
        <v>0.12382309968050456</v>
      </c>
      <c r="C105" s="22">
        <v>-6.1897003476453398E-3</v>
      </c>
      <c r="D105" s="22">
        <v>-6.1411768399514052E-3</v>
      </c>
      <c r="E105" s="22">
        <v>-6.0208090129761751E-3</v>
      </c>
      <c r="F105" s="22">
        <v>-5.7586969800092012E-3</v>
      </c>
      <c r="G105" s="22">
        <v>-5.4455402088569669E-3</v>
      </c>
      <c r="H105" s="22">
        <v>-5.0678105295055165E-3</v>
      </c>
      <c r="I105" s="22">
        <v>-4.6455129136968787E-3</v>
      </c>
      <c r="J105" s="22">
        <v>-4.1856043555384337E-3</v>
      </c>
      <c r="K105" s="22">
        <v>-3.7004436174516158E-3</v>
      </c>
      <c r="L105" s="22">
        <v>-3.2029115854425101E-3</v>
      </c>
      <c r="M105" s="22">
        <v>-2.7033751062283027E-3</v>
      </c>
      <c r="N105" s="22">
        <v>-2.2170252399369658E-3</v>
      </c>
      <c r="O105" s="22">
        <v>-1.7524974187654999E-3</v>
      </c>
      <c r="P105" s="22">
        <v>-1.3252573818504049E-3</v>
      </c>
      <c r="Q105" s="22">
        <v>-9.4168826676177206E-4</v>
      </c>
      <c r="R105" s="22">
        <v>-6.1585555078050639E-4</v>
      </c>
      <c r="S105" s="22">
        <v>-3.5132387322863915E-4</v>
      </c>
      <c r="T105" s="22">
        <v>-1.593957408851439E-4</v>
      </c>
      <c r="U105" s="22">
        <v>-4.034518961568884E-5</v>
      </c>
      <c r="V105" s="22">
        <v>-9.0314494139901324E-7</v>
      </c>
      <c r="X105" s="5"/>
      <c r="Y105" s="5"/>
      <c r="Z105" s="5"/>
      <c r="AA105" s="5"/>
      <c r="AB105" s="5"/>
      <c r="AC105" s="5"/>
      <c r="AD105" s="5"/>
      <c r="AE105" s="5"/>
      <c r="AF105" s="5"/>
      <c r="AG105" s="5"/>
      <c r="AH105" s="5"/>
      <c r="AI105" s="5"/>
      <c r="AJ105" s="5"/>
      <c r="AK105" s="5"/>
      <c r="AL105" s="5"/>
      <c r="AM105" s="5"/>
      <c r="AN105" s="5"/>
      <c r="AO105" s="5"/>
      <c r="AP105" s="5"/>
      <c r="AQ105" s="5"/>
    </row>
    <row r="106" spans="1:43">
      <c r="A106" s="112" t="s">
        <v>178</v>
      </c>
      <c r="B106" s="22">
        <v>0.12111716818233093</v>
      </c>
      <c r="C106" s="22">
        <v>-6.0548445925935421E-3</v>
      </c>
      <c r="D106" s="22">
        <v>-6.010626370831231E-3</v>
      </c>
      <c r="E106" s="22">
        <v>-5.8910665188949014E-3</v>
      </c>
      <c r="F106" s="22">
        <v>-5.6371612390252578E-3</v>
      </c>
      <c r="G106" s="22">
        <v>-5.3296726038155069E-3</v>
      </c>
      <c r="H106" s="22">
        <v>-4.9613449612318063E-3</v>
      </c>
      <c r="I106" s="22">
        <v>-4.5477113247963932E-3</v>
      </c>
      <c r="J106" s="22">
        <v>-4.0977235046224941E-3</v>
      </c>
      <c r="K106" s="22">
        <v>-3.6232517013903508E-3</v>
      </c>
      <c r="L106" s="22">
        <v>-3.1354172768398073E-3</v>
      </c>
      <c r="M106" s="22">
        <v>-2.6474803668886677E-3</v>
      </c>
      <c r="N106" s="22">
        <v>-2.1698360505750702E-3</v>
      </c>
      <c r="O106" s="22">
        <v>-1.7166138129520157E-3</v>
      </c>
      <c r="P106" s="22">
        <v>-1.2963535990178823E-3</v>
      </c>
      <c r="Q106" s="22">
        <v>-9.2265355780222363E-4</v>
      </c>
      <c r="R106" s="22">
        <v>-6.0144812228130778E-4</v>
      </c>
      <c r="S106" s="22">
        <v>-3.4440911904218757E-4</v>
      </c>
      <c r="T106" s="22">
        <v>-1.5429200673773211E-4</v>
      </c>
      <c r="U106" s="22">
        <v>-3.9735757985547685E-5</v>
      </c>
      <c r="V106" s="22">
        <v>3.5308084798112772E-8</v>
      </c>
      <c r="X106" s="5"/>
      <c r="Y106" s="5"/>
      <c r="Z106" s="5"/>
      <c r="AA106" s="5"/>
      <c r="AB106" s="5"/>
      <c r="AC106" s="5"/>
      <c r="AD106" s="5"/>
      <c r="AE106" s="5"/>
      <c r="AF106" s="5"/>
      <c r="AG106" s="5"/>
      <c r="AH106" s="5"/>
      <c r="AI106" s="5"/>
      <c r="AJ106" s="5"/>
      <c r="AK106" s="5"/>
      <c r="AL106" s="5"/>
      <c r="AM106" s="5"/>
      <c r="AN106" s="5"/>
      <c r="AO106" s="5"/>
      <c r="AP106" s="5"/>
      <c r="AQ106" s="5"/>
    </row>
    <row r="107" spans="1:43">
      <c r="A107" s="112" t="s">
        <v>179</v>
      </c>
      <c r="B107" s="22">
        <v>0.11886056085191352</v>
      </c>
      <c r="C107" s="22">
        <v>-5.9431148290033757E-3</v>
      </c>
      <c r="D107" s="22">
        <v>-5.897576570690794E-3</v>
      </c>
      <c r="E107" s="22">
        <v>-5.7825064417628249E-3</v>
      </c>
      <c r="F107" s="22">
        <v>-5.5319315888842698E-3</v>
      </c>
      <c r="G107" s="22">
        <v>-5.2317046680190552E-3</v>
      </c>
      <c r="H107" s="22">
        <v>-4.869700829755315E-3</v>
      </c>
      <c r="I107" s="22">
        <v>-4.4644804395044067E-3</v>
      </c>
      <c r="J107" s="22">
        <v>-4.0231000522774748E-3</v>
      </c>
      <c r="K107" s="22">
        <v>-3.557310310949531E-3</v>
      </c>
      <c r="L107" s="22">
        <v>-3.0793554814060788E-3</v>
      </c>
      <c r="M107" s="22">
        <v>-2.5995746792434643E-3</v>
      </c>
      <c r="N107" s="22">
        <v>-2.1320025506269161E-3</v>
      </c>
      <c r="O107" s="22">
        <v>-1.6857002987550654E-3</v>
      </c>
      <c r="P107" s="22">
        <v>-1.2746728886342347E-3</v>
      </c>
      <c r="Q107" s="22">
        <v>-9.0606019757021527E-4</v>
      </c>
      <c r="R107" s="22">
        <v>-5.9236369148384105E-4</v>
      </c>
      <c r="S107" s="22">
        <v>-3.3812481768383858E-4</v>
      </c>
      <c r="T107" s="22">
        <v>-1.5315205722102245E-4</v>
      </c>
      <c r="U107" s="22">
        <v>-3.8824608732642668E-5</v>
      </c>
      <c r="V107" s="22">
        <v>-7.3250802355971891E-7</v>
      </c>
      <c r="X107" s="5"/>
      <c r="Y107" s="5"/>
      <c r="Z107" s="5"/>
      <c r="AA107" s="5"/>
      <c r="AB107" s="5"/>
      <c r="AC107" s="5"/>
      <c r="AD107" s="5"/>
      <c r="AE107" s="5"/>
      <c r="AF107" s="5"/>
      <c r="AG107" s="5"/>
      <c r="AH107" s="5"/>
      <c r="AI107" s="5"/>
      <c r="AJ107" s="5"/>
      <c r="AK107" s="5"/>
      <c r="AL107" s="5"/>
      <c r="AM107" s="5"/>
      <c r="AN107" s="5"/>
      <c r="AO107" s="5"/>
      <c r="AP107" s="5"/>
      <c r="AQ107" s="5"/>
    </row>
    <row r="108" spans="1:43">
      <c r="A108" s="112"/>
      <c r="B108" s="22">
        <v>0.11684838298924703</v>
      </c>
      <c r="C108" s="22">
        <v>-5.8427133784458409E-3</v>
      </c>
      <c r="D108" s="22">
        <v>-5.8001991434572719E-3</v>
      </c>
      <c r="E108" s="22">
        <v>-5.6858691855531905E-3</v>
      </c>
      <c r="F108" s="22">
        <v>-5.4412022193824697E-3</v>
      </c>
      <c r="G108" s="22">
        <v>-5.1453026228143791E-3</v>
      </c>
      <c r="H108" s="22">
        <v>-4.7901438932811602E-3</v>
      </c>
      <c r="I108" s="22">
        <v>-4.3914612446951965E-3</v>
      </c>
      <c r="J108" s="22">
        <v>-3.9573705656929742E-3</v>
      </c>
      <c r="K108" s="22">
        <v>-3.4996069251086647E-3</v>
      </c>
      <c r="L108" s="22">
        <v>-3.0288297083546404E-3</v>
      </c>
      <c r="M108" s="22">
        <v>-2.5577349546716589E-3</v>
      </c>
      <c r="N108" s="22">
        <v>-2.096647569878987E-3</v>
      </c>
      <c r="O108" s="22">
        <v>-1.6588008669353321E-3</v>
      </c>
      <c r="P108" s="22">
        <v>-1.2530032883048779E-3</v>
      </c>
      <c r="Q108" s="22">
        <v>-8.9176945283517576E-4</v>
      </c>
      <c r="R108" s="22">
        <v>-5.8156076460952149E-4</v>
      </c>
      <c r="S108" s="22">
        <v>-3.3292514928811711E-4</v>
      </c>
      <c r="T108" s="22">
        <v>-1.4933348033964417E-4</v>
      </c>
      <c r="U108" s="22">
        <v>-3.8369290785799876E-5</v>
      </c>
      <c r="V108" s="22">
        <v>-3.3487356948785171E-8</v>
      </c>
      <c r="X108" s="5"/>
      <c r="Y108" s="5"/>
      <c r="Z108" s="5"/>
      <c r="AA108" s="5"/>
      <c r="AB108" s="5"/>
      <c r="AC108" s="5"/>
      <c r="AD108" s="5"/>
      <c r="AE108" s="5"/>
      <c r="AF108" s="5"/>
      <c r="AG108" s="5"/>
      <c r="AH108" s="5"/>
      <c r="AI108" s="5"/>
      <c r="AJ108" s="5"/>
      <c r="AK108" s="5"/>
      <c r="AL108" s="5"/>
      <c r="AM108" s="5"/>
      <c r="AN108" s="5"/>
      <c r="AO108" s="5"/>
      <c r="AP108" s="5"/>
      <c r="AQ108" s="5"/>
    </row>
    <row r="109" spans="1:43">
      <c r="A109" s="112"/>
      <c r="B109" s="22">
        <v>0.11518410846660962</v>
      </c>
      <c r="C109" s="22">
        <v>-5.7602185919198093E-3</v>
      </c>
      <c r="D109" s="22">
        <v>-5.7167541321239534E-3</v>
      </c>
      <c r="E109" s="22">
        <v>-5.6056081152718621E-3</v>
      </c>
      <c r="F109" s="22">
        <v>-5.3634037027344731E-3</v>
      </c>
      <c r="G109" s="22">
        <v>-5.0727476436126726E-3</v>
      </c>
      <c r="H109" s="22">
        <v>-4.7222954732484054E-3</v>
      </c>
      <c r="I109" s="22">
        <v>-4.3297285564539347E-3</v>
      </c>
      <c r="J109" s="22">
        <v>-3.9020658197346219E-3</v>
      </c>
      <c r="K109" s="22">
        <v>-3.4506453757784643E-3</v>
      </c>
      <c r="L109" s="22">
        <v>-2.9872498697715733E-3</v>
      </c>
      <c r="M109" s="22">
        <v>-2.5221275653781261E-3</v>
      </c>
      <c r="N109" s="22">
        <v>-2.0685714853076764E-3</v>
      </c>
      <c r="O109" s="22">
        <v>-1.6357996732987846E-3</v>
      </c>
      <c r="P109" s="22">
        <v>-1.2369146273790356E-3</v>
      </c>
      <c r="Q109" s="22">
        <v>-8.7940998456152405E-4</v>
      </c>
      <c r="R109" s="22">
        <v>-5.7483752721455394E-4</v>
      </c>
      <c r="S109" s="22">
        <v>-3.2823825425538108E-4</v>
      </c>
      <c r="T109" s="22">
        <v>-1.485290767595945E-4</v>
      </c>
      <c r="U109" s="22">
        <v>-3.7688632903410835E-5</v>
      </c>
      <c r="V109" s="22">
        <v>-6.3227034673337486E-7</v>
      </c>
      <c r="X109" s="5"/>
      <c r="Y109" s="5"/>
      <c r="Z109" s="5"/>
      <c r="AA109" s="5"/>
      <c r="AB109" s="5"/>
      <c r="AC109" s="5"/>
      <c r="AD109" s="5"/>
      <c r="AE109" s="5"/>
      <c r="AF109" s="5"/>
      <c r="AG109" s="5"/>
      <c r="AH109" s="5"/>
      <c r="AI109" s="5"/>
      <c r="AJ109" s="5"/>
      <c r="AK109" s="5"/>
      <c r="AL109" s="5"/>
      <c r="AM109" s="5"/>
      <c r="AN109" s="5"/>
      <c r="AO109" s="5"/>
      <c r="AP109" s="5"/>
      <c r="AQ109" s="5"/>
    </row>
    <row r="110" spans="1:43">
      <c r="A110" s="112"/>
      <c r="B110" s="22">
        <v>0.11370973179563151</v>
      </c>
      <c r="C110" s="22">
        <v>-5.6865870341143935E-3</v>
      </c>
      <c r="D110" s="22">
        <v>-5.6453754181513723E-3</v>
      </c>
      <c r="E110" s="22">
        <v>-5.5347544100521479E-3</v>
      </c>
      <c r="F110" s="22">
        <v>-5.2968705162855139E-3</v>
      </c>
      <c r="G110" s="22">
        <v>-5.0093842500568871E-3</v>
      </c>
      <c r="H110" s="22">
        <v>-4.6639063865201299E-3</v>
      </c>
      <c r="I110" s="22">
        <v>-4.2761553733386666E-3</v>
      </c>
      <c r="J110" s="22">
        <v>-3.8537642137200967E-3</v>
      </c>
      <c r="K110" s="22">
        <v>-3.4082795254437E-3</v>
      </c>
      <c r="L110" s="22">
        <v>-2.9500610789977982E-3</v>
      </c>
      <c r="M110" s="22">
        <v>-2.49138750643487E-3</v>
      </c>
      <c r="N110" s="22">
        <v>-2.0424935891158427E-3</v>
      </c>
      <c r="O110" s="22">
        <v>-1.6160225285925336E-3</v>
      </c>
      <c r="P110" s="22">
        <v>-1.2208791737355969E-3</v>
      </c>
      <c r="Q110" s="22">
        <v>-8.6889779652962718E-4</v>
      </c>
      <c r="R110" s="22">
        <v>-5.6679216339773012E-4</v>
      </c>
      <c r="S110" s="22">
        <v>-3.2441756394472492E-4</v>
      </c>
      <c r="T110" s="22">
        <v>-1.4562833564002833E-4</v>
      </c>
      <c r="U110" s="22">
        <v>-3.7366386424188615E-5</v>
      </c>
      <c r="V110" s="22">
        <v>-7.3761704978423461E-8</v>
      </c>
      <c r="X110" s="5"/>
      <c r="Y110" s="5"/>
      <c r="Z110" s="5"/>
      <c r="AA110" s="5"/>
      <c r="AB110" s="5"/>
      <c r="AC110" s="5"/>
      <c r="AD110" s="5"/>
      <c r="AE110" s="5"/>
      <c r="AF110" s="5"/>
      <c r="AG110" s="5"/>
      <c r="AH110" s="5"/>
      <c r="AI110" s="5"/>
      <c r="AJ110" s="5"/>
      <c r="AK110" s="5"/>
      <c r="AL110" s="5"/>
      <c r="AM110" s="5"/>
      <c r="AN110" s="5"/>
      <c r="AO110" s="5"/>
      <c r="AP110" s="5"/>
      <c r="AQ110" s="5"/>
    </row>
    <row r="111" spans="1:43">
      <c r="A111" s="112"/>
      <c r="B111" s="22">
        <v>0.11252326248672263</v>
      </c>
      <c r="C111" s="22">
        <v>-5.6277496840323755E-3</v>
      </c>
      <c r="D111" s="22">
        <v>-5.5857280021299601E-3</v>
      </c>
      <c r="E111" s="22">
        <v>-5.4774165213508381E-3</v>
      </c>
      <c r="F111" s="22">
        <v>-5.2411979905027202E-3</v>
      </c>
      <c r="G111" s="22">
        <v>-4.9574586050154228E-3</v>
      </c>
      <c r="H111" s="22">
        <v>-4.6153317025099021E-3</v>
      </c>
      <c r="I111" s="22">
        <v>-4.2319220386564625E-3</v>
      </c>
      <c r="J111" s="22">
        <v>-3.8141758644615427E-3</v>
      </c>
      <c r="K111" s="22">
        <v>-3.3731590960045235E-3</v>
      </c>
      <c r="L111" s="22">
        <v>-2.9203232621074562E-3</v>
      </c>
      <c r="M111" s="22">
        <v>-2.4658234019848371E-3</v>
      </c>
      <c r="N111" s="22">
        <v>-2.0224564516118761E-3</v>
      </c>
      <c r="O111" s="22">
        <v>-1.5994924384438137E-3</v>
      </c>
      <c r="P111" s="22">
        <v>-1.2094531940498236E-3</v>
      </c>
      <c r="Q111" s="22">
        <v>-8.6000174425013244E-4</v>
      </c>
      <c r="R111" s="22">
        <v>-5.6209429742027739E-4</v>
      </c>
      <c r="S111" s="22">
        <v>-3.2103298086461394E-4</v>
      </c>
      <c r="T111" s="22">
        <v>-1.4518412592368375E-4</v>
      </c>
      <c r="U111" s="22">
        <v>-3.6862119007190415E-5</v>
      </c>
      <c r="V111" s="22">
        <v>-5.7164194082933594E-7</v>
      </c>
      <c r="X111" s="5"/>
      <c r="Y111" s="5"/>
      <c r="Z111" s="5"/>
      <c r="AA111" s="5"/>
      <c r="AB111" s="5"/>
      <c r="AC111" s="5"/>
      <c r="AD111" s="5"/>
      <c r="AE111" s="5"/>
      <c r="AF111" s="5"/>
      <c r="AG111" s="5"/>
      <c r="AH111" s="5"/>
      <c r="AI111" s="5"/>
      <c r="AJ111" s="5"/>
      <c r="AK111" s="5"/>
      <c r="AL111" s="5"/>
      <c r="AM111" s="5"/>
      <c r="AN111" s="5"/>
      <c r="AO111" s="5"/>
      <c r="AP111" s="5"/>
      <c r="AQ111" s="5"/>
    </row>
    <row r="112" spans="1:43">
      <c r="A112" s="112"/>
      <c r="B112" s="22">
        <v>0.11149407210742669</v>
      </c>
      <c r="C112" s="22">
        <v>-5.5763072857626913E-3</v>
      </c>
      <c r="D112" s="22">
        <v>-5.5360320469716026E-3</v>
      </c>
      <c r="E112" s="22">
        <v>-5.4279623595703723E-3</v>
      </c>
      <c r="F112" s="22">
        <v>-5.194869898504601E-3</v>
      </c>
      <c r="G112" s="22">
        <v>-4.9132755476913063E-3</v>
      </c>
      <c r="H112" s="22">
        <v>-4.5746371358772811E-3</v>
      </c>
      <c r="I112" s="22">
        <v>-4.1945798699115043E-3</v>
      </c>
      <c r="J112" s="22">
        <v>-3.7804436014510475E-3</v>
      </c>
      <c r="K112" s="22">
        <v>-3.343625245658339E-3</v>
      </c>
      <c r="L112" s="22">
        <v>-2.8942739620573688E-3</v>
      </c>
      <c r="M112" s="22">
        <v>-2.444388424453305E-3</v>
      </c>
      <c r="N112" s="22">
        <v>-2.0041099810753308E-3</v>
      </c>
      <c r="O112" s="22">
        <v>-1.5856999004111375E-3</v>
      </c>
      <c r="P112" s="22">
        <v>-1.1980892731553131E-3</v>
      </c>
      <c r="Q112" s="22">
        <v>-8.5267597737756994E-4</v>
      </c>
      <c r="R112" s="22">
        <v>-5.5630140980150809E-4</v>
      </c>
      <c r="S112" s="22">
        <v>-3.1838326606940413E-4</v>
      </c>
      <c r="T112" s="22">
        <v>-1.4298730685168259E-4</v>
      </c>
      <c r="U112" s="22">
        <v>-3.6658812758572697E-5</v>
      </c>
      <c r="V112" s="22">
        <v>-9.7667318516351773E-8</v>
      </c>
      <c r="X112" s="5"/>
      <c r="Y112" s="5"/>
      <c r="Z112" s="5"/>
      <c r="AA112" s="5"/>
      <c r="AB112" s="5"/>
      <c r="AC112" s="5"/>
      <c r="AD112" s="5"/>
      <c r="AE112" s="5"/>
      <c r="AF112" s="5"/>
      <c r="AG112" s="5"/>
      <c r="AH112" s="5"/>
      <c r="AI112" s="5"/>
      <c r="AJ112" s="5"/>
      <c r="AK112" s="5"/>
      <c r="AL112" s="5"/>
      <c r="AM112" s="5"/>
      <c r="AN112" s="5"/>
      <c r="AO112" s="5"/>
      <c r="AP112" s="5"/>
      <c r="AQ112" s="5"/>
    </row>
    <row r="113" spans="1:43">
      <c r="A113" s="112"/>
      <c r="B113" s="22">
        <v>0.11071588778026263</v>
      </c>
      <c r="C113" s="22">
        <v>-5.5377368282422245E-3</v>
      </c>
      <c r="D113" s="22">
        <v>-5.4966653238144765E-3</v>
      </c>
      <c r="E113" s="22">
        <v>-5.390268986042287E-3</v>
      </c>
      <c r="F113" s="22">
        <v>-5.1580911083771849E-3</v>
      </c>
      <c r="G113" s="22">
        <v>-4.8790421498759772E-3</v>
      </c>
      <c r="H113" s="22">
        <v>-4.5425542258105038E-3</v>
      </c>
      <c r="I113" s="22">
        <v>-4.1653636883675974E-3</v>
      </c>
      <c r="J113" s="22">
        <v>-3.7543476740438202E-3</v>
      </c>
      <c r="K113" s="22">
        <v>-3.3204019372930407E-3</v>
      </c>
      <c r="L113" s="22">
        <v>-2.8747458778448803E-3</v>
      </c>
      <c r="M113" s="22">
        <v>-2.4274671056723866E-3</v>
      </c>
      <c r="N113" s="22">
        <v>-1.9910410028637026E-3</v>
      </c>
      <c r="O113" s="22">
        <v>-1.5747468976419438E-3</v>
      </c>
      <c r="P113" s="22">
        <v>-1.1907419481651002E-3</v>
      </c>
      <c r="Q113" s="22">
        <v>-8.467675492691613E-4</v>
      </c>
      <c r="R113" s="22">
        <v>-5.5341405518542493E-4</v>
      </c>
      <c r="S113" s="22">
        <v>-3.1611945790677593E-4</v>
      </c>
      <c r="T113" s="22">
        <v>-1.4291299467244134E-4</v>
      </c>
      <c r="U113" s="22">
        <v>-3.6299090961695498E-5</v>
      </c>
      <c r="V113" s="22">
        <v>-5.3574217811122942E-7</v>
      </c>
      <c r="X113" s="5"/>
      <c r="Y113" s="5"/>
      <c r="Z113" s="5"/>
      <c r="AA113" s="5"/>
      <c r="AB113" s="5"/>
      <c r="AC113" s="5"/>
      <c r="AD113" s="5"/>
      <c r="AE113" s="5"/>
      <c r="AF113" s="5"/>
      <c r="AG113" s="5"/>
      <c r="AH113" s="5"/>
      <c r="AI113" s="5"/>
      <c r="AJ113" s="5"/>
      <c r="AK113" s="5"/>
      <c r="AL113" s="5"/>
      <c r="AM113" s="5"/>
      <c r="AN113" s="5"/>
      <c r="AO113" s="5"/>
      <c r="AP113" s="5"/>
      <c r="AQ113" s="5"/>
    </row>
    <row r="114" spans="1:43">
      <c r="A114" s="112"/>
      <c r="B114" s="22">
        <v>0.11007577276681092</v>
      </c>
      <c r="C114" s="22">
        <v>-5.5056698909188703E-3</v>
      </c>
      <c r="D114" s="22">
        <v>-5.4660061257218199E-3</v>
      </c>
      <c r="E114" s="22">
        <v>-5.3595546795067476E-3</v>
      </c>
      <c r="F114" s="22">
        <v>-5.1295356502249635E-3</v>
      </c>
      <c r="G114" s="22">
        <v>-4.8516976979287203E-3</v>
      </c>
      <c r="H114" s="22">
        <v>-4.5174301869382047E-3</v>
      </c>
      <c r="I114" s="22">
        <v>-4.1422925664105431E-3</v>
      </c>
      <c r="J114" s="22">
        <v>-3.7334339141505708E-3</v>
      </c>
      <c r="K114" s="22">
        <v>-3.3021638903244672E-3</v>
      </c>
      <c r="L114" s="22">
        <v>-2.8584887583100382E-3</v>
      </c>
      <c r="M114" s="22">
        <v>-2.4142336988547206E-3</v>
      </c>
      <c r="N114" s="22">
        <v>-1.9794765842223372E-3</v>
      </c>
      <c r="O114" s="22">
        <v>-1.5662395153865998E-3</v>
      </c>
      <c r="P114" s="22">
        <v>-1.1834552196793541E-3</v>
      </c>
      <c r="Q114" s="22">
        <v>-8.4225969343590347E-4</v>
      </c>
      <c r="R114" s="22">
        <v>-5.4955894047849338E-4</v>
      </c>
      <c r="S114" s="22">
        <v>-3.1450827145742573E-4</v>
      </c>
      <c r="T114" s="22">
        <v>-1.4128471559988557E-4</v>
      </c>
      <c r="U114" s="22">
        <v>-3.6204089285111437E-5</v>
      </c>
      <c r="V114" s="22">
        <v>-1.1025771410065182E-7</v>
      </c>
      <c r="X114" s="5"/>
      <c r="Y114" s="5"/>
      <c r="Z114" s="5"/>
      <c r="AA114" s="5"/>
      <c r="AB114" s="5"/>
      <c r="AC114" s="5"/>
      <c r="AD114" s="5"/>
      <c r="AE114" s="5"/>
      <c r="AF114" s="5"/>
      <c r="AG114" s="5"/>
      <c r="AH114" s="5"/>
      <c r="AI114" s="5"/>
      <c r="AJ114" s="5"/>
      <c r="AK114" s="5"/>
      <c r="AL114" s="5"/>
      <c r="AM114" s="5"/>
      <c r="AN114" s="5"/>
      <c r="AO114" s="5"/>
      <c r="AP114" s="5"/>
      <c r="AQ114" s="5"/>
    </row>
    <row r="115" spans="1:43">
      <c r="A115" s="112"/>
      <c r="B115" s="22">
        <v>0.10966584474546316</v>
      </c>
      <c r="C115" s="22">
        <v>-5.4854021924211349E-3</v>
      </c>
      <c r="D115" s="22">
        <v>-5.4448779845301882E-3</v>
      </c>
      <c r="E115" s="22">
        <v>-5.3396044652039929E-3</v>
      </c>
      <c r="F115" s="22">
        <v>-5.1097814240543427E-3</v>
      </c>
      <c r="G115" s="22">
        <v>-4.8334585174353677E-3</v>
      </c>
      <c r="H115" s="22">
        <v>-4.5002388009343103E-3</v>
      </c>
      <c r="I115" s="22">
        <v>-4.1266625815189967E-3</v>
      </c>
      <c r="J115" s="22">
        <v>-3.7195456268495921E-3</v>
      </c>
      <c r="K115" s="22">
        <v>-3.2897064287713659E-3</v>
      </c>
      <c r="L115" s="22">
        <v>-2.8482261037230455E-3</v>
      </c>
      <c r="M115" s="22">
        <v>-2.405143016950551E-3</v>
      </c>
      <c r="N115" s="22">
        <v>-1.9727558594197139E-3</v>
      </c>
      <c r="O115" s="22">
        <v>-1.5603381600156219E-3</v>
      </c>
      <c r="P115" s="22">
        <v>-1.1798472402984727E-3</v>
      </c>
      <c r="Q115" s="22">
        <v>-8.3905521140571792E-4</v>
      </c>
      <c r="R115" s="22">
        <v>-5.4835693330952326E-4</v>
      </c>
      <c r="S115" s="22">
        <v>-3.1325254261652488E-4</v>
      </c>
      <c r="T115" s="22">
        <v>-1.4158841147304555E-4</v>
      </c>
      <c r="U115" s="22">
        <v>-3.5967420893485812E-5</v>
      </c>
      <c r="V115" s="22">
        <v>-5.1423915487241993E-7</v>
      </c>
      <c r="X115" s="5"/>
      <c r="Y115" s="5"/>
      <c r="Z115" s="5"/>
      <c r="AA115" s="5"/>
      <c r="AB115" s="5"/>
      <c r="AC115" s="5"/>
      <c r="AD115" s="5"/>
      <c r="AE115" s="5"/>
      <c r="AF115" s="5"/>
      <c r="AG115" s="5"/>
      <c r="AH115" s="5"/>
      <c r="AI115" s="5"/>
      <c r="AJ115" s="5"/>
      <c r="AK115" s="5"/>
      <c r="AL115" s="5"/>
      <c r="AM115" s="5"/>
      <c r="AN115" s="5"/>
      <c r="AO115" s="5"/>
      <c r="AP115" s="5"/>
      <c r="AQ115" s="5"/>
    </row>
    <row r="116" spans="1:43">
      <c r="A116" s="112"/>
      <c r="B116" s="22">
        <v>0.10938351800806626</v>
      </c>
      <c r="C116" s="22">
        <v>-5.4711652563694422E-3</v>
      </c>
      <c r="D116" s="22">
        <v>-5.431806776898215E-3</v>
      </c>
      <c r="E116" s="22">
        <v>-5.3261401158433601E-3</v>
      </c>
      <c r="F116" s="22">
        <v>-5.0976327826149645E-3</v>
      </c>
      <c r="G116" s="22">
        <v>-4.8216240994864313E-3</v>
      </c>
      <c r="H116" s="22">
        <v>-4.4894949099258839E-3</v>
      </c>
      <c r="I116" s="22">
        <v>-4.1167583729077809E-3</v>
      </c>
      <c r="J116" s="22">
        <v>-3.7104704921412136E-3</v>
      </c>
      <c r="K116" s="22">
        <v>-3.2819052451553638E-3</v>
      </c>
      <c r="L116" s="22">
        <v>-2.8410037172772159E-3</v>
      </c>
      <c r="M116" s="22">
        <v>-2.3994989313592683E-3</v>
      </c>
      <c r="N116" s="22">
        <v>-1.9674358660306669E-3</v>
      </c>
      <c r="O116" s="22">
        <v>-1.556725649050643E-3</v>
      </c>
      <c r="P116" s="22">
        <v>-1.1762982996744457E-3</v>
      </c>
      <c r="Q116" s="22">
        <v>-8.3716354066997801E-4</v>
      </c>
      <c r="R116" s="22">
        <v>-5.4625710805187016E-4</v>
      </c>
      <c r="S116" s="22">
        <v>-3.1260924248520085E-4</v>
      </c>
      <c r="T116" s="22">
        <v>-1.4044736208658433E-4</v>
      </c>
      <c r="U116" s="22">
        <v>-3.5979562497429144E-5</v>
      </c>
      <c r="V116" s="22">
        <v>-1.139916006613267E-7</v>
      </c>
      <c r="X116" s="5"/>
      <c r="Y116" s="5"/>
      <c r="Z116" s="5"/>
      <c r="AA116" s="5"/>
      <c r="AB116" s="5"/>
      <c r="AC116" s="5"/>
      <c r="AD116" s="5"/>
      <c r="AE116" s="5"/>
      <c r="AF116" s="5"/>
      <c r="AG116" s="5"/>
      <c r="AH116" s="5"/>
      <c r="AI116" s="5"/>
      <c r="AJ116" s="5"/>
      <c r="AK116" s="5"/>
      <c r="AL116" s="5"/>
      <c r="AM116" s="5"/>
      <c r="AN116" s="5"/>
      <c r="AO116" s="5"/>
      <c r="AP116" s="5"/>
      <c r="AQ116" s="5"/>
    </row>
    <row r="117" spans="1:43">
      <c r="A117" s="112"/>
      <c r="B117" s="22">
        <v>5.4660978685192124E-2</v>
      </c>
      <c r="C117" s="22">
        <v>-2.7341259796299709E-3</v>
      </c>
      <c r="D117" s="22">
        <v>-2.7139544998151396E-3</v>
      </c>
      <c r="E117" s="22">
        <v>-2.6615019946259135E-3</v>
      </c>
      <c r="F117" s="22">
        <v>-2.5469731088853149E-3</v>
      </c>
      <c r="G117" s="22">
        <v>-2.4092576202769753E-3</v>
      </c>
      <c r="H117" s="22">
        <v>-2.2431851019365191E-3</v>
      </c>
      <c r="I117" s="22">
        <v>-2.0569897729003105E-3</v>
      </c>
      <c r="J117" s="22">
        <v>-1.8540706307334683E-3</v>
      </c>
      <c r="K117" s="22">
        <v>-1.6398229572922795E-3</v>
      </c>
      <c r="L117" s="22">
        <v>-1.4197677140788236E-3</v>
      </c>
      <c r="M117" s="22">
        <v>-1.1989138419007594E-3</v>
      </c>
      <c r="N117" s="22">
        <v>-9.8338133106781528E-4</v>
      </c>
      <c r="O117" s="22">
        <v>-7.7780742419137337E-4</v>
      </c>
      <c r="P117" s="22">
        <v>-5.8813767807949237E-4</v>
      </c>
      <c r="Q117" s="22">
        <v>-4.1826291523938637E-4</v>
      </c>
      <c r="R117" s="22">
        <v>-2.7334901156378909E-4</v>
      </c>
      <c r="S117" s="22">
        <v>-1.561553700067567E-4</v>
      </c>
      <c r="T117" s="22">
        <v>-7.0576792566772923E-5</v>
      </c>
      <c r="U117" s="22">
        <v>-1.7928911759789015E-5</v>
      </c>
      <c r="V117" s="22">
        <v>-2.5339023996761406E-7</v>
      </c>
      <c r="X117" s="5"/>
      <c r="Y117" s="5"/>
      <c r="Z117" s="5"/>
      <c r="AA117" s="5"/>
      <c r="AB117" s="5"/>
      <c r="AC117" s="5"/>
      <c r="AD117" s="5"/>
      <c r="AE117" s="5"/>
      <c r="AF117" s="5"/>
      <c r="AG117" s="5"/>
      <c r="AH117" s="5"/>
      <c r="AI117" s="5"/>
      <c r="AJ117" s="5"/>
      <c r="AK117" s="5"/>
      <c r="AL117" s="5"/>
      <c r="AM117" s="5"/>
      <c r="AN117" s="5"/>
      <c r="AO117" s="5"/>
      <c r="AP117" s="5"/>
      <c r="AQ117" s="5"/>
    </row>
    <row r="118" spans="1:43">
      <c r="B118" s="5"/>
      <c r="C118" s="5"/>
      <c r="D118" s="5"/>
      <c r="E118" s="5"/>
      <c r="F118" s="5"/>
      <c r="G118" s="5"/>
      <c r="H118" s="5"/>
      <c r="I118" s="5"/>
      <c r="J118" s="5"/>
      <c r="K118" s="5"/>
      <c r="L118" s="5"/>
      <c r="M118" s="5"/>
      <c r="N118" s="5"/>
      <c r="O118" s="5"/>
      <c r="P118" s="5"/>
      <c r="Q118" s="5"/>
      <c r="R118" s="5"/>
      <c r="S118" s="5"/>
      <c r="T118" s="5"/>
      <c r="U118" s="5"/>
      <c r="V118" s="5"/>
    </row>
    <row r="119" spans="1:43">
      <c r="A119" s="112"/>
      <c r="B119" s="22" t="s">
        <v>290</v>
      </c>
      <c r="C119" s="22"/>
      <c r="D119" s="22"/>
      <c r="E119" s="22"/>
      <c r="F119" s="22" t="s">
        <v>292</v>
      </c>
      <c r="G119" s="22"/>
      <c r="H119" s="22"/>
      <c r="I119" s="45" t="s">
        <v>202</v>
      </c>
      <c r="J119" s="22"/>
      <c r="K119"/>
      <c r="L119"/>
      <c r="M119" s="137">
        <f>Device!$I$8^2</f>
        <v>9.0244077700762633E-4</v>
      </c>
      <c r="N119" t="s">
        <v>298</v>
      </c>
      <c r="O119" s="19" t="s">
        <v>217</v>
      </c>
      <c r="P119" s="137">
        <f>Device!$C$3</f>
        <v>0.1</v>
      </c>
      <c r="Q119" t="s">
        <v>16</v>
      </c>
      <c r="R119"/>
      <c r="S119" s="19" t="s">
        <v>189</v>
      </c>
      <c r="T119" s="137">
        <f>Device!$F$3</f>
        <v>1.7999999999999999E-2</v>
      </c>
      <c r="U119" s="22" t="s">
        <v>16</v>
      </c>
      <c r="V119" s="22"/>
      <c r="W119" t="s">
        <v>205</v>
      </c>
    </row>
    <row r="120" spans="1:43">
      <c r="A120" s="112"/>
      <c r="B120" s="138">
        <v>0</v>
      </c>
      <c r="C120" s="22">
        <f t="shared" ref="C120:V120" si="4">C97/($M$119*((C$141*PI()/$P$119)^2+($W120*PI()/$T$119)^2))</f>
        <v>-4.5031588794440924E-3</v>
      </c>
      <c r="D120" s="22">
        <f t="shared" si="4"/>
        <v>-1.1493414014104512E-3</v>
      </c>
      <c r="E120" s="22">
        <f t="shared" si="4"/>
        <v>-5.4077675229735936E-4</v>
      </c>
      <c r="F120" s="22">
        <f t="shared" si="4"/>
        <v>-2.8263337022018363E-4</v>
      </c>
      <c r="G120" s="22">
        <f t="shared" si="4"/>
        <v>-1.7196199916118347E-4</v>
      </c>
      <c r="H120" s="22">
        <f t="shared" si="4"/>
        <v>-1.0959707036259012E-4</v>
      </c>
      <c r="I120" s="22">
        <f t="shared" si="4"/>
        <v>-7.3400919337689182E-5</v>
      </c>
      <c r="J120" s="22">
        <f t="shared" si="4"/>
        <v>-5.0268064291548648E-5</v>
      </c>
      <c r="K120" s="22">
        <f t="shared" si="4"/>
        <v>-3.480007623958638E-5</v>
      </c>
      <c r="L120" s="22">
        <f t="shared" si="4"/>
        <v>-2.4311976100914758E-5</v>
      </c>
      <c r="M120" s="22">
        <f t="shared" si="4"/>
        <v>-1.6782540062067203E-5</v>
      </c>
      <c r="N120" s="22">
        <f t="shared" si="4"/>
        <v>-1.1554429288864124E-5</v>
      </c>
      <c r="O120" s="22">
        <f t="shared" si="4"/>
        <v>-7.6937734851798761E-6</v>
      </c>
      <c r="P120" s="22">
        <f t="shared" si="4"/>
        <v>-5.0253456659061626E-6</v>
      </c>
      <c r="Q120" s="22">
        <f t="shared" si="4"/>
        <v>-3.0709332881456216E-6</v>
      </c>
      <c r="R120" s="22">
        <f t="shared" si="4"/>
        <v>-1.7763421003429159E-6</v>
      </c>
      <c r="S120" s="22">
        <f t="shared" si="4"/>
        <v>-8.83037404944133E-7</v>
      </c>
      <c r="T120" s="22">
        <f t="shared" si="4"/>
        <v>-3.6637624923347285E-7</v>
      </c>
      <c r="U120" s="22">
        <f t="shared" si="4"/>
        <v>-8.0488661673915971E-8</v>
      </c>
      <c r="V120" s="22">
        <f t="shared" si="4"/>
        <v>-4.7224011222560791E-9</v>
      </c>
      <c r="W120" s="17">
        <v>0</v>
      </c>
      <c r="X120" s="5"/>
      <c r="Y120" s="5"/>
      <c r="Z120" s="5"/>
      <c r="AA120" s="5"/>
      <c r="AB120" s="5"/>
      <c r="AC120" s="5"/>
      <c r="AD120" s="5"/>
      <c r="AE120" s="5"/>
      <c r="AF120" s="5"/>
      <c r="AG120" s="5"/>
      <c r="AH120" s="5"/>
      <c r="AI120" s="5"/>
      <c r="AJ120" s="5"/>
      <c r="AK120" s="5"/>
      <c r="AL120" s="5"/>
      <c r="AM120" s="5"/>
      <c r="AN120" s="5"/>
      <c r="AO120" s="5"/>
      <c r="AP120" s="5"/>
      <c r="AQ120" s="5"/>
    </row>
    <row r="121" spans="1:43">
      <c r="A121" s="112"/>
      <c r="B121" s="22">
        <f>B98/($M$119*((B$141*PI()/$P$119)^2+($W121*PI()/$T$119)^2))</f>
        <v>6.0406751133181827E-3</v>
      </c>
      <c r="C121" s="22">
        <f t="shared" ref="C121:V134" si="5">C98/($M$119*((C$141*PI()/$P$119)^2+($W121*PI()/$T$119)^2))</f>
        <v>-2.8784339830815125E-4</v>
      </c>
      <c r="D121" s="22">
        <f t="shared" si="5"/>
        <v>-2.6594502817155901E-4</v>
      </c>
      <c r="E121" s="22">
        <f t="shared" si="5"/>
        <v>-2.2439535263823072E-4</v>
      </c>
      <c r="F121" s="22">
        <f t="shared" si="5"/>
        <v>-1.8367363627359284E-4</v>
      </c>
      <c r="G121" s="22">
        <f t="shared" si="5"/>
        <v>-1.4391678638264705E-4</v>
      </c>
      <c r="H121" s="22">
        <f t="shared" si="5"/>
        <v>-1.1194474553919014E-4</v>
      </c>
      <c r="I121" s="22">
        <f t="shared" si="5"/>
        <v>-8.5188464538740128E-5</v>
      </c>
      <c r="J121" s="22">
        <f t="shared" si="5"/>
        <v>-6.4401970929380456E-5</v>
      </c>
      <c r="K121" s="22">
        <f t="shared" si="5"/>
        <v>-4.8004814260226685E-5</v>
      </c>
      <c r="L121" s="22">
        <f t="shared" si="5"/>
        <v>-3.5312994424622864E-5</v>
      </c>
      <c r="M121" s="22">
        <f t="shared" si="5"/>
        <v>-2.5590232639221178E-5</v>
      </c>
      <c r="N121" s="22">
        <f t="shared" si="5"/>
        <v>-1.8085581579893762E-5</v>
      </c>
      <c r="O121" s="22">
        <f t="shared" si="5"/>
        <v>-1.2489734763830105E-5</v>
      </c>
      <c r="P121" s="22">
        <f t="shared" si="5"/>
        <v>-8.2363656759195344E-6</v>
      </c>
      <c r="Q121" s="22">
        <f t="shared" si="5"/>
        <v>-5.197938391428286E-6</v>
      </c>
      <c r="R121" s="22">
        <f t="shared" si="5"/>
        <v>-2.9850497054347905E-6</v>
      </c>
      <c r="S121" s="22">
        <f t="shared" si="5"/>
        <v>-1.5409390626861445E-6</v>
      </c>
      <c r="T121" s="22">
        <f t="shared" si="5"/>
        <v>-6.0484687993844149E-7</v>
      </c>
      <c r="U121" s="22">
        <f t="shared" si="5"/>
        <v>-1.4659348954301913E-7</v>
      </c>
      <c r="V121" s="22">
        <f t="shared" si="5"/>
        <v>4.2831052415185274E-9</v>
      </c>
      <c r="W121" s="17">
        <v>1</v>
      </c>
      <c r="X121" s="5"/>
      <c r="Y121" s="5"/>
      <c r="Z121" s="5"/>
      <c r="AA121" s="5"/>
      <c r="AB121" s="5"/>
      <c r="AC121" s="5"/>
      <c r="AD121" s="5"/>
      <c r="AE121" s="5"/>
      <c r="AF121" s="5"/>
      <c r="AG121" s="5"/>
      <c r="AH121" s="5"/>
      <c r="AI121" s="5"/>
      <c r="AJ121" s="5"/>
      <c r="AK121" s="5"/>
      <c r="AL121" s="5"/>
      <c r="AM121" s="5"/>
      <c r="AN121" s="5"/>
      <c r="AO121" s="5"/>
      <c r="AP121" s="5"/>
      <c r="AQ121" s="5"/>
    </row>
    <row r="122" spans="1:43">
      <c r="A122" s="112"/>
      <c r="B122" s="22">
        <f t="shared" ref="B122:Q140" si="6">B99/($M$119*((B$141*PI()/$P$119)^2+($W122*PI()/$T$119)^2))</f>
        <v>1.4049409330087075E-3</v>
      </c>
      <c r="C122" s="22">
        <f t="shared" si="6"/>
        <v>-6.937882025173299E-5</v>
      </c>
      <c r="D122" s="22">
        <f t="shared" si="6"/>
        <v>-6.7036594243191018E-5</v>
      </c>
      <c r="E122" s="22">
        <f t="shared" si="6"/>
        <v>-6.3328442985414668E-5</v>
      </c>
      <c r="F122" s="22">
        <f t="shared" si="6"/>
        <v>-5.7318633807711104E-5</v>
      </c>
      <c r="G122" s="22">
        <f t="shared" si="6"/>
        <v>-5.0930657197621283E-5</v>
      </c>
      <c r="H122" s="22">
        <f t="shared" si="6"/>
        <v>-4.3998407712498089E-5</v>
      </c>
      <c r="I122" s="22">
        <f t="shared" si="6"/>
        <v>-3.7265681640955502E-5</v>
      </c>
      <c r="J122" s="22">
        <f t="shared" si="6"/>
        <v>-3.0819108000995223E-5</v>
      </c>
      <c r="K122" s="22">
        <f t="shared" si="6"/>
        <v>-2.4932792804682968E-5</v>
      </c>
      <c r="L122" s="22">
        <f t="shared" si="6"/>
        <v>-1.9712358669176425E-5</v>
      </c>
      <c r="M122" s="22">
        <f t="shared" si="6"/>
        <v>-1.5160202688051771E-5</v>
      </c>
      <c r="N122" s="22">
        <f t="shared" si="6"/>
        <v>-1.1352785228961786E-5</v>
      </c>
      <c r="O122" s="22">
        <f t="shared" si="6"/>
        <v>-8.1706164151677897E-6</v>
      </c>
      <c r="P122" s="22">
        <f t="shared" si="6"/>
        <v>-5.657953937324793E-6</v>
      </c>
      <c r="Q122" s="22">
        <f t="shared" si="6"/>
        <v>-3.6638126886844135E-6</v>
      </c>
      <c r="R122" s="22">
        <f t="shared" si="5"/>
        <v>-2.2073766203767176E-6</v>
      </c>
      <c r="S122" s="22">
        <f t="shared" si="5"/>
        <v>-1.1480527466402946E-6</v>
      </c>
      <c r="T122" s="22">
        <f t="shared" si="5"/>
        <v>-4.8835747066981327E-7</v>
      </c>
      <c r="U122" s="22">
        <f t="shared" si="5"/>
        <v>-1.1167992488709882E-7</v>
      </c>
      <c r="V122" s="22">
        <f t="shared" si="5"/>
        <v>-5.7322551705540154E-9</v>
      </c>
      <c r="W122" s="17">
        <v>2</v>
      </c>
      <c r="X122" s="5"/>
      <c r="Y122" s="5"/>
      <c r="Z122" s="5"/>
      <c r="AA122" s="5"/>
      <c r="AB122" s="5"/>
      <c r="AC122" s="5"/>
      <c r="AD122" s="5"/>
      <c r="AE122" s="5"/>
      <c r="AF122" s="5"/>
      <c r="AG122" s="5"/>
      <c r="AH122" s="5"/>
      <c r="AI122" s="5"/>
      <c r="AJ122" s="5"/>
      <c r="AK122" s="5"/>
      <c r="AL122" s="5"/>
      <c r="AM122" s="5"/>
      <c r="AN122" s="5"/>
      <c r="AO122" s="5"/>
      <c r="AP122" s="5"/>
      <c r="AQ122" s="5"/>
    </row>
    <row r="123" spans="1:43">
      <c r="A123" s="112"/>
      <c r="B123" s="22">
        <f t="shared" si="6"/>
        <v>5.9084397802361399E-4</v>
      </c>
      <c r="C123" s="22">
        <f t="shared" si="5"/>
        <v>-2.9351353077246311E-5</v>
      </c>
      <c r="D123" s="22">
        <f t="shared" si="5"/>
        <v>-2.8866816937965248E-5</v>
      </c>
      <c r="E123" s="22">
        <f t="shared" si="5"/>
        <v>-2.773027710401768E-5</v>
      </c>
      <c r="F123" s="22">
        <f t="shared" si="5"/>
        <v>-2.5909253753254797E-5</v>
      </c>
      <c r="G123" s="22">
        <f t="shared" si="5"/>
        <v>-2.3713337096103155E-5</v>
      </c>
      <c r="H123" s="22">
        <f t="shared" si="5"/>
        <v>-2.1295806408685266E-5</v>
      </c>
      <c r="I123" s="22">
        <f t="shared" si="5"/>
        <v>-1.8708815055542865E-5</v>
      </c>
      <c r="J123" s="22">
        <f t="shared" si="5"/>
        <v>-1.6105272447351998E-5</v>
      </c>
      <c r="K123" s="22">
        <f t="shared" si="5"/>
        <v>-1.3545670391825909E-5</v>
      </c>
      <c r="L123" s="22">
        <f t="shared" si="5"/>
        <v>-1.1116419809914393E-5</v>
      </c>
      <c r="M123" s="22">
        <f t="shared" si="5"/>
        <v>-8.8824878149621161E-6</v>
      </c>
      <c r="N123" s="22">
        <f t="shared" si="5"/>
        <v>-6.8675663491662886E-6</v>
      </c>
      <c r="O123" s="22">
        <f t="shared" si="5"/>
        <v>-5.1261174775958357E-6</v>
      </c>
      <c r="P123" s="22">
        <f t="shared" si="5"/>
        <v>-3.6382101703468939E-6</v>
      </c>
      <c r="Q123" s="22">
        <f t="shared" si="5"/>
        <v>-2.440954684105262E-6</v>
      </c>
      <c r="R123" s="22">
        <f t="shared" si="5"/>
        <v>-1.490335623224265E-6</v>
      </c>
      <c r="S123" s="22">
        <f t="shared" si="5"/>
        <v>-8.061505106990645E-7</v>
      </c>
      <c r="T123" s="22">
        <f t="shared" si="5"/>
        <v>-3.3504429836656959E-7</v>
      </c>
      <c r="U123" s="22">
        <f t="shared" si="5"/>
        <v>-8.3152499871975618E-8</v>
      </c>
      <c r="V123" s="22">
        <f t="shared" si="5"/>
        <v>1.5475922228973939E-9</v>
      </c>
      <c r="W123" s="17">
        <v>3</v>
      </c>
      <c r="X123" s="5"/>
      <c r="Y123" s="5"/>
      <c r="Z123" s="5"/>
      <c r="AA123" s="5"/>
      <c r="AB123" s="5"/>
      <c r="AC123" s="5"/>
      <c r="AD123" s="5"/>
      <c r="AE123" s="5"/>
      <c r="AF123" s="5"/>
      <c r="AG123" s="5"/>
      <c r="AH123" s="5"/>
      <c r="AI123" s="5"/>
      <c r="AJ123" s="5"/>
      <c r="AK123" s="5"/>
      <c r="AL123" s="5"/>
      <c r="AM123" s="5"/>
      <c r="AN123" s="5"/>
      <c r="AO123" s="5"/>
      <c r="AP123" s="5"/>
      <c r="AQ123" s="5"/>
    </row>
    <row r="124" spans="1:43">
      <c r="A124" s="112"/>
      <c r="B124" s="22">
        <f t="shared" si="6"/>
        <v>3.1826085855242995E-4</v>
      </c>
      <c r="C124" s="22">
        <f t="shared" si="5"/>
        <v>-1.5857180005843833E-5</v>
      </c>
      <c r="D124" s="22">
        <f t="shared" si="5"/>
        <v>-1.562479044411688E-5</v>
      </c>
      <c r="E124" s="22">
        <f t="shared" si="5"/>
        <v>-1.5165065076358435E-5</v>
      </c>
      <c r="F124" s="22">
        <f t="shared" si="5"/>
        <v>-1.4289928602470737E-5</v>
      </c>
      <c r="G124" s="22">
        <f t="shared" si="5"/>
        <v>-1.3274873487483462E-5</v>
      </c>
      <c r="H124" s="22">
        <f t="shared" si="5"/>
        <v>-1.2086392088330488E-5</v>
      </c>
      <c r="I124" s="22">
        <f t="shared" si="5"/>
        <v>-1.0809594177286445E-5</v>
      </c>
      <c r="J124" s="22">
        <f t="shared" si="5"/>
        <v>-9.4708342987897529E-6</v>
      </c>
      <c r="K124" s="22">
        <f t="shared" si="5"/>
        <v>-8.1203889356745961E-6</v>
      </c>
      <c r="L124" s="22">
        <f t="shared" si="5"/>
        <v>-6.8005390125130292E-6</v>
      </c>
      <c r="M124" s="22">
        <f t="shared" si="5"/>
        <v>-5.5386245345209863E-6</v>
      </c>
      <c r="N124" s="22">
        <f t="shared" si="5"/>
        <v>-4.3777166846564569E-6</v>
      </c>
      <c r="O124" s="22">
        <f t="shared" si="5"/>
        <v>-3.3252916286328038E-6</v>
      </c>
      <c r="P124" s="22">
        <f t="shared" si="5"/>
        <v>-2.4170552527083415E-6</v>
      </c>
      <c r="Q124" s="22">
        <f t="shared" si="5"/>
        <v>-1.6447352568618945E-6</v>
      </c>
      <c r="R124" s="22">
        <f t="shared" si="5"/>
        <v>-1.0328809572046689E-6</v>
      </c>
      <c r="S124" s="22">
        <f t="shared" si="5"/>
        <v>-5.6236146899496788E-7</v>
      </c>
      <c r="T124" s="22">
        <f t="shared" si="5"/>
        <v>-2.4623546661450173E-7</v>
      </c>
      <c r="U124" s="22">
        <f t="shared" si="5"/>
        <v>-5.9050708373803478E-8</v>
      </c>
      <c r="V124" s="22">
        <f t="shared" si="5"/>
        <v>-2.1912737479733487E-9</v>
      </c>
      <c r="W124" s="17">
        <v>4</v>
      </c>
      <c r="X124" s="5"/>
      <c r="Y124" s="5"/>
      <c r="Z124" s="5"/>
      <c r="AA124" s="5"/>
      <c r="AB124" s="5"/>
      <c r="AC124" s="5"/>
      <c r="AD124" s="5"/>
      <c r="AE124" s="5"/>
      <c r="AF124" s="5"/>
      <c r="AG124" s="5"/>
      <c r="AH124" s="5"/>
      <c r="AI124" s="5"/>
      <c r="AJ124" s="5"/>
      <c r="AK124" s="5"/>
      <c r="AL124" s="5"/>
      <c r="AM124" s="5"/>
      <c r="AN124" s="5"/>
      <c r="AO124" s="5"/>
      <c r="AP124" s="5"/>
      <c r="AQ124" s="5"/>
    </row>
    <row r="125" spans="1:43">
      <c r="A125" s="112"/>
      <c r="B125" s="22">
        <f t="shared" si="6"/>
        <v>1.9608526084969463E-4</v>
      </c>
      <c r="C125" s="22">
        <f t="shared" si="5"/>
        <v>-9.779890375629036E-6</v>
      </c>
      <c r="D125" s="22">
        <f t="shared" si="5"/>
        <v>-9.6728475462541466E-6</v>
      </c>
      <c r="E125" s="22">
        <f t="shared" si="5"/>
        <v>-9.4112945398483541E-6</v>
      </c>
      <c r="F125" s="22">
        <f t="shared" si="5"/>
        <v>-8.9245556917619599E-6</v>
      </c>
      <c r="G125" s="22">
        <f t="shared" si="5"/>
        <v>-8.3354018420769855E-6</v>
      </c>
      <c r="H125" s="22">
        <f t="shared" si="5"/>
        <v>-7.6518216306950855E-6</v>
      </c>
      <c r="I125" s="22">
        <f t="shared" si="5"/>
        <v>-6.897852436698739E-6</v>
      </c>
      <c r="J125" s="22">
        <f t="shared" si="5"/>
        <v>-6.1014190818821169E-6</v>
      </c>
      <c r="K125" s="22">
        <f t="shared" si="5"/>
        <v>-5.2843568033858835E-6</v>
      </c>
      <c r="L125" s="22">
        <f t="shared" si="5"/>
        <v>-4.4706835709151468E-6</v>
      </c>
      <c r="M125" s="22">
        <f t="shared" si="5"/>
        <v>-3.6846452265641729E-6</v>
      </c>
      <c r="N125" s="22">
        <f t="shared" si="5"/>
        <v>-2.9416173308934308E-6</v>
      </c>
      <c r="O125" s="22">
        <f t="shared" si="5"/>
        <v>-2.2649364541040432E-6</v>
      </c>
      <c r="P125" s="22">
        <f t="shared" si="5"/>
        <v>-1.6606302256744164E-6</v>
      </c>
      <c r="Q125" s="22">
        <f t="shared" si="5"/>
        <v>-1.1478072594470208E-6</v>
      </c>
      <c r="R125" s="22">
        <f t="shared" si="5"/>
        <v>-7.240368945502961E-7</v>
      </c>
      <c r="S125" s="22">
        <f t="shared" si="5"/>
        <v>-4.0228298794689422E-7</v>
      </c>
      <c r="T125" s="22">
        <f t="shared" si="5"/>
        <v>-1.7333671515275785E-7</v>
      </c>
      <c r="U125" s="22">
        <f t="shared" si="5"/>
        <v>-4.3644423126728778E-8</v>
      </c>
      <c r="V125" s="22">
        <f t="shared" si="5"/>
        <v>4.0652725832305849E-10</v>
      </c>
      <c r="W125" s="17">
        <v>5</v>
      </c>
      <c r="X125" s="5"/>
      <c r="Y125" s="5"/>
      <c r="Z125" s="5"/>
      <c r="AA125" s="5"/>
      <c r="AB125" s="5"/>
      <c r="AC125" s="5"/>
      <c r="AD125" s="5"/>
      <c r="AE125" s="5"/>
      <c r="AF125" s="5"/>
      <c r="AG125" s="5"/>
      <c r="AH125" s="5"/>
      <c r="AI125" s="5"/>
      <c r="AJ125" s="5"/>
      <c r="AK125" s="5"/>
      <c r="AL125" s="5"/>
      <c r="AM125" s="5"/>
      <c r="AN125" s="5"/>
      <c r="AO125" s="5"/>
      <c r="AP125" s="5"/>
      <c r="AQ125" s="5"/>
    </row>
    <row r="126" spans="1:43">
      <c r="A126" s="112"/>
      <c r="B126" s="22">
        <f t="shared" si="6"/>
        <v>1.3191842136317723E-4</v>
      </c>
      <c r="C126" s="22">
        <f t="shared" si="5"/>
        <v>-6.5856982799819362E-6</v>
      </c>
      <c r="D126" s="22">
        <f t="shared" si="5"/>
        <v>-6.5145891895935184E-6</v>
      </c>
      <c r="E126" s="22">
        <f t="shared" si="5"/>
        <v>-6.3577795511011107E-6</v>
      </c>
      <c r="F126" s="22">
        <f t="shared" si="5"/>
        <v>-6.0410553594874124E-6</v>
      </c>
      <c r="G126" s="22">
        <f t="shared" si="5"/>
        <v>-5.6664634306318717E-6</v>
      </c>
      <c r="H126" s="22">
        <f t="shared" si="5"/>
        <v>-5.2212409412871283E-6</v>
      </c>
      <c r="I126" s="22">
        <f t="shared" si="5"/>
        <v>-4.7316938647871762E-6</v>
      </c>
      <c r="J126" s="22">
        <f t="shared" si="5"/>
        <v>-4.2078125184567893E-6</v>
      </c>
      <c r="K126" s="22">
        <f t="shared" si="5"/>
        <v>-3.6661948872660513E-6</v>
      </c>
      <c r="L126" s="22">
        <f t="shared" si="5"/>
        <v>-3.1229746181086795E-6</v>
      </c>
      <c r="M126" s="22">
        <f t="shared" si="5"/>
        <v>-2.5901830829901938E-6</v>
      </c>
      <c r="N126" s="22">
        <f t="shared" si="5"/>
        <v>-2.0851552016953179E-6</v>
      </c>
      <c r="O126" s="22">
        <f t="shared" si="5"/>
        <v>-1.6153726591834977E-6</v>
      </c>
      <c r="P126" s="22">
        <f t="shared" si="5"/>
        <v>-1.1964837127449603E-6</v>
      </c>
      <c r="Q126" s="22">
        <f t="shared" si="5"/>
        <v>-8.3119675348168514E-7</v>
      </c>
      <c r="R126" s="22">
        <f t="shared" si="5"/>
        <v>-5.3158297590942719E-7</v>
      </c>
      <c r="S126" s="22">
        <f t="shared" si="5"/>
        <v>-2.9576667106962727E-7</v>
      </c>
      <c r="T126" s="22">
        <f t="shared" si="5"/>
        <v>-1.3129764906850478E-7</v>
      </c>
      <c r="U126" s="22">
        <f t="shared" si="5"/>
        <v>-3.2295422346775098E-8</v>
      </c>
      <c r="V126" s="22">
        <f t="shared" si="5"/>
        <v>-8.9067414519602862E-10</v>
      </c>
      <c r="W126" s="17">
        <v>6</v>
      </c>
      <c r="X126" s="5"/>
      <c r="Y126" s="5"/>
      <c r="Z126" s="5"/>
      <c r="AA126" s="5"/>
      <c r="AB126" s="5"/>
      <c r="AC126" s="5"/>
      <c r="AD126" s="5"/>
      <c r="AE126" s="5"/>
      <c r="AF126" s="5"/>
      <c r="AG126" s="5"/>
      <c r="AH126" s="5"/>
      <c r="AI126" s="5"/>
      <c r="AJ126" s="5"/>
      <c r="AK126" s="5"/>
      <c r="AL126" s="5"/>
      <c r="AM126" s="5"/>
      <c r="AN126" s="5"/>
      <c r="AO126" s="5"/>
      <c r="AP126" s="5"/>
      <c r="AQ126" s="5"/>
    </row>
    <row r="127" spans="1:43">
      <c r="A127" s="112" t="s">
        <v>179</v>
      </c>
      <c r="B127" s="22">
        <f t="shared" si="6"/>
        <v>9.4186835374374678E-5</v>
      </c>
      <c r="C127" s="22">
        <f t="shared" si="5"/>
        <v>-4.7037622700323595E-6</v>
      </c>
      <c r="D127" s="22">
        <f t="shared" si="5"/>
        <v>-4.6602245464416986E-6</v>
      </c>
      <c r="E127" s="22">
        <f t="shared" si="5"/>
        <v>-4.5511163293110853E-6</v>
      </c>
      <c r="F127" s="22">
        <f t="shared" si="5"/>
        <v>-4.3346639785175081E-6</v>
      </c>
      <c r="G127" s="22">
        <f t="shared" si="5"/>
        <v>-4.0730487707084163E-6</v>
      </c>
      <c r="H127" s="22">
        <f t="shared" si="5"/>
        <v>-3.7641940702227851E-6</v>
      </c>
      <c r="I127" s="22">
        <f t="shared" si="5"/>
        <v>-3.420785272644752E-6</v>
      </c>
      <c r="J127" s="22">
        <f t="shared" si="5"/>
        <v>-3.0524980990759882E-6</v>
      </c>
      <c r="K127" s="22">
        <f t="shared" si="5"/>
        <v>-2.669707589396294E-6</v>
      </c>
      <c r="L127" s="22">
        <f t="shared" si="5"/>
        <v>-2.2825623927040931E-6</v>
      </c>
      <c r="M127" s="22">
        <f t="shared" si="5"/>
        <v>-1.9022830223104524E-6</v>
      </c>
      <c r="N127" s="22">
        <f t="shared" si="5"/>
        <v>-1.5369987313758601E-6</v>
      </c>
      <c r="O127" s="22">
        <f t="shared" si="5"/>
        <v>-1.1977980877557541E-6</v>
      </c>
      <c r="P127" s="22">
        <f t="shared" si="5"/>
        <v>-8.8988502094088888E-7</v>
      </c>
      <c r="Q127" s="22">
        <f t="shared" si="5"/>
        <v>-6.228372280178988E-7</v>
      </c>
      <c r="R127" s="22">
        <f t="shared" si="5"/>
        <v>-3.9859490797260287E-7</v>
      </c>
      <c r="S127" s="22">
        <f t="shared" si="5"/>
        <v>-2.2418185125086972E-7</v>
      </c>
      <c r="T127" s="22">
        <f t="shared" si="5"/>
        <v>-9.8299704809496561E-8</v>
      </c>
      <c r="U127" s="22">
        <f t="shared" si="5"/>
        <v>-2.4912613669378436E-8</v>
      </c>
      <c r="V127" s="22">
        <f t="shared" si="5"/>
        <v>9.6958813317089607E-11</v>
      </c>
      <c r="W127" s="17">
        <v>7</v>
      </c>
      <c r="X127" s="5"/>
      <c r="Y127" s="5"/>
      <c r="Z127" s="5"/>
      <c r="AA127" s="5"/>
      <c r="AB127" s="5"/>
      <c r="AC127" s="5"/>
      <c r="AD127" s="5"/>
      <c r="AE127" s="5"/>
      <c r="AF127" s="5"/>
      <c r="AG127" s="5"/>
      <c r="AH127" s="5"/>
      <c r="AI127" s="5"/>
      <c r="AJ127" s="5"/>
      <c r="AK127" s="5"/>
      <c r="AL127" s="5"/>
      <c r="AM127" s="5"/>
      <c r="AN127" s="5"/>
      <c r="AO127" s="5"/>
      <c r="AP127" s="5"/>
      <c r="AQ127" s="5"/>
    </row>
    <row r="128" spans="1:43">
      <c r="A128" s="112" t="s">
        <v>203</v>
      </c>
      <c r="B128" s="22">
        <f t="shared" si="6"/>
        <v>7.0379836180420069E-5</v>
      </c>
      <c r="C128" s="22">
        <f t="shared" si="5"/>
        <v>-3.5163848381362903E-6</v>
      </c>
      <c r="D128" s="22">
        <f t="shared" si="5"/>
        <v>-3.4835305723915691E-6</v>
      </c>
      <c r="E128" s="22">
        <f t="shared" si="5"/>
        <v>-3.4066472920340123E-6</v>
      </c>
      <c r="F128" s="22">
        <f t="shared" si="5"/>
        <v>-3.2468871325917691E-6</v>
      </c>
      <c r="G128" s="22">
        <f t="shared" si="5"/>
        <v>-3.0565077528671204E-6</v>
      </c>
      <c r="H128" s="22">
        <f t="shared" si="5"/>
        <v>-2.8289364646982172E-6</v>
      </c>
      <c r="I128" s="22">
        <f t="shared" si="5"/>
        <v>-2.5765494757472582E-6</v>
      </c>
      <c r="J128" s="22">
        <f t="shared" si="5"/>
        <v>-2.3043941201206541E-6</v>
      </c>
      <c r="K128" s="22">
        <f t="shared" si="5"/>
        <v>-2.0204450083641115E-6</v>
      </c>
      <c r="L128" s="22">
        <f t="shared" si="5"/>
        <v>-1.7327814883126855E-6</v>
      </c>
      <c r="M128" s="22">
        <f t="shared" si="5"/>
        <v>-1.4478802011147791E-6</v>
      </c>
      <c r="N128" s="22">
        <f t="shared" si="5"/>
        <v>-1.1745133896394215E-6</v>
      </c>
      <c r="O128" s="22">
        <f t="shared" si="5"/>
        <v>-9.1759626031055997E-7</v>
      </c>
      <c r="P128" s="22">
        <f t="shared" si="5"/>
        <v>-6.8526762587885969E-7</v>
      </c>
      <c r="Q128" s="22">
        <f t="shared" si="5"/>
        <v>-4.8051295221040518E-7</v>
      </c>
      <c r="R128" s="22">
        <f t="shared" si="5"/>
        <v>-3.0988514396848782E-7</v>
      </c>
      <c r="S128" s="22">
        <f t="shared" si="5"/>
        <v>-1.7420217849184884E-7</v>
      </c>
      <c r="T128" s="22">
        <f t="shared" si="5"/>
        <v>-7.783250082125643E-8</v>
      </c>
      <c r="U128" s="22">
        <f t="shared" si="5"/>
        <v>-1.9388449924279181E-8</v>
      </c>
      <c r="V128" s="22">
        <f t="shared" si="5"/>
        <v>-4.2689291669637003E-10</v>
      </c>
      <c r="W128" s="17">
        <v>8</v>
      </c>
      <c r="X128" s="5"/>
      <c r="Y128" s="5"/>
      <c r="Z128" s="5"/>
      <c r="AA128" s="5"/>
      <c r="AB128" s="5"/>
      <c r="AC128" s="5"/>
      <c r="AD128" s="5"/>
      <c r="AE128" s="5"/>
      <c r="AF128" s="5"/>
      <c r="AG128" s="5"/>
      <c r="AH128" s="5"/>
      <c r="AI128" s="5"/>
      <c r="AJ128" s="5"/>
      <c r="AK128" s="5"/>
      <c r="AL128" s="5"/>
      <c r="AM128" s="5"/>
      <c r="AN128" s="5"/>
      <c r="AO128" s="5"/>
      <c r="AP128" s="5"/>
      <c r="AQ128" s="5"/>
    </row>
    <row r="129" spans="1:43">
      <c r="A129" s="112" t="s">
        <v>178</v>
      </c>
      <c r="B129" s="22">
        <f t="shared" si="6"/>
        <v>5.439352986833464E-5</v>
      </c>
      <c r="C129" s="22">
        <f t="shared" si="5"/>
        <v>-2.7181339364351133E-6</v>
      </c>
      <c r="D129" s="22">
        <f t="shared" si="5"/>
        <v>-2.6950507748751241E-6</v>
      </c>
      <c r="E129" s="22">
        <f t="shared" si="5"/>
        <v>-2.6361784720257101E-6</v>
      </c>
      <c r="F129" s="22">
        <f t="shared" si="5"/>
        <v>-2.5155407913391382E-6</v>
      </c>
      <c r="G129" s="22">
        <f t="shared" si="5"/>
        <v>-2.3698490986309271E-6</v>
      </c>
      <c r="H129" s="22">
        <f t="shared" si="5"/>
        <v>-2.1965025869884124E-6</v>
      </c>
      <c r="I129" s="22">
        <f t="shared" si="5"/>
        <v>-2.0031090704535264E-6</v>
      </c>
      <c r="J129" s="22">
        <f t="shared" si="5"/>
        <v>-1.7943459296504012E-6</v>
      </c>
      <c r="K129" s="22">
        <f t="shared" si="5"/>
        <v>-1.5761300313396073E-6</v>
      </c>
      <c r="L129" s="22">
        <f t="shared" si="5"/>
        <v>-1.353952856758446E-6</v>
      </c>
      <c r="M129" s="22">
        <f t="shared" si="5"/>
        <v>-1.1340893472627122E-6</v>
      </c>
      <c r="N129" s="22">
        <f t="shared" si="5"/>
        <v>-9.2139746590129567E-7</v>
      </c>
      <c r="O129" s="22">
        <f t="shared" si="5"/>
        <v>-7.2211368055398158E-7</v>
      </c>
      <c r="P129" s="22">
        <f t="shared" si="5"/>
        <v>-5.3986495160724568E-7</v>
      </c>
      <c r="Q129" s="22">
        <f t="shared" si="5"/>
        <v>-3.8014886482143162E-7</v>
      </c>
      <c r="R129" s="22">
        <f t="shared" si="5"/>
        <v>-2.4501941800446488E-7</v>
      </c>
      <c r="S129" s="22">
        <f t="shared" si="5"/>
        <v>-1.3864610438054296E-7</v>
      </c>
      <c r="T129" s="22">
        <f t="shared" si="5"/>
        <v>-6.1342331552751074E-8</v>
      </c>
      <c r="U129" s="22">
        <f t="shared" si="5"/>
        <v>-1.5593556848828599E-8</v>
      </c>
      <c r="V129" s="22">
        <f t="shared" si="5"/>
        <v>1.3669659817575567E-11</v>
      </c>
      <c r="W129" s="17">
        <v>9</v>
      </c>
      <c r="X129" s="5"/>
      <c r="Y129" s="5"/>
      <c r="Z129" s="5"/>
      <c r="AA129" s="5"/>
      <c r="AB129" s="5"/>
      <c r="AC129" s="5"/>
      <c r="AD129" s="5"/>
      <c r="AE129" s="5"/>
      <c r="AF129" s="5"/>
      <c r="AG129" s="5"/>
      <c r="AH129" s="5"/>
      <c r="AI129" s="5"/>
      <c r="AJ129" s="5"/>
      <c r="AK129" s="5"/>
      <c r="AL129" s="5"/>
      <c r="AM129" s="5"/>
      <c r="AN129" s="5"/>
      <c r="AO129" s="5"/>
      <c r="AP129" s="5"/>
      <c r="AQ129" s="5"/>
    </row>
    <row r="130" spans="1:43">
      <c r="A130" s="112" t="s">
        <v>179</v>
      </c>
      <c r="B130" s="22">
        <f t="shared" si="6"/>
        <v>4.3237873761030352E-5</v>
      </c>
      <c r="C130" s="22">
        <f t="shared" si="5"/>
        <v>-2.1612250214124082E-6</v>
      </c>
      <c r="D130" s="22">
        <f t="shared" si="5"/>
        <v>-2.1425830309211158E-6</v>
      </c>
      <c r="E130" s="22">
        <f t="shared" si="5"/>
        <v>-2.097384815033352E-6</v>
      </c>
      <c r="F130" s="22">
        <f t="shared" si="5"/>
        <v>-2.0019710255562871E-6</v>
      </c>
      <c r="G130" s="22">
        <f t="shared" si="5"/>
        <v>-1.8878442399957461E-6</v>
      </c>
      <c r="H130" s="22">
        <f t="shared" si="5"/>
        <v>-1.7510257763007066E-6</v>
      </c>
      <c r="I130" s="22">
        <f t="shared" si="5"/>
        <v>-1.5986624649632836E-6</v>
      </c>
      <c r="J130" s="22">
        <f t="shared" si="5"/>
        <v>-1.4337517314307542E-6</v>
      </c>
      <c r="K130" s="22">
        <f t="shared" si="5"/>
        <v>-1.2609494431490752E-6</v>
      </c>
      <c r="L130" s="22">
        <f t="shared" si="5"/>
        <v>-1.0850216025944503E-6</v>
      </c>
      <c r="M130" s="22">
        <f t="shared" si="5"/>
        <v>-9.0997202776445246E-7</v>
      </c>
      <c r="N130" s="22">
        <f t="shared" si="5"/>
        <v>-7.4098651859358808E-7</v>
      </c>
      <c r="O130" s="22">
        <f t="shared" si="5"/>
        <v>-5.8137307332122327E-7</v>
      </c>
      <c r="P130" s="22">
        <f t="shared" si="5"/>
        <v>-4.3599968462115933E-7</v>
      </c>
      <c r="Q130" s="22">
        <f t="shared" si="5"/>
        <v>-3.0720222819534563E-7</v>
      </c>
      <c r="R130" s="22">
        <f t="shared" si="5"/>
        <v>-1.9897979792148548E-7</v>
      </c>
      <c r="S130" s="22">
        <f t="shared" si="5"/>
        <v>-1.1246847450988516E-7</v>
      </c>
      <c r="T130" s="22">
        <f t="shared" si="5"/>
        <v>-5.0419268862336843E-8</v>
      </c>
      <c r="U130" s="22">
        <f t="shared" si="5"/>
        <v>-1.2644290519584708E-8</v>
      </c>
      <c r="V130" s="22">
        <f t="shared" si="5"/>
        <v>-2.3589256700335803E-10</v>
      </c>
      <c r="W130" s="17">
        <v>10</v>
      </c>
      <c r="X130" s="5"/>
      <c r="Y130" s="5"/>
      <c r="Z130" s="5"/>
      <c r="AA130" s="5"/>
      <c r="AB130" s="5"/>
      <c r="AC130" s="5"/>
      <c r="AD130" s="5"/>
      <c r="AE130" s="5"/>
      <c r="AF130" s="5"/>
      <c r="AG130" s="5"/>
      <c r="AH130" s="5"/>
      <c r="AI130" s="5"/>
      <c r="AJ130" s="5"/>
      <c r="AK130" s="5"/>
      <c r="AL130" s="5"/>
      <c r="AM130" s="5"/>
      <c r="AN130" s="5"/>
      <c r="AO130" s="5"/>
      <c r="AP130" s="5"/>
      <c r="AQ130" s="5"/>
    </row>
    <row r="131" spans="1:43">
      <c r="A131" s="112"/>
      <c r="B131" s="22">
        <f t="shared" si="6"/>
        <v>3.5128846586315102E-5</v>
      </c>
      <c r="C131" s="22">
        <f t="shared" si="5"/>
        <v>-1.7560605673101051E-6</v>
      </c>
      <c r="D131" s="22">
        <f t="shared" si="5"/>
        <v>-1.7418837826737756E-6</v>
      </c>
      <c r="E131" s="22">
        <f t="shared" si="5"/>
        <v>-1.70526819734725E-6</v>
      </c>
      <c r="F131" s="22">
        <f t="shared" si="5"/>
        <v>-1.6288435705100797E-6</v>
      </c>
      <c r="G131" s="22">
        <f t="shared" si="5"/>
        <v>-1.5365777275687229E-6</v>
      </c>
      <c r="H131" s="22">
        <f t="shared" si="5"/>
        <v>-1.4263409054378075E-6</v>
      </c>
      <c r="I131" s="22">
        <f t="shared" si="5"/>
        <v>-1.3031339692614727E-6</v>
      </c>
      <c r="J131" s="22">
        <f t="shared" si="5"/>
        <v>-1.1696835145385913E-6</v>
      </c>
      <c r="K131" s="22">
        <f t="shared" si="5"/>
        <v>-1.0297732934810434E-6</v>
      </c>
      <c r="L131" s="22">
        <f t="shared" si="5"/>
        <v>-8.8682916601244307E-7</v>
      </c>
      <c r="M131" s="22">
        <f t="shared" si="5"/>
        <v>-7.4481553530056728E-7</v>
      </c>
      <c r="N131" s="22">
        <f t="shared" si="5"/>
        <v>-6.0692577277603344E-7</v>
      </c>
      <c r="O131" s="22">
        <f t="shared" si="5"/>
        <v>-4.7710510039644109E-7</v>
      </c>
      <c r="P131" s="22">
        <f t="shared" si="5"/>
        <v>-3.5791380631655871E-7</v>
      </c>
      <c r="Q131" s="22">
        <f t="shared" si="5"/>
        <v>-2.5286361393813508E-7</v>
      </c>
      <c r="R131" s="22">
        <f t="shared" si="5"/>
        <v>-1.6362209076450744E-7</v>
      </c>
      <c r="S131" s="22">
        <f t="shared" si="5"/>
        <v>-9.2900234909727791E-8</v>
      </c>
      <c r="T131" s="22">
        <f t="shared" si="5"/>
        <v>-4.1311019639232844E-8</v>
      </c>
      <c r="U131" s="22">
        <f t="shared" si="5"/>
        <v>-1.0518436393706896E-8</v>
      </c>
      <c r="V131" s="22">
        <f t="shared" si="5"/>
        <v>-9.0935254494426747E-12</v>
      </c>
      <c r="W131" s="17">
        <v>11</v>
      </c>
      <c r="X131" s="5"/>
      <c r="Y131" s="5"/>
      <c r="Z131" s="5"/>
      <c r="AA131" s="5"/>
      <c r="AB131" s="5"/>
      <c r="AC131" s="5"/>
      <c r="AD131" s="5"/>
      <c r="AE131" s="5"/>
      <c r="AF131" s="5"/>
      <c r="AG131" s="5"/>
      <c r="AH131" s="5"/>
      <c r="AI131" s="5"/>
      <c r="AJ131" s="5"/>
      <c r="AK131" s="5"/>
      <c r="AL131" s="5"/>
      <c r="AM131" s="5"/>
      <c r="AN131" s="5"/>
      <c r="AO131" s="5"/>
      <c r="AP131" s="5"/>
      <c r="AQ131" s="5"/>
    </row>
    <row r="132" spans="1:43">
      <c r="A132" s="112"/>
      <c r="B132" s="22">
        <f t="shared" si="6"/>
        <v>2.9097563667253019E-5</v>
      </c>
      <c r="C132" s="22">
        <f t="shared" si="5"/>
        <v>-1.4548067963203192E-6</v>
      </c>
      <c r="D132" s="22">
        <f t="shared" si="5"/>
        <v>-1.4428556586802425E-6</v>
      </c>
      <c r="E132" s="22">
        <f t="shared" si="5"/>
        <v>-1.41321499881919E-6</v>
      </c>
      <c r="F132" s="22">
        <f t="shared" si="5"/>
        <v>-1.350031484040761E-6</v>
      </c>
      <c r="G132" s="22">
        <f t="shared" si="5"/>
        <v>-1.2742987535263893E-6</v>
      </c>
      <c r="H132" s="22">
        <f t="shared" si="5"/>
        <v>-1.1833510610405949E-6</v>
      </c>
      <c r="I132" s="22">
        <f t="shared" si="5"/>
        <v>-1.0818395073204457E-6</v>
      </c>
      <c r="J132" s="22">
        <f t="shared" si="5"/>
        <v>-9.7173850553096194E-7</v>
      </c>
      <c r="K132" s="22">
        <f t="shared" si="5"/>
        <v>-8.5609238707706418E-7</v>
      </c>
      <c r="L132" s="22">
        <f t="shared" si="5"/>
        <v>-7.3802707778299973E-7</v>
      </c>
      <c r="M132" s="22">
        <f t="shared" si="5"/>
        <v>-6.2024822518087767E-7</v>
      </c>
      <c r="N132" s="22">
        <f t="shared" si="5"/>
        <v>-5.0615857622512208E-7</v>
      </c>
      <c r="O132" s="22">
        <f t="shared" si="5"/>
        <v>-3.9809467259493545E-7</v>
      </c>
      <c r="P132" s="22">
        <f t="shared" si="5"/>
        <v>-2.9926897182054785E-7</v>
      </c>
      <c r="Q132" s="22">
        <f t="shared" si="5"/>
        <v>-2.1145001647340871E-7</v>
      </c>
      <c r="R132" s="22">
        <f t="shared" si="5"/>
        <v>-1.3730543624081498E-7</v>
      </c>
      <c r="S132" s="22">
        <f t="shared" si="5"/>
        <v>-7.7856244969915277E-8</v>
      </c>
      <c r="T132" s="22">
        <f t="shared" si="5"/>
        <v>-3.497166408441473E-8</v>
      </c>
      <c r="U132" s="22">
        <f t="shared" si="5"/>
        <v>-8.8055881181232168E-9</v>
      </c>
      <c r="V132" s="22">
        <f t="shared" si="5"/>
        <v>-1.465346657506066E-10</v>
      </c>
      <c r="W132" s="17">
        <v>12</v>
      </c>
      <c r="X132" s="5"/>
      <c r="Y132" s="5"/>
      <c r="Z132" s="5"/>
      <c r="AA132" s="5"/>
      <c r="AB132" s="5"/>
      <c r="AC132" s="5"/>
      <c r="AD132" s="5"/>
      <c r="AE132" s="5"/>
      <c r="AF132" s="5"/>
      <c r="AG132" s="5"/>
      <c r="AH132" s="5"/>
      <c r="AI132" s="5"/>
      <c r="AJ132" s="5"/>
      <c r="AK132" s="5"/>
      <c r="AL132" s="5"/>
      <c r="AM132" s="5"/>
      <c r="AN132" s="5"/>
      <c r="AO132" s="5"/>
      <c r="AP132" s="5"/>
      <c r="AQ132" s="5"/>
    </row>
    <row r="133" spans="1:43">
      <c r="A133" s="112"/>
      <c r="B133" s="22">
        <f t="shared" si="6"/>
        <v>2.4475833184547694E-5</v>
      </c>
      <c r="C133" s="22">
        <f t="shared" si="5"/>
        <v>-1.2237939072205713E-6</v>
      </c>
      <c r="D133" s="22">
        <f t="shared" si="5"/>
        <v>-1.2142266487619371E-6</v>
      </c>
      <c r="E133" s="22">
        <f t="shared" si="5"/>
        <v>-1.1892947436483053E-6</v>
      </c>
      <c r="F133" s="22">
        <f t="shared" si="5"/>
        <v>-1.136656045106147E-6</v>
      </c>
      <c r="G133" s="22">
        <f t="shared" si="5"/>
        <v>-1.0731183915033972E-6</v>
      </c>
      <c r="H133" s="22">
        <f t="shared" si="5"/>
        <v>-9.9701700955122778E-7</v>
      </c>
      <c r="I133" s="22">
        <f t="shared" si="5"/>
        <v>-9.118692521427806E-7</v>
      </c>
      <c r="J133" s="22">
        <f t="shared" si="5"/>
        <v>-8.1946177293646425E-7</v>
      </c>
      <c r="K133" s="22">
        <f t="shared" si="5"/>
        <v>-7.2240830102886985E-7</v>
      </c>
      <c r="L133" s="22">
        <f t="shared" si="5"/>
        <v>-6.230509249093918E-7</v>
      </c>
      <c r="M133" s="22">
        <f t="shared" si="5"/>
        <v>-5.2410898473146183E-7</v>
      </c>
      <c r="N133" s="22">
        <f t="shared" si="5"/>
        <v>-4.2783218733044458E-7</v>
      </c>
      <c r="O133" s="22">
        <f t="shared" si="5"/>
        <v>-3.3692967606962566E-7</v>
      </c>
      <c r="P133" s="22">
        <f t="shared" si="5"/>
        <v>-2.5327509011407351E-7</v>
      </c>
      <c r="Q133" s="22">
        <f t="shared" si="5"/>
        <v>-1.7929474964721145E-7</v>
      </c>
      <c r="R133" s="22">
        <f t="shared" si="5"/>
        <v>-1.1629348162819797E-7</v>
      </c>
      <c r="S133" s="22">
        <f t="shared" si="5"/>
        <v>-6.6164446467653719E-8</v>
      </c>
      <c r="T133" s="22">
        <f t="shared" si="5"/>
        <v>-2.9513029636937896E-8</v>
      </c>
      <c r="U133" s="22">
        <f t="shared" si="5"/>
        <v>-7.5224299903055086E-9</v>
      </c>
      <c r="V133" s="22">
        <f t="shared" si="5"/>
        <v>-1.4746249327403961E-11</v>
      </c>
      <c r="W133" s="17">
        <v>13</v>
      </c>
      <c r="X133" s="5"/>
      <c r="Y133" s="5"/>
      <c r="Z133" s="5"/>
      <c r="AA133" s="5"/>
      <c r="AB133" s="5"/>
      <c r="AC133" s="5"/>
      <c r="AD133" s="5"/>
      <c r="AE133" s="5"/>
      <c r="AF133" s="5"/>
      <c r="AG133" s="5"/>
      <c r="AH133" s="5"/>
      <c r="AI133" s="5"/>
      <c r="AJ133" s="5"/>
      <c r="AK133" s="5"/>
      <c r="AL133" s="5"/>
      <c r="AM133" s="5"/>
      <c r="AN133" s="5"/>
      <c r="AO133" s="5"/>
      <c r="AP133" s="5"/>
      <c r="AQ133" s="5"/>
    </row>
    <row r="134" spans="1:43">
      <c r="A134" s="112"/>
      <c r="B134" s="22">
        <f t="shared" si="6"/>
        <v>2.0883957380306695E-5</v>
      </c>
      <c r="C134" s="22">
        <f t="shared" si="5"/>
        <v>-1.0443196969773769E-6</v>
      </c>
      <c r="D134" s="22">
        <f t="shared" si="5"/>
        <v>-1.0360082057515511E-6</v>
      </c>
      <c r="E134" s="22">
        <f t="shared" si="5"/>
        <v>-1.0150807839580786E-6</v>
      </c>
      <c r="F134" s="22">
        <f t="shared" si="5"/>
        <v>-9.7018353582515846E-7</v>
      </c>
      <c r="G134" s="22">
        <f t="shared" si="5"/>
        <v>-9.1630169345853993E-7</v>
      </c>
      <c r="H134" s="22">
        <f t="shared" si="5"/>
        <v>-8.5152335945882277E-7</v>
      </c>
      <c r="I134" s="22">
        <f t="shared" si="5"/>
        <v>-7.7912031134080177E-7</v>
      </c>
      <c r="J134" s="22">
        <f t="shared" si="5"/>
        <v>-7.0048795628886433E-7</v>
      </c>
      <c r="K134" s="22">
        <f t="shared" si="5"/>
        <v>-6.1777564245131555E-7</v>
      </c>
      <c r="L134" s="22">
        <f t="shared" si="5"/>
        <v>-5.3318871488403301E-7</v>
      </c>
      <c r="M134" s="22">
        <f t="shared" ref="C134:V140" si="7">M111/($M$119*((M$141*PI()/$P$119)^2+($W134*PI()/$T$119)^2))</f>
        <v>-4.4867452523063692E-7</v>
      </c>
      <c r="N134" s="22">
        <f t="shared" si="7"/>
        <v>-3.6663405739834773E-7</v>
      </c>
      <c r="O134" s="22">
        <f t="shared" si="7"/>
        <v>-2.8879275084496561E-7</v>
      </c>
      <c r="P134" s="22">
        <f t="shared" si="7"/>
        <v>-2.1742603825120079E-7</v>
      </c>
      <c r="Q134" s="22">
        <f t="shared" si="7"/>
        <v>-1.5388981240829023E-7</v>
      </c>
      <c r="R134" s="22">
        <f t="shared" si="7"/>
        <v>-1.0008736855643789E-7</v>
      </c>
      <c r="S134" s="22">
        <f t="shared" si="7"/>
        <v>-5.6866007304622813E-8</v>
      </c>
      <c r="T134" s="22">
        <f t="shared" si="7"/>
        <v>-2.5575885549463268E-8</v>
      </c>
      <c r="U134" s="22">
        <f t="shared" si="7"/>
        <v>-6.4562134752615965E-9</v>
      </c>
      <c r="V134" s="22">
        <f t="shared" si="7"/>
        <v>-9.951475531378034E-11</v>
      </c>
      <c r="W134" s="17">
        <v>14</v>
      </c>
      <c r="X134" s="5"/>
      <c r="Y134" s="5"/>
      <c r="Z134" s="5"/>
      <c r="AA134" s="5"/>
      <c r="AB134" s="5"/>
      <c r="AC134" s="5"/>
      <c r="AD134" s="5"/>
      <c r="AE134" s="5"/>
      <c r="AF134" s="5"/>
      <c r="AG134" s="5"/>
      <c r="AH134" s="5"/>
      <c r="AI134" s="5"/>
      <c r="AJ134" s="5"/>
      <c r="AK134" s="5"/>
      <c r="AL134" s="5"/>
      <c r="AM134" s="5"/>
      <c r="AN134" s="5"/>
      <c r="AO134" s="5"/>
      <c r="AP134" s="5"/>
      <c r="AQ134" s="5"/>
    </row>
    <row r="135" spans="1:43">
      <c r="A135" s="112"/>
      <c r="B135" s="22">
        <f t="shared" si="6"/>
        <v>1.8025852516528913E-5</v>
      </c>
      <c r="C135" s="22">
        <f t="shared" si="7"/>
        <v>-9.0142209676807059E-7</v>
      </c>
      <c r="D135" s="22">
        <f t="shared" si="7"/>
        <v>-8.9452513835203854E-7</v>
      </c>
      <c r="E135" s="22">
        <f t="shared" si="7"/>
        <v>-8.764323149192407E-7</v>
      </c>
      <c r="F135" s="22">
        <f t="shared" si="7"/>
        <v>-8.3795220447324155E-7</v>
      </c>
      <c r="G135" s="22">
        <f t="shared" si="7"/>
        <v>-7.9150653389977138E-7</v>
      </c>
      <c r="H135" s="22">
        <f t="shared" si="7"/>
        <v>-7.3579209892075132E-7</v>
      </c>
      <c r="I135" s="22">
        <f t="shared" si="7"/>
        <v>-6.7340894813501529E-7</v>
      </c>
      <c r="J135" s="22">
        <f t="shared" si="7"/>
        <v>-6.0562343508207078E-7</v>
      </c>
      <c r="K135" s="22">
        <f t="shared" si="7"/>
        <v>-5.343494117898381E-7</v>
      </c>
      <c r="L135" s="22">
        <f t="shared" si="7"/>
        <v>-4.6129041744200286E-7</v>
      </c>
      <c r="M135" s="22">
        <f t="shared" si="7"/>
        <v>-3.8842956312163636E-7</v>
      </c>
      <c r="N135" s="22">
        <f t="shared" si="7"/>
        <v>-3.1743305941593578E-7</v>
      </c>
      <c r="O135" s="22">
        <f t="shared" si="7"/>
        <v>-2.502779555527389E-7</v>
      </c>
      <c r="P135" s="22">
        <f t="shared" si="7"/>
        <v>-1.8838463547289177E-7</v>
      </c>
      <c r="Q135" s="22">
        <f t="shared" si="7"/>
        <v>-1.3353037471703561E-7</v>
      </c>
      <c r="R135" s="22">
        <f t="shared" si="7"/>
        <v>-8.6742593015985355E-8</v>
      </c>
      <c r="S135" s="22">
        <f t="shared" si="7"/>
        <v>-4.9418166366109477E-8</v>
      </c>
      <c r="T135" s="22">
        <f t="shared" si="7"/>
        <v>-2.2087041891086811E-8</v>
      </c>
      <c r="U135" s="22">
        <f t="shared" si="7"/>
        <v>-5.6339540043258862E-9</v>
      </c>
      <c r="V135" s="22">
        <f t="shared" si="7"/>
        <v>-1.4930414264735255E-11</v>
      </c>
      <c r="W135" s="17">
        <v>15</v>
      </c>
      <c r="X135" s="5"/>
      <c r="Y135" s="5"/>
      <c r="Z135" s="5"/>
      <c r="AA135" s="5"/>
      <c r="AB135" s="5"/>
      <c r="AC135" s="5"/>
      <c r="AD135" s="5"/>
      <c r="AE135" s="5"/>
      <c r="AF135" s="5"/>
      <c r="AG135" s="5"/>
      <c r="AH135" s="5"/>
      <c r="AI135" s="5"/>
      <c r="AJ135" s="5"/>
      <c r="AK135" s="5"/>
      <c r="AL135" s="5"/>
      <c r="AM135" s="5"/>
      <c r="AN135" s="5"/>
      <c r="AO135" s="5"/>
      <c r="AP135" s="5"/>
      <c r="AQ135" s="5"/>
    </row>
    <row r="136" spans="1:43">
      <c r="A136" s="112"/>
      <c r="B136" s="22">
        <f t="shared" si="6"/>
        <v>1.5732456352349536E-5</v>
      </c>
      <c r="C136" s="22">
        <f t="shared" si="7"/>
        <v>-7.8679925419151634E-7</v>
      </c>
      <c r="D136" s="22">
        <f t="shared" si="7"/>
        <v>-7.8066746043382996E-7</v>
      </c>
      <c r="E136" s="22">
        <f t="shared" si="7"/>
        <v>-7.6507254900437899E-7</v>
      </c>
      <c r="F136" s="22">
        <f t="shared" si="7"/>
        <v>-7.3147087844466057E-7</v>
      </c>
      <c r="G136" s="22">
        <f t="shared" si="7"/>
        <v>-6.9111320837378462E-7</v>
      </c>
      <c r="H136" s="22">
        <f t="shared" si="7"/>
        <v>-6.4255816863328596E-7</v>
      </c>
      <c r="I136" s="22">
        <f t="shared" si="7"/>
        <v>-5.8823996628056004E-7</v>
      </c>
      <c r="J136" s="22">
        <f t="shared" si="7"/>
        <v>-5.2919710814985616E-7</v>
      </c>
      <c r="K136" s="22">
        <f t="shared" si="7"/>
        <v>-4.670331592642622E-7</v>
      </c>
      <c r="L136" s="22">
        <f t="shared" si="7"/>
        <v>-4.0338895344416251E-7</v>
      </c>
      <c r="M136" s="22">
        <f t="shared" si="7"/>
        <v>-3.3973441334519076E-7</v>
      </c>
      <c r="N136" s="22">
        <f t="shared" si="7"/>
        <v>-2.7785808402450378E-7</v>
      </c>
      <c r="O136" s="22">
        <f t="shared" si="7"/>
        <v>-2.1908172269296051E-7</v>
      </c>
      <c r="P136" s="22">
        <f t="shared" si="7"/>
        <v>-1.6510585587058202E-7</v>
      </c>
      <c r="Q136" s="22">
        <f t="shared" si="7"/>
        <v>-1.1699206204214389E-7</v>
      </c>
      <c r="R136" s="22">
        <f t="shared" si="7"/>
        <v>-7.6170845739035963E-8</v>
      </c>
      <c r="S136" s="22">
        <f t="shared" si="7"/>
        <v>-4.3334763649768024E-8</v>
      </c>
      <c r="T136" s="22">
        <f t="shared" si="7"/>
        <v>-1.9507650741828688E-8</v>
      </c>
      <c r="U136" s="22">
        <f t="shared" si="7"/>
        <v>-4.9326439974848201E-9</v>
      </c>
      <c r="V136" s="22">
        <f t="shared" si="7"/>
        <v>-7.2459393896381928E-11</v>
      </c>
      <c r="W136" s="17">
        <v>16</v>
      </c>
      <c r="X136" s="5"/>
      <c r="Y136" s="5"/>
      <c r="Z136" s="5"/>
      <c r="AA136" s="5"/>
      <c r="AB136" s="5"/>
      <c r="AC136" s="5"/>
      <c r="AD136" s="5"/>
      <c r="AE136" s="5"/>
      <c r="AF136" s="5"/>
      <c r="AG136" s="5"/>
      <c r="AH136" s="5"/>
      <c r="AI136" s="5"/>
      <c r="AJ136" s="5"/>
      <c r="AK136" s="5"/>
      <c r="AL136" s="5"/>
      <c r="AM136" s="5"/>
      <c r="AN136" s="5"/>
      <c r="AO136" s="5"/>
      <c r="AP136" s="5"/>
      <c r="AQ136" s="5"/>
    </row>
    <row r="137" spans="1:43">
      <c r="A137" s="112"/>
      <c r="B137" s="22">
        <f t="shared" si="6"/>
        <v>1.3855444220893721E-5</v>
      </c>
      <c r="C137" s="22">
        <f t="shared" si="7"/>
        <v>-6.9293132280526393E-7</v>
      </c>
      <c r="D137" s="22">
        <f t="shared" si="7"/>
        <v>-6.8770805743237453E-7</v>
      </c>
      <c r="E137" s="22">
        <f t="shared" si="7"/>
        <v>-6.73937211486112E-7</v>
      </c>
      <c r="F137" s="22">
        <f t="shared" si="7"/>
        <v>-6.4450818415633345E-7</v>
      </c>
      <c r="G137" s="22">
        <f t="shared" si="7"/>
        <v>-6.0898545481779779E-7</v>
      </c>
      <c r="H137" s="22">
        <f t="shared" si="7"/>
        <v>-5.6633171360322598E-7</v>
      </c>
      <c r="I137" s="22">
        <f t="shared" si="7"/>
        <v>-5.1854953055435393E-7</v>
      </c>
      <c r="J137" s="22">
        <f t="shared" si="7"/>
        <v>-4.6658653872191621E-7</v>
      </c>
      <c r="K137" s="22">
        <f t="shared" si="7"/>
        <v>-4.1190903661805388E-7</v>
      </c>
      <c r="L137" s="22">
        <f t="shared" si="7"/>
        <v>-3.5581428790554815E-7</v>
      </c>
      <c r="M137" s="22">
        <f t="shared" si="7"/>
        <v>-2.9981699237075007E-7</v>
      </c>
      <c r="N137" s="22">
        <f t="shared" si="7"/>
        <v>-2.4520190872202162E-7</v>
      </c>
      <c r="O137" s="22">
        <f t="shared" si="7"/>
        <v>-1.9347970452629711E-7</v>
      </c>
      <c r="P137" s="22">
        <f t="shared" si="7"/>
        <v>-1.4576082580846177E-7</v>
      </c>
      <c r="Q137" s="22">
        <f t="shared" si="7"/>
        <v>-1.0340834272684311E-7</v>
      </c>
      <c r="R137" s="22">
        <f t="shared" si="7"/>
        <v>-6.7244087240384497E-8</v>
      </c>
      <c r="S137" s="22">
        <f t="shared" si="7"/>
        <v>-3.8345357147400205E-8</v>
      </c>
      <c r="T137" s="22">
        <f t="shared" si="7"/>
        <v>-1.7160438818142374E-8</v>
      </c>
      <c r="U137" s="22">
        <f t="shared" si="7"/>
        <v>-4.3798168758044076E-9</v>
      </c>
      <c r="V137" s="22">
        <f t="shared" si="7"/>
        <v>-1.3282692590974674E-11</v>
      </c>
      <c r="W137" s="17">
        <v>17</v>
      </c>
      <c r="X137" s="5"/>
      <c r="Y137" s="5"/>
      <c r="Z137" s="5"/>
      <c r="AA137" s="5"/>
      <c r="AB137" s="5"/>
      <c r="AC137" s="5"/>
      <c r="AD137" s="5"/>
      <c r="AE137" s="5"/>
      <c r="AF137" s="5"/>
      <c r="AG137" s="5"/>
      <c r="AH137" s="5"/>
      <c r="AI137" s="5"/>
      <c r="AJ137" s="5"/>
      <c r="AK137" s="5"/>
      <c r="AL137" s="5"/>
      <c r="AM137" s="5"/>
      <c r="AN137" s="5"/>
      <c r="AO137" s="5"/>
      <c r="AP137" s="5"/>
      <c r="AQ137" s="5"/>
    </row>
    <row r="138" spans="1:43">
      <c r="A138" s="112"/>
      <c r="B138" s="22">
        <f t="shared" si="6"/>
        <v>1.2312689627779614E-5</v>
      </c>
      <c r="C138" s="22">
        <f t="shared" si="7"/>
        <v>-6.1580979479467525E-7</v>
      </c>
      <c r="D138" s="22">
        <f t="shared" si="7"/>
        <v>-6.1107710541421629E-7</v>
      </c>
      <c r="E138" s="22">
        <f t="shared" si="7"/>
        <v>-5.9896292660522874E-7</v>
      </c>
      <c r="F138" s="22">
        <f t="shared" si="7"/>
        <v>-5.7278224999850195E-7</v>
      </c>
      <c r="G138" s="22">
        <f t="shared" si="7"/>
        <v>-5.4132135245232551E-7</v>
      </c>
      <c r="H138" s="22">
        <f t="shared" si="7"/>
        <v>-5.0345012265382096E-7</v>
      </c>
      <c r="I138" s="22">
        <f t="shared" si="7"/>
        <v>-4.6106022474861348E-7</v>
      </c>
      <c r="J138" s="22">
        <f t="shared" si="7"/>
        <v>-4.1495481293014909E-7</v>
      </c>
      <c r="K138" s="22">
        <f t="shared" si="7"/>
        <v>-3.6638279601770797E-7</v>
      </c>
      <c r="L138" s="22">
        <f t="shared" si="7"/>
        <v>-3.1661729370453798E-7</v>
      </c>
      <c r="M138" s="22">
        <f t="shared" si="7"/>
        <v>-2.6680810905533752E-7</v>
      </c>
      <c r="N138" s="22">
        <f t="shared" si="7"/>
        <v>-2.1834620362882957E-7</v>
      </c>
      <c r="O138" s="22">
        <f t="shared" si="7"/>
        <v>-1.7227490786885678E-7</v>
      </c>
      <c r="P138" s="22">
        <f t="shared" si="7"/>
        <v>-1.2992044459293173E-7</v>
      </c>
      <c r="Q138" s="22">
        <f t="shared" si="7"/>
        <v>-9.2131632440570724E-8</v>
      </c>
      <c r="R138" s="22">
        <f t="shared" si="7"/>
        <v>-6.0029796432675974E-8</v>
      </c>
      <c r="S138" s="22">
        <f t="shared" si="7"/>
        <v>-3.4182433799106351E-8</v>
      </c>
      <c r="T138" s="22">
        <f t="shared" si="7"/>
        <v>-1.5397891576694949E-8</v>
      </c>
      <c r="U138" s="22">
        <f t="shared" si="7"/>
        <v>-3.8975273121628119E-9</v>
      </c>
      <c r="V138" s="22">
        <f t="shared" si="7"/>
        <v>-5.5515383705029459E-11</v>
      </c>
      <c r="W138" s="17">
        <v>18</v>
      </c>
      <c r="X138" s="5"/>
      <c r="Y138" s="5"/>
      <c r="Z138" s="5"/>
      <c r="AA138" s="5"/>
      <c r="AB138" s="5"/>
      <c r="AC138" s="5"/>
      <c r="AD138" s="5"/>
      <c r="AE138" s="5"/>
      <c r="AF138" s="5"/>
      <c r="AG138" s="5"/>
      <c r="AH138" s="5"/>
      <c r="AI138" s="5"/>
      <c r="AJ138" s="5"/>
      <c r="AK138" s="5"/>
      <c r="AL138" s="5"/>
      <c r="AM138" s="5"/>
      <c r="AN138" s="5"/>
      <c r="AO138" s="5"/>
      <c r="AP138" s="5"/>
      <c r="AQ138" s="5"/>
    </row>
    <row r="139" spans="1:43">
      <c r="A139" s="112"/>
      <c r="B139" s="22">
        <f t="shared" si="6"/>
        <v>1.1022274923502697E-5</v>
      </c>
      <c r="C139" s="22">
        <f t="shared" si="7"/>
        <v>-5.5126473168855624E-7</v>
      </c>
      <c r="D139" s="22">
        <f t="shared" si="7"/>
        <v>-5.4715173384847413E-7</v>
      </c>
      <c r="E139" s="22">
        <f t="shared" si="7"/>
        <v>-5.3626725210468052E-7</v>
      </c>
      <c r="F139" s="22">
        <f t="shared" si="7"/>
        <v>-5.1293778828420736E-7</v>
      </c>
      <c r="G139" s="22">
        <f t="shared" si="7"/>
        <v>-4.8477402004229266E-7</v>
      </c>
      <c r="H139" s="22">
        <f t="shared" si="7"/>
        <v>-4.5093701053741259E-7</v>
      </c>
      <c r="I139" s="22">
        <f t="shared" si="7"/>
        <v>-4.1301800421522751E-7</v>
      </c>
      <c r="J139" s="22">
        <f t="shared" si="7"/>
        <v>-3.717584637440172E-7</v>
      </c>
      <c r="K139" s="22">
        <f t="shared" si="7"/>
        <v>-3.2832168984328991E-7</v>
      </c>
      <c r="L139" s="22">
        <f t="shared" si="7"/>
        <v>-2.8373356753067184E-7</v>
      </c>
      <c r="M139" s="22">
        <f t="shared" si="7"/>
        <v>-2.3919327912950948E-7</v>
      </c>
      <c r="N139" s="22">
        <f t="shared" si="7"/>
        <v>-1.9572352654765382E-7</v>
      </c>
      <c r="O139" s="22">
        <f t="shared" si="7"/>
        <v>-1.5452315630922952E-7</v>
      </c>
      <c r="P139" s="22">
        <f t="shared" si="7"/>
        <v>-1.1648325719338255E-7</v>
      </c>
      <c r="Q139" s="22">
        <f t="shared" si="7"/>
        <v>-8.2688846443137215E-8</v>
      </c>
      <c r="R139" s="22">
        <f t="shared" si="7"/>
        <v>-5.3808505901160331E-8</v>
      </c>
      <c r="S139" s="22">
        <f t="shared" si="7"/>
        <v>-3.0704361542880344E-8</v>
      </c>
      <c r="T139" s="22">
        <f t="shared" si="7"/>
        <v>-1.3752578361461062E-8</v>
      </c>
      <c r="U139" s="22">
        <f t="shared" si="7"/>
        <v>-3.5117794601445024E-9</v>
      </c>
      <c r="V139" s="22">
        <f t="shared" si="7"/>
        <v>-1.108853712754919E-11</v>
      </c>
      <c r="W139" s="17">
        <v>19</v>
      </c>
      <c r="X139" s="5"/>
      <c r="Y139" s="5"/>
      <c r="Z139" s="5"/>
      <c r="AA139" s="5"/>
      <c r="AB139" s="5"/>
      <c r="AC139" s="5"/>
      <c r="AD139" s="5"/>
      <c r="AE139" s="5"/>
      <c r="AF139" s="5"/>
      <c r="AG139" s="5"/>
      <c r="AH139" s="5"/>
      <c r="AI139" s="5"/>
      <c r="AJ139" s="5"/>
      <c r="AK139" s="5"/>
      <c r="AL139" s="5"/>
      <c r="AM139" s="5"/>
      <c r="AN139" s="5"/>
      <c r="AO139" s="5"/>
      <c r="AP139" s="5"/>
      <c r="AQ139" s="5"/>
    </row>
    <row r="140" spans="1:43">
      <c r="A140" s="112"/>
      <c r="B140" s="22">
        <f t="shared" si="6"/>
        <v>4.9710023221858696E-6</v>
      </c>
      <c r="C140" s="22">
        <f t="shared" si="7"/>
        <v>-2.4862792637231817E-7</v>
      </c>
      <c r="D140" s="22">
        <f t="shared" si="7"/>
        <v>-2.4673368009611886E-7</v>
      </c>
      <c r="E140" s="22">
        <f t="shared" si="7"/>
        <v>-2.4186714228968176E-7</v>
      </c>
      <c r="F140" s="22">
        <f t="shared" si="7"/>
        <v>-2.3132812681187769E-7</v>
      </c>
      <c r="G140" s="22">
        <f t="shared" si="7"/>
        <v>-2.1866095820340809E-7</v>
      </c>
      <c r="H140" s="22">
        <f t="shared" si="7"/>
        <v>-2.0340757150442575E-7</v>
      </c>
      <c r="I140" s="22">
        <f t="shared" si="7"/>
        <v>-1.8632811569306424E-7</v>
      </c>
      <c r="J140" s="22">
        <f t="shared" si="7"/>
        <v>-1.6774410630464348E-7</v>
      </c>
      <c r="K140" s="22">
        <f t="shared" si="7"/>
        <v>-1.4815742646220532E-7</v>
      </c>
      <c r="L140" s="22">
        <f t="shared" si="7"/>
        <v>-1.2807968297312688E-7</v>
      </c>
      <c r="M140" s="22">
        <f t="shared" si="7"/>
        <v>-1.0797388813548991E-7</v>
      </c>
      <c r="N140" s="22">
        <f t="shared" si="7"/>
        <v>-8.8399992054499789E-8</v>
      </c>
      <c r="O140" s="22">
        <f t="shared" si="7"/>
        <v>-6.9780473666920843E-8</v>
      </c>
      <c r="P140" s="22">
        <f t="shared" si="7"/>
        <v>-5.2650786744219497E-8</v>
      </c>
      <c r="Q140" s="22">
        <f t="shared" si="7"/>
        <v>-3.7357015014280959E-8</v>
      </c>
      <c r="R140" s="22">
        <f t="shared" si="7"/>
        <v>-2.4354018886045673E-8</v>
      </c>
      <c r="S140" s="22">
        <f t="shared" si="7"/>
        <v>-1.3876318339566653E-8</v>
      </c>
      <c r="T140" s="22">
        <f t="shared" si="7"/>
        <v>-6.2542876153082602E-9</v>
      </c>
      <c r="U140" s="22">
        <f t="shared" si="7"/>
        <v>-1.5841759448432435E-9</v>
      </c>
      <c r="V140" s="22">
        <f t="shared" si="7"/>
        <v>-2.232073285396674E-11</v>
      </c>
      <c r="W140" s="17">
        <v>20</v>
      </c>
      <c r="X140" s="5"/>
      <c r="Y140" s="5"/>
      <c r="Z140" s="5"/>
      <c r="AA140" s="5"/>
      <c r="AB140" s="5"/>
      <c r="AC140" s="5"/>
      <c r="AD140" s="5"/>
      <c r="AE140" s="5"/>
      <c r="AF140" s="5"/>
      <c r="AG140" s="5"/>
      <c r="AH140" s="5"/>
      <c r="AI140" s="5"/>
      <c r="AJ140" s="5"/>
      <c r="AK140" s="5"/>
      <c r="AL140" s="5"/>
      <c r="AM140" s="5"/>
      <c r="AN140" s="5"/>
      <c r="AO140" s="5"/>
      <c r="AP140" s="5"/>
      <c r="AQ140" s="5"/>
    </row>
    <row r="141" spans="1:43">
      <c r="A141" s="112"/>
      <c r="B141" s="139">
        <v>0</v>
      </c>
      <c r="C141" s="139">
        <v>1</v>
      </c>
      <c r="D141" s="139">
        <v>2</v>
      </c>
      <c r="E141" s="139">
        <v>3</v>
      </c>
      <c r="F141" s="139">
        <v>4</v>
      </c>
      <c r="G141" s="139">
        <v>5</v>
      </c>
      <c r="H141" s="139">
        <v>6</v>
      </c>
      <c r="I141" s="139">
        <v>7</v>
      </c>
      <c r="J141" s="139">
        <v>8</v>
      </c>
      <c r="K141" s="139">
        <v>9</v>
      </c>
      <c r="L141" s="139">
        <v>10</v>
      </c>
      <c r="M141" s="139">
        <v>11</v>
      </c>
      <c r="N141" s="139">
        <v>12</v>
      </c>
      <c r="O141" s="139">
        <v>13</v>
      </c>
      <c r="P141" s="139">
        <v>14</v>
      </c>
      <c r="Q141" s="139">
        <v>15</v>
      </c>
      <c r="R141" s="139">
        <v>16</v>
      </c>
      <c r="S141" s="139">
        <v>17</v>
      </c>
      <c r="T141" s="139">
        <v>18</v>
      </c>
      <c r="U141" s="139">
        <v>19</v>
      </c>
      <c r="V141" s="139">
        <v>20</v>
      </c>
      <c r="W141" t="s">
        <v>206</v>
      </c>
    </row>
    <row r="142" spans="1:43">
      <c r="A142" s="112" t="s">
        <v>192</v>
      </c>
      <c r="B142" s="14">
        <f t="shared" ref="B142:V142" si="8">SUM(B120:B140)</f>
        <v>9.1304285610816285E-3</v>
      </c>
      <c r="C142" s="14">
        <f t="shared" si="8"/>
        <v>-4.9443305619031432E-3</v>
      </c>
      <c r="D142" s="14">
        <f t="shared" si="8"/>
        <v>-1.5651862943392052E-3</v>
      </c>
      <c r="E142" s="14">
        <f t="shared" si="8"/>
        <v>-9.0887168922091656E-4</v>
      </c>
      <c r="F142" s="14">
        <f t="shared" si="8"/>
        <v>-5.9950619070411816E-4</v>
      </c>
      <c r="G142" s="14">
        <f t="shared" si="8"/>
        <v>-4.3732342655379585E-4</v>
      </c>
      <c r="H142" s="14">
        <f t="shared" si="8"/>
        <v>-3.2989685260282784E-4</v>
      </c>
      <c r="I142" s="14">
        <f t="shared" si="8"/>
        <v>-2.5351869516520122E-4</v>
      </c>
      <c r="J142" s="14">
        <f t="shared" si="8"/>
        <v>-1.9617670766291031E-4</v>
      </c>
      <c r="K142" s="14">
        <f t="shared" si="8"/>
        <v>-1.5136372953893123E-4</v>
      </c>
      <c r="L142" s="14">
        <f t="shared" si="8"/>
        <v>-1.1603228463312389E-4</v>
      </c>
      <c r="M142" s="14">
        <f t="shared" si="8"/>
        <v>-8.7602944162431471E-5</v>
      </c>
      <c r="N142" s="14">
        <f t="shared" si="8"/>
        <v>-6.4889261137764714E-5</v>
      </c>
      <c r="O142" s="14">
        <f t="shared" si="8"/>
        <v>-4.6665064106158439E-5</v>
      </c>
      <c r="P142" s="14">
        <f t="shared" si="8"/>
        <v>-3.2309251635858104E-5</v>
      </c>
      <c r="Q142" s="14">
        <f t="shared" si="8"/>
        <v>-2.1151686061250322E-5</v>
      </c>
      <c r="R142" s="14">
        <f t="shared" si="8"/>
        <v>-1.2785742369315371E-5</v>
      </c>
      <c r="S142" s="14">
        <f t="shared" si="8"/>
        <v>-6.7917377961110249E-6</v>
      </c>
      <c r="T142" s="14">
        <f t="shared" si="8"/>
        <v>-2.8589200230044725E-6</v>
      </c>
      <c r="U142" s="14">
        <f t="shared" si="8"/>
        <v>-6.8668660635755065E-7</v>
      </c>
      <c r="V142" s="14">
        <f t="shared" si="8"/>
        <v>-8.3110228240854279E-9</v>
      </c>
      <c r="W142"/>
    </row>
    <row r="143" spans="1:43">
      <c r="A143" s="112" t="s">
        <v>193</v>
      </c>
      <c r="B143" s="14">
        <f t="shared" ref="B143:V143" si="9">(B120+B122+B124+B126+B128+B130+B132+B134+B136+B138+B140)-(B121+B123+B125+B127+B129+B131+B133+B135+B137+B139)</f>
        <v>-5.0269573766503492E-3</v>
      </c>
      <c r="C143" s="14">
        <f t="shared" si="9"/>
        <v>-4.2652865407165688E-3</v>
      </c>
      <c r="D143" s="14">
        <f t="shared" si="9"/>
        <v>-9.3133536766287772E-4</v>
      </c>
      <c r="E143" s="14">
        <f t="shared" si="9"/>
        <v>-3.6146085161503839E-4</v>
      </c>
      <c r="F143" s="14">
        <f t="shared" si="9"/>
        <v>-1.3926909414212565E-4</v>
      </c>
      <c r="G143" s="14">
        <f t="shared" si="9"/>
        <v>-6.3516655917798787E-5</v>
      </c>
      <c r="H143" s="14">
        <f t="shared" si="9"/>
        <v>-2.7837874655163575E-5</v>
      </c>
      <c r="I143" s="14">
        <f t="shared" si="9"/>
        <v>-1.3440683008423453E-5</v>
      </c>
      <c r="J143" s="14">
        <f t="shared" si="9"/>
        <v>-6.3994672381822716E-6</v>
      </c>
      <c r="K143" s="14">
        <f t="shared" si="9"/>
        <v>-3.1488479210602604E-6</v>
      </c>
      <c r="L143" s="14">
        <f t="shared" si="9"/>
        <v>-1.7376217956938865E-6</v>
      </c>
      <c r="M143" s="14">
        <f t="shared" si="9"/>
        <v>-8.2273935248238802E-7</v>
      </c>
      <c r="N143" s="14">
        <f t="shared" si="9"/>
        <v>-5.9670531371926633E-7</v>
      </c>
      <c r="O143" s="14">
        <f t="shared" si="9"/>
        <v>-2.3903199277033641E-7</v>
      </c>
      <c r="P143" s="14">
        <f t="shared" si="9"/>
        <v>-2.5570431706940528E-7</v>
      </c>
      <c r="Q143" s="14">
        <f t="shared" si="9"/>
        <v>-6.8741350665799388E-8</v>
      </c>
      <c r="R143" s="14">
        <f t="shared" si="9"/>
        <v>-1.2424775384205697E-7</v>
      </c>
      <c r="S143" s="14">
        <f t="shared" si="9"/>
        <v>-1.2271629316447879E-8</v>
      </c>
      <c r="T143" s="14">
        <f t="shared" si="9"/>
        <v>-6.5531946670717848E-8</v>
      </c>
      <c r="U143" s="14">
        <f t="shared" si="9"/>
        <v>4.2393932108848519E-9</v>
      </c>
      <c r="V143" s="14">
        <f t="shared" si="9"/>
        <v>-2.0880446378312505E-8</v>
      </c>
      <c r="W143"/>
    </row>
    <row r="144" spans="1:43">
      <c r="B144" s="5"/>
      <c r="C144" s="5"/>
      <c r="D144" s="5"/>
      <c r="E144" s="5"/>
      <c r="F144" s="5"/>
      <c r="G144" s="5"/>
      <c r="H144" s="5"/>
      <c r="I144" s="5"/>
      <c r="J144" s="5"/>
      <c r="K144" s="5"/>
      <c r="L144" s="5"/>
      <c r="M144" s="5"/>
      <c r="N144" s="5"/>
      <c r="O144" s="5"/>
      <c r="P144" s="5"/>
      <c r="Q144" s="5"/>
      <c r="R144" s="5"/>
      <c r="S144" s="5"/>
      <c r="T144" s="5"/>
      <c r="U144" s="5"/>
      <c r="V144" s="5"/>
    </row>
    <row r="145" spans="1:22">
      <c r="A145" s="112"/>
      <c r="B145" s="22" t="s">
        <v>306</v>
      </c>
      <c r="C145" s="22"/>
      <c r="D145" s="22"/>
      <c r="E145" s="22"/>
      <c r="F145" s="22"/>
      <c r="G145" s="22"/>
      <c r="H145" s="22"/>
      <c r="I145" s="78" t="s">
        <v>201</v>
      </c>
      <c r="J145" s="22"/>
      <c r="K145" s="22"/>
      <c r="L145" s="22"/>
      <c r="M145" s="22"/>
      <c r="N145" s="22"/>
      <c r="O145" s="22"/>
      <c r="P145" s="22"/>
      <c r="Q145" s="22"/>
      <c r="R145" s="22"/>
      <c r="S145" s="22"/>
      <c r="T145" s="22"/>
      <c r="U145" s="22"/>
      <c r="V145" s="22"/>
    </row>
    <row r="146" spans="1:22">
      <c r="A146" s="112"/>
      <c r="B146" s="107">
        <f t="array" ref="B146:V166">TRANSPOSE(MMULT(Transform!B6:V26,B120:V140))</f>
        <v>9.1304285610816285E-3</v>
      </c>
      <c r="C146" s="22">
        <v>8.2723562887314535E-3</v>
      </c>
      <c r="D146" s="22">
        <v>7.0398781982217691E-3</v>
      </c>
      <c r="E146" s="22">
        <v>5.8403259808376311E-3</v>
      </c>
      <c r="F146" s="22">
        <v>4.6537874122960995E-3</v>
      </c>
      <c r="G146" s="22">
        <v>3.5264070687731248E-3</v>
      </c>
      <c r="H146" s="22">
        <v>2.4501614561184943E-3</v>
      </c>
      <c r="I146" s="22">
        <v>1.4423457450017617E-3</v>
      </c>
      <c r="J146" s="22">
        <v>4.9821600742583241E-4</v>
      </c>
      <c r="K146" s="22">
        <v>-3.730762822196653E-4</v>
      </c>
      <c r="L146" s="22">
        <v>-1.1748521580663626E-3</v>
      </c>
      <c r="M146" s="22">
        <v>-1.9013158096956744E-3</v>
      </c>
      <c r="N146" s="22">
        <v>-2.5550643171784438E-3</v>
      </c>
      <c r="O146" s="22">
        <v>-3.1319892905891881E-3</v>
      </c>
      <c r="P146" s="22">
        <v>-3.6342987874085127E-3</v>
      </c>
      <c r="Q146" s="22">
        <v>-4.0588413327913237E-3</v>
      </c>
      <c r="R146" s="22">
        <v>-4.4076303143430464E-3</v>
      </c>
      <c r="S146" s="22">
        <v>-4.6781043549009227E-3</v>
      </c>
      <c r="T146" s="22">
        <v>-4.8722230660596094E-3</v>
      </c>
      <c r="U146" s="22">
        <v>-4.987818036369049E-3</v>
      </c>
      <c r="V146" s="107">
        <v>-5.0269573766503501E-3</v>
      </c>
    </row>
    <row r="147" spans="1:22">
      <c r="A147" s="112"/>
      <c r="B147" s="107">
        <v>-4.9443305619031432E-3</v>
      </c>
      <c r="C147" s="22">
        <v>-4.9016924886610552E-3</v>
      </c>
      <c r="D147" s="22">
        <v>-4.84083668517395E-3</v>
      </c>
      <c r="E147" s="22">
        <v>-4.7820435240888163E-3</v>
      </c>
      <c r="F147" s="22">
        <v>-4.7242350293486505E-3</v>
      </c>
      <c r="G147" s="22">
        <v>-4.6696460729851166E-3</v>
      </c>
      <c r="H147" s="22">
        <v>-4.6178083796838548E-3</v>
      </c>
      <c r="I147" s="22">
        <v>-4.5695251855774879E-3</v>
      </c>
      <c r="J147" s="22">
        <v>-4.5245021225528773E-3</v>
      </c>
      <c r="K147" s="22">
        <v>-4.4831441777970927E-3</v>
      </c>
      <c r="L147" s="22">
        <v>-4.4452368052200573E-3</v>
      </c>
      <c r="M147" s="22">
        <v>-4.411025539251023E-3</v>
      </c>
      <c r="N147" s="22">
        <v>-4.3803402500917649E-3</v>
      </c>
      <c r="O147" s="22">
        <v>-4.3533501681095174E-3</v>
      </c>
      <c r="P147" s="22">
        <v>-4.3299125942809092E-3</v>
      </c>
      <c r="Q147" s="22">
        <v>-4.3101568246306518E-3</v>
      </c>
      <c r="R147" s="22">
        <v>-4.2939577086562397E-3</v>
      </c>
      <c r="S147" s="22">
        <v>-4.2814227065549743E-3</v>
      </c>
      <c r="T147" s="22">
        <v>-4.272436947386488E-3</v>
      </c>
      <c r="U147" s="22">
        <v>-4.26709582752147E-3</v>
      </c>
      <c r="V147" s="107">
        <v>-4.265286540716568E-3</v>
      </c>
    </row>
    <row r="148" spans="1:22">
      <c r="A148" s="112"/>
      <c r="B148" s="107">
        <v>-1.5651862943392052E-3</v>
      </c>
      <c r="C148" s="22">
        <v>-1.5232879965598907E-3</v>
      </c>
      <c r="D148" s="22">
        <v>-1.4640725868792686E-3</v>
      </c>
      <c r="E148" s="22">
        <v>-1.4075260512096982E-3</v>
      </c>
      <c r="F148" s="22">
        <v>-1.3524472088592126E-3</v>
      </c>
      <c r="G148" s="22">
        <v>-1.3009336868479021E-3</v>
      </c>
      <c r="H148" s="22">
        <v>-1.2524109964218374E-3</v>
      </c>
      <c r="I148" s="22">
        <v>-1.2075760849670036E-3</v>
      </c>
      <c r="J148" s="22">
        <v>-1.1660463298877304E-3</v>
      </c>
      <c r="K148" s="22">
        <v>-1.1281423324093209E-3</v>
      </c>
      <c r="L148" s="22">
        <v>-1.0935791274512986E-3</v>
      </c>
      <c r="M148" s="22">
        <v>-1.0625372049729348E-3</v>
      </c>
      <c r="N148" s="22">
        <v>-1.0347934709015044E-3</v>
      </c>
      <c r="O148" s="22">
        <v>-1.0104701981767279E-3</v>
      </c>
      <c r="P148" s="22">
        <v>-9.8938875640717269E-4</v>
      </c>
      <c r="Q148" s="22">
        <v>-9.7164875247286438E-4</v>
      </c>
      <c r="R148" s="22">
        <v>-9.5710574995785328E-4</v>
      </c>
      <c r="S148" s="22">
        <v>-9.4585422875304351E-4</v>
      </c>
      <c r="T148" s="22">
        <v>-9.3777629313855388E-4</v>
      </c>
      <c r="U148" s="22">
        <v>-9.3297014093416558E-4</v>
      </c>
      <c r="V148" s="107">
        <v>-9.313353676628774E-4</v>
      </c>
    </row>
    <row r="149" spans="1:22">
      <c r="A149" s="112"/>
      <c r="B149" s="107">
        <v>-9.0887168922091656E-4</v>
      </c>
      <c r="C149" s="22">
        <v>-8.6851767300615815E-4</v>
      </c>
      <c r="D149" s="22">
        <v>-8.1249975699747973E-4</v>
      </c>
      <c r="E149" s="22">
        <v>-7.6017691120338737E-4</v>
      </c>
      <c r="F149" s="22">
        <v>-7.1015436790925E-4</v>
      </c>
      <c r="G149" s="22">
        <v>-6.6428924166810391E-4</v>
      </c>
      <c r="H149" s="22">
        <v>-6.2183810925855315E-4</v>
      </c>
      <c r="I149" s="22">
        <v>-5.8332025054098327E-4</v>
      </c>
      <c r="J149" s="22">
        <v>-5.482127369197035E-4</v>
      </c>
      <c r="K149" s="22">
        <v>-5.1669614617984316E-4</v>
      </c>
      <c r="L149" s="22">
        <v>-4.883709682937527E-4</v>
      </c>
      <c r="M149" s="22">
        <v>-4.6330602975576716E-4</v>
      </c>
      <c r="N149" s="22">
        <v>-4.411858997830177E-4</v>
      </c>
      <c r="O149" s="22">
        <v>-4.2204388417391468E-4</v>
      </c>
      <c r="P149" s="22">
        <v>-4.0562792353441153E-4</v>
      </c>
      <c r="Q149" s="22">
        <v>-3.9196740817375696E-4</v>
      </c>
      <c r="R149" s="22">
        <v>-3.8086074624346297E-4</v>
      </c>
      <c r="S149" s="22">
        <v>-3.7234824265330846E-4</v>
      </c>
      <c r="T149" s="22">
        <v>-3.6626941503888175E-4</v>
      </c>
      <c r="U149" s="22">
        <v>-3.6268306419547406E-4</v>
      </c>
      <c r="V149" s="107">
        <v>-3.6146085161503823E-4</v>
      </c>
    </row>
    <row r="150" spans="1:22">
      <c r="A150" s="112"/>
      <c r="B150" s="107">
        <v>-5.9950619070411816E-4</v>
      </c>
      <c r="C150" s="22">
        <v>-5.6163172788290449E-4</v>
      </c>
      <c r="D150" s="22">
        <v>-5.1007640336806317E-4</v>
      </c>
      <c r="E150" s="22">
        <v>-4.6307972362358578E-4</v>
      </c>
      <c r="F150" s="22">
        <v>-4.1905599132309739E-4</v>
      </c>
      <c r="G150" s="22">
        <v>-3.7955996959794313E-4</v>
      </c>
      <c r="H150" s="22">
        <v>-3.4368901599864761E-4</v>
      </c>
      <c r="I150" s="22">
        <v>-3.1177381102580614E-4</v>
      </c>
      <c r="J150" s="22">
        <v>-2.8317214342335234E-4</v>
      </c>
      <c r="K150" s="22">
        <v>-2.5793524802344807E-4</v>
      </c>
      <c r="L150" s="22">
        <v>-2.3557839046596494E-4</v>
      </c>
      <c r="M150" s="22">
        <v>-2.160810117165667E-4</v>
      </c>
      <c r="N150" s="22">
        <v>-1.9906986529663121E-4</v>
      </c>
      <c r="O150" s="22">
        <v>-1.845181305749333E-4</v>
      </c>
      <c r="P150" s="22">
        <v>-1.7213791572945065E-4</v>
      </c>
      <c r="Q150" s="22">
        <v>-1.6192091043785029E-4</v>
      </c>
      <c r="R150" s="22">
        <v>-1.53647704396556E-4</v>
      </c>
      <c r="S150" s="22">
        <v>-1.4733897390999305E-4</v>
      </c>
      <c r="T150" s="22">
        <v>-1.4283191104506971E-4</v>
      </c>
      <c r="U150" s="22">
        <v>-1.4018091414068676E-4</v>
      </c>
      <c r="V150" s="107">
        <v>-1.392690941421256E-4</v>
      </c>
    </row>
    <row r="151" spans="1:22">
      <c r="A151" s="112"/>
      <c r="B151" s="107">
        <v>-4.3732342655379585E-4</v>
      </c>
      <c r="C151" s="22">
        <v>-4.0226861432303976E-4</v>
      </c>
      <c r="D151" s="22">
        <v>-3.5560263976522387E-4</v>
      </c>
      <c r="E151" s="22">
        <v>-3.1425088387298296E-4</v>
      </c>
      <c r="F151" s="22">
        <v>-2.7643873341356832E-4</v>
      </c>
      <c r="G151" s="22">
        <v>-2.4340243520586688E-4</v>
      </c>
      <c r="H151" s="22">
        <v>-2.1409560085354718E-4</v>
      </c>
      <c r="I151" s="22">
        <v>-1.8867052288959867E-4</v>
      </c>
      <c r="J151" s="22">
        <v>-1.6638910429556372E-4</v>
      </c>
      <c r="K151" s="22">
        <v>-1.4719231415034044E-4</v>
      </c>
      <c r="L151" s="22">
        <v>-1.3053486540747788E-4</v>
      </c>
      <c r="M151" s="22">
        <v>-1.1632641738525388E-4</v>
      </c>
      <c r="N151" s="22">
        <v>-1.0415692858604693E-4</v>
      </c>
      <c r="O151" s="22">
        <v>-9.3954414803585254E-5</v>
      </c>
      <c r="P151" s="22">
        <v>-8.5408880863144259E-5</v>
      </c>
      <c r="Q151" s="22">
        <v>-7.8481138640555372E-5</v>
      </c>
      <c r="R151" s="22">
        <v>-7.2937714265936785E-5</v>
      </c>
      <c r="S151" s="22">
        <v>-6.8775798656233627E-5</v>
      </c>
      <c r="T151" s="22">
        <v>-6.5822092507562531E-5</v>
      </c>
      <c r="U151" s="22">
        <v>-6.4110842102343933E-5</v>
      </c>
      <c r="V151" s="107">
        <v>-6.3516655917798855E-5</v>
      </c>
    </row>
    <row r="152" spans="1:22">
      <c r="A152" s="112"/>
      <c r="B152" s="107">
        <v>-3.2989685260282784E-4</v>
      </c>
      <c r="C152" s="22">
        <v>-2.9795340639814213E-4</v>
      </c>
      <c r="D152" s="22">
        <v>-2.5636386730872946E-4</v>
      </c>
      <c r="E152" s="22">
        <v>-2.2054725241511954E-4</v>
      </c>
      <c r="F152" s="22">
        <v>-1.8857857064411598E-4</v>
      </c>
      <c r="G152" s="22">
        <v>-1.6138639504981864E-4</v>
      </c>
      <c r="H152" s="22">
        <v>-1.3782364183033882E-4</v>
      </c>
      <c r="I152" s="22">
        <v>-1.1789607438182494E-4</v>
      </c>
      <c r="J152" s="22">
        <v>-1.008133529549038E-4</v>
      </c>
      <c r="K152" s="22">
        <v>-8.644178237098734E-5</v>
      </c>
      <c r="L152" s="22">
        <v>-7.4216067804598588E-5</v>
      </c>
      <c r="M152" s="22">
        <v>-6.4009846379545134E-5</v>
      </c>
      <c r="N152" s="22">
        <v>-5.5412216980250808E-5</v>
      </c>
      <c r="O152" s="22">
        <v>-4.8336267282196443E-5</v>
      </c>
      <c r="P152" s="22">
        <v>-4.2481396731552784E-5</v>
      </c>
      <c r="Q152" s="22">
        <v>-3.7804433500273566E-5</v>
      </c>
      <c r="R152" s="22">
        <v>-3.4086014343710016E-5</v>
      </c>
      <c r="S152" s="22">
        <v>-3.1324474208220821E-5</v>
      </c>
      <c r="T152" s="22">
        <v>-2.9362287113749518E-5</v>
      </c>
      <c r="U152" s="22">
        <v>-2.8236695924728498E-5</v>
      </c>
      <c r="V152" s="107">
        <v>-2.7837874655163588E-5</v>
      </c>
    </row>
    <row r="153" spans="1:22">
      <c r="A153" s="112" t="s">
        <v>179</v>
      </c>
      <c r="B153" s="107">
        <v>-2.5351869516520122E-4</v>
      </c>
      <c r="C153" s="22">
        <v>-2.2486150657581293E-4</v>
      </c>
      <c r="D153" s="22">
        <v>-1.8839196535783508E-4</v>
      </c>
      <c r="E153" s="22">
        <v>-1.5790477121239532E-4</v>
      </c>
      <c r="F153" s="22">
        <v>-1.3137138807221323E-4</v>
      </c>
      <c r="G153" s="22">
        <v>-1.0943846247015725E-4</v>
      </c>
      <c r="H153" s="22">
        <v>-9.0904402829184813E-5</v>
      </c>
      <c r="I153" s="22">
        <v>-7.5663759368571127E-5</v>
      </c>
      <c r="J153" s="22">
        <v>-6.2914499102552257E-5</v>
      </c>
      <c r="K153" s="22">
        <v>-5.2480028589367262E-5</v>
      </c>
      <c r="L153" s="22">
        <v>-4.3807252073221579E-5</v>
      </c>
      <c r="M153" s="22">
        <v>-3.6758355000941915E-5</v>
      </c>
      <c r="N153" s="22">
        <v>-3.0944891757354524E-5</v>
      </c>
      <c r="O153" s="22">
        <v>-2.6281601528703609E-5</v>
      </c>
      <c r="P153" s="22">
        <v>-2.2491968725692689E-5</v>
      </c>
      <c r="Q153" s="22">
        <v>-1.9537431488676843E-5</v>
      </c>
      <c r="R153" s="22">
        <v>-1.7219081572795362E-5</v>
      </c>
      <c r="S153" s="22">
        <v>-1.5536961086931751E-5</v>
      </c>
      <c r="T153" s="22">
        <v>-1.434733595616063E-5</v>
      </c>
      <c r="U153" s="22">
        <v>-1.3683034898403309E-5</v>
      </c>
      <c r="V153" s="107">
        <v>-1.3440683008423472E-5</v>
      </c>
    </row>
    <row r="154" spans="1:22">
      <c r="A154" s="112" t="s">
        <v>200</v>
      </c>
      <c r="B154" s="107">
        <v>-1.9617670766291031E-4</v>
      </c>
      <c r="C154" s="22">
        <v>-1.7089736737786282E-4</v>
      </c>
      <c r="D154" s="22">
        <v>-1.3944326001664778E-4</v>
      </c>
      <c r="E154" s="22">
        <v>-1.1391702766949475E-4</v>
      </c>
      <c r="F154" s="22">
        <v>-9.2249171235471417E-5</v>
      </c>
      <c r="G154" s="22">
        <v>-7.4843898978281154E-5</v>
      </c>
      <c r="H154" s="22">
        <v>-6.0495792525655944E-5</v>
      </c>
      <c r="I154" s="22">
        <v>-4.902543267037821E-5</v>
      </c>
      <c r="J154" s="22">
        <v>-3.9656917721138958E-5</v>
      </c>
      <c r="K154" s="22">
        <v>-3.2198601619260526E-5</v>
      </c>
      <c r="L154" s="22">
        <v>-2.613585741034274E-5</v>
      </c>
      <c r="M154" s="22">
        <v>-2.1338294776686175E-5</v>
      </c>
      <c r="N154" s="22">
        <v>-1.745738917623711E-5</v>
      </c>
      <c r="O154" s="22">
        <v>-1.4421791975971781E-5</v>
      </c>
      <c r="P154" s="22">
        <v>-1.1990775985880166E-5</v>
      </c>
      <c r="Q154" s="22">
        <v>-1.0138778240106444E-5</v>
      </c>
      <c r="R154" s="22">
        <v>-8.6962350630264618E-6</v>
      </c>
      <c r="S154" s="22">
        <v>-7.6719928679511308E-6</v>
      </c>
      <c r="T154" s="22">
        <v>-6.9445973935860229E-6</v>
      </c>
      <c r="U154" s="22">
        <v>-6.5500156764471026E-6</v>
      </c>
      <c r="V154" s="107">
        <v>-6.3994672381822784E-6</v>
      </c>
    </row>
    <row r="155" spans="1:22">
      <c r="A155" s="112" t="s">
        <v>178</v>
      </c>
      <c r="B155" s="107">
        <v>-1.5136372953893123E-4</v>
      </c>
      <c r="C155" s="22">
        <v>-1.294793483685086E-4</v>
      </c>
      <c r="D155" s="22">
        <v>-1.0285682546946735E-4</v>
      </c>
      <c r="E155" s="22">
        <v>-8.1889986127520409E-5</v>
      </c>
      <c r="F155" s="22">
        <v>-6.4533273413602983E-5</v>
      </c>
      <c r="G155" s="22">
        <v>-5.0992833789763065E-5</v>
      </c>
      <c r="H155" s="22">
        <v>-4.0106182527776841E-5</v>
      </c>
      <c r="I155" s="22">
        <v>-3.1653557709392303E-5</v>
      </c>
      <c r="J155" s="22">
        <v>-2.4915568197036193E-5</v>
      </c>
      <c r="K155" s="22">
        <v>-1.9706538227755547E-5</v>
      </c>
      <c r="L155" s="22">
        <v>-1.5568097582861493E-5</v>
      </c>
      <c r="M155" s="22">
        <v>-1.2388578276313061E-5</v>
      </c>
      <c r="N155" s="22">
        <v>-9.8684948609217438E-6</v>
      </c>
      <c r="O155" s="22">
        <v>-7.9551747675405672E-6</v>
      </c>
      <c r="P155" s="22">
        <v>-6.4473024882625453E-6</v>
      </c>
      <c r="Q155" s="22">
        <v>-5.3329975262387228E-6</v>
      </c>
      <c r="R155" s="22">
        <v>-4.4722903444316565E-6</v>
      </c>
      <c r="S155" s="22">
        <v>-3.8809644201446485E-6</v>
      </c>
      <c r="T155" s="22">
        <v>-3.4580130461293041E-6</v>
      </c>
      <c r="U155" s="22">
        <v>-3.2392089180649011E-6</v>
      </c>
      <c r="V155" s="107">
        <v>-3.1488479210602621E-6</v>
      </c>
    </row>
    <row r="156" spans="1:22">
      <c r="A156" s="112" t="s">
        <v>179</v>
      </c>
      <c r="B156" s="107">
        <v>-1.1603228463312389E-4</v>
      </c>
      <c r="C156" s="22">
        <v>-9.7482687758470318E-5</v>
      </c>
      <c r="D156" s="22">
        <v>-7.5414932686959288E-5</v>
      </c>
      <c r="E156" s="22">
        <v>-5.8548203686104173E-5</v>
      </c>
      <c r="F156" s="22">
        <v>-4.4928110199046795E-5</v>
      </c>
      <c r="G156" s="22">
        <v>-3.4610720581569059E-5</v>
      </c>
      <c r="H156" s="22">
        <v>-2.6517852786918847E-5</v>
      </c>
      <c r="I156" s="22">
        <v>-2.0418087782149703E-5</v>
      </c>
      <c r="J156" s="22">
        <v>-1.5670806810790236E-5</v>
      </c>
      <c r="K156" s="22">
        <v>-1.2110388535305577E-5</v>
      </c>
      <c r="L156" s="22">
        <v>-9.3446314174726344E-6</v>
      </c>
      <c r="M156" s="22">
        <v>-7.2856341953938439E-6</v>
      </c>
      <c r="N156" s="22">
        <v>-5.6858373984192154E-6</v>
      </c>
      <c r="O156" s="22">
        <v>-4.5115064819793632E-6</v>
      </c>
      <c r="P156" s="22">
        <v>-3.6002675840731314E-6</v>
      </c>
      <c r="Q156" s="22">
        <v>-2.9522809572358461E-6</v>
      </c>
      <c r="R156" s="22">
        <v>-2.4556793097465374E-6</v>
      </c>
      <c r="S156" s="22">
        <v>-2.1313824928655962E-6</v>
      </c>
      <c r="T156" s="22">
        <v>-1.8974864310432487E-6</v>
      </c>
      <c r="U156" s="22">
        <v>-1.7880717083428702E-6</v>
      </c>
      <c r="V156" s="107">
        <v>-1.7376217956938865E-6</v>
      </c>
    </row>
    <row r="157" spans="1:22">
      <c r="A157" s="112"/>
      <c r="B157" s="107">
        <v>-8.7602944162431471E-5</v>
      </c>
      <c r="C157" s="22">
        <v>-7.226300799579288E-5</v>
      </c>
      <c r="D157" s="22">
        <v>-5.4414883965316179E-5</v>
      </c>
      <c r="E157" s="22">
        <v>-4.1177731957546259E-5</v>
      </c>
      <c r="F157" s="22">
        <v>-3.074875269638656E-5</v>
      </c>
      <c r="G157" s="22">
        <v>-2.307933304292201E-5</v>
      </c>
      <c r="H157" s="22">
        <v>-1.7207723561996034E-5</v>
      </c>
      <c r="I157" s="22">
        <v>-1.2912682404819963E-5</v>
      </c>
      <c r="J157" s="22">
        <v>-9.645979373186626E-6</v>
      </c>
      <c r="K157" s="22">
        <v>-7.2697227264431529E-6</v>
      </c>
      <c r="L157" s="22">
        <v>-5.4611608912721314E-6</v>
      </c>
      <c r="M157" s="22">
        <v>-4.1564810085248475E-6</v>
      </c>
      <c r="N157" s="22">
        <v>-3.1584055980756069E-6</v>
      </c>
      <c r="O157" s="22">
        <v>-2.4493784340480578E-6</v>
      </c>
      <c r="P157" s="22">
        <v>-1.9027072473601619E-6</v>
      </c>
      <c r="Q157" s="22">
        <v>-1.5272830144576195E-6</v>
      </c>
      <c r="R157" s="22">
        <v>-1.2364504647300249E-6</v>
      </c>
      <c r="S157" s="22">
        <v>-1.0540169675126087E-6</v>
      </c>
      <c r="T157" s="22">
        <v>-9.1623394624670206E-7</v>
      </c>
      <c r="U157" s="22">
        <v>-8.5602418724974672E-7</v>
      </c>
      <c r="V157" s="107">
        <v>-8.227393524823626E-7</v>
      </c>
    </row>
    <row r="158" spans="1:22">
      <c r="A158" s="112"/>
      <c r="B158" s="107">
        <v>-6.4889261137764714E-5</v>
      </c>
      <c r="C158" s="22">
        <v>-5.2567517663912604E-5</v>
      </c>
      <c r="D158" s="22">
        <v>-3.8543313947911247E-5</v>
      </c>
      <c r="E158" s="22">
        <v>-2.8450730994306427E-5</v>
      </c>
      <c r="F158" s="22">
        <v>-2.0691013151523286E-5</v>
      </c>
      <c r="G158" s="22">
        <v>-1.5152932408266006E-5</v>
      </c>
      <c r="H158" s="22">
        <v>-1.1013799097603481E-5</v>
      </c>
      <c r="I158" s="22">
        <v>-8.0780320844551637E-6</v>
      </c>
      <c r="J158" s="22">
        <v>-5.8958081130514941E-6</v>
      </c>
      <c r="K158" s="22">
        <v>-4.359819123650059E-6</v>
      </c>
      <c r="L158" s="22">
        <v>-3.2151688051862566E-6</v>
      </c>
      <c r="M158" s="22">
        <v>-2.4198116766858935E-6</v>
      </c>
      <c r="N158" s="22">
        <v>-1.8225477146241911E-6</v>
      </c>
      <c r="O158" s="22">
        <v>-1.4182571023243207E-6</v>
      </c>
      <c r="P158" s="22">
        <v>-1.1114464538299645E-6</v>
      </c>
      <c r="Q158" s="22">
        <v>-9.1611861091793465E-7</v>
      </c>
      <c r="R158" s="22">
        <v>-7.6672679262009312E-7</v>
      </c>
      <c r="S158" s="22">
        <v>-6.8655146833646229E-7</v>
      </c>
      <c r="T158" s="22">
        <v>-6.2548550709420746E-7</v>
      </c>
      <c r="U158" s="22">
        <v>-6.1052183524139447E-7</v>
      </c>
      <c r="V158" s="107">
        <v>-5.9670531371927099E-7</v>
      </c>
    </row>
    <row r="159" spans="1:22">
      <c r="A159" s="112"/>
      <c r="B159" s="107">
        <v>-4.6665064106158439E-5</v>
      </c>
      <c r="C159" s="22">
        <v>-3.7116213022386977E-5</v>
      </c>
      <c r="D159" s="22">
        <v>-2.6483727030695863E-5</v>
      </c>
      <c r="E159" s="22">
        <v>-1.9059799087949078E-5</v>
      </c>
      <c r="F159" s="22">
        <v>-1.3487923247868803E-5</v>
      </c>
      <c r="G159" s="22">
        <v>-9.6290892838534857E-6</v>
      </c>
      <c r="H159" s="22">
        <v>-6.8113009376065372E-6</v>
      </c>
      <c r="I159" s="22">
        <v>-4.8732850322394616E-6</v>
      </c>
      <c r="J159" s="22">
        <v>-3.4624795225990631E-6</v>
      </c>
      <c r="K159" s="22">
        <v>-2.5006984906821108E-6</v>
      </c>
      <c r="L159" s="22">
        <v>-1.7951884366917209E-6</v>
      </c>
      <c r="M159" s="22">
        <v>-1.3210725424048005E-6</v>
      </c>
      <c r="N159" s="22">
        <v>-9.6684231202412219E-7</v>
      </c>
      <c r="O159" s="22">
        <v>-7.3507703743565254E-7</v>
      </c>
      <c r="P159" s="22">
        <v>-5.5609994895051431E-7</v>
      </c>
      <c r="Q159" s="22">
        <v>-4.4548010272399034E-7</v>
      </c>
      <c r="R159" s="22">
        <v>-3.5534202888372409E-7</v>
      </c>
      <c r="S159" s="22">
        <v>-3.0718184003592879E-7</v>
      </c>
      <c r="T159" s="22">
        <v>-2.6458807368323304E-7</v>
      </c>
      <c r="U159" s="22">
        <v>-2.5203367541809351E-7</v>
      </c>
      <c r="V159" s="107">
        <v>-2.3903199277033784E-7</v>
      </c>
    </row>
    <row r="160" spans="1:22">
      <c r="A160" s="112"/>
      <c r="B160" s="107">
        <v>-3.2309251635858104E-5</v>
      </c>
      <c r="C160" s="22">
        <v>-2.5237009767833788E-5</v>
      </c>
      <c r="D160" s="22">
        <v>-1.7531410950286521E-5</v>
      </c>
      <c r="E160" s="22">
        <v>-1.2311478671831691E-5</v>
      </c>
      <c r="F160" s="22">
        <v>-8.4862298906374134E-6</v>
      </c>
      <c r="G160" s="22">
        <v>-5.9166086899621023E-6</v>
      </c>
      <c r="H160" s="22">
        <v>-4.082968464200123E-6</v>
      </c>
      <c r="I160" s="22">
        <v>-2.8617682902953009E-6</v>
      </c>
      <c r="J160" s="22">
        <v>-1.9913375952715393E-6</v>
      </c>
      <c r="K160" s="22">
        <v>-1.4191053203704674E-6</v>
      </c>
      <c r="L160" s="22">
        <v>-1.0069103413936666E-6</v>
      </c>
      <c r="M160" s="22">
        <v>-7.4267951525811351E-7</v>
      </c>
      <c r="N160" s="22">
        <v>-5.4837114113846441E-7</v>
      </c>
      <c r="O160" s="22">
        <v>-4.3096649785882619E-7</v>
      </c>
      <c r="P160" s="22">
        <v>-3.421286577926771E-7</v>
      </c>
      <c r="Q160" s="22">
        <v>-2.9687958280289222E-7</v>
      </c>
      <c r="R160" s="22">
        <v>-2.6156408284653368E-7</v>
      </c>
      <c r="S160" s="22">
        <v>-2.5388563652471484E-7</v>
      </c>
      <c r="T160" s="22">
        <v>-2.4656542647311951E-7</v>
      </c>
      <c r="U160" s="22">
        <v>-2.565668188815502E-7</v>
      </c>
      <c r="V160" s="107">
        <v>-2.5570431706941063E-7</v>
      </c>
    </row>
    <row r="161" spans="1:28">
      <c r="A161" s="112"/>
      <c r="B161" s="107">
        <v>-2.1151686061250322E-5</v>
      </c>
      <c r="C161" s="22">
        <v>-1.6221192384698513E-5</v>
      </c>
      <c r="D161" s="22">
        <v>-1.0964098269412161E-5</v>
      </c>
      <c r="E161" s="22">
        <v>-7.5093488827933737E-6</v>
      </c>
      <c r="F161" s="22">
        <v>-5.0365259273475127E-6</v>
      </c>
      <c r="G161" s="22">
        <v>-3.4254628804939749E-6</v>
      </c>
      <c r="H161" s="22">
        <v>-2.3007894204405387E-6</v>
      </c>
      <c r="I161" s="22">
        <v>-1.575259739200888E-6</v>
      </c>
      <c r="J161" s="22">
        <v>-1.0672535902667031E-6</v>
      </c>
      <c r="K161" s="22">
        <v>-7.4440840044124583E-7</v>
      </c>
      <c r="L161" s="22">
        <v>-5.1374747553744876E-7</v>
      </c>
      <c r="M161" s="22">
        <v>-3.7101145270557798E-7</v>
      </c>
      <c r="N161" s="22">
        <v>-2.6449064029756897E-7</v>
      </c>
      <c r="O161" s="22">
        <v>-2.0189406962105727E-7</v>
      </c>
      <c r="P161" s="22">
        <v>-1.5111097735899499E-7</v>
      </c>
      <c r="Q161" s="22">
        <v>-1.2432914760319848E-7</v>
      </c>
      <c r="R161" s="22">
        <v>-9.897879290639867E-8</v>
      </c>
      <c r="S161" s="22">
        <v>-8.8702009679550951E-8</v>
      </c>
      <c r="T161" s="22">
        <v>-7.5694232073635549E-8</v>
      </c>
      <c r="U161" s="22">
        <v>-7.4153764076032782E-8</v>
      </c>
      <c r="V161" s="107">
        <v>-6.8741350665798356E-8</v>
      </c>
    </row>
    <row r="162" spans="1:28">
      <c r="A162" s="112"/>
      <c r="B162" s="107">
        <v>-1.2785742369315371E-5</v>
      </c>
      <c r="C162" s="22">
        <v>-9.6298550615063667E-6</v>
      </c>
      <c r="D162" s="22">
        <v>-6.3361841653583183E-6</v>
      </c>
      <c r="E162" s="22">
        <v>-4.2364916004910716E-6</v>
      </c>
      <c r="F162" s="22">
        <v>-2.7681372332505219E-6</v>
      </c>
      <c r="G162" s="22">
        <v>-1.8408192646012909E-6</v>
      </c>
      <c r="H162" s="22">
        <v>-1.2073731945698095E-6</v>
      </c>
      <c r="I162" s="22">
        <v>-8.1238238089905218E-7</v>
      </c>
      <c r="J162" s="22">
        <v>-5.4088711564620158E-7</v>
      </c>
      <c r="K162" s="22">
        <v>-3.7541295079918549E-7</v>
      </c>
      <c r="L162" s="22">
        <v>-2.5888194318522457E-7</v>
      </c>
      <c r="M162" s="22">
        <v>-1.9146292681337064E-7</v>
      </c>
      <c r="N162" s="22">
        <v>-1.4197996378886407E-7</v>
      </c>
      <c r="O162" s="22">
        <v>-1.1747041178514112E-7</v>
      </c>
      <c r="P162" s="22">
        <v>-9.8684768749320608E-8</v>
      </c>
      <c r="Q162" s="22">
        <v>-9.4896090836529686E-8</v>
      </c>
      <c r="R162" s="22">
        <v>-9.2380211487935786E-8</v>
      </c>
      <c r="S162" s="22">
        <v>-1.0056953437549666E-7</v>
      </c>
      <c r="T162" s="22">
        <v>-1.0745753467470646E-7</v>
      </c>
      <c r="U162" s="22">
        <v>-1.205205924612019E-7</v>
      </c>
      <c r="V162" s="107">
        <v>-1.2424775384205847E-7</v>
      </c>
    </row>
    <row r="163" spans="1:28">
      <c r="A163" s="112"/>
      <c r="B163" s="107">
        <v>-6.7917377961110249E-6</v>
      </c>
      <c r="C163" s="22">
        <v>-5.0227792951866221E-6</v>
      </c>
      <c r="D163" s="22">
        <v>-3.2154040018523643E-6</v>
      </c>
      <c r="E163" s="22">
        <v>-2.097722939979598E-6</v>
      </c>
      <c r="F163" s="22">
        <v>-1.3337234144713383E-6</v>
      </c>
      <c r="G163" s="22">
        <v>-8.6602656723642666E-7</v>
      </c>
      <c r="H163" s="22">
        <v>-5.5293385052819599E-7</v>
      </c>
      <c r="I163" s="22">
        <v>-3.6407162362408288E-7</v>
      </c>
      <c r="J163" s="22">
        <v>-2.3596505446802199E-7</v>
      </c>
      <c r="K163" s="22">
        <v>-1.6063687998770786E-7</v>
      </c>
      <c r="L163" s="22">
        <v>-1.0733204606666303E-7</v>
      </c>
      <c r="M163" s="22">
        <v>-7.7481392614657793E-8</v>
      </c>
      <c r="N163" s="22">
        <v>-5.4343379571891146E-8</v>
      </c>
      <c r="O163" s="22">
        <v>-4.256638982949566E-8</v>
      </c>
      <c r="P163" s="22">
        <v>-3.1610363538602711E-8</v>
      </c>
      <c r="Q163" s="22">
        <v>-2.693406232617347E-8</v>
      </c>
      <c r="R163" s="22">
        <v>-2.0874427742938004E-8</v>
      </c>
      <c r="S163" s="22">
        <v>-1.8949112808015932E-8</v>
      </c>
      <c r="T163" s="22">
        <v>-1.4945981883245291E-8</v>
      </c>
      <c r="U163" s="22">
        <v>-1.4442602452884819E-8</v>
      </c>
      <c r="V163" s="107">
        <v>-1.2271629316448447E-8</v>
      </c>
    </row>
    <row r="164" spans="1:28">
      <c r="A164" s="112"/>
      <c r="B164" s="107">
        <v>-2.8589200230044725E-6</v>
      </c>
      <c r="C164" s="22">
        <v>-2.0771116246525252E-6</v>
      </c>
      <c r="D164" s="22">
        <v>-1.2947281990071136E-6</v>
      </c>
      <c r="E164" s="22">
        <v>-8.2524874016631337E-7</v>
      </c>
      <c r="F164" s="22">
        <v>-5.1142159083672271E-7</v>
      </c>
      <c r="G164" s="22">
        <v>-3.252980700760244E-7</v>
      </c>
      <c r="H164" s="22">
        <v>-2.031793977580357E-7</v>
      </c>
      <c r="I164" s="22">
        <v>-1.3217603706223242E-7</v>
      </c>
      <c r="J164" s="22">
        <v>-8.4799238038146202E-8</v>
      </c>
      <c r="K164" s="22">
        <v>-5.8436616701322375E-8</v>
      </c>
      <c r="L164" s="22">
        <v>-4.012965338396944E-8</v>
      </c>
      <c r="M164" s="22">
        <v>-3.1244106534512259E-8</v>
      </c>
      <c r="N164" s="22">
        <v>-2.4877557496101748E-8</v>
      </c>
      <c r="O164" s="22">
        <v>-2.3689512318505546E-8</v>
      </c>
      <c r="P164" s="22">
        <v>-2.3467325104058655E-8</v>
      </c>
      <c r="Q164" s="22">
        <v>-2.7211894888642172E-8</v>
      </c>
      <c r="R164" s="22">
        <v>-3.1924657347023737E-8</v>
      </c>
      <c r="S164" s="22">
        <v>-4.0421982863987447E-8</v>
      </c>
      <c r="T164" s="22">
        <v>-4.9551764679043401E-8</v>
      </c>
      <c r="U164" s="22">
        <v>-6.0381030917582089E-8</v>
      </c>
      <c r="V164" s="107">
        <v>-6.5531946670718258E-8</v>
      </c>
    </row>
    <row r="165" spans="1:28">
      <c r="A165" s="112"/>
      <c r="B165" s="107">
        <v>-6.8668660635755065E-7</v>
      </c>
      <c r="C165" s="22">
        <v>-4.9072573480420313E-7</v>
      </c>
      <c r="D165" s="22">
        <v>-2.9823022084118953E-7</v>
      </c>
      <c r="E165" s="22">
        <v>-1.8584962595725737E-7</v>
      </c>
      <c r="F165" s="22">
        <v>-1.1224304015605273E-7</v>
      </c>
      <c r="G165" s="22">
        <v>-6.9850540725601649E-8</v>
      </c>
      <c r="H165" s="22">
        <v>-4.2493497887608113E-8</v>
      </c>
      <c r="I165" s="22">
        <v>-2.7071808933867004E-8</v>
      </c>
      <c r="J165" s="22">
        <v>-1.6827279022132748E-8</v>
      </c>
      <c r="K165" s="22">
        <v>-1.1278337911161147E-8</v>
      </c>
      <c r="L165" s="22">
        <v>-7.2768494915668461E-9</v>
      </c>
      <c r="M165" s="22">
        <v>-5.2459544853938133E-9</v>
      </c>
      <c r="N165" s="22">
        <v>-3.4735339676129108E-9</v>
      </c>
      <c r="O165" s="22">
        <v>-2.6102176775413257E-9</v>
      </c>
      <c r="P165" s="22">
        <v>-1.5319013376008553E-9</v>
      </c>
      <c r="Q165" s="22">
        <v>-8.8802559221844886E-10</v>
      </c>
      <c r="R165" s="22">
        <v>1.8181902741160392E-10</v>
      </c>
      <c r="S165" s="22">
        <v>1.0541762334213302E-9</v>
      </c>
      <c r="T165" s="22">
        <v>2.3897340620928518E-9</v>
      </c>
      <c r="U165" s="22">
        <v>3.4212125630951488E-9</v>
      </c>
      <c r="V165" s="107">
        <v>4.2393932108848221E-9</v>
      </c>
    </row>
    <row r="166" spans="1:28">
      <c r="A166" s="112"/>
      <c r="B166" s="107">
        <v>-8.3110228240854279E-9</v>
      </c>
      <c r="C166" s="22">
        <v>-6.3804404382514087E-9</v>
      </c>
      <c r="D166" s="22">
        <v>-4.2087698367486378E-9</v>
      </c>
      <c r="E166" s="22">
        <v>-2.7511331219570233E-9</v>
      </c>
      <c r="F166" s="22">
        <v>-1.74514787868561E-9</v>
      </c>
      <c r="G166" s="22">
        <v>-1.1318081513044132E-9</v>
      </c>
      <c r="H166" s="22">
        <v>-7.3987741098260503E-10</v>
      </c>
      <c r="I166" s="22">
        <v>-5.3117634410876653E-10</v>
      </c>
      <c r="J166" s="22">
        <v>-4.3447137120954092E-10</v>
      </c>
      <c r="K166" s="22">
        <v>-4.5283439167129241E-10</v>
      </c>
      <c r="L166" s="22">
        <v>-5.6803055765454123E-10</v>
      </c>
      <c r="M166" s="22">
        <v>-8.2104658163120269E-10</v>
      </c>
      <c r="N166" s="22">
        <v>-1.2451570975874555E-9</v>
      </c>
      <c r="O166" s="22">
        <v>-1.9373226996957399E-9</v>
      </c>
      <c r="P166" s="22">
        <v>-2.9945021109547228E-9</v>
      </c>
      <c r="Q166" s="22">
        <v>-4.5914404212374033E-9</v>
      </c>
      <c r="R166" s="22">
        <v>-6.8825611618854458E-9</v>
      </c>
      <c r="S166" s="22">
        <v>-1.0054432460392042E-8</v>
      </c>
      <c r="T166" s="22">
        <v>-1.4032966524192925E-8</v>
      </c>
      <c r="U166" s="22">
        <v>-1.8349169283771825E-8</v>
      </c>
      <c r="V166" s="107">
        <v>-2.0880446378312508E-8</v>
      </c>
    </row>
    <row r="167" spans="1:28">
      <c r="B167" s="5"/>
      <c r="C167" s="5"/>
      <c r="D167" s="5"/>
      <c r="E167" s="5"/>
      <c r="F167" s="5"/>
      <c r="G167" s="5"/>
      <c r="H167" s="5"/>
      <c r="I167" s="5"/>
      <c r="J167" s="5"/>
      <c r="K167" s="5"/>
      <c r="L167" s="5"/>
      <c r="M167" s="5"/>
      <c r="N167" s="5"/>
      <c r="O167" s="5"/>
      <c r="P167" s="5"/>
      <c r="Q167" s="5"/>
      <c r="R167" s="5"/>
      <c r="S167" s="5"/>
      <c r="T167" s="5"/>
      <c r="U167" s="5"/>
      <c r="V167" s="5"/>
    </row>
    <row r="168" spans="1:28">
      <c r="A168" s="112"/>
      <c r="B168" t="s">
        <v>299</v>
      </c>
      <c r="C168"/>
      <c r="D168"/>
      <c r="E168"/>
      <c r="F168"/>
      <c r="G168"/>
      <c r="H168"/>
      <c r="I168" s="78" t="s">
        <v>201</v>
      </c>
      <c r="J168"/>
      <c r="K168" t="s">
        <v>234</v>
      </c>
      <c r="L168"/>
      <c r="M168"/>
      <c r="N168"/>
      <c r="O168"/>
      <c r="P168"/>
      <c r="Q168"/>
      <c r="R168"/>
      <c r="S168"/>
      <c r="T168"/>
      <c r="U168"/>
      <c r="V168"/>
      <c r="W168" t="s">
        <v>204</v>
      </c>
      <c r="X168" s="112" t="s">
        <v>194</v>
      </c>
      <c r="Y168" s="112" t="s">
        <v>195</v>
      </c>
      <c r="Z168" s="112" t="s">
        <v>190</v>
      </c>
      <c r="AA168" s="112" t="s">
        <v>191</v>
      </c>
      <c r="AB168" s="112" t="s">
        <v>207</v>
      </c>
    </row>
    <row r="169" spans="1:28">
      <c r="A169" s="112"/>
      <c r="B169" s="138">
        <f>$Z169*B$190+$AA169*(1-B$190)+0.5*$B$97*$T$119^2/$M$119*B$190*(1-B$190)+B146</f>
        <v>0.21629863588891846</v>
      </c>
      <c r="C169" s="138">
        <f t="shared" ref="C169:V169" si="10">$Z169*C$190+$AA169*(1-C$190)+0.5*$B$97*$T$119^2/$M$119*C$190*(1-C$190)+C146</f>
        <v>0.21442283617408958</v>
      </c>
      <c r="D169" s="138">
        <f t="shared" si="10"/>
        <v>0.21208980677517136</v>
      </c>
      <c r="E169" s="138">
        <f t="shared" si="10"/>
        <v>0.20970687938344895</v>
      </c>
      <c r="F169" s="138">
        <f t="shared" si="10"/>
        <v>0.20725414177463938</v>
      </c>
      <c r="G169" s="138">
        <f t="shared" si="10"/>
        <v>0.2047777385249186</v>
      </c>
      <c r="H169" s="138">
        <f t="shared" si="10"/>
        <v>0.20226964614013632</v>
      </c>
      <c r="I169" s="138">
        <f t="shared" si="10"/>
        <v>0.19974715979096222</v>
      </c>
      <c r="J169" s="138">
        <f t="shared" si="10"/>
        <v>0.19720553554939912</v>
      </c>
      <c r="K169" s="138">
        <f t="shared" si="10"/>
        <v>0.19465392488983674</v>
      </c>
      <c r="L169" s="138">
        <f t="shared" si="10"/>
        <v>0.19208900677814328</v>
      </c>
      <c r="M169" s="138">
        <f t="shared" si="10"/>
        <v>0.18951657702473751</v>
      </c>
      <c r="N169" s="138">
        <f t="shared" si="10"/>
        <v>0.18693403854954849</v>
      </c>
      <c r="O169" s="138">
        <f t="shared" si="10"/>
        <v>0.18434549974250172</v>
      </c>
      <c r="P169" s="138">
        <f t="shared" si="10"/>
        <v>0.18174875254611658</v>
      </c>
      <c r="Q169" s="138">
        <f t="shared" si="10"/>
        <v>0.17914694843523821</v>
      </c>
      <c r="R169" s="138">
        <f t="shared" si="10"/>
        <v>0.17653807402226113</v>
      </c>
      <c r="S169" s="138">
        <f t="shared" si="10"/>
        <v>0.17392469068434813</v>
      </c>
      <c r="T169" s="138">
        <f t="shared" si="10"/>
        <v>0.17130483880990452</v>
      </c>
      <c r="U169" s="138">
        <f t="shared" si="10"/>
        <v>0.16868068681038043</v>
      </c>
      <c r="V169" s="138">
        <f t="shared" si="10"/>
        <v>0.16605016657495467</v>
      </c>
      <c r="W169" s="139">
        <v>0</v>
      </c>
      <c r="X169" s="140">
        <f t="array" ref="X169:X189">TRANSPOSE(B142:V142)</f>
        <v>9.1304285610816285E-3</v>
      </c>
      <c r="Y169" s="140">
        <f t="array" ref="Y169:Y189">TRANSPOSE(B143:V143)</f>
        <v>-5.0269573766503492E-3</v>
      </c>
      <c r="Z169" s="141">
        <f>F28/Device!$O$6-Y169</f>
        <v>0.17107712395160501</v>
      </c>
      <c r="AA169" s="141">
        <f>E28/Device!$O$6-X169</f>
        <v>0.20716820732783683</v>
      </c>
      <c r="AB169" s="142"/>
    </row>
    <row r="170" spans="1:28">
      <c r="A170" s="112"/>
      <c r="B170" s="107">
        <f>$Z170*SINH(B$190*$AB170)/SINH($AB170)+$AA170*SINH((1-B$190)*$AB170)/SINH($AB170)+B147</f>
        <v>-2.3968031348120542E-3</v>
      </c>
      <c r="C170" s="22">
        <f t="shared" ref="C170:V183" si="11">$Z170*SINH(C$190*$AB170)/SINH($AB170)+$AA170*SINH((1-C$190)*$AB170)/SINH($AB170)+C147</f>
        <v>-2.3179518269918365E-3</v>
      </c>
      <c r="D170" s="22">
        <f t="shared" si="11"/>
        <v>-2.2188171109623275E-3</v>
      </c>
      <c r="E170" s="22">
        <f t="shared" si="11"/>
        <v>-2.1196487557161689E-3</v>
      </c>
      <c r="F170" s="22">
        <f t="shared" si="11"/>
        <v>-2.019336505583265E-3</v>
      </c>
      <c r="G170" s="22">
        <f t="shared" si="11"/>
        <v>-1.9200812512161851E-3</v>
      </c>
      <c r="H170" s="22">
        <f t="shared" si="11"/>
        <v>-1.821379006987648E-3</v>
      </c>
      <c r="I170" s="22">
        <f t="shared" si="11"/>
        <v>-1.7239955412334538E-3</v>
      </c>
      <c r="J170" s="22">
        <f t="shared" si="11"/>
        <v>-1.6275972306045616E-3</v>
      </c>
      <c r="K170" s="22">
        <f t="shared" si="11"/>
        <v>-1.5325479882288447E-3</v>
      </c>
      <c r="L170" s="22">
        <f t="shared" si="11"/>
        <v>-1.4385903422953878E-3</v>
      </c>
      <c r="M170" s="22">
        <f t="shared" si="11"/>
        <v>-1.3459250155322187E-3</v>
      </c>
      <c r="N170" s="22">
        <f t="shared" si="11"/>
        <v>-1.2543351446329507E-3</v>
      </c>
      <c r="O170" s="22">
        <f t="shared" si="11"/>
        <v>-1.1639412672866814E-3</v>
      </c>
      <c r="P170" s="22">
        <f t="shared" si="11"/>
        <v>-1.0745499936925668E-3</v>
      </c>
      <c r="Q170" s="22">
        <f t="shared" si="11"/>
        <v>-9.8623789047166868E-4</v>
      </c>
      <c r="R170" s="22">
        <f t="shared" si="11"/>
        <v>-8.988249969349711E-4</v>
      </c>
      <c r="S170" s="22">
        <f t="shared" si="11"/>
        <v>-8.1236183849012905E-4</v>
      </c>
      <c r="T170" s="22">
        <f t="shared" si="11"/>
        <v>-7.2667443928514219E-4</v>
      </c>
      <c r="U170" s="22">
        <f t="shared" si="11"/>
        <v>-6.417968734032109E-4</v>
      </c>
      <c r="V170" s="107">
        <f t="shared" si="11"/>
        <v>-5.5755274591101547E-4</v>
      </c>
      <c r="W170" s="139">
        <v>1</v>
      </c>
      <c r="X170" s="140">
        <v>-4.9443305619031432E-3</v>
      </c>
      <c r="Y170" s="140">
        <v>-4.2652865407165688E-3</v>
      </c>
      <c r="Z170" s="141">
        <f>F29/Device!$O$6-Y170</f>
        <v>3.7077337948055525E-3</v>
      </c>
      <c r="AA170" s="141">
        <f>E29/Device!$O$6-X170</f>
        <v>2.547527427091089E-3</v>
      </c>
      <c r="AB170" s="140">
        <f>(W170*PI()/Device!$C$3)*Device!$F$3</f>
        <v>0.56548667764616267</v>
      </c>
    </row>
    <row r="171" spans="1:28">
      <c r="A171" s="112"/>
      <c r="B171" s="107">
        <f t="shared" ref="B171:Q189" si="12">$Z171*SINH(B$190*$AB171)/SINH($AB171)+$AA171*SINH((1-B$190)*$AB171)/SINH($AB171)+B148</f>
        <v>-6.6966834995410562E-2</v>
      </c>
      <c r="C171" s="22">
        <f t="shared" si="12"/>
        <v>-6.6983682650722673E-2</v>
      </c>
      <c r="D171" s="22">
        <f t="shared" si="12"/>
        <v>-6.7192595077688183E-2</v>
      </c>
      <c r="E171" s="22">
        <f t="shared" si="12"/>
        <v>-6.7614415897004065E-2</v>
      </c>
      <c r="F171" s="22">
        <f t="shared" si="12"/>
        <v>-6.8249474035738125E-2</v>
      </c>
      <c r="G171" s="22">
        <f t="shared" si="12"/>
        <v>-6.9102074595854254E-2</v>
      </c>
      <c r="H171" s="22">
        <f t="shared" si="12"/>
        <v>-7.0174534991564674E-2</v>
      </c>
      <c r="I171" s="22">
        <f t="shared" si="12"/>
        <v>-7.1471137751296335E-2</v>
      </c>
      <c r="J171" s="22">
        <f t="shared" si="12"/>
        <v>-7.2995790980423497E-2</v>
      </c>
      <c r="K171" s="22">
        <f t="shared" si="12"/>
        <v>-7.4753824879410152E-2</v>
      </c>
      <c r="L171" s="22">
        <f t="shared" si="12"/>
        <v>-7.6750698977407758E-2</v>
      </c>
      <c r="M171" s="22">
        <f t="shared" si="12"/>
        <v>-7.8993091527963161E-2</v>
      </c>
      <c r="N171" s="22">
        <f t="shared" si="12"/>
        <v>-8.1488051253720023E-2</v>
      </c>
      <c r="O171" s="22">
        <f t="shared" si="12"/>
        <v>-8.4243769557125384E-2</v>
      </c>
      <c r="P171" s="22">
        <f t="shared" si="12"/>
        <v>-8.7268960060036607E-2</v>
      </c>
      <c r="Q171" s="22">
        <f t="shared" si="12"/>
        <v>-9.0573466187118062E-2</v>
      </c>
      <c r="R171" s="22">
        <f t="shared" si="11"/>
        <v>-9.4167770051888533E-2</v>
      </c>
      <c r="S171" s="22">
        <f t="shared" si="11"/>
        <v>-9.806350940644995E-2</v>
      </c>
      <c r="T171" s="22">
        <f t="shared" si="11"/>
        <v>-0.10227306327192695</v>
      </c>
      <c r="U171" s="22">
        <f t="shared" si="11"/>
        <v>-0.10681002038030599</v>
      </c>
      <c r="V171" s="107">
        <f t="shared" si="11"/>
        <v>-0.11168880762947644</v>
      </c>
      <c r="W171" s="139">
        <v>2</v>
      </c>
      <c r="X171" s="140">
        <v>-1.5651862943392052E-3</v>
      </c>
      <c r="Y171" s="140">
        <v>-9.3133536766287772E-4</v>
      </c>
      <c r="Z171" s="141">
        <f>F30/Device!$O$6-Y171</f>
        <v>-0.11075747226181357</v>
      </c>
      <c r="AA171" s="141">
        <f>E30/Device!$O$6-X171</f>
        <v>-6.540164870107136E-2</v>
      </c>
      <c r="AB171" s="140">
        <f>(W171*PI()/Device!$C$3)*Device!$F$3</f>
        <v>1.1309733552923253</v>
      </c>
    </row>
    <row r="172" spans="1:28">
      <c r="A172" s="112"/>
      <c r="B172" s="107">
        <f t="shared" si="12"/>
        <v>-1.1170529128672465E-3</v>
      </c>
      <c r="C172" s="22">
        <f t="shared" si="11"/>
        <v>-1.0333687475209713E-3</v>
      </c>
      <c r="D172" s="22">
        <f t="shared" si="11"/>
        <v>-9.3520748756290668E-4</v>
      </c>
      <c r="E172" s="22">
        <f t="shared" si="11"/>
        <v>-8.4162470225552979E-4</v>
      </c>
      <c r="F172" s="22">
        <f t="shared" si="11"/>
        <v>-7.509285829933759E-4</v>
      </c>
      <c r="G172" s="22">
        <f t="shared" si="11"/>
        <v>-6.6468342482025667E-4</v>
      </c>
      <c r="H172" s="22">
        <f t="shared" si="11"/>
        <v>-5.8185509830438258E-4</v>
      </c>
      <c r="I172" s="22">
        <f t="shared" si="11"/>
        <v>-5.0267219752598126E-4</v>
      </c>
      <c r="J172" s="22">
        <f t="shared" si="11"/>
        <v>-4.2631903581792402E-4</v>
      </c>
      <c r="K172" s="22">
        <f t="shared" si="11"/>
        <v>-3.5267925296215323E-4</v>
      </c>
      <c r="L172" s="22">
        <f t="shared" si="11"/>
        <v>-2.8105008326321005E-4</v>
      </c>
      <c r="M172" s="22">
        <f t="shared" si="11"/>
        <v>-2.1118859666763805E-4</v>
      </c>
      <c r="N172" s="22">
        <f t="shared" si="11"/>
        <v>-1.4245686054941868E-4</v>
      </c>
      <c r="O172" s="22">
        <f t="shared" si="11"/>
        <v>-7.4552611794938143E-5</v>
      </c>
      <c r="P172" s="22">
        <f t="shared" si="11"/>
        <v>-6.8727391825566873E-6</v>
      </c>
      <c r="Q172" s="22">
        <f t="shared" si="11"/>
        <v>6.0922429033819035E-5</v>
      </c>
      <c r="R172" s="22">
        <f t="shared" si="11"/>
        <v>1.2942421395819442E-4</v>
      </c>
      <c r="S172" s="22">
        <f t="shared" si="11"/>
        <v>1.990055128973905E-4</v>
      </c>
      <c r="T172" s="22">
        <f t="shared" si="11"/>
        <v>2.7026645814227587E-4</v>
      </c>
      <c r="U172" s="22">
        <f t="shared" si="11"/>
        <v>3.4361751168649585E-4</v>
      </c>
      <c r="V172" s="107">
        <f t="shared" si="11"/>
        <v>4.1968926603273414E-4</v>
      </c>
      <c r="W172" s="139">
        <v>3</v>
      </c>
      <c r="X172" s="140">
        <v>-9.0887168922091656E-4</v>
      </c>
      <c r="Y172" s="140">
        <v>-3.6146085161503839E-4</v>
      </c>
      <c r="Z172" s="141">
        <f>F31/Device!$O$6-Y172</f>
        <v>7.8115011764777237E-4</v>
      </c>
      <c r="AA172" s="141">
        <f>E31/Device!$O$6-X172</f>
        <v>-2.0818122364632996E-4</v>
      </c>
      <c r="AB172" s="140">
        <f>(W172*PI()/Device!$C$3)*Device!$F$3</f>
        <v>1.696460032938488</v>
      </c>
    </row>
    <row r="173" spans="1:28">
      <c r="A173" s="112"/>
      <c r="B173" s="107">
        <f t="shared" si="12"/>
        <v>-9.2868229402952342E-3</v>
      </c>
      <c r="C173" s="22">
        <f t="shared" si="11"/>
        <v>-9.2616465096215378E-3</v>
      </c>
      <c r="D173" s="22">
        <f t="shared" si="11"/>
        <v>-9.3341898378125013E-3</v>
      </c>
      <c r="E173" s="22">
        <f t="shared" si="11"/>
        <v>-9.524281470807177E-3</v>
      </c>
      <c r="F173" s="22">
        <f t="shared" si="11"/>
        <v>-9.8333715434965989E-3</v>
      </c>
      <c r="G173" s="22">
        <f t="shared" si="11"/>
        <v>-1.0267536316732563E-2</v>
      </c>
      <c r="H173" s="22">
        <f t="shared" si="11"/>
        <v>-1.083193820747257E-2</v>
      </c>
      <c r="I173" s="22">
        <f t="shared" si="11"/>
        <v>-1.1534594178257109E-2</v>
      </c>
      <c r="J173" s="22">
        <f t="shared" si="11"/>
        <v>-1.2384267942633293E-2</v>
      </c>
      <c r="K173" s="22">
        <f t="shared" si="11"/>
        <v>-1.3392256742549149E-2</v>
      </c>
      <c r="L173" s="22">
        <f t="shared" si="11"/>
        <v>-1.4571305934227436E-2</v>
      </c>
      <c r="M173" s="22">
        <f t="shared" si="11"/>
        <v>-1.5936778539327075E-2</v>
      </c>
      <c r="N173" s="22">
        <f t="shared" si="11"/>
        <v>-1.7506035363497631E-2</v>
      </c>
      <c r="O173" s="22">
        <f t="shared" si="11"/>
        <v>-1.9299361187953251E-2</v>
      </c>
      <c r="P173" s="22">
        <f t="shared" si="11"/>
        <v>-2.1339617355331655E-2</v>
      </c>
      <c r="Q173" s="22">
        <f t="shared" si="11"/>
        <v>-2.3653078840166566E-2</v>
      </c>
      <c r="R173" s="22">
        <f t="shared" si="11"/>
        <v>-2.6269280115598526E-2</v>
      </c>
      <c r="S173" s="22">
        <f t="shared" si="11"/>
        <v>-2.9221847327946707E-2</v>
      </c>
      <c r="T173" s="22">
        <f t="shared" si="11"/>
        <v>-3.2548505032053379E-2</v>
      </c>
      <c r="U173" s="22">
        <f t="shared" si="11"/>
        <v>-3.6291962016109881E-2</v>
      </c>
      <c r="V173" s="107">
        <f t="shared" si="11"/>
        <v>-4.0500068982407884E-2</v>
      </c>
      <c r="W173" s="139">
        <v>4</v>
      </c>
      <c r="X173" s="140">
        <v>-5.9950619070411816E-4</v>
      </c>
      <c r="Y173" s="140">
        <v>-1.3926909414212565E-4</v>
      </c>
      <c r="Z173" s="141">
        <f>F32/Device!$O$6-Y173</f>
        <v>-4.0360799888265755E-2</v>
      </c>
      <c r="AA173" s="141">
        <f>E32/Device!$O$6-X173</f>
        <v>-8.6873167495911154E-3</v>
      </c>
      <c r="AB173" s="140">
        <f>(W173*PI()/Device!$C$3)*Device!$F$3</f>
        <v>2.2619467105846507</v>
      </c>
    </row>
    <row r="174" spans="1:28">
      <c r="A174" s="112"/>
      <c r="B174" s="107">
        <f t="shared" si="12"/>
        <v>-6.5613269801428691E-4</v>
      </c>
      <c r="C174" s="22">
        <f t="shared" si="11"/>
        <v>-5.8464300029868375E-4</v>
      </c>
      <c r="D174" s="22">
        <f t="shared" si="11"/>
        <v>-5.0519314007003492E-4</v>
      </c>
      <c r="E174" s="22">
        <f t="shared" si="11"/>
        <v>-4.3405218926832756E-4</v>
      </c>
      <c r="F174" s="22">
        <f t="shared" si="11"/>
        <v>-3.688491770939745E-4</v>
      </c>
      <c r="G174" s="22">
        <f t="shared" si="11"/>
        <v>-3.1027200564907615E-4</v>
      </c>
      <c r="H174" s="22">
        <f t="shared" si="11"/>
        <v>-2.5676297721642302E-4</v>
      </c>
      <c r="I174" s="22">
        <f t="shared" si="11"/>
        <v>-2.0798987437102266E-4</v>
      </c>
      <c r="J174" s="22">
        <f t="shared" si="11"/>
        <v>-1.6274718996966904E-4</v>
      </c>
      <c r="K174" s="22">
        <f t="shared" si="11"/>
        <v>-1.2051622559604939E-4</v>
      </c>
      <c r="L174" s="22">
        <f t="shared" si="11"/>
        <v>-8.0290567136038522E-5</v>
      </c>
      <c r="M174" s="22">
        <f t="shared" si="11"/>
        <v>-4.150805584621861E-5</v>
      </c>
      <c r="N174" s="22">
        <f t="shared" si="11"/>
        <v>-3.2666957259299567E-6</v>
      </c>
      <c r="O174" s="22">
        <f t="shared" si="11"/>
        <v>3.5027436939408309E-5</v>
      </c>
      <c r="P174" s="22">
        <f t="shared" si="11"/>
        <v>7.4246710679572978E-5</v>
      </c>
      <c r="Q174" s="22">
        <f t="shared" si="11"/>
        <v>1.1504437911759544E-4</v>
      </c>
      <c r="R174" s="22">
        <f t="shared" si="11"/>
        <v>1.5833196690144069E-4</v>
      </c>
      <c r="S174" s="22">
        <f t="shared" si="11"/>
        <v>2.0486789324466499E-4</v>
      </c>
      <c r="T174" s="22">
        <f t="shared" si="11"/>
        <v>2.5567375368792597E-4</v>
      </c>
      <c r="U174" s="22">
        <f t="shared" si="11"/>
        <v>3.1167326655274168E-4</v>
      </c>
      <c r="V174" s="107">
        <f t="shared" si="11"/>
        <v>3.7407863407318075E-4</v>
      </c>
      <c r="W174" s="139">
        <v>5</v>
      </c>
      <c r="X174" s="140">
        <v>-4.3732342655379585E-4</v>
      </c>
      <c r="Y174" s="140">
        <v>-6.3516655917798787E-5</v>
      </c>
      <c r="Z174" s="141">
        <f>F33/Device!$O$6-Y174</f>
        <v>4.3759528999097962E-4</v>
      </c>
      <c r="AA174" s="141">
        <f>E33/Device!$O$6-X174</f>
        <v>-2.1880927146049106E-4</v>
      </c>
      <c r="AB174" s="140">
        <f>(W174*PI()/Device!$C$3)*Device!$F$3</f>
        <v>2.8274333882308134</v>
      </c>
    </row>
    <row r="175" spans="1:28">
      <c r="A175" s="112"/>
      <c r="B175" s="107">
        <f t="shared" si="12"/>
        <v>-1.9413551960835336E-3</v>
      </c>
      <c r="C175" s="22">
        <f t="shared" si="11"/>
        <v>-1.8966049541611933E-3</v>
      </c>
      <c r="D175" s="22">
        <f t="shared" si="11"/>
        <v>-1.8883278870039585E-3</v>
      </c>
      <c r="E175" s="22">
        <f t="shared" si="11"/>
        <v>-1.932904038384677E-3</v>
      </c>
      <c r="F175" s="22">
        <f t="shared" si="11"/>
        <v>-2.030727656535369E-3</v>
      </c>
      <c r="G175" s="22">
        <f t="shared" si="11"/>
        <v>-2.1864716738280547E-3</v>
      </c>
      <c r="H175" s="22">
        <f t="shared" si="11"/>
        <v>-2.4042665062727355E-3</v>
      </c>
      <c r="I175" s="22">
        <f t="shared" si="11"/>
        <v>-2.6910808074013981E-3</v>
      </c>
      <c r="J175" s="22">
        <f t="shared" si="11"/>
        <v>-3.0549733893365195E-3</v>
      </c>
      <c r="K175" s="22">
        <f t="shared" si="11"/>
        <v>-3.5068012584118643E-3</v>
      </c>
      <c r="L175" s="22">
        <f t="shared" si="11"/>
        <v>-4.0594484401156516E-3</v>
      </c>
      <c r="M175" s="22">
        <f t="shared" si="11"/>
        <v>-4.7290845081863122E-3</v>
      </c>
      <c r="N175" s="22">
        <f t="shared" si="11"/>
        <v>-5.5349112335460271E-3</v>
      </c>
      <c r="O175" s="22">
        <f t="shared" si="11"/>
        <v>-6.5003369144746356E-3</v>
      </c>
      <c r="P175" s="22">
        <f t="shared" si="11"/>
        <v>-7.6531165095271815E-3</v>
      </c>
      <c r="Q175" s="22">
        <f t="shared" si="11"/>
        <v>-9.0266321252624338E-3</v>
      </c>
      <c r="R175" s="22">
        <f t="shared" si="11"/>
        <v>-1.0660423677129899E-2</v>
      </c>
      <c r="S175" s="22">
        <f t="shared" si="11"/>
        <v>-1.2601729788767111E-2</v>
      </c>
      <c r="T175" s="22">
        <f t="shared" si="11"/>
        <v>-1.4906477061148983E-2</v>
      </c>
      <c r="U175" s="22">
        <f t="shared" si="11"/>
        <v>-1.7641248665238432E-2</v>
      </c>
      <c r="V175" s="107">
        <f t="shared" si="11"/>
        <v>-2.0884862278161723E-2</v>
      </c>
      <c r="W175" s="139">
        <v>6</v>
      </c>
      <c r="X175" s="140">
        <v>-3.2989685260282784E-4</v>
      </c>
      <c r="Y175" s="140">
        <v>-2.7837874655163575E-5</v>
      </c>
      <c r="Z175" s="141">
        <f>F34/Device!$O$6-Y175</f>
        <v>-2.085702440350656E-2</v>
      </c>
      <c r="AA175" s="141">
        <f>E34/Device!$O$6-X175</f>
        <v>-1.6114583434807058E-3</v>
      </c>
      <c r="AB175" s="140">
        <f>(W175*PI()/Device!$C$3)*Device!$F$3</f>
        <v>3.392920065876976</v>
      </c>
    </row>
    <row r="176" spans="1:28">
      <c r="A176" s="112"/>
      <c r="B176" s="107">
        <f t="shared" si="12"/>
        <v>-4.057259733068603E-4</v>
      </c>
      <c r="C176" s="22">
        <f t="shared" si="11"/>
        <v>-3.4783797119364442E-4</v>
      </c>
      <c r="D176" s="22">
        <f t="shared" si="11"/>
        <v>-2.8697065305157814E-4</v>
      </c>
      <c r="E176" s="22">
        <f t="shared" si="11"/>
        <v>-2.3595987373946223E-4</v>
      </c>
      <c r="F176" s="22">
        <f t="shared" si="11"/>
        <v>-1.9197051002249071E-4</v>
      </c>
      <c r="G176" s="22">
        <f t="shared" si="11"/>
        <v>-1.5496317966148899E-4</v>
      </c>
      <c r="H176" s="22">
        <f t="shared" si="11"/>
        <v>-1.2314385942880829E-4</v>
      </c>
      <c r="I176" s="22">
        <f t="shared" si="11"/>
        <v>-9.5884982154218975E-5</v>
      </c>
      <c r="J176" s="22">
        <f t="shared" si="11"/>
        <v>-7.191219224886651E-5</v>
      </c>
      <c r="K176" s="22">
        <f t="shared" si="11"/>
        <v>-5.0607805939651223E-5</v>
      </c>
      <c r="L176" s="22">
        <f t="shared" si="11"/>
        <v>-3.0991534340437987E-5</v>
      </c>
      <c r="M176" s="22">
        <f t="shared" si="11"/>
        <v>-1.2495478064911735E-5</v>
      </c>
      <c r="N176" s="22">
        <f t="shared" si="11"/>
        <v>5.7186875872112296E-6</v>
      </c>
      <c r="O176" s="22">
        <f t="shared" si="11"/>
        <v>2.4223577239939616E-5</v>
      </c>
      <c r="P176" s="22">
        <f t="shared" si="11"/>
        <v>4.3839688266591586E-5</v>
      </c>
      <c r="Q176" s="22">
        <f t="shared" si="11"/>
        <v>6.5227571040935814E-5</v>
      </c>
      <c r="R176" s="22">
        <f t="shared" si="11"/>
        <v>8.9310573511921138E-5</v>
      </c>
      <c r="S176" s="22">
        <f t="shared" si="11"/>
        <v>1.1694401530761346E-4</v>
      </c>
      <c r="T176" s="22">
        <f t="shared" si="11"/>
        <v>1.4929153041705416E-4</v>
      </c>
      <c r="U176" s="22">
        <f t="shared" si="11"/>
        <v>1.8754481079061002E-4</v>
      </c>
      <c r="V176" s="107">
        <f t="shared" si="11"/>
        <v>2.3328449703102021E-4</v>
      </c>
      <c r="W176" s="139">
        <v>7</v>
      </c>
      <c r="X176" s="140">
        <v>-2.5351869516520122E-4</v>
      </c>
      <c r="Y176" s="140">
        <v>-1.3440683008423453E-5</v>
      </c>
      <c r="Z176" s="141">
        <f>F35/Device!$O$6-Y176</f>
        <v>2.4672518003944369E-4</v>
      </c>
      <c r="AA176" s="141">
        <f>E35/Device!$O$6-X176</f>
        <v>-1.5220727814165908E-4</v>
      </c>
      <c r="AB176" s="140">
        <f>(W176*PI()/Device!$C$3)*Device!$F$3</f>
        <v>3.9584067435231387</v>
      </c>
    </row>
    <row r="177" spans="1:30">
      <c r="A177" s="112" t="s">
        <v>179</v>
      </c>
      <c r="B177" s="107">
        <f t="shared" si="12"/>
        <v>-5.4906477002518732E-4</v>
      </c>
      <c r="C177" s="22">
        <f t="shared" si="11"/>
        <v>-5.0390762799722958E-4</v>
      </c>
      <c r="D177" s="22">
        <f t="shared" si="11"/>
        <v>-4.6968663462304181E-4</v>
      </c>
      <c r="E177" s="22">
        <f t="shared" si="11"/>
        <v>-4.5836226233923874E-4</v>
      </c>
      <c r="F177" s="22">
        <f t="shared" si="11"/>
        <v>-4.6859473980252704E-4</v>
      </c>
      <c r="G177" s="22">
        <f t="shared" si="11"/>
        <v>-5.0242739571709869E-4</v>
      </c>
      <c r="H177" s="22">
        <f t="shared" si="11"/>
        <v>-5.6128754701888022E-4</v>
      </c>
      <c r="I177" s="22">
        <f t="shared" si="11"/>
        <v>-6.4875740132512875E-4</v>
      </c>
      <c r="J177" s="22">
        <f t="shared" si="11"/>
        <v>-7.6914485725648729E-4</v>
      </c>
      <c r="K177" s="22">
        <f t="shared" si="11"/>
        <v>-9.2892546116770281E-4</v>
      </c>
      <c r="L177" s="22">
        <f t="shared" si="11"/>
        <v>-1.1361777479540656E-3</v>
      </c>
      <c r="M177" s="22">
        <f t="shared" si="11"/>
        <v>-1.4017319971357987E-3</v>
      </c>
      <c r="N177" s="22">
        <f t="shared" si="11"/>
        <v>-1.7391310491420206E-3</v>
      </c>
      <c r="O177" s="22">
        <f t="shared" si="11"/>
        <v>-2.1658393891727658E-3</v>
      </c>
      <c r="P177" s="22">
        <f t="shared" si="11"/>
        <v>-2.7036976285581484E-3</v>
      </c>
      <c r="Q177" s="22">
        <f t="shared" si="11"/>
        <v>-3.3804416429778564E-3</v>
      </c>
      <c r="R177" s="22">
        <f t="shared" si="11"/>
        <v>-4.2307698609834075E-3</v>
      </c>
      <c r="S177" s="22">
        <f t="shared" si="11"/>
        <v>-5.2984572810841866E-3</v>
      </c>
      <c r="T177" s="22">
        <f t="shared" si="11"/>
        <v>-6.6382955773985975E-3</v>
      </c>
      <c r="U177" s="22">
        <f t="shared" si="11"/>
        <v>-8.3192023980860601E-3</v>
      </c>
      <c r="V177" s="107">
        <f t="shared" si="11"/>
        <v>-1.0427478512827033E-2</v>
      </c>
      <c r="W177" s="139">
        <v>8</v>
      </c>
      <c r="X177" s="140">
        <v>-1.9617670766291031E-4</v>
      </c>
      <c r="Y177" s="140">
        <v>-6.3994672381822716E-6</v>
      </c>
      <c r="Z177" s="141">
        <f>F36/Device!$O$6-Y177</f>
        <v>-1.042107904558885E-2</v>
      </c>
      <c r="AA177" s="141">
        <f>E36/Device!$O$6-X177</f>
        <v>-3.52888062362277E-4</v>
      </c>
      <c r="AB177" s="140">
        <f>(W177*PI()/Device!$C$3)*Device!$F$3</f>
        <v>4.5238934211693014</v>
      </c>
    </row>
    <row r="178" spans="1:30">
      <c r="A178" s="112" t="s">
        <v>200</v>
      </c>
      <c r="B178" s="107">
        <f t="shared" si="12"/>
        <v>-2.4812028444546247E-4</v>
      </c>
      <c r="C178" s="22">
        <f t="shared" si="11"/>
        <v>-2.0410985446669134E-4</v>
      </c>
      <c r="D178" s="22">
        <f t="shared" si="11"/>
        <v>-1.6022007634121043E-4</v>
      </c>
      <c r="E178" s="22">
        <f t="shared" si="11"/>
        <v>-1.257205966072237E-4</v>
      </c>
      <c r="F178" s="22">
        <f t="shared" si="11"/>
        <v>-9.7684820410014238E-5</v>
      </c>
      <c r="G178" s="22">
        <f t="shared" si="11"/>
        <v>-7.5623637434928549E-5</v>
      </c>
      <c r="H178" s="22">
        <f t="shared" si="11"/>
        <v>-5.7819822871266931E-5</v>
      </c>
      <c r="I178" s="22">
        <f t="shared" si="11"/>
        <v>-4.3603275249133709E-5</v>
      </c>
      <c r="J178" s="22">
        <f t="shared" si="11"/>
        <v>-3.1879345207614234E-5</v>
      </c>
      <c r="K178" s="22">
        <f t="shared" si="11"/>
        <v>-2.213774903039388E-5</v>
      </c>
      <c r="L178" s="22">
        <f t="shared" si="11"/>
        <v>-1.3625025325587889E-5</v>
      </c>
      <c r="M178" s="22">
        <f t="shared" si="11"/>
        <v>-5.9447199041917007E-6</v>
      </c>
      <c r="N178" s="22">
        <f t="shared" si="11"/>
        <v>1.4956748220845206E-6</v>
      </c>
      <c r="O178" s="22">
        <f t="shared" si="11"/>
        <v>9.0691666079333372E-6</v>
      </c>
      <c r="P178" s="22">
        <f t="shared" si="11"/>
        <v>1.7345574503977649E-5</v>
      </c>
      <c r="Q178" s="22">
        <f t="shared" si="11"/>
        <v>2.6777442204102781E-5</v>
      </c>
      <c r="R178" s="22">
        <f t="shared" si="11"/>
        <v>3.8046251323474681E-5</v>
      </c>
      <c r="S178" s="22">
        <f t="shared" si="11"/>
        <v>5.1813834302703814E-5</v>
      </c>
      <c r="T178" s="22">
        <f t="shared" si="11"/>
        <v>6.9039033559383626E-5</v>
      </c>
      <c r="U178" s="22">
        <f t="shared" si="11"/>
        <v>9.0779981001221967E-5</v>
      </c>
      <c r="V178" s="107">
        <f t="shared" si="11"/>
        <v>1.1851357252471642E-4</v>
      </c>
      <c r="W178" s="139">
        <v>9</v>
      </c>
      <c r="X178" s="140">
        <v>-1.5136372953893123E-4</v>
      </c>
      <c r="Y178" s="140">
        <v>-3.1488479210602604E-6</v>
      </c>
      <c r="Z178" s="141">
        <f>F37/Device!$O$6-Y178</f>
        <v>1.2166242044577668E-4</v>
      </c>
      <c r="AA178" s="141">
        <f>E37/Device!$O$6-X178</f>
        <v>-9.6756554906531241E-5</v>
      </c>
      <c r="AB178" s="140">
        <f>(W178*PI()/Device!$C$3)*Device!$F$3</f>
        <v>5.0893800988154645</v>
      </c>
    </row>
    <row r="179" spans="1:30">
      <c r="A179" s="112" t="s">
        <v>178</v>
      </c>
      <c r="B179" s="107">
        <f t="shared" si="12"/>
        <v>-2.1838159557956082E-4</v>
      </c>
      <c r="C179" s="22">
        <f t="shared" si="11"/>
        <v>-1.8212383620019488E-4</v>
      </c>
      <c r="D179" s="22">
        <f t="shared" si="11"/>
        <v>-1.4915965213387303E-4</v>
      </c>
      <c r="E179" s="22">
        <f t="shared" si="11"/>
        <v>-1.2733130700266949E-4</v>
      </c>
      <c r="F179" s="22">
        <f t="shared" si="11"/>
        <v>-1.142851102936105E-4</v>
      </c>
      <c r="G179" s="22">
        <f t="shared" si="11"/>
        <v>-1.1012331631323463E-4</v>
      </c>
      <c r="H179" s="22">
        <f t="shared" si="11"/>
        <v>-1.1426313181617771E-4</v>
      </c>
      <c r="I179" s="22">
        <f t="shared" si="11"/>
        <v>-1.274575972229422E-4</v>
      </c>
      <c r="J179" s="22">
        <f t="shared" si="11"/>
        <v>-1.506188510146608E-4</v>
      </c>
      <c r="K179" s="22">
        <f t="shared" si="11"/>
        <v>-1.8582728936369561E-4</v>
      </c>
      <c r="L179" s="22">
        <f t="shared" si="11"/>
        <v>-2.3581074306446169E-4</v>
      </c>
      <c r="M179" s="22">
        <f t="shared" si="11"/>
        <v>-3.0472645135195945E-4</v>
      </c>
      <c r="N179" s="22">
        <f t="shared" si="11"/>
        <v>-3.9803874298928395E-4</v>
      </c>
      <c r="O179" s="22">
        <f t="shared" si="11"/>
        <v>-5.2335219960768892E-4</v>
      </c>
      <c r="P179" s="22">
        <f t="shared" si="11"/>
        <v>-6.906839063530758E-4</v>
      </c>
      <c r="Q179" s="22">
        <f t="shared" si="11"/>
        <v>-9.1357384579539671E-4</v>
      </c>
      <c r="R179" s="22">
        <f t="shared" si="11"/>
        <v>-1.2098999913973661E-3</v>
      </c>
      <c r="S179" s="22">
        <f t="shared" si="11"/>
        <v>-1.6035709050279108E-3</v>
      </c>
      <c r="T179" s="22">
        <f t="shared" si="11"/>
        <v>-2.1262125507956336E-3</v>
      </c>
      <c r="U179" s="22">
        <f t="shared" si="11"/>
        <v>-2.8199388831445346E-3</v>
      </c>
      <c r="V179" s="107">
        <f t="shared" si="11"/>
        <v>-3.7405227608004539E-3</v>
      </c>
      <c r="W179" s="139">
        <v>10</v>
      </c>
      <c r="X179" s="140">
        <v>-1.1603228463312389E-4</v>
      </c>
      <c r="Y179" s="140">
        <v>-1.7376217956938865E-6</v>
      </c>
      <c r="Z179" s="141">
        <f>F38/Device!$O$6-Y179</f>
        <v>-3.7387851390047601E-3</v>
      </c>
      <c r="AA179" s="141">
        <f>E38/Device!$O$6-X179</f>
        <v>-1.0234931094643693E-4</v>
      </c>
      <c r="AB179" s="140">
        <f>(W179*PI()/Device!$C$3)*Device!$F$3</f>
        <v>5.6548667764616267</v>
      </c>
    </row>
    <row r="180" spans="1:30">
      <c r="A180" s="112" t="s">
        <v>179</v>
      </c>
      <c r="B180" s="107">
        <f t="shared" si="12"/>
        <v>-1.4556185981829051E-4</v>
      </c>
      <c r="C180" s="22">
        <f t="shared" si="11"/>
        <v>-1.1468303918576515E-4</v>
      </c>
      <c r="D180" s="22">
        <f t="shared" si="11"/>
        <v>-8.5432588973677153E-5</v>
      </c>
      <c r="E180" s="22">
        <f t="shared" si="11"/>
        <v>-6.3817779579020372E-5</v>
      </c>
      <c r="F180" s="22">
        <f t="shared" si="11"/>
        <v>-4.7218870599197193E-5</v>
      </c>
      <c r="G180" s="22">
        <f t="shared" si="11"/>
        <v>-3.4985592716002179E-5</v>
      </c>
      <c r="H180" s="22">
        <f t="shared" si="11"/>
        <v>-2.5711155200369661E-5</v>
      </c>
      <c r="I180" s="22">
        <f t="shared" si="11"/>
        <v>-1.8842491919038103E-5</v>
      </c>
      <c r="J180" s="22">
        <f t="shared" si="11"/>
        <v>-1.3580407796603654E-5</v>
      </c>
      <c r="K180" s="22">
        <f t="shared" si="11"/>
        <v>-9.5924329662334975E-6</v>
      </c>
      <c r="L180" s="22">
        <f t="shared" si="11"/>
        <v>-6.398650335930105E-6</v>
      </c>
      <c r="M180" s="22">
        <f t="shared" si="11"/>
        <v>-3.8001682548768818E-6</v>
      </c>
      <c r="N180" s="22">
        <f t="shared" si="11"/>
        <v>-1.4735450688189732E-6</v>
      </c>
      <c r="O180" s="22">
        <f t="shared" si="11"/>
        <v>7.2832781178134603E-7</v>
      </c>
      <c r="P180" s="22">
        <f t="shared" si="11"/>
        <v>3.0777164130922134E-6</v>
      </c>
      <c r="Q180" s="22">
        <f t="shared" si="11"/>
        <v>5.7415204275213239E-6</v>
      </c>
      <c r="R180" s="22">
        <f t="shared" si="11"/>
        <v>9.0295448046703402E-6</v>
      </c>
      <c r="S180" s="22">
        <f t="shared" si="11"/>
        <v>1.3210251141904209E-5</v>
      </c>
      <c r="T180" s="22">
        <f t="shared" si="11"/>
        <v>1.8737276664497973E-5</v>
      </c>
      <c r="U180" s="22">
        <f t="shared" si="11"/>
        <v>2.6103226622994883E-5</v>
      </c>
      <c r="V180" s="107">
        <f t="shared" si="11"/>
        <v>3.6071163262196169E-5</v>
      </c>
      <c r="W180" s="139">
        <v>11</v>
      </c>
      <c r="X180" s="140">
        <v>-8.7602944162431471E-5</v>
      </c>
      <c r="Y180" s="140">
        <v>-8.2273935248238802E-7</v>
      </c>
      <c r="Z180" s="141">
        <f>F39/Device!$O$6-Y180</f>
        <v>3.689390261467853E-5</v>
      </c>
      <c r="AA180" s="141">
        <f>E39/Device!$O$6-X180</f>
        <v>-5.795891565585904E-5</v>
      </c>
      <c r="AB180" s="140">
        <f>(W180*PI()/Device!$C$3)*Device!$F$3</f>
        <v>6.2203534541077889</v>
      </c>
    </row>
    <row r="181" spans="1:30">
      <c r="A181" s="112"/>
      <c r="B181" s="107">
        <f t="shared" si="12"/>
        <v>-1.0699826167391829E-4</v>
      </c>
      <c r="C181" s="22">
        <f t="shared" si="11"/>
        <v>-8.2003088824930464E-5</v>
      </c>
      <c r="D181" s="22">
        <f t="shared" si="11"/>
        <v>-5.8726683845563685E-5</v>
      </c>
      <c r="E181" s="22">
        <f t="shared" si="11"/>
        <v>-4.1727765863237888E-5</v>
      </c>
      <c r="F181" s="22">
        <f t="shared" si="11"/>
        <v>-2.8604871936605833E-5</v>
      </c>
      <c r="G181" s="22">
        <f t="shared" si="11"/>
        <v>-1.8623424546863645E-5</v>
      </c>
      <c r="H181" s="22">
        <f t="shared" si="11"/>
        <v>-1.0444291835464516E-5</v>
      </c>
      <c r="I181" s="22">
        <f t="shared" si="11"/>
        <v>-3.4023329144110195E-6</v>
      </c>
      <c r="J181" s="22">
        <f t="shared" si="11"/>
        <v>3.4295286264490166E-6</v>
      </c>
      <c r="K181" s="22">
        <f t="shared" si="11"/>
        <v>1.0699017429065624E-5</v>
      </c>
      <c r="L181" s="22">
        <f t="shared" si="11"/>
        <v>1.9327421179500035E-5</v>
      </c>
      <c r="M181" s="22">
        <f t="shared" si="11"/>
        <v>3.0226604649235826E-5</v>
      </c>
      <c r="N181" s="22">
        <f t="shared" si="11"/>
        <v>4.4722112144977742E-5</v>
      </c>
      <c r="O181" s="22">
        <f t="shared" si="11"/>
        <v>6.4434424069462123E-5</v>
      </c>
      <c r="P181" s="22">
        <f t="shared" si="11"/>
        <v>9.170316030901308E-5</v>
      </c>
      <c r="Q181" s="22">
        <f t="shared" si="11"/>
        <v>1.2964804005072164E-4</v>
      </c>
      <c r="R181" s="22">
        <f t="shared" si="11"/>
        <v>1.827221528705101E-4</v>
      </c>
      <c r="S181" s="22">
        <f t="shared" si="11"/>
        <v>2.5705353577494739E-4</v>
      </c>
      <c r="T181" s="22">
        <f t="shared" si="11"/>
        <v>3.6132234140411258E-4</v>
      </c>
      <c r="U181" s="22">
        <f t="shared" si="11"/>
        <v>5.0761340053182284E-4</v>
      </c>
      <c r="V181" s="107">
        <f t="shared" si="11"/>
        <v>7.1297299934371615E-4</v>
      </c>
      <c r="W181" s="139">
        <v>12</v>
      </c>
      <c r="X181" s="140">
        <v>-6.4889261137764714E-5</v>
      </c>
      <c r="Y181" s="140">
        <v>-5.9670531371926633E-7</v>
      </c>
      <c r="Z181" s="141">
        <f>F40/Device!$O$6-Y181</f>
        <v>7.1356970465743543E-4</v>
      </c>
      <c r="AA181" s="141">
        <f>E40/Device!$O$6-X181</f>
        <v>-4.2109000536153573E-5</v>
      </c>
      <c r="AB181" s="140">
        <f>(W181*PI()/Device!$C$3)*Device!$F$3</f>
        <v>6.7858401317539521</v>
      </c>
      <c r="AC181" s="5"/>
      <c r="AD181" s="5"/>
    </row>
    <row r="182" spans="1:30">
      <c r="A182" s="112"/>
      <c r="B182" s="107">
        <f t="shared" si="12"/>
        <v>-7.8800713149981266E-5</v>
      </c>
      <c r="C182" s="22">
        <f t="shared" si="11"/>
        <v>-5.9376965561294496E-5</v>
      </c>
      <c r="D182" s="22">
        <f t="shared" si="11"/>
        <v>-4.1911136361342911E-5</v>
      </c>
      <c r="E182" s="22">
        <f t="shared" si="11"/>
        <v>-2.9761758356645945E-5</v>
      </c>
      <c r="F182" s="22">
        <f t="shared" si="11"/>
        <v>-2.0926673204899127E-5</v>
      </c>
      <c r="G182" s="22">
        <f t="shared" si="11"/>
        <v>-1.4821008617011031E-5</v>
      </c>
      <c r="H182" s="22">
        <f t="shared" si="11"/>
        <v>-1.0465777136650722E-5</v>
      </c>
      <c r="I182" s="22">
        <f t="shared" si="11"/>
        <v>-7.4896401264378088E-6</v>
      </c>
      <c r="J182" s="22">
        <f t="shared" si="11"/>
        <v>-5.3981939451970281E-6</v>
      </c>
      <c r="K182" s="22">
        <f t="shared" si="11"/>
        <v>-4.0202547012526498E-6</v>
      </c>
      <c r="L182" s="22">
        <f t="shared" si="11"/>
        <v>-3.1062079517866672E-6</v>
      </c>
      <c r="M182" s="22">
        <f t="shared" si="11"/>
        <v>-2.6026838852466471E-6</v>
      </c>
      <c r="N182" s="22">
        <f t="shared" si="11"/>
        <v>-2.3941558791746074E-6</v>
      </c>
      <c r="O182" s="22">
        <f t="shared" si="11"/>
        <v>-2.5031109567832672E-6</v>
      </c>
      <c r="P182" s="22">
        <f t="shared" si="11"/>
        <v>-2.9064259906584769E-6</v>
      </c>
      <c r="Q182" s="22">
        <f t="shared" si="11"/>
        <v>-3.699230353763579E-6</v>
      </c>
      <c r="R182" s="22">
        <f t="shared" si="11"/>
        <v>-4.9570861319587881E-6</v>
      </c>
      <c r="S182" s="22">
        <f t="shared" si="11"/>
        <v>-6.8856698754776132E-6</v>
      </c>
      <c r="T182" s="22">
        <f t="shared" si="11"/>
        <v>-9.7186585662103399E-6</v>
      </c>
      <c r="U182" s="22">
        <f t="shared" si="11"/>
        <v>-1.3873424594045565E-5</v>
      </c>
      <c r="V182" s="107">
        <f t="shared" si="11"/>
        <v>-1.9888874778637176E-5</v>
      </c>
      <c r="W182" s="139">
        <v>13</v>
      </c>
      <c r="X182" s="140">
        <v>-4.6665064106158439E-5</v>
      </c>
      <c r="Y182" s="140">
        <v>-2.3903199277033641E-7</v>
      </c>
      <c r="Z182" s="141">
        <f>F41/Device!$O$6-Y182</f>
        <v>-1.9649842785866839E-5</v>
      </c>
      <c r="AA182" s="141">
        <f>E41/Device!$O$6-X182</f>
        <v>-3.2135649043822827E-5</v>
      </c>
      <c r="AB182" s="140">
        <f>(W182*PI()/Device!$C$3)*Device!$F$3</f>
        <v>7.3513268094001161</v>
      </c>
      <c r="AC182" s="5"/>
      <c r="AD182" s="5"/>
    </row>
    <row r="183" spans="1:30">
      <c r="A183" s="112"/>
      <c r="B183" s="107">
        <f t="shared" si="12"/>
        <v>-5.2658768274660358E-5</v>
      </c>
      <c r="C183" s="22">
        <f t="shared" si="11"/>
        <v>-3.7876390973354116E-5</v>
      </c>
      <c r="D183" s="22">
        <f t="shared" si="11"/>
        <v>-2.446711464321309E-5</v>
      </c>
      <c r="E183" s="22">
        <f t="shared" si="11"/>
        <v>-1.4644523753638911E-5</v>
      </c>
      <c r="F183" s="22">
        <f t="shared" si="11"/>
        <v>-6.5869791747888264E-6</v>
      </c>
      <c r="G183" s="22">
        <f t="shared" si="11"/>
        <v>5.1643728623138969E-7</v>
      </c>
      <c r="H183" s="22">
        <f t="shared" si="11"/>
        <v>7.9050965049880114E-6</v>
      </c>
      <c r="I183" s="22">
        <f t="shared" si="11"/>
        <v>1.6584379399457156E-5</v>
      </c>
      <c r="J183" s="22">
        <f t="shared" si="11"/>
        <v>2.7999901302607432E-5</v>
      </c>
      <c r="K183" s="22">
        <f t="shared" si="11"/>
        <v>4.3878229921837187E-5</v>
      </c>
      <c r="L183" s="22">
        <f t="shared" si="11"/>
        <v>6.6787316079552637E-5</v>
      </c>
      <c r="M183" s="22">
        <f t="shared" ref="C183:V189" si="13">$Z183*SINH(M$190*$AB183)/SINH($AB183)+$AA183*SINH((1-M$190)*$AB183)/SINH($AB183)+M160</f>
        <v>1.0031053635232493E-4</v>
      </c>
      <c r="N183" s="22">
        <f t="shared" si="13"/>
        <v>1.4980568164105415E-4</v>
      </c>
      <c r="O183" s="22">
        <f t="shared" si="13"/>
        <v>2.2309210750377583E-4</v>
      </c>
      <c r="P183" s="22">
        <f t="shared" si="13"/>
        <v>3.3183347916525063E-4</v>
      </c>
      <c r="Q183" s="22">
        <f t="shared" si="13"/>
        <v>4.9326298749492032E-4</v>
      </c>
      <c r="R183" s="22">
        <f t="shared" si="13"/>
        <v>7.3303347900166506E-4</v>
      </c>
      <c r="S183" s="22">
        <f t="shared" si="13"/>
        <v>1.0891843777628026E-3</v>
      </c>
      <c r="T183" s="22">
        <f t="shared" si="13"/>
        <v>1.6182794633690086E-3</v>
      </c>
      <c r="U183" s="22">
        <f t="shared" si="13"/>
        <v>2.4042926198188839E-3</v>
      </c>
      <c r="V183" s="107">
        <f t="shared" si="13"/>
        <v>3.5720304822224659E-3</v>
      </c>
      <c r="W183" s="139">
        <v>14</v>
      </c>
      <c r="X183" s="140">
        <v>-3.2309251635858104E-5</v>
      </c>
      <c r="Y183" s="140">
        <v>-2.5570431706940528E-7</v>
      </c>
      <c r="Z183" s="141">
        <f>F42/Device!$O$6-Y183</f>
        <v>3.5722861865395347E-3</v>
      </c>
      <c r="AA183" s="141">
        <f>E42/Device!$O$6-X183</f>
        <v>-2.0349516638802253E-5</v>
      </c>
      <c r="AB183" s="140">
        <f>(W183*PI()/Device!$C$3)*Device!$F$3</f>
        <v>7.9168134870462774</v>
      </c>
      <c r="AC183" s="5"/>
      <c r="AD183" s="5"/>
    </row>
    <row r="184" spans="1:30">
      <c r="A184" s="112"/>
      <c r="B184" s="107">
        <f t="shared" si="12"/>
        <v>-3.6995184183250344E-5</v>
      </c>
      <c r="C184" s="22">
        <f t="shared" si="13"/>
        <v>-2.6598247588349221E-5</v>
      </c>
      <c r="D184" s="22">
        <f t="shared" si="13"/>
        <v>-1.7769415199756753E-5</v>
      </c>
      <c r="E184" s="22">
        <f t="shared" si="13"/>
        <v>-1.1985482903166396E-5</v>
      </c>
      <c r="F184" s="22">
        <f t="shared" si="13"/>
        <v>-8.0007562902726474E-6</v>
      </c>
      <c r="G184" s="22">
        <f t="shared" si="13"/>
        <v>-5.4190164492181694E-6</v>
      </c>
      <c r="H184" s="22">
        <f t="shared" si="13"/>
        <v>-3.687661098399916E-6</v>
      </c>
      <c r="I184" s="22">
        <f t="shared" si="13"/>
        <v>-2.608672830959159E-6</v>
      </c>
      <c r="J184" s="22">
        <f t="shared" si="13"/>
        <v>-1.9358948231059955E-6</v>
      </c>
      <c r="K184" s="22">
        <f t="shared" si="13"/>
        <v>-1.6068794726697313E-6</v>
      </c>
      <c r="L184" s="22">
        <f t="shared" si="13"/>
        <v>-1.52752350072991E-6</v>
      </c>
      <c r="M184" s="22">
        <f t="shared" si="13"/>
        <v>-1.7211937053825388E-6</v>
      </c>
      <c r="N184" s="22">
        <f t="shared" si="13"/>
        <v>-2.1976034508781173E-6</v>
      </c>
      <c r="O184" s="22">
        <f t="shared" si="13"/>
        <v>-3.0708967073505676E-6</v>
      </c>
      <c r="P184" s="22">
        <f t="shared" si="13"/>
        <v>-4.4798430593221718E-6</v>
      </c>
      <c r="Q184" s="22">
        <f t="shared" si="13"/>
        <v>-6.7031564010593255E-6</v>
      </c>
      <c r="R184" s="22">
        <f t="shared" si="13"/>
        <v>-1.0129102744823826E-5</v>
      </c>
      <c r="S184" s="22">
        <f t="shared" si="13"/>
        <v>-1.5401482527486853E-5</v>
      </c>
      <c r="T184" s="22">
        <f t="shared" si="13"/>
        <v>-2.3467030133521093E-5</v>
      </c>
      <c r="U184" s="22">
        <f t="shared" si="13"/>
        <v>-3.5814974702756108E-5</v>
      </c>
      <c r="V184" s="107">
        <f t="shared" si="13"/>
        <v>-5.4684819631071042E-5</v>
      </c>
      <c r="W184" s="139">
        <v>15</v>
      </c>
      <c r="X184" s="140">
        <v>-2.1151686061250322E-5</v>
      </c>
      <c r="Y184" s="140">
        <v>-6.8741350665799388E-8</v>
      </c>
      <c r="Z184" s="141">
        <f>F43/Device!$O$6-Y184</f>
        <v>-5.461607828040525E-5</v>
      </c>
      <c r="AA184" s="141">
        <f>E43/Device!$O$6-X184</f>
        <v>-1.5843498122000022E-5</v>
      </c>
      <c r="AB184" s="140">
        <f>(W184*PI()/Device!$C$3)*Device!$F$3</f>
        <v>8.4823001646924396</v>
      </c>
      <c r="AC184" s="5"/>
      <c r="AD184" s="5"/>
    </row>
    <row r="185" spans="1:30">
      <c r="A185" s="112"/>
      <c r="B185" s="107">
        <f t="shared" si="12"/>
        <v>-2.203007548934189E-5</v>
      </c>
      <c r="C185" s="22">
        <f t="shared" si="13"/>
        <v>-1.4939654537633351E-5</v>
      </c>
      <c r="D185" s="22">
        <f t="shared" si="13"/>
        <v>-8.8167928586165055E-6</v>
      </c>
      <c r="E185" s="22">
        <f t="shared" si="13"/>
        <v>-4.4042987120982108E-6</v>
      </c>
      <c r="F185" s="22">
        <f t="shared" si="13"/>
        <v>-6.5807522980523095E-7</v>
      </c>
      <c r="G185" s="22">
        <f t="shared" si="13"/>
        <v>2.9863642178184083E-6</v>
      </c>
      <c r="H185" s="22">
        <f t="shared" si="13"/>
        <v>7.3418082833796751E-6</v>
      </c>
      <c r="I185" s="22">
        <f t="shared" si="13"/>
        <v>1.3238483266567403E-5</v>
      </c>
      <c r="J185" s="22">
        <f t="shared" si="13"/>
        <v>2.193663644178767E-5</v>
      </c>
      <c r="K185" s="22">
        <f t="shared" si="13"/>
        <v>3.520792265595615E-5</v>
      </c>
      <c r="L185" s="22">
        <f t="shared" si="13"/>
        <v>5.5837661446275533E-5</v>
      </c>
      <c r="M185" s="22">
        <f t="shared" si="13"/>
        <v>8.8095925798865253E-5</v>
      </c>
      <c r="N185" s="22">
        <f t="shared" si="13"/>
        <v>1.3871507146884465E-4</v>
      </c>
      <c r="O185" s="22">
        <f t="shared" si="13"/>
        <v>2.1821516591844536E-4</v>
      </c>
      <c r="P185" s="22">
        <f t="shared" si="13"/>
        <v>3.4315991965766691E-4</v>
      </c>
      <c r="Q185" s="22">
        <f t="shared" si="13"/>
        <v>5.3954594320718477E-4</v>
      </c>
      <c r="R185" s="22">
        <f t="shared" si="13"/>
        <v>8.4826792098912653E-4</v>
      </c>
      <c r="S185" s="22">
        <f t="shared" si="13"/>
        <v>1.333582661690374E-3</v>
      </c>
      <c r="T185" s="22">
        <f t="shared" si="13"/>
        <v>2.0965320202148861E-3</v>
      </c>
      <c r="U185" s="22">
        <f t="shared" si="13"/>
        <v>3.295933395616504E-3</v>
      </c>
      <c r="V185" s="107">
        <f t="shared" si="13"/>
        <v>5.1814848326112752E-3</v>
      </c>
      <c r="W185" s="139">
        <v>16</v>
      </c>
      <c r="X185" s="140">
        <v>-1.2785742369315371E-5</v>
      </c>
      <c r="Y185" s="140">
        <v>-1.2424775384205697E-7</v>
      </c>
      <c r="Z185" s="141">
        <f>F44/Device!$O$6-Y185</f>
        <v>5.1816090803651176E-3</v>
      </c>
      <c r="AA185" s="141">
        <f>E44/Device!$O$6-X185</f>
        <v>-9.2443331200265194E-6</v>
      </c>
      <c r="AB185" s="140">
        <f>(W185*PI()/Device!$C$3)*Device!$F$3</f>
        <v>9.0477868423386028</v>
      </c>
      <c r="AC185" s="5"/>
      <c r="AD185" s="5"/>
    </row>
    <row r="186" spans="1:30">
      <c r="A186" s="112"/>
      <c r="B186" s="107">
        <f t="shared" si="12"/>
        <v>-1.3423496125730403E-5</v>
      </c>
      <c r="C186" s="22">
        <f t="shared" si="13"/>
        <v>-9.1285049066344308E-6</v>
      </c>
      <c r="D186" s="22">
        <f t="shared" si="13"/>
        <v>-5.7620780658912081E-6</v>
      </c>
      <c r="E186" s="22">
        <f t="shared" si="13"/>
        <v>-3.6851385507043815E-6</v>
      </c>
      <c r="F186" s="22">
        <f t="shared" si="13"/>
        <v>-2.3357489574033757E-6</v>
      </c>
      <c r="G186" s="22">
        <f t="shared" si="13"/>
        <v>-1.5186592629246959E-6</v>
      </c>
      <c r="H186" s="22">
        <f t="shared" si="13"/>
        <v>-1.0098818587179497E-6</v>
      </c>
      <c r="I186" s="22">
        <f t="shared" si="13"/>
        <v>-7.3295541430117342E-7</v>
      </c>
      <c r="J186" s="22">
        <f t="shared" si="13"/>
        <v>-6.0366419863682836E-7</v>
      </c>
      <c r="K186" s="22">
        <f t="shared" si="13"/>
        <v>-6.1375194051228764E-7</v>
      </c>
      <c r="L186" s="22">
        <f t="shared" si="13"/>
        <v>-7.5258075646884149E-7</v>
      </c>
      <c r="M186" s="22">
        <f t="shared" si="13"/>
        <v>-1.0668328352115885E-6</v>
      </c>
      <c r="N186" s="22">
        <f t="shared" si="13"/>
        <v>-1.6208097687187073E-6</v>
      </c>
      <c r="O186" s="22">
        <f t="shared" si="13"/>
        <v>-2.5550821469385681E-6</v>
      </c>
      <c r="P186" s="22">
        <f t="shared" si="13"/>
        <v>-4.0819236126430068E-6</v>
      </c>
      <c r="Q186" s="22">
        <f t="shared" si="13"/>
        <v>-6.5689752455026607E-6</v>
      </c>
      <c r="R186" s="22">
        <f t="shared" si="13"/>
        <v>-1.0595426159603292E-5</v>
      </c>
      <c r="S186" s="22">
        <f t="shared" si="13"/>
        <v>-1.7116531555111915E-5</v>
      </c>
      <c r="T186" s="22">
        <f t="shared" si="13"/>
        <v>-2.7662384561339923E-5</v>
      </c>
      <c r="U186" s="22">
        <f t="shared" si="13"/>
        <v>-4.4723266597006988E-5</v>
      </c>
      <c r="V186" s="107">
        <f t="shared" si="13"/>
        <v>-7.2312310613825467E-5</v>
      </c>
      <c r="W186" s="139">
        <v>17</v>
      </c>
      <c r="X186" s="140">
        <v>-6.7917377961110249E-6</v>
      </c>
      <c r="Y186" s="140">
        <v>-1.2271629316447879E-8</v>
      </c>
      <c r="Z186" s="141">
        <f>F45/Device!$O$6-Y186</f>
        <v>-7.2300038984509017E-5</v>
      </c>
      <c r="AA186" s="141">
        <f>E45/Device!$O$6-X186</f>
        <v>-6.6317583296193781E-6</v>
      </c>
      <c r="AB186" s="140">
        <f>(W186*PI()/Device!$C$3)*Device!$F$3</f>
        <v>9.6132735199847659</v>
      </c>
      <c r="AC186" s="5"/>
      <c r="AD186" s="5"/>
    </row>
    <row r="187" spans="1:30">
      <c r="A187" s="112"/>
      <c r="B187" s="107">
        <f t="shared" si="12"/>
        <v>-6.5194208823208704E-6</v>
      </c>
      <c r="C187" s="22">
        <f t="shared" si="13"/>
        <v>-4.0444475528112283E-6</v>
      </c>
      <c r="D187" s="22">
        <f t="shared" si="13"/>
        <v>-2.0895689102720199E-6</v>
      </c>
      <c r="E187" s="22">
        <f t="shared" si="13"/>
        <v>-6.5795459043603796E-7</v>
      </c>
      <c r="F187" s="22">
        <f t="shared" si="13"/>
        <v>6.6228302930110449E-7</v>
      </c>
      <c r="G187" s="22">
        <f t="shared" si="13"/>
        <v>2.165446456169914E-6</v>
      </c>
      <c r="H187" s="22">
        <f t="shared" si="13"/>
        <v>4.2637986284417779E-6</v>
      </c>
      <c r="I187" s="22">
        <f t="shared" si="13"/>
        <v>7.4932536040736586E-6</v>
      </c>
      <c r="J187" s="22">
        <f t="shared" si="13"/>
        <v>1.2717207247976437E-5</v>
      </c>
      <c r="K187" s="22">
        <f t="shared" si="13"/>
        <v>2.1308290530238817E-5</v>
      </c>
      <c r="L187" s="22">
        <f t="shared" si="13"/>
        <v>3.5546177377616089E-5</v>
      </c>
      <c r="M187" s="22">
        <f t="shared" si="13"/>
        <v>5.9192816923242945E-5</v>
      </c>
      <c r="N187" s="22">
        <f t="shared" si="13"/>
        <v>9.8511014527528776E-5</v>
      </c>
      <c r="O187" s="22">
        <f t="shared" si="13"/>
        <v>1.6390227173783552E-4</v>
      </c>
      <c r="P187" s="22">
        <f t="shared" si="13"/>
        <v>2.7267675700587434E-4</v>
      </c>
      <c r="Q187" s="22">
        <f t="shared" si="13"/>
        <v>4.5361936664270399E-4</v>
      </c>
      <c r="R187" s="22">
        <f t="shared" si="13"/>
        <v>7.5462186350214655E-4</v>
      </c>
      <c r="S187" s="22">
        <f t="shared" si="13"/>
        <v>1.2553451711892713E-3</v>
      </c>
      <c r="T187" s="22">
        <f t="shared" si="13"/>
        <v>2.0883147437253894E-3</v>
      </c>
      <c r="U187" s="22">
        <f t="shared" si="13"/>
        <v>3.4739833657688431E-3</v>
      </c>
      <c r="V187" s="107">
        <f t="shared" si="13"/>
        <v>5.7790885264935084E-3</v>
      </c>
      <c r="W187" s="139">
        <v>18</v>
      </c>
      <c r="X187" s="140">
        <v>-2.8589200230044725E-6</v>
      </c>
      <c r="Y187" s="140">
        <v>-6.5531946670717848E-8</v>
      </c>
      <c r="Z187" s="141">
        <f>F46/Device!$O$6-Y187</f>
        <v>5.7791540584401797E-3</v>
      </c>
      <c r="AA187" s="141">
        <f>E46/Device!$O$6-X187</f>
        <v>-3.6605008593163971E-6</v>
      </c>
      <c r="AB187" s="140">
        <f>(W187*PI()/Device!$C$3)*Device!$F$3</f>
        <v>10.178760197630929</v>
      </c>
      <c r="AC187" s="5"/>
      <c r="AD187" s="5"/>
    </row>
    <row r="188" spans="1:30">
      <c r="A188" s="112"/>
      <c r="B188" s="107">
        <f t="shared" si="12"/>
        <v>-3.3966149034638015E-6</v>
      </c>
      <c r="C188" s="22">
        <f t="shared" si="13"/>
        <v>-2.0761881219051594E-6</v>
      </c>
      <c r="D188" s="22">
        <f t="shared" si="13"/>
        <v>-1.2278971592479908E-6</v>
      </c>
      <c r="E188" s="22">
        <f t="shared" si="13"/>
        <v>-7.345352244331664E-7</v>
      </c>
      <c r="F188" s="22">
        <f t="shared" si="13"/>
        <v>-4.4214145394854253E-7</v>
      </c>
      <c r="G188" s="22">
        <f t="shared" si="13"/>
        <v>-2.7848135972582846E-7</v>
      </c>
      <c r="H188" s="22">
        <f t="shared" si="13"/>
        <v>-1.9152901591980284E-7</v>
      </c>
      <c r="I188" s="22">
        <f t="shared" si="13"/>
        <v>-1.6056765642872841E-7</v>
      </c>
      <c r="J188" s="22">
        <f t="shared" si="13"/>
        <v>-1.7424548354812295E-7</v>
      </c>
      <c r="K188" s="22">
        <f t="shared" si="13"/>
        <v>-2.3915249315943649E-7</v>
      </c>
      <c r="L188" s="22">
        <f t="shared" si="13"/>
        <v>-3.7296767390614935E-7</v>
      </c>
      <c r="M188" s="22">
        <f t="shared" si="13"/>
        <v>-6.1685345016662948E-7</v>
      </c>
      <c r="N188" s="22">
        <f t="shared" si="13"/>
        <v>-1.0417918777274806E-6</v>
      </c>
      <c r="O188" s="22">
        <f t="shared" si="13"/>
        <v>-1.7745714068417955E-6</v>
      </c>
      <c r="P188" s="22">
        <f t="shared" si="13"/>
        <v>-3.0309363582357517E-6</v>
      </c>
      <c r="Q188" s="22">
        <f t="shared" si="13"/>
        <v>-5.1832425726274079E-6</v>
      </c>
      <c r="R188" s="22">
        <f t="shared" si="13"/>
        <v>-8.8670522514743468E-6</v>
      </c>
      <c r="S188" s="22">
        <f t="shared" si="13"/>
        <v>-1.5172257319487005E-5</v>
      </c>
      <c r="T188" s="22">
        <f t="shared" si="13"/>
        <v>-2.5962304518730361E-5</v>
      </c>
      <c r="U188" s="22">
        <f t="shared" si="13"/>
        <v>-4.4427946824236283E-5</v>
      </c>
      <c r="V188" s="107">
        <f t="shared" si="13"/>
        <v>-7.6027932838956493E-5</v>
      </c>
      <c r="W188" s="139">
        <v>19</v>
      </c>
      <c r="X188" s="140">
        <v>-6.8668660635755065E-7</v>
      </c>
      <c r="Y188" s="140">
        <v>4.2393932108848519E-9</v>
      </c>
      <c r="Z188" s="141">
        <f>F47/Device!$O$6-Y188</f>
        <v>-7.6032172232167377E-5</v>
      </c>
      <c r="AA188" s="141">
        <f>E47/Device!$O$6-X188</f>
        <v>-2.7099282971062507E-6</v>
      </c>
      <c r="AB188" s="140">
        <f>(W188*PI()/Device!$C$3)*Device!$F$3</f>
        <v>10.74424687527709</v>
      </c>
      <c r="AC188" s="5"/>
      <c r="AD188" s="5"/>
    </row>
    <row r="189" spans="1:30">
      <c r="A189" s="112"/>
      <c r="B189" s="107">
        <f t="shared" si="12"/>
        <v>-1.0787893283205492E-6</v>
      </c>
      <c r="C189" s="22">
        <f t="shared" si="13"/>
        <v>-5.7385312528515155E-7</v>
      </c>
      <c r="D189" s="22">
        <f t="shared" si="13"/>
        <v>-2.5502698648294976E-7</v>
      </c>
      <c r="E189" s="22">
        <f t="shared" si="13"/>
        <v>-1.9280544224504904E-8</v>
      </c>
      <c r="F189" s="22">
        <f t="shared" si="13"/>
        <v>2.1058618827783122E-7</v>
      </c>
      <c r="G189" s="22">
        <f t="shared" si="13"/>
        <v>5.0978731279463708E-7</v>
      </c>
      <c r="H189" s="22">
        <f t="shared" si="13"/>
        <v>9.7654667576613421E-7</v>
      </c>
      <c r="I189" s="22">
        <f t="shared" si="13"/>
        <v>1.7640518692998619E-6</v>
      </c>
      <c r="J189" s="22">
        <f t="shared" si="13"/>
        <v>3.1309127537811464E-6</v>
      </c>
      <c r="K189" s="22">
        <f t="shared" si="13"/>
        <v>5.5259550499174705E-6</v>
      </c>
      <c r="L189" s="22">
        <f t="shared" si="13"/>
        <v>9.7357058870582908E-6</v>
      </c>
      <c r="M189" s="22">
        <f t="shared" si="13"/>
        <v>1.7142593264066555E-5</v>
      </c>
      <c r="N189" s="22">
        <f t="shared" si="13"/>
        <v>3.0178999043548723E-5</v>
      </c>
      <c r="O189" s="22">
        <f t="shared" si="13"/>
        <v>5.312596320621805E-5</v>
      </c>
      <c r="P189" s="22">
        <f t="shared" si="13"/>
        <v>9.35191210267496E-5</v>
      </c>
      <c r="Q189" s="22">
        <f t="shared" si="13"/>
        <v>1.6462326842474299E-4</v>
      </c>
      <c r="R189" s="22">
        <f t="shared" si="13"/>
        <v>2.8978851567950336E-4</v>
      </c>
      <c r="S189" s="22">
        <f t="shared" si="13"/>
        <v>5.1011817890824385E-4</v>
      </c>
      <c r="T189" s="22">
        <f t="shared" si="13"/>
        <v>8.9796696501125151E-4</v>
      </c>
      <c r="U189" s="22">
        <f t="shared" si="13"/>
        <v>1.5807014904652614E-3</v>
      </c>
      <c r="V189" s="107">
        <f t="shared" si="13"/>
        <v>2.7825270392884648E-3</v>
      </c>
      <c r="W189" s="139">
        <v>20</v>
      </c>
      <c r="X189" s="140">
        <v>-8.3110228240854279E-9</v>
      </c>
      <c r="Y189" s="140">
        <v>-2.0880446378312505E-8</v>
      </c>
      <c r="Z189" s="141">
        <f>F48/Device!$O$6-Y189</f>
        <v>2.7825479197348432E-3</v>
      </c>
      <c r="AA189" s="141">
        <f>E48/Device!$O$6-X189</f>
        <v>-1.0704783054964637E-6</v>
      </c>
      <c r="AB189" s="140">
        <f>(W189*PI()/Device!$C$3)*Device!$F$3</f>
        <v>11.309733552923253</v>
      </c>
      <c r="AC189" s="5"/>
      <c r="AD189" s="5"/>
    </row>
    <row r="190" spans="1:30">
      <c r="A190" s="112"/>
      <c r="B190" s="143">
        <v>0</v>
      </c>
      <c r="C190" s="143">
        <v>0.05</v>
      </c>
      <c r="D190" s="143">
        <v>0.1</v>
      </c>
      <c r="E190" s="143">
        <v>0.15</v>
      </c>
      <c r="F190" s="143">
        <v>0.2</v>
      </c>
      <c r="G190" s="143">
        <v>0.25</v>
      </c>
      <c r="H190" s="143">
        <v>0.3</v>
      </c>
      <c r="I190" s="143">
        <v>0.35</v>
      </c>
      <c r="J190" s="143">
        <v>0.4</v>
      </c>
      <c r="K190" s="143">
        <v>0.45</v>
      </c>
      <c r="L190" s="143">
        <v>0.5</v>
      </c>
      <c r="M190" s="143">
        <v>0.55000000000000004</v>
      </c>
      <c r="N190" s="143">
        <v>0.6</v>
      </c>
      <c r="O190" s="143">
        <v>0.65</v>
      </c>
      <c r="P190" s="143">
        <v>0.7</v>
      </c>
      <c r="Q190" s="143">
        <v>0.75</v>
      </c>
      <c r="R190" s="143">
        <v>0.8</v>
      </c>
      <c r="S190" s="143">
        <v>0.85</v>
      </c>
      <c r="T190" s="143">
        <v>0.9</v>
      </c>
      <c r="U190" s="143">
        <v>0.95</v>
      </c>
      <c r="V190" s="143">
        <v>1</v>
      </c>
      <c r="W190" t="s">
        <v>208</v>
      </c>
      <c r="X190" s="22"/>
      <c r="Y190" s="22"/>
      <c r="Z190" s="22"/>
      <c r="AA190" s="22"/>
      <c r="AB190" s="22"/>
      <c r="AC190" s="5"/>
      <c r="AD190" s="5"/>
    </row>
    <row r="191" spans="1:30">
      <c r="B191" s="11"/>
      <c r="C191" s="11"/>
      <c r="D191" s="11"/>
      <c r="E191" s="11"/>
      <c r="F191" s="11"/>
      <c r="G191" s="11"/>
      <c r="H191" s="11"/>
      <c r="I191" s="11"/>
      <c r="J191" s="11"/>
      <c r="K191" s="11"/>
      <c r="L191" s="11"/>
      <c r="Z191" s="5"/>
      <c r="AA191" s="5"/>
      <c r="AB191" s="5"/>
      <c r="AC191" s="5"/>
      <c r="AD191" s="5"/>
    </row>
    <row r="192" spans="1:30">
      <c r="A192"/>
      <c r="B192" t="s">
        <v>233</v>
      </c>
      <c r="C192"/>
      <c r="D192"/>
      <c r="E192"/>
      <c r="F192" t="s">
        <v>291</v>
      </c>
      <c r="G192"/>
      <c r="H192"/>
      <c r="I192" s="78" t="s">
        <v>232</v>
      </c>
      <c r="J192"/>
      <c r="K192"/>
      <c r="L192"/>
      <c r="M192"/>
      <c r="N192"/>
      <c r="O192"/>
      <c r="P192"/>
      <c r="Q192"/>
      <c r="R192"/>
      <c r="S192"/>
      <c r="T192"/>
      <c r="U192"/>
      <c r="V192"/>
    </row>
    <row r="193" spans="1:22">
      <c r="A193"/>
      <c r="B193" s="83">
        <f t="array" ref="B193:V213">TRANSPOSE(Device!$O$6*MMULT(Transform!B6:V26,B169:V189))</f>
        <v>3.3922329210671629E-3</v>
      </c>
      <c r="C193" s="83">
        <v>3.5946732417074245E-3</v>
      </c>
      <c r="D193" s="83">
        <v>4.0671308982250815E-3</v>
      </c>
      <c r="E193" s="83">
        <v>4.6360270119940065E-3</v>
      </c>
      <c r="F193" s="83">
        <v>5.2216631077306452E-3</v>
      </c>
      <c r="G193" s="83">
        <v>5.7634111403068742E-3</v>
      </c>
      <c r="H193" s="83">
        <v>6.2262764683923546E-3</v>
      </c>
      <c r="I193" s="83">
        <v>6.5943214245062784E-3</v>
      </c>
      <c r="J193" s="83">
        <v>6.8605100206803873E-3</v>
      </c>
      <c r="K193" s="83">
        <v>7.0220982430359066E-3</v>
      </c>
      <c r="L193" s="83">
        <v>7.0780674655179787E-3</v>
      </c>
      <c r="M193" s="83">
        <v>7.0283241401973241E-3</v>
      </c>
      <c r="N193" s="83">
        <v>6.8733509060429042E-3</v>
      </c>
      <c r="O193" s="83">
        <v>6.6145703031633089E-3</v>
      </c>
      <c r="P193" s="83">
        <v>6.2553095987334939E-3</v>
      </c>
      <c r="Q193" s="83">
        <v>5.8033798800560836E-3</v>
      </c>
      <c r="R193" s="83">
        <v>5.2765424272969742E-3</v>
      </c>
      <c r="S193" s="83">
        <v>4.7129906219464104E-3</v>
      </c>
      <c r="T193" s="83">
        <v>4.1846878945256405E-3</v>
      </c>
      <c r="U193" s="83">
        <v>3.797600693927981E-3</v>
      </c>
      <c r="V193" s="83">
        <v>3.6543743424113373E-3</v>
      </c>
    </row>
    <row r="194" spans="1:22">
      <c r="A194"/>
      <c r="B194" s="98">
        <v>3.3591128749454538E-3</v>
      </c>
      <c r="C194" s="98">
        <v>3.5523829739404224E-3</v>
      </c>
      <c r="D194" s="98">
        <v>4.0163400676187381E-3</v>
      </c>
      <c r="E194" s="98">
        <v>4.5860929658433046E-3</v>
      </c>
      <c r="F194" s="98">
        <v>5.1727600127313362E-3</v>
      </c>
      <c r="G194" s="98">
        <v>5.7150559316789242E-3</v>
      </c>
      <c r="H194" s="98">
        <v>6.1782255134957111E-3</v>
      </c>
      <c r="I194" s="98">
        <v>6.5464341390504503E-3</v>
      </c>
      <c r="J194" s="98">
        <v>6.8127339132515929E-3</v>
      </c>
      <c r="K194" s="98">
        <v>6.974399712128725E-3</v>
      </c>
      <c r="L194" s="98">
        <v>7.0304306704163499E-3</v>
      </c>
      <c r="M194" s="98">
        <v>6.9807292061445439E-3</v>
      </c>
      <c r="N194" s="98">
        <v>6.8257762101809321E-3</v>
      </c>
      <c r="O194" s="98">
        <v>6.5669757597315451E-3</v>
      </c>
      <c r="P194" s="98">
        <v>6.2076203765381328E-3</v>
      </c>
      <c r="Q194" s="98">
        <v>5.7554372185109138E-3</v>
      </c>
      <c r="R194" s="98">
        <v>5.2280255743141074E-3</v>
      </c>
      <c r="S194" s="98">
        <v>4.6633469603198346E-3</v>
      </c>
      <c r="T194" s="98">
        <v>4.1333167738188499E-3</v>
      </c>
      <c r="U194" s="98">
        <v>3.7445191686428392E-3</v>
      </c>
      <c r="V194" s="98">
        <v>3.6005872808344973E-3</v>
      </c>
    </row>
    <row r="195" spans="1:22">
      <c r="A195"/>
      <c r="B195" s="98">
        <v>3.3063795797042355E-3</v>
      </c>
      <c r="C195" s="98">
        <v>3.4921732677605671E-3</v>
      </c>
      <c r="D195" s="98">
        <v>3.9503761783954055E-3</v>
      </c>
      <c r="E195" s="98">
        <v>4.5235634054455144E-3</v>
      </c>
      <c r="F195" s="98">
        <v>5.1133251558280069E-3</v>
      </c>
      <c r="G195" s="98">
        <v>5.6572492166963853E-3</v>
      </c>
      <c r="H195" s="98">
        <v>6.1212205516862246E-3</v>
      </c>
      <c r="I195" s="98">
        <v>6.4898094225196044E-3</v>
      </c>
      <c r="J195" s="98">
        <v>6.7563087068511314E-3</v>
      </c>
      <c r="K195" s="98">
        <v>6.9180877212209908E-3</v>
      </c>
      <c r="L195" s="98">
        <v>6.9741868695442208E-3</v>
      </c>
      <c r="M195" s="98">
        <v>6.924516680646713E-3</v>
      </c>
      <c r="N195" s="98">
        <v>6.76954284421447E-3</v>
      </c>
      <c r="O195" s="98">
        <v>6.5106246051428408E-3</v>
      </c>
      <c r="P195" s="98">
        <v>6.1509381596613873E-3</v>
      </c>
      <c r="Q195" s="98">
        <v>5.6979607034772697E-3</v>
      </c>
      <c r="R195" s="98">
        <v>5.1687859155534243E-3</v>
      </c>
      <c r="S195" s="98">
        <v>4.6006656667198498E-3</v>
      </c>
      <c r="T195" s="98">
        <v>4.0653407200837103E-3</v>
      </c>
      <c r="U195" s="98">
        <v>3.6712861873446209E-3</v>
      </c>
      <c r="V195" s="98">
        <v>3.5251819048772058E-3</v>
      </c>
    </row>
    <row r="196" spans="1:22">
      <c r="A196"/>
      <c r="B196" s="98">
        <v>3.2400520807490214E-3</v>
      </c>
      <c r="C196" s="98">
        <v>3.4219902320024509E-3</v>
      </c>
      <c r="D196" s="98">
        <v>3.8796347618808703E-3</v>
      </c>
      <c r="E196" s="98">
        <v>4.4592427193231509E-3</v>
      </c>
      <c r="F196" s="98">
        <v>5.0541440785306655E-3</v>
      </c>
      <c r="G196" s="98">
        <v>5.6007597686467047E-3</v>
      </c>
      <c r="H196" s="98">
        <v>6.0660109116467704E-3</v>
      </c>
      <c r="I196" s="98">
        <v>6.4351875908196512E-3</v>
      </c>
      <c r="J196" s="98">
        <v>6.7019687453905817E-3</v>
      </c>
      <c r="K196" s="98">
        <v>6.8638932790282842E-3</v>
      </c>
      <c r="L196" s="98">
        <v>6.9200648968858443E-3</v>
      </c>
      <c r="M196" s="98">
        <v>6.8704143087074728E-3</v>
      </c>
      <c r="N196" s="98">
        <v>6.7153788935414129E-3</v>
      </c>
      <c r="O196" s="98">
        <v>6.4562477748258598E-3</v>
      </c>
      <c r="P196" s="98">
        <v>6.0960014701928363E-3</v>
      </c>
      <c r="Q196" s="98">
        <v>5.6417052933825712E-3</v>
      </c>
      <c r="R196" s="98">
        <v>5.1096036816565046E-3</v>
      </c>
      <c r="S196" s="98">
        <v>4.5357393198898451E-3</v>
      </c>
      <c r="T196" s="98">
        <v>3.991489845996286E-3</v>
      </c>
      <c r="U196" s="98">
        <v>3.588521980153859E-3</v>
      </c>
      <c r="V196" s="98">
        <v>3.438738068679891E-3</v>
      </c>
    </row>
    <row r="197" spans="1:22">
      <c r="A197"/>
      <c r="B197" s="98">
        <v>3.1602558084390959E-3</v>
      </c>
      <c r="C197" s="98">
        <v>3.3412900271364019E-3</v>
      </c>
      <c r="D197" s="98">
        <v>3.8033115673938994E-3</v>
      </c>
      <c r="E197" s="98">
        <v>4.392683474068234E-3</v>
      </c>
      <c r="F197" s="98">
        <v>4.9947691596788791E-3</v>
      </c>
      <c r="G197" s="98">
        <v>5.545107972243505E-3</v>
      </c>
      <c r="H197" s="98">
        <v>6.0120921741116965E-3</v>
      </c>
      <c r="I197" s="98">
        <v>6.3820532779375857E-3</v>
      </c>
      <c r="J197" s="98">
        <v>6.6491931621321812E-3</v>
      </c>
      <c r="K197" s="98">
        <v>6.8112939762742962E-3</v>
      </c>
      <c r="L197" s="98">
        <v>6.8675416046209284E-3</v>
      </c>
      <c r="M197" s="98">
        <v>6.8179000285512707E-3</v>
      </c>
      <c r="N197" s="98">
        <v>6.6627642888607459E-3</v>
      </c>
      <c r="O197" s="98">
        <v>6.4033314044092144E-3</v>
      </c>
      <c r="P197" s="98">
        <v>6.0423089653931887E-3</v>
      </c>
      <c r="Q197" s="98">
        <v>5.5861971508077103E-3</v>
      </c>
      <c r="R197" s="98">
        <v>5.0500465658422176E-3</v>
      </c>
      <c r="S197" s="98">
        <v>4.4681579369738192E-3</v>
      </c>
      <c r="T197" s="98">
        <v>3.9112471716458118E-3</v>
      </c>
      <c r="U197" s="98">
        <v>3.4955196739110601E-3</v>
      </c>
      <c r="V197" s="98">
        <v>3.340481115195059E-3</v>
      </c>
    </row>
    <row r="198" spans="1:22">
      <c r="A198"/>
      <c r="B198" s="98">
        <v>3.0677460088705264E-3</v>
      </c>
      <c r="C198" s="98">
        <v>3.2507762635069393E-3</v>
      </c>
      <c r="D198" s="98">
        <v>3.7224174070051405E-3</v>
      </c>
      <c r="E198" s="98">
        <v>4.3252204895638698E-3</v>
      </c>
      <c r="F198" s="98">
        <v>4.9365305954403573E-3</v>
      </c>
      <c r="G198" s="98">
        <v>5.4915741133085005E-3</v>
      </c>
      <c r="H198" s="98">
        <v>5.9607094446120544E-3</v>
      </c>
      <c r="I198" s="98">
        <v>6.3316358640628434E-3</v>
      </c>
      <c r="J198" s="98">
        <v>6.5992029936467397E-3</v>
      </c>
      <c r="K198" s="98">
        <v>6.7615085356918583E-3</v>
      </c>
      <c r="L198" s="98">
        <v>6.8178340393594255E-3</v>
      </c>
      <c r="M198" s="98">
        <v>6.7681923834594796E-3</v>
      </c>
      <c r="N198" s="98">
        <v>6.6129198015343563E-3</v>
      </c>
      <c r="O198" s="98">
        <v>6.3531049986332369E-3</v>
      </c>
      <c r="P198" s="98">
        <v>5.9911070436540819E-3</v>
      </c>
      <c r="Q198" s="98">
        <v>5.5327215065381881E-3</v>
      </c>
      <c r="R198" s="98">
        <v>4.9914590738865793E-3</v>
      </c>
      <c r="S198" s="98">
        <v>4.3993037150796581E-3</v>
      </c>
      <c r="T198" s="98">
        <v>3.8258434010558602E-3</v>
      </c>
      <c r="U198" s="98">
        <v>3.3932321928463577E-3</v>
      </c>
      <c r="V198" s="98">
        <v>3.2312703735647859E-3</v>
      </c>
    </row>
    <row r="199" spans="1:22">
      <c r="A199"/>
      <c r="B199" s="98">
        <v>2.9623491452703842E-3</v>
      </c>
      <c r="C199" s="98">
        <v>3.150005391151491E-3</v>
      </c>
      <c r="D199" s="98">
        <v>3.6365987478788704E-3</v>
      </c>
      <c r="E199" s="98">
        <v>4.2568110721360108E-3</v>
      </c>
      <c r="F199" s="98">
        <v>4.8793646898616623E-3</v>
      </c>
      <c r="G199" s="98">
        <v>5.4400276579556883E-3</v>
      </c>
      <c r="H199" s="98">
        <v>5.9116871253969572E-3</v>
      </c>
      <c r="I199" s="98">
        <v>6.2837407974844824E-3</v>
      </c>
      <c r="J199" s="98">
        <v>6.5517932058569246E-3</v>
      </c>
      <c r="K199" s="98">
        <v>6.7143297865269527E-3</v>
      </c>
      <c r="L199" s="98">
        <v>6.7707328358086859E-3</v>
      </c>
      <c r="M199" s="98">
        <v>6.7210845096676922E-3</v>
      </c>
      <c r="N199" s="98">
        <v>6.5656411044698717E-3</v>
      </c>
      <c r="O199" s="98">
        <v>6.3053757204162711E-3</v>
      </c>
      <c r="P199" s="98">
        <v>5.942223636280477E-3</v>
      </c>
      <c r="Q199" s="98">
        <v>5.4811564665145328E-3</v>
      </c>
      <c r="R199" s="98">
        <v>4.933796971681728E-3</v>
      </c>
      <c r="S199" s="98">
        <v>4.3291918766912903E-3</v>
      </c>
      <c r="T199" s="98">
        <v>3.7350962380378098E-3</v>
      </c>
      <c r="U199" s="98">
        <v>3.2810979400156072E-3</v>
      </c>
      <c r="V199" s="98">
        <v>3.1104276806676978E-3</v>
      </c>
    </row>
    <row r="200" spans="1:22">
      <c r="A200"/>
      <c r="B200" s="98">
        <v>2.8440327647927038E-3</v>
      </c>
      <c r="C200" s="98">
        <v>3.0389410135571878E-3</v>
      </c>
      <c r="D200" s="98">
        <v>3.5462307605666548E-3</v>
      </c>
      <c r="E200" s="98">
        <v>4.188146643851226E-3</v>
      </c>
      <c r="F200" s="98">
        <v>4.8239103432153622E-3</v>
      </c>
      <c r="G200" s="98">
        <v>5.3910227509141231E-3</v>
      </c>
      <c r="H200" s="98">
        <v>5.865523226323297E-3</v>
      </c>
      <c r="I200" s="98">
        <v>6.238844254793814E-3</v>
      </c>
      <c r="J200" s="98">
        <v>6.5074266220931549E-3</v>
      </c>
      <c r="K200" s="98">
        <v>6.6702185876195228E-3</v>
      </c>
      <c r="L200" s="98">
        <v>6.7266954681991639E-3</v>
      </c>
      <c r="M200" s="98">
        <v>6.6770373869762985E-3</v>
      </c>
      <c r="N200" s="98">
        <v>6.5213913844075688E-3</v>
      </c>
      <c r="O200" s="98">
        <v>6.2606210339131094E-3</v>
      </c>
      <c r="P200" s="98">
        <v>5.8961599483221211E-3</v>
      </c>
      <c r="Q200" s="98">
        <v>5.4320649808946141E-3</v>
      </c>
      <c r="R200" s="98">
        <v>4.8777199734406553E-3</v>
      </c>
      <c r="S200" s="98">
        <v>4.258572909560031E-3</v>
      </c>
      <c r="T200" s="98">
        <v>3.6395117925637605E-3</v>
      </c>
      <c r="U200" s="98">
        <v>3.1591226032930486E-3</v>
      </c>
      <c r="V200" s="98">
        <v>2.9778252673906568E-3</v>
      </c>
    </row>
    <row r="201" spans="1:22">
      <c r="A201" s="112" t="s">
        <v>179</v>
      </c>
      <c r="B201" s="98">
        <v>2.7122938442326462E-3</v>
      </c>
      <c r="C201" s="98">
        <v>2.9169972549616496E-3</v>
      </c>
      <c r="D201" s="98">
        <v>3.4511706053125808E-3</v>
      </c>
      <c r="E201" s="98">
        <v>4.1194168888046192E-3</v>
      </c>
      <c r="F201" s="98">
        <v>4.7702593325776995E-3</v>
      </c>
      <c r="G201" s="98">
        <v>5.3445485809120279E-3</v>
      </c>
      <c r="H201" s="98">
        <v>5.8221396273990178E-3</v>
      </c>
      <c r="I201" s="98">
        <v>6.1968449289206556E-3</v>
      </c>
      <c r="J201" s="98">
        <v>6.4659856624009193E-3</v>
      </c>
      <c r="K201" s="98">
        <v>6.6290564647046015E-3</v>
      </c>
      <c r="L201" s="98">
        <v>6.6855986357871808E-3</v>
      </c>
      <c r="M201" s="98">
        <v>6.6359328714363109E-3</v>
      </c>
      <c r="N201" s="98">
        <v>6.4800538575436901E-3</v>
      </c>
      <c r="O201" s="98">
        <v>6.2187416376362353E-3</v>
      </c>
      <c r="P201" s="98">
        <v>5.8528421793330775E-3</v>
      </c>
      <c r="Q201" s="98">
        <v>5.3854468886450216E-3</v>
      </c>
      <c r="R201" s="98">
        <v>4.8233437521872976E-3</v>
      </c>
      <c r="S201" s="98">
        <v>4.187697191571328E-3</v>
      </c>
      <c r="T201" s="98">
        <v>3.5390491506445197E-3</v>
      </c>
      <c r="U201" s="98">
        <v>3.0266150435617439E-3</v>
      </c>
      <c r="V201" s="98">
        <v>2.8326333776495642E-3</v>
      </c>
    </row>
    <row r="202" spans="1:22">
      <c r="A202" s="112" t="s">
        <v>203</v>
      </c>
      <c r="B202" s="98">
        <v>2.5666454390847779E-3</v>
      </c>
      <c r="C202" s="98">
        <v>2.7837233536129888E-3</v>
      </c>
      <c r="D202" s="98">
        <v>3.3517144195268681E-3</v>
      </c>
      <c r="E202" s="98">
        <v>4.0512739748561162E-3</v>
      </c>
      <c r="F202" s="98">
        <v>4.7189025353813301E-3</v>
      </c>
      <c r="G202" s="98">
        <v>5.3009760603300116E-3</v>
      </c>
      <c r="H202" s="98">
        <v>5.7818276800548594E-3</v>
      </c>
      <c r="I202" s="98">
        <v>6.158011053803438E-3</v>
      </c>
      <c r="J202" s="98">
        <v>6.427718478768862E-3</v>
      </c>
      <c r="K202" s="98">
        <v>6.5910924854306946E-3</v>
      </c>
      <c r="L202" s="98">
        <v>6.6476842175164216E-3</v>
      </c>
      <c r="M202" s="98">
        <v>6.5980202653700146E-3</v>
      </c>
      <c r="N202" s="98">
        <v>6.4418772895891109E-3</v>
      </c>
      <c r="O202" s="98">
        <v>6.1800075618511068E-3</v>
      </c>
      <c r="P202" s="98">
        <v>5.812565862767325E-3</v>
      </c>
      <c r="Q202" s="98">
        <v>5.3416839057272725E-3</v>
      </c>
      <c r="R202" s="98">
        <v>4.7711839181191762E-3</v>
      </c>
      <c r="S202" s="98">
        <v>4.1172757624379696E-3</v>
      </c>
      <c r="T202" s="98">
        <v>3.4340837964789831E-3</v>
      </c>
      <c r="U202" s="98">
        <v>2.8831092629271245E-3</v>
      </c>
      <c r="V202" s="98">
        <v>2.6742640086121214E-3</v>
      </c>
    </row>
    <row r="203" spans="1:22">
      <c r="A203" s="112" t="s">
        <v>179</v>
      </c>
      <c r="B203" s="98">
        <v>2.4062819480460979E-3</v>
      </c>
      <c r="C203" s="98">
        <v>2.6382461568278566E-3</v>
      </c>
      <c r="D203" s="98">
        <v>3.247920585692956E-3</v>
      </c>
      <c r="E203" s="98">
        <v>3.9841541662898224E-3</v>
      </c>
      <c r="F203" s="98">
        <v>4.670031029450984E-3</v>
      </c>
      <c r="G203" s="98">
        <v>5.2603615384708155E-3</v>
      </c>
      <c r="H203" s="98">
        <v>5.7445509920103083E-3</v>
      </c>
      <c r="I203" s="98">
        <v>6.1222856737086677E-3</v>
      </c>
      <c r="J203" s="98">
        <v>6.3925433378147515E-3</v>
      </c>
      <c r="K203" s="98">
        <v>6.5562491350761127E-3</v>
      </c>
      <c r="L203" s="98">
        <v>6.6128641472907408E-3</v>
      </c>
      <c r="M203" s="98">
        <v>6.5632224103444404E-3</v>
      </c>
      <c r="N203" s="98">
        <v>6.4067807906131808E-3</v>
      </c>
      <c r="O203" s="98">
        <v>6.1443640610188447E-3</v>
      </c>
      <c r="P203" s="98">
        <v>5.7752993741281089E-3</v>
      </c>
      <c r="Q203" s="98">
        <v>5.3008441915773415E-3</v>
      </c>
      <c r="R203" s="98">
        <v>4.721457712354586E-3</v>
      </c>
      <c r="S203" s="98">
        <v>4.0478033328648546E-3</v>
      </c>
      <c r="T203" s="98">
        <v>3.3247382628982173E-3</v>
      </c>
      <c r="U203" s="98">
        <v>2.7276340722838721E-3</v>
      </c>
      <c r="V203" s="98">
        <v>2.5016794757410318E-3</v>
      </c>
    </row>
    <row r="204" spans="1:22">
      <c r="A204"/>
      <c r="B204" s="98">
        <v>2.2303868633773071E-3</v>
      </c>
      <c r="C204" s="98">
        <v>2.479644436983616E-3</v>
      </c>
      <c r="D204" s="98">
        <v>3.1402108223168245E-3</v>
      </c>
      <c r="E204" s="98">
        <v>3.9188672307147454E-3</v>
      </c>
      <c r="F204" s="98">
        <v>4.6240996876125706E-3</v>
      </c>
      <c r="G204" s="98">
        <v>5.2230152533209451E-3</v>
      </c>
      <c r="H204" s="98">
        <v>5.7105118912940747E-3</v>
      </c>
      <c r="I204" s="98">
        <v>6.0898560781359355E-3</v>
      </c>
      <c r="J204" s="98">
        <v>6.3606162774833119E-3</v>
      </c>
      <c r="K204" s="98">
        <v>6.524691737445543E-3</v>
      </c>
      <c r="L204" s="98">
        <v>6.5812881108702039E-3</v>
      </c>
      <c r="M204" s="98">
        <v>6.5317049246666542E-3</v>
      </c>
      <c r="N204" s="98">
        <v>6.3749210854029273E-3</v>
      </c>
      <c r="O204" s="98">
        <v>6.1120004796215814E-3</v>
      </c>
      <c r="P204" s="98">
        <v>5.7412495573721843E-3</v>
      </c>
      <c r="Q204" s="98">
        <v>5.2632497048266157E-3</v>
      </c>
      <c r="R204" s="98">
        <v>4.6746459784036557E-3</v>
      </c>
      <c r="S204" s="98">
        <v>3.9801466395462393E-3</v>
      </c>
      <c r="T204" s="98">
        <v>3.2114880157551764E-3</v>
      </c>
      <c r="U204" s="98">
        <v>2.5592282201836545E-3</v>
      </c>
      <c r="V204" s="98">
        <v>2.3139754233300505E-3</v>
      </c>
    </row>
    <row r="205" spans="1:22">
      <c r="A205"/>
      <c r="B205" s="98">
        <v>2.0379422682866239E-3</v>
      </c>
      <c r="C205" s="98">
        <v>2.3065235692989474E-3</v>
      </c>
      <c r="D205" s="98">
        <v>3.0289598334033818E-3</v>
      </c>
      <c r="E205" s="98">
        <v>3.8561546667966514E-3</v>
      </c>
      <c r="F205" s="98">
        <v>4.5813563184081306E-3</v>
      </c>
      <c r="G205" s="98">
        <v>5.189038910959955E-3</v>
      </c>
      <c r="H205" s="98">
        <v>5.6796866068998418E-3</v>
      </c>
      <c r="I205" s="98">
        <v>6.060693144805388E-3</v>
      </c>
      <c r="J205" s="98">
        <v>6.3318682698758292E-3</v>
      </c>
      <c r="K205" s="98">
        <v>6.4963682079599233E-3</v>
      </c>
      <c r="L205" s="98">
        <v>6.5528811906103443E-3</v>
      </c>
      <c r="M205" s="98">
        <v>6.5034161022931389E-3</v>
      </c>
      <c r="N205" s="98">
        <v>6.3462299348906849E-3</v>
      </c>
      <c r="O205" s="98">
        <v>6.0828900024743884E-3</v>
      </c>
      <c r="P205" s="98">
        <v>5.7103973182871135E-3</v>
      </c>
      <c r="Q205" s="98">
        <v>5.2290142946666398E-3</v>
      </c>
      <c r="R205" s="98">
        <v>4.6310224851560666E-3</v>
      </c>
      <c r="S205" s="98">
        <v>3.9151044391615162E-3</v>
      </c>
      <c r="T205" s="98">
        <v>3.0947568714529403E-3</v>
      </c>
      <c r="U205" s="98">
        <v>2.3763981801081715E-3</v>
      </c>
      <c r="V205" s="98">
        <v>2.1099550502113101E-3</v>
      </c>
    </row>
    <row r="206" spans="1:22">
      <c r="A206"/>
      <c r="B206" s="98">
        <v>1.8280043552350645E-3</v>
      </c>
      <c r="C206" s="98">
        <v>2.1171925608563626E-3</v>
      </c>
      <c r="D206" s="98">
        <v>2.9149753556233261E-3</v>
      </c>
      <c r="E206" s="98">
        <v>3.7971067862799229E-3</v>
      </c>
      <c r="F206" s="98">
        <v>4.5422274844119075E-3</v>
      </c>
      <c r="G206" s="98">
        <v>5.1587232805196878E-3</v>
      </c>
      <c r="H206" s="98">
        <v>5.6522195530749487E-3</v>
      </c>
      <c r="I206" s="98">
        <v>6.0349503446630618E-3</v>
      </c>
      <c r="J206" s="98">
        <v>6.3064012632124489E-3</v>
      </c>
      <c r="K206" s="98">
        <v>6.4714080158844306E-3</v>
      </c>
      <c r="L206" s="98">
        <v>6.5277400871806696E-3</v>
      </c>
      <c r="M206" s="98">
        <v>6.4784857467918514E-3</v>
      </c>
      <c r="N206" s="98">
        <v>6.3208098934790583E-3</v>
      </c>
      <c r="O206" s="98">
        <v>6.057188260932103E-3</v>
      </c>
      <c r="P206" s="98">
        <v>5.682891267204746E-3</v>
      </c>
      <c r="Q206" s="98">
        <v>5.1984404887980597E-3</v>
      </c>
      <c r="R206" s="98">
        <v>4.5910384088957154E-3</v>
      </c>
      <c r="S206" s="98">
        <v>3.8538243920935421E-3</v>
      </c>
      <c r="T206" s="98">
        <v>2.9754017988541069E-3</v>
      </c>
      <c r="U206" s="98">
        <v>2.1773909470819961E-3</v>
      </c>
      <c r="V206" s="98">
        <v>1.8885993084838363E-3</v>
      </c>
    </row>
    <row r="207" spans="1:22">
      <c r="A207"/>
      <c r="B207" s="98">
        <v>1.5996689623585375E-3</v>
      </c>
      <c r="C207" s="98">
        <v>1.9092165912073691E-3</v>
      </c>
      <c r="D207" s="98">
        <v>2.7992853534259507E-3</v>
      </c>
      <c r="E207" s="98">
        <v>3.7428295165581982E-3</v>
      </c>
      <c r="F207" s="98">
        <v>4.5069598600671855E-3</v>
      </c>
      <c r="G207" s="98">
        <v>5.1322038283091098E-3</v>
      </c>
      <c r="H207" s="98">
        <v>5.628076339262187E-3</v>
      </c>
      <c r="I207" s="98">
        <v>6.0126216043982841E-3</v>
      </c>
      <c r="J207" s="98">
        <v>6.2841433775782532E-3</v>
      </c>
      <c r="K207" s="98">
        <v>6.4497803506948399E-3</v>
      </c>
      <c r="L207" s="98">
        <v>6.5057887783761944E-3</v>
      </c>
      <c r="M207" s="98">
        <v>6.4568834467424807E-3</v>
      </c>
      <c r="N207" s="98">
        <v>6.2985896869178692E-3</v>
      </c>
      <c r="O207" s="98">
        <v>6.0348914940601935E-3</v>
      </c>
      <c r="P207" s="98">
        <v>5.6587009946289001E-3</v>
      </c>
      <c r="Q207" s="98">
        <v>5.1716754689289631E-3</v>
      </c>
      <c r="R207" s="98">
        <v>4.5549636422521434E-3</v>
      </c>
      <c r="S207" s="98">
        <v>3.7974712831003897E-3</v>
      </c>
      <c r="T207" s="98">
        <v>2.8545066777223818E-3</v>
      </c>
      <c r="U207" s="98">
        <v>1.9596558829057557E-3</v>
      </c>
      <c r="V207" s="98">
        <v>1.6488607997575809E-3</v>
      </c>
    </row>
    <row r="208" spans="1:22">
      <c r="A208"/>
      <c r="B208" s="98">
        <v>1.3524699917730348E-3</v>
      </c>
      <c r="C208" s="98">
        <v>1.6793469969211541E-3</v>
      </c>
      <c r="D208" s="98">
        <v>2.6836556166948745E-3</v>
      </c>
      <c r="E208" s="98">
        <v>3.694742851332145E-3</v>
      </c>
      <c r="F208" s="98">
        <v>4.4759133621580576E-3</v>
      </c>
      <c r="G208" s="98">
        <v>5.1097654308541653E-3</v>
      </c>
      <c r="H208" s="98">
        <v>5.6073492706088931E-3</v>
      </c>
      <c r="I208" s="98">
        <v>5.9938489311815212E-3</v>
      </c>
      <c r="J208" s="98">
        <v>6.2651558405188573E-3</v>
      </c>
      <c r="K208" s="98">
        <v>6.4316019679793611E-3</v>
      </c>
      <c r="L208" s="98">
        <v>6.487085559350762E-3</v>
      </c>
      <c r="M208" s="98">
        <v>6.4387263189067791E-3</v>
      </c>
      <c r="N208" s="98">
        <v>6.2796309319017585E-3</v>
      </c>
      <c r="O208" s="98">
        <v>6.0161438472024877E-3</v>
      </c>
      <c r="P208" s="98">
        <v>5.6379220746024675E-3</v>
      </c>
      <c r="Q208" s="98">
        <v>5.1490150896724481E-3</v>
      </c>
      <c r="R208" s="98">
        <v>4.5231787910451392E-3</v>
      </c>
      <c r="S208" s="98">
        <v>3.7475247507699123E-3</v>
      </c>
      <c r="T208" s="98">
        <v>2.7339074245709308E-3</v>
      </c>
      <c r="U208" s="98">
        <v>1.7198431505344124E-3</v>
      </c>
      <c r="V208" s="98">
        <v>1.390217806665512E-3</v>
      </c>
    </row>
    <row r="209" spans="1:26">
      <c r="A209"/>
      <c r="B209" s="98">
        <v>1.086664730458653E-3</v>
      </c>
      <c r="C209" s="98">
        <v>1.4228311941992388E-3</v>
      </c>
      <c r="D209" s="98">
        <v>2.570652147734069E-3</v>
      </c>
      <c r="E209" s="98">
        <v>3.6542494788274222E-3</v>
      </c>
      <c r="F209" s="98">
        <v>4.4492771025868233E-3</v>
      </c>
      <c r="G209" s="98">
        <v>5.0915548599536429E-3</v>
      </c>
      <c r="H209" s="98">
        <v>5.589982521995455E-3</v>
      </c>
      <c r="I209" s="98">
        <v>5.9786411157084305E-3</v>
      </c>
      <c r="J209" s="98">
        <v>6.2493583698769381E-3</v>
      </c>
      <c r="K209" s="98">
        <v>6.4168571496542063E-3</v>
      </c>
      <c r="L209" s="98">
        <v>6.4715484016273171E-3</v>
      </c>
      <c r="M209" s="98">
        <v>6.4239990392080341E-3</v>
      </c>
      <c r="N209" s="98">
        <v>6.263853700473586E-3</v>
      </c>
      <c r="O209" s="98">
        <v>6.00095625212282E-3</v>
      </c>
      <c r="P209" s="98">
        <v>5.6205015441498996E-3</v>
      </c>
      <c r="Q209" s="98">
        <v>5.1306164478225804E-3</v>
      </c>
      <c r="R209" s="98">
        <v>4.4958912383959377E-3</v>
      </c>
      <c r="S209" s="98">
        <v>3.705447325403316E-3</v>
      </c>
      <c r="T209" s="98">
        <v>2.6162659813867249E-3</v>
      </c>
      <c r="U209" s="98">
        <v>1.4530316837411282E-3</v>
      </c>
      <c r="V209" s="98">
        <v>1.1128290250817473E-3</v>
      </c>
    </row>
    <row r="210" spans="1:26">
      <c r="A210"/>
      <c r="B210" s="98">
        <v>8.0409092759110422E-4</v>
      </c>
      <c r="C210" s="98">
        <v>1.1328263309919445E-3</v>
      </c>
      <c r="D210" s="98">
        <v>2.4644541129504234E-3</v>
      </c>
      <c r="E210" s="98">
        <v>3.6228505685353195E-3</v>
      </c>
      <c r="F210" s="98">
        <v>4.4273464925784628E-3</v>
      </c>
      <c r="G210" s="98">
        <v>5.0778102786513558E-3</v>
      </c>
      <c r="H210" s="98">
        <v>5.5760441956084483E-3</v>
      </c>
      <c r="I210" s="98">
        <v>5.9671164551560844E-3</v>
      </c>
      <c r="J210" s="98">
        <v>6.2367971870945366E-3</v>
      </c>
      <c r="K210" s="98">
        <v>6.4056434636835134E-3</v>
      </c>
      <c r="L210" s="98">
        <v>6.45922182556665E-3</v>
      </c>
      <c r="M210" s="98">
        <v>6.412799467632381E-3</v>
      </c>
      <c r="N210" s="98">
        <v>6.2513044580147798E-3</v>
      </c>
      <c r="O210" s="98">
        <v>5.9894486983946256E-3</v>
      </c>
      <c r="P210" s="98">
        <v>5.6065098397053044E-3</v>
      </c>
      <c r="Q210" s="98">
        <v>5.1167263037754764E-3</v>
      </c>
      <c r="R210" s="98">
        <v>4.4734120872054481E-3</v>
      </c>
      <c r="S210" s="98">
        <v>3.672795882072834E-3</v>
      </c>
      <c r="T210" s="98">
        <v>2.50589990740529E-3</v>
      </c>
      <c r="U210" s="98">
        <v>1.152186227753976E-3</v>
      </c>
      <c r="V210" s="98">
        <v>8.1853365409133999E-4</v>
      </c>
    </row>
    <row r="211" spans="1:26">
      <c r="A211"/>
      <c r="B211" s="98">
        <v>5.092843167619366E-4</v>
      </c>
      <c r="C211" s="98">
        <v>7.9895083405741427E-4</v>
      </c>
      <c r="D211" s="98">
        <v>2.3715316012742908E-3</v>
      </c>
      <c r="E211" s="98">
        <v>3.6015962237346544E-3</v>
      </c>
      <c r="F211" s="98">
        <v>4.4103683607868982E-3</v>
      </c>
      <c r="G211" s="98">
        <v>5.0685539885808812E-3</v>
      </c>
      <c r="H211" s="98">
        <v>5.5655312304538837E-3</v>
      </c>
      <c r="I211" s="98">
        <v>5.9592257760000978E-3</v>
      </c>
      <c r="J211" s="98">
        <v>6.2274369920490872E-3</v>
      </c>
      <c r="K211" s="98">
        <v>6.3979027830826322E-3</v>
      </c>
      <c r="L211" s="98">
        <v>6.4500658376571646E-3</v>
      </c>
      <c r="M211" s="98">
        <v>6.4050696101391252E-3</v>
      </c>
      <c r="N211" s="98">
        <v>6.2419484557485532E-3</v>
      </c>
      <c r="O211" s="98">
        <v>5.9815729765055866E-3</v>
      </c>
      <c r="P211" s="98">
        <v>5.5959466950276154E-3</v>
      </c>
      <c r="Q211" s="98">
        <v>5.1073727218871956E-3</v>
      </c>
      <c r="R211" s="98">
        <v>4.4560035262093452E-3</v>
      </c>
      <c r="S211" s="98">
        <v>3.6506643351693849E-3</v>
      </c>
      <c r="T211" s="98">
        <v>2.4094870395246801E-3</v>
      </c>
      <c r="U211" s="98">
        <v>8.0661612779611073E-4</v>
      </c>
      <c r="V211" s="98">
        <v>5.1187781292676637E-4</v>
      </c>
    </row>
    <row r="212" spans="1:26">
      <c r="A212"/>
      <c r="B212" s="98">
        <v>2.1168357178039983E-4</v>
      </c>
      <c r="C212" s="98">
        <v>4.0537653413832763E-4</v>
      </c>
      <c r="D212" s="98">
        <v>2.302398766389427E-3</v>
      </c>
      <c r="E212" s="98">
        <v>3.5906905642786938E-3</v>
      </c>
      <c r="F212" s="98">
        <v>4.3989950949584588E-3</v>
      </c>
      <c r="G212" s="98">
        <v>5.0636662212545083E-3</v>
      </c>
      <c r="H212" s="98">
        <v>5.5587057968977298E-3</v>
      </c>
      <c r="I212" s="98">
        <v>5.9548922442254886E-3</v>
      </c>
      <c r="J212" s="98">
        <v>6.2214645549660292E-3</v>
      </c>
      <c r="K212" s="98">
        <v>6.3935791668572545E-3</v>
      </c>
      <c r="L212" s="98">
        <v>6.4442517904593549E-3</v>
      </c>
      <c r="M212" s="98">
        <v>6.4007531150949573E-3</v>
      </c>
      <c r="N212" s="98">
        <v>6.2359738337667212E-3</v>
      </c>
      <c r="O212" s="98">
        <v>5.9772511165074862E-3</v>
      </c>
      <c r="P212" s="98">
        <v>5.5890790361507129E-3</v>
      </c>
      <c r="Q212" s="98">
        <v>5.1024352950042482E-3</v>
      </c>
      <c r="R212" s="98">
        <v>4.444337746789693E-3</v>
      </c>
      <c r="S212" s="98">
        <v>3.6392714895462012E-3</v>
      </c>
      <c r="T212" s="98">
        <v>2.3378610868863229E-3</v>
      </c>
      <c r="U212" s="98">
        <v>4.0007048177904205E-4</v>
      </c>
      <c r="V212" s="98">
        <v>2.0248232266522413E-4</v>
      </c>
    </row>
    <row r="213" spans="1:26">
      <c r="A213"/>
      <c r="B213" s="83">
        <v>-7.0963467979357853E-5</v>
      </c>
      <c r="C213" s="83">
        <v>-7.2762167004858936E-5</v>
      </c>
      <c r="D213" s="83">
        <v>2.2739434837840129E-3</v>
      </c>
      <c r="E213" s="83">
        <v>3.5880729518693593E-3</v>
      </c>
      <c r="F213" s="83">
        <v>4.3945784767870357E-3</v>
      </c>
      <c r="G213" s="83">
        <v>5.0623298320620052E-3</v>
      </c>
      <c r="H213" s="83">
        <v>5.5561159502106579E-3</v>
      </c>
      <c r="I213" s="83">
        <v>5.9535963139546446E-3</v>
      </c>
      <c r="J213" s="83">
        <v>6.219236428404714E-3</v>
      </c>
      <c r="K213" s="83">
        <v>6.3922434743448045E-3</v>
      </c>
      <c r="L213" s="83">
        <v>6.4420931878185206E-3</v>
      </c>
      <c r="M213" s="83">
        <v>6.3994192715373073E-3</v>
      </c>
      <c r="N213" s="83">
        <v>6.2337409313711284E-3</v>
      </c>
      <c r="O213" s="83">
        <v>5.9759580228442794E-3</v>
      </c>
      <c r="P213" s="83">
        <v>5.5864659018020043E-3</v>
      </c>
      <c r="Q213" s="83">
        <v>5.1010833236008754E-3</v>
      </c>
      <c r="R213" s="83">
        <v>4.4398030463798643E-3</v>
      </c>
      <c r="S213" s="83">
        <v>3.6365110229982203E-3</v>
      </c>
      <c r="T213" s="83">
        <v>2.3084111197591546E-3</v>
      </c>
      <c r="U213" s="83">
        <v>-9.2995449493984649E-5</v>
      </c>
      <c r="V213" s="83">
        <v>-9.1575605656702298E-5</v>
      </c>
    </row>
    <row r="214" spans="1:26">
      <c r="A214" s="4"/>
      <c r="B214" s="4"/>
      <c r="C214" s="4"/>
      <c r="I214" s="4"/>
    </row>
    <row r="215" spans="1:26">
      <c r="A215"/>
      <c r="B215" t="s">
        <v>226</v>
      </c>
      <c r="C215"/>
      <c r="D215"/>
      <c r="E215"/>
      <c r="F215"/>
      <c r="G215"/>
      <c r="I215" s="49"/>
    </row>
    <row r="216" spans="1:26">
      <c r="A216"/>
      <c r="B216" s="112" t="s">
        <v>0</v>
      </c>
      <c r="C216" s="112" t="s">
        <v>210</v>
      </c>
      <c r="D216"/>
      <c r="E216" s="112" t="s">
        <v>190</v>
      </c>
      <c r="F216" s="112" t="s">
        <v>191</v>
      </c>
      <c r="G216" s="112" t="s">
        <v>219</v>
      </c>
      <c r="I216" s="49"/>
      <c r="X216" s="1"/>
      <c r="Y216" s="1"/>
      <c r="Z216" s="1"/>
    </row>
    <row r="217" spans="1:26">
      <c r="A217" s="112"/>
      <c r="B217" s="138">
        <f>Device!$O$6*($E217-$F217+0.5*$B$97*$T$119^2/$M$119)</f>
        <v>-5.0163090878821144E-4</v>
      </c>
      <c r="C217" s="138">
        <f>Device!$O$6*($E217-$F217-0.5*$B$97*$T$119^2/$M$119)</f>
        <v>-1.3527289550825795E-3</v>
      </c>
      <c r="D217" s="139">
        <v>0</v>
      </c>
      <c r="E217" s="22">
        <f t="shared" ref="E217:E237" si="14">Z169</f>
        <v>0.17107712395160501</v>
      </c>
      <c r="F217" s="22">
        <f t="shared" ref="F217:F237" si="15">AA169</f>
        <v>0.20716820732783683</v>
      </c>
      <c r="G217" s="35"/>
      <c r="I217" s="4" t="s">
        <v>235</v>
      </c>
    </row>
    <row r="218" spans="1:26">
      <c r="A218" s="112"/>
      <c r="B218" s="107">
        <f>Device!$O$6*$G218*($E218/SINH($G218)-$F218/TANH($G218))</f>
        <v>1.8080715903159599E-5</v>
      </c>
      <c r="C218" s="107">
        <f>Device!$O$6*$G218*($E218/TANH($G218)-$F218/SINH($G218))</f>
        <v>4.3110805670968294E-5</v>
      </c>
      <c r="D218" s="139">
        <v>1</v>
      </c>
      <c r="E218" s="22">
        <f t="shared" si="14"/>
        <v>3.7077337948055525E-3</v>
      </c>
      <c r="F218" s="22">
        <f t="shared" si="15"/>
        <v>2.547527427091089E-3</v>
      </c>
      <c r="G218" s="22">
        <f t="shared" ref="G218:G237" si="16">AB170</f>
        <v>0.56548667764616267</v>
      </c>
      <c r="H218" s="5"/>
      <c r="I218" s="5"/>
      <c r="J218" s="5"/>
      <c r="K218" s="5"/>
      <c r="L218" s="5"/>
      <c r="M218" s="5"/>
      <c r="N218" s="5"/>
      <c r="O218" s="5"/>
      <c r="P218" s="5"/>
      <c r="Q218" s="5"/>
      <c r="R218" s="5"/>
      <c r="S218" s="5"/>
      <c r="T218" s="5"/>
      <c r="U218" s="5"/>
    </row>
    <row r="219" spans="1:26">
      <c r="A219" s="112"/>
      <c r="B219" s="107">
        <f>Device!$O$6*$G219*($E219/SINH($G219)-$F219/TANH($G219))</f>
        <v>2.3545711484261307E-5</v>
      </c>
      <c r="C219" s="107">
        <f>Device!$O$6*$G219*($E219/TANH($G219)-$F219/SINH($G219))</f>
        <v>-2.5971882029566522E-3</v>
      </c>
      <c r="D219" s="139">
        <v>2</v>
      </c>
      <c r="E219" s="22">
        <f t="shared" si="14"/>
        <v>-0.11075747226181357</v>
      </c>
      <c r="F219" s="22">
        <f t="shared" si="15"/>
        <v>-6.540164870107136E-2</v>
      </c>
      <c r="G219" s="22">
        <f t="shared" si="16"/>
        <v>1.1309733552923253</v>
      </c>
      <c r="H219" s="5"/>
      <c r="I219" s="5"/>
      <c r="J219" s="5"/>
      <c r="K219" s="5"/>
      <c r="L219" s="5"/>
      <c r="M219" s="5"/>
      <c r="N219" s="5"/>
      <c r="O219" s="5"/>
      <c r="P219" s="5"/>
      <c r="Q219" s="5"/>
      <c r="R219" s="5"/>
      <c r="S219" s="5"/>
      <c r="T219" s="5"/>
      <c r="U219" s="5"/>
    </row>
    <row r="220" spans="1:26">
      <c r="A220" s="112"/>
      <c r="B220" s="107">
        <f>Device!$O$6*$G220*($E220/SINH($G220)-$F220/TANH($G220))</f>
        <v>2.2620923712139595E-5</v>
      </c>
      <c r="C220" s="107">
        <f>Device!$O$6*$G220*($E220/TANH($G220)-$F220/SINH($G220))</f>
        <v>3.9854613987577057E-5</v>
      </c>
      <c r="D220" s="139">
        <v>3</v>
      </c>
      <c r="E220" s="22">
        <f t="shared" si="14"/>
        <v>7.8115011764777237E-4</v>
      </c>
      <c r="F220" s="22">
        <f t="shared" si="15"/>
        <v>-2.0818122364632996E-4</v>
      </c>
      <c r="G220" s="22">
        <f t="shared" si="16"/>
        <v>1.696460032938488</v>
      </c>
      <c r="H220" s="5"/>
      <c r="I220" s="5"/>
      <c r="J220" s="5"/>
      <c r="K220" s="5"/>
      <c r="L220" s="5"/>
      <c r="M220" s="5"/>
      <c r="N220" s="5"/>
      <c r="O220" s="5"/>
      <c r="P220" s="5"/>
      <c r="Q220" s="5"/>
      <c r="R220" s="5"/>
      <c r="S220" s="5"/>
      <c r="T220" s="5"/>
      <c r="U220" s="5"/>
    </row>
    <row r="221" spans="1:26">
      <c r="A221" s="112"/>
      <c r="B221" s="107">
        <f>Device!$O$6*$G221*($E221/SINH($G221)-$F221/TANH($G221))</f>
        <v>2.2005857291812057E-5</v>
      </c>
      <c r="C221" s="107">
        <f>Device!$O$6*$G221*($E221/TANH($G221)-$F221/SINH($G221))</f>
        <v>-2.2904752259833472E-3</v>
      </c>
      <c r="D221" s="139">
        <v>4</v>
      </c>
      <c r="E221" s="22">
        <f t="shared" si="14"/>
        <v>-4.0360799888265755E-2</v>
      </c>
      <c r="F221" s="22">
        <f t="shared" si="15"/>
        <v>-8.6873167495911154E-3</v>
      </c>
      <c r="G221" s="22">
        <f t="shared" si="16"/>
        <v>2.2619467105846507</v>
      </c>
      <c r="H221" s="5"/>
      <c r="I221" s="5"/>
      <c r="J221" s="5"/>
      <c r="K221" s="5"/>
      <c r="L221" s="5"/>
      <c r="M221" s="5"/>
      <c r="N221" s="5"/>
      <c r="O221" s="5"/>
      <c r="P221" s="5"/>
      <c r="Q221" s="5"/>
      <c r="R221" s="5"/>
      <c r="S221" s="5"/>
      <c r="T221" s="5"/>
      <c r="U221" s="5"/>
    </row>
    <row r="222" spans="1:26">
      <c r="A222" s="112"/>
      <c r="B222" s="107">
        <f>Device!$O$6*$G222*($E222/SINH($G222)-$F222/TANH($G222))</f>
        <v>1.9779617102581947E-5</v>
      </c>
      <c r="C222" s="107">
        <f>Device!$O$6*$G222*($E222/TANH($G222)-$F222/SINH($G222))</f>
        <v>3.3896093994139195E-5</v>
      </c>
      <c r="D222" s="139">
        <v>5</v>
      </c>
      <c r="E222" s="22">
        <f t="shared" si="14"/>
        <v>4.3759528999097962E-4</v>
      </c>
      <c r="F222" s="22">
        <f t="shared" si="15"/>
        <v>-2.1880927146049106E-4</v>
      </c>
      <c r="G222" s="22">
        <f t="shared" si="16"/>
        <v>2.8274333882308134</v>
      </c>
      <c r="H222" s="5"/>
      <c r="I222" s="5"/>
      <c r="J222" s="5"/>
      <c r="K222" s="5"/>
      <c r="L222" s="5"/>
      <c r="M222" s="5"/>
      <c r="N222" s="5"/>
      <c r="O222" s="5"/>
      <c r="P222" s="5"/>
      <c r="Q222" s="5"/>
      <c r="R222" s="5"/>
      <c r="S222" s="5"/>
      <c r="T222" s="5"/>
      <c r="U222" s="5"/>
    </row>
    <row r="223" spans="1:26">
      <c r="A223" s="112"/>
      <c r="B223" s="107">
        <f>Device!$O$6*$G223*($E223/SINH($G223)-$F223/TANH($G223))</f>
        <v>1.8434535202050819E-5</v>
      </c>
      <c r="C223" s="107">
        <f>Device!$O$6*$G223*($E223/TANH($G223)-$F223/SINH($G223))</f>
        <v>-1.8126435525357421E-3</v>
      </c>
      <c r="D223" s="139">
        <v>6</v>
      </c>
      <c r="E223" s="22">
        <f t="shared" si="14"/>
        <v>-2.085702440350656E-2</v>
      </c>
      <c r="F223" s="22">
        <f t="shared" si="15"/>
        <v>-1.6114583434807058E-3</v>
      </c>
      <c r="G223" s="22">
        <f t="shared" si="16"/>
        <v>3.392920065876976</v>
      </c>
      <c r="H223" s="5"/>
      <c r="I223" s="5"/>
      <c r="J223" s="5"/>
      <c r="K223" s="5"/>
      <c r="L223" s="5"/>
      <c r="M223" s="5"/>
      <c r="N223" s="5"/>
      <c r="O223" s="5"/>
      <c r="P223" s="5"/>
      <c r="Q223" s="5"/>
      <c r="R223" s="5"/>
      <c r="S223" s="5"/>
      <c r="T223" s="5"/>
      <c r="U223" s="5"/>
    </row>
    <row r="224" spans="1:26">
      <c r="A224" s="112"/>
      <c r="B224" s="107">
        <f>Device!$O$6*$G224*($E224/SINH($G224)-$F224/TANH($G224))</f>
        <v>1.6447927294533616E-5</v>
      </c>
      <c r="C224" s="107">
        <f>Device!$O$6*$G224*($E224/TANH($G224)-$F224/SINH($G224))</f>
        <v>2.5699427568866837E-5</v>
      </c>
      <c r="D224" s="139">
        <v>7</v>
      </c>
      <c r="E224" s="22">
        <f t="shared" si="14"/>
        <v>2.4672518003944369E-4</v>
      </c>
      <c r="F224" s="22">
        <f t="shared" si="15"/>
        <v>-1.5220727814165908E-4</v>
      </c>
      <c r="G224" s="22">
        <f t="shared" si="16"/>
        <v>3.9584067435231387</v>
      </c>
      <c r="H224" s="5"/>
      <c r="I224" s="5"/>
      <c r="J224" s="5"/>
      <c r="K224" s="5"/>
      <c r="L224" s="5"/>
      <c r="M224" s="5"/>
      <c r="N224" s="5"/>
      <c r="O224" s="5"/>
      <c r="P224" s="5"/>
      <c r="Q224" s="5"/>
      <c r="R224" s="5"/>
      <c r="S224" s="5"/>
      <c r="T224" s="5"/>
      <c r="U224" s="5"/>
    </row>
    <row r="225" spans="1:22">
      <c r="A225" s="112" t="s">
        <v>179</v>
      </c>
      <c r="B225" s="107">
        <f>Device!$O$6*$G225*($E225/SINH($G225)-$F225/TANH($G225))</f>
        <v>1.4745338733222024E-5</v>
      </c>
      <c r="C225" s="107">
        <f>Device!$O$6*$G225*($E225/TANH($G225)-$F225/SINH($G225))</f>
        <v>-1.2105207442798039E-3</v>
      </c>
      <c r="D225" s="139">
        <v>8</v>
      </c>
      <c r="E225" s="22">
        <f t="shared" si="14"/>
        <v>-1.042107904558885E-2</v>
      </c>
      <c r="F225" s="22">
        <f t="shared" si="15"/>
        <v>-3.52888062362277E-4</v>
      </c>
      <c r="G225" s="22">
        <f t="shared" si="16"/>
        <v>4.5238934211693014</v>
      </c>
      <c r="H225" s="5"/>
      <c r="I225" s="5"/>
      <c r="J225" s="5"/>
      <c r="K225" s="5"/>
      <c r="L225" s="5"/>
      <c r="M225" s="5"/>
      <c r="N225" s="5"/>
      <c r="O225" s="5"/>
      <c r="P225" s="5"/>
      <c r="Q225" s="5"/>
      <c r="R225" s="5"/>
      <c r="S225" s="5"/>
      <c r="T225" s="5"/>
      <c r="U225" s="5"/>
    </row>
    <row r="226" spans="1:22">
      <c r="A226" s="112" t="s">
        <v>200</v>
      </c>
      <c r="B226" s="107">
        <f>Device!$O$6*$G226*($E226/SINH($G226)-$F226/TANH($G226))</f>
        <v>1.2847549000470953E-5</v>
      </c>
      <c r="C226" s="107">
        <f>Device!$O$6*$G226*($E226/TANH($G226)-$F226/SINH($G226))</f>
        <v>1.6064011245664821E-5</v>
      </c>
      <c r="D226" s="139">
        <v>9</v>
      </c>
      <c r="E226" s="22">
        <f t="shared" si="14"/>
        <v>1.2166242044577668E-4</v>
      </c>
      <c r="F226" s="22">
        <f t="shared" si="15"/>
        <v>-9.6756554906531241E-5</v>
      </c>
      <c r="G226" s="22">
        <f t="shared" si="16"/>
        <v>5.0893800988154645</v>
      </c>
      <c r="H226" s="5"/>
      <c r="I226" s="5"/>
      <c r="J226" s="5"/>
      <c r="K226" s="5"/>
      <c r="L226" s="5"/>
      <c r="M226" s="5"/>
      <c r="N226" s="5"/>
      <c r="O226" s="5"/>
      <c r="P226" s="5"/>
      <c r="Q226" s="5"/>
      <c r="R226" s="5"/>
      <c r="S226" s="5"/>
      <c r="T226" s="5"/>
      <c r="U226" s="5"/>
    </row>
    <row r="227" spans="1:22">
      <c r="A227" s="112" t="s">
        <v>178</v>
      </c>
      <c r="B227" s="107">
        <f>Device!$O$6*$G227*($E227/SINH($G227)-$F227/TANH($G227))</f>
        <v>1.1066460368754259E-5</v>
      </c>
      <c r="C227" s="107">
        <f>Device!$O$6*$G227*($E227/TANH($G227)-$F227/SINH($G227))</f>
        <v>-5.4305572139419424E-4</v>
      </c>
      <c r="D227" s="139">
        <v>10</v>
      </c>
      <c r="E227" s="22">
        <f t="shared" si="14"/>
        <v>-3.7387851390047601E-3</v>
      </c>
      <c r="F227" s="22">
        <f t="shared" si="15"/>
        <v>-1.0234931094643693E-4</v>
      </c>
      <c r="G227" s="22">
        <f t="shared" si="16"/>
        <v>5.6548667764616267</v>
      </c>
      <c r="H227" s="5"/>
      <c r="I227" s="5"/>
      <c r="J227" s="5"/>
      <c r="K227" s="5"/>
      <c r="L227" s="5"/>
      <c r="M227" s="5"/>
      <c r="N227" s="5"/>
      <c r="O227" s="5"/>
      <c r="P227" s="5"/>
      <c r="Q227" s="5"/>
      <c r="R227" s="5"/>
      <c r="S227" s="5"/>
      <c r="T227" s="5"/>
      <c r="U227" s="5"/>
    </row>
    <row r="228" spans="1:22">
      <c r="A228" s="112" t="s">
        <v>179</v>
      </c>
      <c r="B228" s="107">
        <f>Device!$O$6*$G228*($E228/SINH($G228)-$F228/TANH($G228))</f>
        <v>9.2854066907540207E-6</v>
      </c>
      <c r="C228" s="107">
        <f>Device!$O$6*$G228*($E228/TANH($G228)-$F228/SINH($G228))</f>
        <v>5.9325601875029481E-6</v>
      </c>
      <c r="D228" s="139">
        <v>11</v>
      </c>
      <c r="E228" s="22">
        <f t="shared" si="14"/>
        <v>3.689390261467853E-5</v>
      </c>
      <c r="F228" s="22">
        <f t="shared" si="15"/>
        <v>-5.795891565585904E-5</v>
      </c>
      <c r="G228" s="22">
        <f t="shared" si="16"/>
        <v>6.2203534541077889</v>
      </c>
      <c r="H228" s="5"/>
      <c r="I228" s="5"/>
      <c r="J228" s="5"/>
      <c r="K228" s="5"/>
      <c r="L228" s="5"/>
      <c r="M228" s="5"/>
      <c r="N228" s="5"/>
      <c r="O228" s="5"/>
      <c r="P228" s="5"/>
      <c r="Q228" s="5"/>
      <c r="R228" s="5"/>
      <c r="S228" s="5"/>
      <c r="T228" s="5"/>
      <c r="U228" s="5"/>
    </row>
    <row r="229" spans="1:22">
      <c r="A229" s="112"/>
      <c r="B229" s="107">
        <f>Device!$O$6*$G229*($E229/SINH($G229)-$F229/TANH($G229))</f>
        <v>7.621855205862392E-6</v>
      </c>
      <c r="C229" s="107">
        <f>Device!$O$6*$G229*($E229/TANH($G229)-$F229/SINH($G229))</f>
        <v>1.2441224839723449E-4</v>
      </c>
      <c r="D229" s="139">
        <v>12</v>
      </c>
      <c r="E229" s="22">
        <f t="shared" si="14"/>
        <v>7.1356970465743543E-4</v>
      </c>
      <c r="F229" s="22">
        <f t="shared" si="15"/>
        <v>-4.2109000536153573E-5</v>
      </c>
      <c r="G229" s="22">
        <f t="shared" si="16"/>
        <v>6.7858401317539521</v>
      </c>
      <c r="H229" s="5"/>
      <c r="I229" s="5"/>
      <c r="J229" s="5"/>
      <c r="K229" s="5"/>
      <c r="L229" s="5"/>
      <c r="M229" s="5"/>
      <c r="N229" s="5"/>
      <c r="O229" s="5"/>
      <c r="P229" s="5"/>
      <c r="Q229" s="5"/>
      <c r="R229" s="5"/>
      <c r="S229" s="5"/>
      <c r="T229" s="5"/>
      <c r="U229" s="5"/>
    </row>
    <row r="230" spans="1:22">
      <c r="A230" s="112"/>
      <c r="B230" s="107">
        <f>Device!$O$6*$G230*($E230/SINH($G230)-$F230/TANH($G230))</f>
        <v>6.064238845592351E-6</v>
      </c>
      <c r="C230" s="107">
        <f>Device!$O$6*$G230*($E230/TANH($G230)-$F230/SINH($G230))</f>
        <v>-3.7031961822564472E-6</v>
      </c>
      <c r="D230" s="139">
        <v>13</v>
      </c>
      <c r="E230" s="22">
        <f t="shared" si="14"/>
        <v>-1.9649842785866839E-5</v>
      </c>
      <c r="F230" s="22">
        <f t="shared" si="15"/>
        <v>-3.2135649043822827E-5</v>
      </c>
      <c r="G230" s="22">
        <f t="shared" si="16"/>
        <v>7.3513268094001161</v>
      </c>
      <c r="H230" s="5"/>
      <c r="I230" s="5"/>
      <c r="J230" s="5"/>
      <c r="K230" s="5"/>
      <c r="L230" s="5"/>
      <c r="M230" s="5"/>
      <c r="N230" s="5"/>
      <c r="O230" s="5"/>
      <c r="P230" s="5"/>
      <c r="Q230" s="5"/>
      <c r="R230" s="5"/>
      <c r="S230" s="5"/>
      <c r="T230" s="5"/>
      <c r="U230" s="5"/>
    </row>
    <row r="231" spans="1:22">
      <c r="A231" s="112"/>
      <c r="B231" s="107">
        <f>Device!$O$6*$G231*($E231/SINH($G231)-$F231/TANH($G231))</f>
        <v>4.6684851474094734E-6</v>
      </c>
      <c r="C231" s="107">
        <f>Device!$O$6*$G231*($E231/TANH($G231)-$F231/SINH($G231))</f>
        <v>7.2654527250050783E-4</v>
      </c>
      <c r="D231" s="139">
        <v>14</v>
      </c>
      <c r="E231" s="22">
        <f t="shared" si="14"/>
        <v>3.5722861865395347E-3</v>
      </c>
      <c r="F231" s="22">
        <f t="shared" si="15"/>
        <v>-2.0349516638802253E-5</v>
      </c>
      <c r="G231" s="22">
        <f t="shared" si="16"/>
        <v>7.9168134870462774</v>
      </c>
      <c r="H231" s="5"/>
      <c r="I231" s="5"/>
      <c r="J231" s="5"/>
      <c r="K231" s="5"/>
      <c r="L231" s="5"/>
      <c r="M231" s="5"/>
      <c r="N231" s="5"/>
      <c r="O231" s="5"/>
      <c r="P231" s="5"/>
      <c r="Q231" s="5"/>
      <c r="R231" s="5"/>
      <c r="S231" s="5"/>
      <c r="T231" s="5"/>
      <c r="U231" s="5"/>
    </row>
    <row r="232" spans="1:22">
      <c r="A232" s="112"/>
      <c r="B232" s="107">
        <f>Device!$O$6*$G232*($E232/SINH($G232)-$F232/TANH($G232))</f>
        <v>3.4475319811456121E-6</v>
      </c>
      <c r="C232" s="107">
        <f>Device!$O$6*$G232*($E232/TANH($G232)-$F232/SINH($G232))</f>
        <v>-1.1899976523044081E-5</v>
      </c>
      <c r="D232" s="139">
        <v>15</v>
      </c>
      <c r="E232" s="22">
        <f t="shared" si="14"/>
        <v>-5.461607828040525E-5</v>
      </c>
      <c r="F232" s="22">
        <f t="shared" si="15"/>
        <v>-1.5843498122000022E-5</v>
      </c>
      <c r="G232" s="22">
        <f t="shared" si="16"/>
        <v>8.4823001646924396</v>
      </c>
      <c r="H232" s="5"/>
      <c r="I232" s="5"/>
      <c r="J232" s="5"/>
      <c r="K232" s="5"/>
      <c r="L232" s="5"/>
      <c r="M232" s="5"/>
      <c r="N232" s="5"/>
      <c r="O232" s="5"/>
      <c r="P232" s="5"/>
      <c r="Q232" s="5"/>
      <c r="R232" s="5"/>
      <c r="S232" s="5"/>
      <c r="T232" s="5"/>
      <c r="U232" s="5"/>
    </row>
    <row r="233" spans="1:22">
      <c r="A233" s="112"/>
      <c r="B233" s="107">
        <f>Device!$O$6*$G233*($E233/SINH($G233)-$F233/TANH($G233))</f>
        <v>2.4321293515961484E-6</v>
      </c>
      <c r="C233" s="107">
        <f>Device!$O$6*$G233*($E233/TANH($G233)-$F233/SINH($G233))</f>
        <v>1.2044015456071731E-3</v>
      </c>
      <c r="D233" s="139">
        <v>16</v>
      </c>
      <c r="E233" s="22">
        <f t="shared" si="14"/>
        <v>5.1816090803651176E-3</v>
      </c>
      <c r="F233" s="22">
        <f t="shared" si="15"/>
        <v>-9.2443331200265194E-6</v>
      </c>
      <c r="G233" s="22">
        <f t="shared" si="16"/>
        <v>9.0477868423386028</v>
      </c>
      <c r="H233" s="5"/>
      <c r="I233" s="5"/>
      <c r="J233" s="5"/>
      <c r="K233" s="5"/>
      <c r="L233" s="5"/>
      <c r="M233" s="5"/>
      <c r="N233" s="5"/>
      <c r="O233" s="5"/>
      <c r="P233" s="5"/>
      <c r="Q233" s="5"/>
      <c r="R233" s="5"/>
      <c r="S233" s="5"/>
      <c r="T233" s="5"/>
      <c r="U233" s="5"/>
    </row>
    <row r="234" spans="1:22">
      <c r="A234" s="112"/>
      <c r="B234" s="107">
        <f>Device!$O$6*$G234*($E234/SINH($G234)-$F234/TANH($G234))</f>
        <v>1.6354254093613063E-6</v>
      </c>
      <c r="C234" s="107">
        <f>Device!$O$6*$G234*($E234/TANH($G234)-$F234/SINH($G234))</f>
        <v>-1.7855360122220324E-5</v>
      </c>
      <c r="D234" s="139">
        <v>17</v>
      </c>
      <c r="E234" s="22">
        <f t="shared" si="14"/>
        <v>-7.2300038984509017E-5</v>
      </c>
      <c r="F234" s="22">
        <f t="shared" si="15"/>
        <v>-6.6317583296193781E-6</v>
      </c>
      <c r="G234" s="22">
        <f t="shared" si="16"/>
        <v>9.6132735199847659</v>
      </c>
      <c r="H234" s="5"/>
      <c r="I234" s="5"/>
      <c r="J234" s="5"/>
      <c r="K234" s="5"/>
      <c r="L234" s="5"/>
      <c r="M234" s="5"/>
      <c r="N234" s="5"/>
      <c r="O234" s="5"/>
      <c r="P234" s="5"/>
      <c r="Q234" s="5"/>
      <c r="R234" s="5"/>
      <c r="S234" s="5"/>
      <c r="T234" s="5"/>
      <c r="U234" s="5"/>
    </row>
    <row r="235" spans="1:22">
      <c r="A235" s="112"/>
      <c r="B235" s="107">
        <f>Device!$O$6*$G235*($E235/SINH($G235)-$F235/TANH($G235))</f>
        <v>1.0719485676690346E-6</v>
      </c>
      <c r="C235" s="107">
        <f>Device!$O$6*$G235*($E235/TANH($G235)-$F235/SINH($G235))</f>
        <v>1.5112046497748222E-3</v>
      </c>
      <c r="D235" s="139">
        <v>18</v>
      </c>
      <c r="E235" s="22">
        <f t="shared" si="14"/>
        <v>5.7791540584401797E-3</v>
      </c>
      <c r="F235" s="22">
        <f t="shared" si="15"/>
        <v>-3.6605008593163971E-6</v>
      </c>
      <c r="G235" s="22">
        <f t="shared" si="16"/>
        <v>10.178760197630929</v>
      </c>
      <c r="H235" s="5"/>
      <c r="I235" s="5"/>
      <c r="J235" s="5"/>
      <c r="K235" s="5"/>
      <c r="L235" s="5"/>
      <c r="M235" s="5"/>
      <c r="N235" s="5"/>
      <c r="O235" s="5"/>
      <c r="P235" s="5"/>
      <c r="Q235" s="5"/>
      <c r="R235" s="5"/>
      <c r="S235" s="5"/>
      <c r="T235" s="5"/>
      <c r="U235" s="5"/>
    </row>
    <row r="236" spans="1:22">
      <c r="A236" s="112"/>
      <c r="B236" s="107">
        <f>Device!$O$6*$G236*($E236/SINH($G236)-$F236/TANH($G236))</f>
        <v>7.4708828600136836E-7</v>
      </c>
      <c r="C236" s="107">
        <f>Device!$O$6*$G236*($E236/TANH($G236)-$F236/SINH($G236))</f>
        <v>-2.0986345291475231E-5</v>
      </c>
      <c r="D236" s="139">
        <v>19</v>
      </c>
      <c r="E236" s="22">
        <f t="shared" si="14"/>
        <v>-7.6032172232167377E-5</v>
      </c>
      <c r="F236" s="22">
        <f t="shared" si="15"/>
        <v>-2.7099282971062507E-6</v>
      </c>
      <c r="G236" s="22">
        <f t="shared" si="16"/>
        <v>10.74424687527709</v>
      </c>
      <c r="H236" s="5"/>
      <c r="I236" s="5"/>
      <c r="J236" s="5"/>
      <c r="K236" s="5"/>
      <c r="L236" s="5"/>
      <c r="M236" s="5"/>
      <c r="N236" s="5"/>
      <c r="O236" s="5"/>
      <c r="P236" s="5"/>
      <c r="Q236" s="5"/>
      <c r="R236" s="5"/>
      <c r="S236" s="5"/>
      <c r="T236" s="5"/>
      <c r="U236" s="5"/>
    </row>
    <row r="237" spans="1:22">
      <c r="A237" s="112"/>
      <c r="B237" s="107">
        <f>Device!$O$6*$G237*($E237/SINH($G237)-$F237/TANH($G237))</f>
        <v>3.3083658980975559E-7</v>
      </c>
      <c r="C237" s="107">
        <f>Device!$O$6*$G237*($E237/TANH($G237)-$F237/SINH($G237))</f>
        <v>8.0846111126942435E-4</v>
      </c>
      <c r="D237" s="139">
        <v>20</v>
      </c>
      <c r="E237" s="22">
        <f t="shared" si="14"/>
        <v>2.7825479197348432E-3</v>
      </c>
      <c r="F237" s="22">
        <f t="shared" si="15"/>
        <v>-1.0704783054964637E-6</v>
      </c>
      <c r="G237" s="22">
        <f t="shared" si="16"/>
        <v>11.309733552923253</v>
      </c>
      <c r="H237" s="5"/>
      <c r="I237" s="5"/>
      <c r="J237" s="5"/>
      <c r="K237" s="5"/>
      <c r="L237" s="5"/>
      <c r="M237" s="5"/>
      <c r="N237" s="5"/>
      <c r="O237" s="5"/>
      <c r="P237" s="5"/>
      <c r="Q237" s="5"/>
      <c r="R237" s="5"/>
      <c r="S237" s="5"/>
      <c r="T237" s="5"/>
      <c r="U237" s="5"/>
    </row>
    <row r="239" spans="1:22">
      <c r="A239" s="112"/>
      <c r="B239" t="s">
        <v>305</v>
      </c>
      <c r="C239" s="112"/>
      <c r="D239"/>
      <c r="E239"/>
      <c r="F239"/>
      <c r="G239"/>
      <c r="H239"/>
      <c r="I239" s="112"/>
      <c r="J239"/>
      <c r="K239"/>
      <c r="L239"/>
      <c r="M239"/>
      <c r="N239"/>
      <c r="O239"/>
      <c r="P239"/>
      <c r="Q239"/>
      <c r="R239"/>
      <c r="S239"/>
      <c r="T239"/>
      <c r="U239"/>
      <c r="V239"/>
    </row>
    <row r="240" spans="1:22">
      <c r="A240" s="19" t="s">
        <v>2</v>
      </c>
      <c r="B240" s="144">
        <f t="array" ref="B240:V240">TRANSPOSE(MMULT(Transform!$B$6:$V$26,B217:B237))</f>
        <v>-2.847513266200238E-4</v>
      </c>
      <c r="C240" s="144">
        <v>-4.0182138581629462E-4</v>
      </c>
      <c r="D240" s="55">
        <v>-5.1225152080447997E-4</v>
      </c>
      <c r="E240" s="55">
        <v>-5.18350248815495E-4</v>
      </c>
      <c r="F240" s="55">
        <v>-5.187174403106377E-4</v>
      </c>
      <c r="G240" s="55">
        <v>-5.1868158895825196E-4</v>
      </c>
      <c r="H240" s="55">
        <v>-5.1774351115956507E-4</v>
      </c>
      <c r="I240" s="144">
        <v>-5.1674966086650957E-4</v>
      </c>
      <c r="J240" s="55">
        <v>-5.1550598175517128E-4</v>
      </c>
      <c r="K240" s="55">
        <v>-5.1439104891822581E-4</v>
      </c>
      <c r="L240" s="55">
        <v>-5.132820323860539E-4</v>
      </c>
      <c r="M240" s="55">
        <v>-5.1238952954966684E-4</v>
      </c>
      <c r="N240" s="55">
        <v>-5.1160237443704756E-4</v>
      </c>
      <c r="O240" s="55">
        <v>-5.1103200710425471E-4</v>
      </c>
      <c r="P240" s="55">
        <v>-5.1054043936045858E-4</v>
      </c>
      <c r="Q240" s="55">
        <v>-5.1014239062350272E-4</v>
      </c>
      <c r="R240" s="55">
        <v>-5.0963451179961638E-4</v>
      </c>
      <c r="S240" s="55">
        <v>-5.0896159996415545E-4</v>
      </c>
      <c r="T240" s="55">
        <v>-5.080151591252219E-4</v>
      </c>
      <c r="U240" s="55">
        <v>-5.0709799316385549E-4</v>
      </c>
      <c r="V240" s="55">
        <v>-5.0666417507150448E-4</v>
      </c>
    </row>
    <row r="241" spans="1:22">
      <c r="A241" s="19" t="s">
        <v>222</v>
      </c>
      <c r="B241" s="144">
        <f t="array" ref="B241:V241">TRANSPOSE(MMULT(Transform!$B$6:$V$26,C217:C237))</f>
        <v>-5.3214749401474352E-3</v>
      </c>
      <c r="C241" s="144">
        <v>-1.063888918303213E-2</v>
      </c>
      <c r="D241" s="55">
        <v>-9.8003375383830076E-7</v>
      </c>
      <c r="E241" s="55">
        <v>-1.0550391500466173E-6</v>
      </c>
      <c r="F241" s="55">
        <v>-1.1096965813017605E-6</v>
      </c>
      <c r="G241" s="55">
        <v>-1.1577710021936239E-6</v>
      </c>
      <c r="H241" s="55">
        <v>-1.1983366905747236E-6</v>
      </c>
      <c r="I241" s="144">
        <v>-1.2344861795552959E-6</v>
      </c>
      <c r="J241" s="55">
        <v>-1.2650637734678118E-6</v>
      </c>
      <c r="K241" s="55">
        <v>-1.2914886284365931E-6</v>
      </c>
      <c r="L241" s="55">
        <v>-1.3124654606402495E-6</v>
      </c>
      <c r="M241" s="55">
        <v>-1.3289327138309593E-6</v>
      </c>
      <c r="N241" s="55">
        <v>-1.339405505369675E-6</v>
      </c>
      <c r="O241" s="55">
        <v>-1.3447577243407569E-6</v>
      </c>
      <c r="P241" s="55">
        <v>-1.3429300675273223E-6</v>
      </c>
      <c r="Q241" s="55">
        <v>-1.334803874854457E-6</v>
      </c>
      <c r="R241" s="55">
        <v>-1.3160854934487045E-6</v>
      </c>
      <c r="S241" s="55">
        <v>-1.2868099730589753E-6</v>
      </c>
      <c r="T241" s="55">
        <v>-1.2268461222227469E-6</v>
      </c>
      <c r="U241" s="55">
        <v>-1.0962977391241592E-2</v>
      </c>
      <c r="V241" s="55">
        <v>-5.5417002092188793E-3</v>
      </c>
    </row>
    <row r="242" spans="1:22">
      <c r="A242" s="4"/>
      <c r="B242" s="4"/>
      <c r="C242" s="4"/>
      <c r="I242" s="4"/>
    </row>
    <row r="243" spans="1:22" ht="15.75" customHeight="1">
      <c r="A243" s="4"/>
      <c r="B243" s="4"/>
      <c r="C243" s="4"/>
      <c r="I243" s="4"/>
    </row>
    <row r="244" spans="1:22">
      <c r="A244" s="4"/>
      <c r="B244" s="4"/>
      <c r="C244" s="4"/>
      <c r="I244" s="4"/>
    </row>
    <row r="245" spans="1:22">
      <c r="A245" s="4"/>
      <c r="B245" s="4"/>
      <c r="C245" s="4"/>
      <c r="I245" s="4"/>
    </row>
    <row r="246" spans="1:22">
      <c r="A246" s="4"/>
      <c r="B246" s="4"/>
      <c r="C246" s="4"/>
      <c r="I246" s="4"/>
    </row>
    <row r="247" spans="1:22">
      <c r="A247" s="4"/>
      <c r="B247" s="4"/>
      <c r="C247" s="4"/>
      <c r="I247" s="4"/>
    </row>
  </sheetData>
  <sheetProtection sheet="1" objects="1" scenarios="1"/>
  <pageMargins left="0.7" right="0.7" top="0.75" bottom="0.75" header="0.3" footer="0.3"/>
  <pageSetup scale="55"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UpdateQs">
                <anchor moveWithCells="1" sizeWithCells="1">
                  <from>
                    <xdr:col>0</xdr:col>
                    <xdr:colOff>19050</xdr:colOff>
                    <xdr:row>50</xdr:row>
                    <xdr:rowOff>9525</xdr:rowOff>
                  </from>
                  <to>
                    <xdr:col>0</xdr:col>
                    <xdr:colOff>561975</xdr:colOff>
                    <xdr:row>50</xdr:row>
                    <xdr:rowOff>180975</xdr:rowOff>
                  </to>
                </anchor>
              </controlPr>
            </control>
          </mc:Choice>
        </mc:AlternateContent>
        <mc:AlternateContent xmlns:mc="http://schemas.openxmlformats.org/markup-compatibility/2006">
          <mc:Choice Requires="x14">
            <control shapeId="6146" r:id="rId4" name="Button 2">
              <controlPr defaultSize="0" print="0" autoFill="0" autoPict="0" macro="[0]!ResetQs">
                <anchor moveWithCells="1" sizeWithCells="1">
                  <from>
                    <xdr:col>0</xdr:col>
                    <xdr:colOff>19050</xdr:colOff>
                    <xdr:row>52</xdr:row>
                    <xdr:rowOff>38100</xdr:rowOff>
                  </from>
                  <to>
                    <xdr:col>0</xdr:col>
                    <xdr:colOff>581025</xdr:colOff>
                    <xdr:row>53</xdr:row>
                    <xdr:rowOff>0</xdr:rowOff>
                  </to>
                </anchor>
              </controlPr>
            </control>
          </mc:Choice>
        </mc:AlternateContent>
        <mc:AlternateContent xmlns:mc="http://schemas.openxmlformats.org/markup-compatibility/2006">
          <mc:Choice Requires="x14">
            <control shapeId="6147" r:id="rId5" name="Button 3">
              <controlPr defaultSize="0" print="0" autoFill="0" autoPict="0" macro="[0]!SolveElectric">
                <anchor moveWithCells="1" sizeWithCells="1">
                  <from>
                    <xdr:col>0</xdr:col>
                    <xdr:colOff>47625</xdr:colOff>
                    <xdr:row>7</xdr:row>
                    <xdr:rowOff>0</xdr:rowOff>
                  </from>
                  <to>
                    <xdr:col>0</xdr:col>
                    <xdr:colOff>581025</xdr:colOff>
                    <xdr:row>7</xdr:row>
                    <xdr:rowOff>180975</xdr:rowOff>
                  </to>
                </anchor>
              </controlPr>
            </control>
          </mc:Choice>
        </mc:AlternateContent>
        <mc:AlternateContent xmlns:mc="http://schemas.openxmlformats.org/markup-compatibility/2006">
          <mc:Choice Requires="x14">
            <control shapeId="6148" r:id="rId6" name="Button 4">
              <controlPr defaultSize="0" print="0" autoFill="0" autoPict="0" macro="[0]!ResetElectric">
                <anchor moveWithCells="1" sizeWithCells="1">
                  <from>
                    <xdr:col>0</xdr:col>
                    <xdr:colOff>19050</xdr:colOff>
                    <xdr:row>9</xdr:row>
                    <xdr:rowOff>9525</xdr:rowOff>
                  </from>
                  <to>
                    <xdr:col>0</xdr:col>
                    <xdr:colOff>609600</xdr:colOff>
                    <xdr:row>9</xdr:row>
                    <xdr:rowOff>152400</xdr:rowOff>
                  </to>
                </anchor>
              </controlPr>
            </control>
          </mc:Choice>
        </mc:AlternateContent>
        <mc:AlternateContent xmlns:mc="http://schemas.openxmlformats.org/markup-compatibility/2006">
          <mc:Choice Requires="x14">
            <control shapeId="6149" r:id="rId7" name="Button 5">
              <controlPr defaultSize="0" print="0" autoFill="0" autoPict="0" macro="[0]!UpdateQs">
                <anchor moveWithCells="1" sizeWithCells="1">
                  <from>
                    <xdr:col>0</xdr:col>
                    <xdr:colOff>38100</xdr:colOff>
                    <xdr:row>5</xdr:row>
                    <xdr:rowOff>0</xdr:rowOff>
                  </from>
                  <to>
                    <xdr:col>0</xdr:col>
                    <xdr:colOff>571500</xdr:colOff>
                    <xdr:row>5</xdr:row>
                    <xdr:rowOff>180975</xdr:rowOff>
                  </to>
                </anchor>
              </controlPr>
            </control>
          </mc:Choice>
        </mc:AlternateContent>
        <mc:AlternateContent xmlns:mc="http://schemas.openxmlformats.org/markup-compatibility/2006">
          <mc:Choice Requires="x14">
            <control shapeId="6150" r:id="rId8" name="Button 6">
              <controlPr defaultSize="0" print="0" autoFill="0" autoPict="0" macro="[0]!SolveSpectral">
                <anchor moveWithCells="1" sizeWithCells="1">
                  <from>
                    <xdr:col>0</xdr:col>
                    <xdr:colOff>28575</xdr:colOff>
                    <xdr:row>14</xdr:row>
                    <xdr:rowOff>161925</xdr:rowOff>
                  </from>
                  <to>
                    <xdr:col>0</xdr:col>
                    <xdr:colOff>600075</xdr:colOff>
                    <xdr:row>16</xdr:row>
                    <xdr:rowOff>38100</xdr:rowOff>
                  </to>
                </anchor>
              </controlPr>
            </control>
          </mc:Choice>
        </mc:AlternateContent>
        <mc:AlternateContent xmlns:mc="http://schemas.openxmlformats.org/markup-compatibility/2006">
          <mc:Choice Requires="x14">
            <control shapeId="6151" r:id="rId9" name="Button 7">
              <controlPr defaultSize="0" print="0" autoFill="0" autoPict="0" macro="[0]!SolveSpatial">
                <anchor moveWithCells="1" sizeWithCells="1">
                  <from>
                    <xdr:col>0</xdr:col>
                    <xdr:colOff>47625</xdr:colOff>
                    <xdr:row>12</xdr:row>
                    <xdr:rowOff>171450</xdr:rowOff>
                  </from>
                  <to>
                    <xdr:col>0</xdr:col>
                    <xdr:colOff>581025</xdr:colOff>
                    <xdr:row>13</xdr:row>
                    <xdr:rowOff>190500</xdr:rowOff>
                  </to>
                </anchor>
              </controlPr>
            </control>
          </mc:Choice>
        </mc:AlternateContent>
        <mc:AlternateContent xmlns:mc="http://schemas.openxmlformats.org/markup-compatibility/2006">
          <mc:Choice Requires="x14">
            <control shapeId="6152" r:id="rId10" name="Button 8">
              <controlPr defaultSize="0" print="0" autoFill="0" autoPict="0" macro="[0]!SolveIV">
                <anchor moveWithCells="1" sizeWithCells="1">
                  <from>
                    <xdr:col>0</xdr:col>
                    <xdr:colOff>38100</xdr:colOff>
                    <xdr:row>10</xdr:row>
                    <xdr:rowOff>171450</xdr:rowOff>
                  </from>
                  <to>
                    <xdr:col>0</xdr:col>
                    <xdr:colOff>581025</xdr:colOff>
                    <xdr:row>12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I264"/>
  <sheetViews>
    <sheetView zoomScale="85" zoomScaleNormal="85" workbookViewId="0"/>
  </sheetViews>
  <sheetFormatPr defaultRowHeight="15"/>
  <cols>
    <col min="1" max="1" width="10.28515625" style="4" customWidth="1"/>
    <col min="2" max="22" width="9.7109375" style="4" customWidth="1"/>
    <col min="23" max="16384" width="9.140625" style="4"/>
  </cols>
  <sheetData>
    <row r="1" spans="1:19">
      <c r="A1" s="58" t="s">
        <v>374</v>
      </c>
      <c r="B1" s="58"/>
      <c r="C1" s="58"/>
      <c r="D1" s="58"/>
      <c r="E1" s="58"/>
      <c r="F1" s="58"/>
    </row>
    <row r="2" spans="1:19">
      <c r="A2" s="84"/>
    </row>
    <row r="3" spans="1:19">
      <c r="A3"/>
      <c r="B3" t="s">
        <v>211</v>
      </c>
      <c r="C3"/>
      <c r="D3"/>
      <c r="E3" t="s">
        <v>221</v>
      </c>
      <c r="F3"/>
      <c r="G3"/>
      <c r="H3" t="s">
        <v>214</v>
      </c>
      <c r="I3"/>
      <c r="J3"/>
      <c r="K3" t="s">
        <v>216</v>
      </c>
      <c r="L3"/>
      <c r="M3"/>
      <c r="N3" s="28"/>
    </row>
    <row r="4" spans="1:19">
      <c r="A4"/>
      <c r="B4" s="112" t="s">
        <v>0</v>
      </c>
      <c r="C4" s="112" t="s">
        <v>210</v>
      </c>
      <c r="D4"/>
      <c r="E4" s="112" t="s">
        <v>0</v>
      </c>
      <c r="F4" s="112" t="s">
        <v>210</v>
      </c>
      <c r="G4"/>
      <c r="H4" s="112" t="s">
        <v>0</v>
      </c>
      <c r="I4" s="112" t="s">
        <v>210</v>
      </c>
      <c r="J4" s="112"/>
      <c r="K4" s="112" t="s">
        <v>0</v>
      </c>
      <c r="L4" s="112" t="s">
        <v>210</v>
      </c>
      <c r="M4"/>
      <c r="N4" s="28"/>
    </row>
    <row r="5" spans="1:19">
      <c r="A5" s="19" t="s">
        <v>212</v>
      </c>
      <c r="B5" s="145">
        <f t="array" ref="B5:B25">TRANSPOSE(Phi_n!B3:V3)</f>
        <v>-0.53449803039869548</v>
      </c>
      <c r="C5" s="145">
        <f t="array" ref="C5:C25">TRANSPOSE(Phi_n!B23:V23)</f>
        <v>-0.5482526771176367</v>
      </c>
      <c r="D5"/>
      <c r="E5" s="145">
        <f t="array" ref="E5:E25">TRANSPOSE(Phi_p!B3:V3)</f>
        <v>3.4397942228151287E-3</v>
      </c>
      <c r="F5" s="145">
        <f t="array" ref="F5:F25">TRANSPOSE(Phi_p!B23:V23)</f>
        <v>0</v>
      </c>
      <c r="G5"/>
      <c r="H5" s="40">
        <f>IF(Device!$C$6&gt;0,Device!$S$8/ABS(Device!$C$6)*EXP(Psi!$K$1/Device!$O$6)*(EXP((Psi!B28-B5)/Device!$O$6)-1),Device!$S$8/ABS(Device!$C$6)*EXP(-Psi!$K$1/Device!$O$6)*(EXP(-(Psi!B28-E5)/Device!$O$6)-1))</f>
        <v>1.8530694958900525E-3</v>
      </c>
      <c r="I5" s="40">
        <f>IF(Device!$C$6&gt;0,Device!$S$8/ABS(Device!$C$6)*EXP(Psi!$K$1/Device!$O$6)*(EXP((Psi!C28-C5)/Device!$O$6)-1),Device!$S$8/ABS(Device!$C$6)*EXP(-Psi!$K$1/Device!$O$6)*(EXP(-(Psi!C28-F5)/Device!$O$6)-1))</f>
        <v>2.7661179235008424E-3</v>
      </c>
      <c r="J5"/>
      <c r="K5" s="136">
        <f t="array" ref="K5:L25">MMULT(Transform!$B$29:$V$49,H5:I25)</f>
        <v>2.7444262391120278E-3</v>
      </c>
      <c r="L5" s="136">
        <v>3.9576123193093204E-3</v>
      </c>
      <c r="M5"/>
    </row>
    <row r="6" spans="1:19">
      <c r="A6" s="19"/>
      <c r="B6" s="145">
        <v>-0.53449803039869548</v>
      </c>
      <c r="C6" s="145">
        <v>-0.54889842009977452</v>
      </c>
      <c r="D6"/>
      <c r="E6" s="145">
        <v>3.6426104620284707E-3</v>
      </c>
      <c r="F6" s="145">
        <v>8.2114518078304363E-23</v>
      </c>
      <c r="G6"/>
      <c r="H6" s="40">
        <f>IF(Device!$C$6&gt;0,Device!$S$8/ABS(Device!$C$6)*EXP(Psi!$K$1/Device!$O$6)*(EXP((Psi!B29-B6)/Device!$O$6)-1),Device!$S$8/ABS(Device!$C$6)*EXP(-Psi!$K$1/Device!$O$6)*(EXP(-(Psi!B29-E6)/Device!$O$6)-1))</f>
        <v>1.867729594444555E-3</v>
      </c>
      <c r="I6" s="40">
        <f>IF(Device!$C$6&gt;0,Device!$S$8/ABS(Device!$C$6)*EXP(Psi!$K$1/Device!$O$6)*(EXP((Psi!C29-C6)/Device!$O$6)-1),Device!$S$8/ABS(Device!$C$6)*EXP(-Psi!$K$1/Device!$O$6)*(EXP(-(Psi!C29-F6)/Device!$O$6)-1))</f>
        <v>2.8363295849734671E-3</v>
      </c>
      <c r="J6"/>
      <c r="K6" s="136">
        <v>-5.3412325840897722E-4</v>
      </c>
      <c r="L6" s="136">
        <v>-4.1465709450857292E-4</v>
      </c>
      <c r="M6"/>
    </row>
    <row r="7" spans="1:19">
      <c r="A7" s="19"/>
      <c r="B7" s="145">
        <v>-0.53572632433624101</v>
      </c>
      <c r="C7" s="145">
        <v>-0.54983314741451272</v>
      </c>
      <c r="D7"/>
      <c r="E7" s="145">
        <v>4.1183458386884041E-3</v>
      </c>
      <c r="F7" s="145">
        <v>2.3566034431700121E-3</v>
      </c>
      <c r="G7"/>
      <c r="H7" s="40">
        <f>IF(Device!$C$6&gt;0,Device!$S$8/ABS(Device!$C$6)*EXP(Psi!$K$1/Device!$O$6)*(EXP((Psi!B30-B7)/Device!$O$6)-1),Device!$S$8/ABS(Device!$C$6)*EXP(-Psi!$K$1/Device!$O$6)*(EXP(-(Psi!B30-E7)/Device!$O$6)-1))</f>
        <v>1.9955634416423114E-3</v>
      </c>
      <c r="I7" s="40">
        <f>IF(Device!$C$6&gt;0,Device!$S$8/ABS(Device!$C$6)*EXP(Psi!$K$1/Device!$O$6)*(EXP((Psi!C30-C7)/Device!$O$6)-1),Device!$S$8/ABS(Device!$C$6)*EXP(-Psi!$K$1/Device!$O$6)*(EXP(-(Psi!C30-F7)/Device!$O$6)-1))</f>
        <v>3.2227748219161969E-3</v>
      </c>
      <c r="J7"/>
      <c r="K7" s="136">
        <v>-2.827611905452447E-4</v>
      </c>
      <c r="L7" s="136">
        <v>-4.8465100667435026E-4</v>
      </c>
      <c r="M7"/>
      <c r="S7" s="4" t="s">
        <v>273</v>
      </c>
    </row>
    <row r="8" spans="1:19">
      <c r="A8" s="19"/>
      <c r="B8" s="145">
        <v>-0.53688857324171613</v>
      </c>
      <c r="C8" s="145">
        <v>-0.55041899605276301</v>
      </c>
      <c r="D8"/>
      <c r="E8" s="145">
        <v>4.6908082525592698E-3</v>
      </c>
      <c r="F8" s="145">
        <v>3.6770670323282477E-3</v>
      </c>
      <c r="G8"/>
      <c r="H8" s="40">
        <f>IF(Device!$C$6&gt;0,Device!$S$8/ABS(Device!$C$6)*EXP(Psi!$K$1/Device!$O$6)*(EXP((Psi!B31-B8)/Device!$O$6)-1),Device!$S$8/ABS(Device!$C$6)*EXP(-Psi!$K$1/Device!$O$6)*(EXP(-(Psi!B31-E8)/Device!$O$6)-1))</f>
        <v>2.1346706788328475E-3</v>
      </c>
      <c r="I8" s="40">
        <f>IF(Device!$C$6&gt;0,Device!$S$8/ABS(Device!$C$6)*EXP(Psi!$K$1/Device!$O$6)*(EXP((Psi!C31-C8)/Device!$O$6)-1),Device!$S$8/ABS(Device!$C$6)*EXP(-Psi!$K$1/Device!$O$6)*(EXP(-(Psi!C31-F8)/Device!$O$6)-1))</f>
        <v>3.4701597175779641E-3</v>
      </c>
      <c r="J8"/>
      <c r="K8" s="136">
        <v>-2.3298118705608432E-5</v>
      </c>
      <c r="L8" s="136">
        <v>-1.1450083926792145E-6</v>
      </c>
      <c r="M8"/>
    </row>
    <row r="9" spans="1:19">
      <c r="A9" s="19"/>
      <c r="B9" s="145">
        <v>-0.53798394982829467</v>
      </c>
      <c r="C9" s="145">
        <v>-0.55091371417994672</v>
      </c>
      <c r="D9"/>
      <c r="E9" s="145">
        <v>5.2801445969680588E-3</v>
      </c>
      <c r="F9" s="145">
        <v>4.4881878906856869E-3</v>
      </c>
      <c r="G9"/>
      <c r="H9" s="40">
        <f>IF(Device!$C$6&gt;0,Device!$S$8/ABS(Device!$C$6)*EXP(Psi!$K$1/Device!$O$6)*(EXP((Psi!B32-B9)/Device!$O$6)-1),Device!$S$8/ABS(Device!$C$6)*EXP(-Psi!$K$1/Device!$O$6)*(EXP(-(Psi!B32-E9)/Device!$O$6)-1))</f>
        <v>2.2790231330176778E-3</v>
      </c>
      <c r="I9" s="40">
        <f>IF(Device!$C$6&gt;0,Device!$S$8/ABS(Device!$C$6)*EXP(Psi!$K$1/Device!$O$6)*(EXP((Psi!C32-C9)/Device!$O$6)-1),Device!$S$8/ABS(Device!$C$6)*EXP(-Psi!$K$1/Device!$O$6)*(EXP(-(Psi!C32-F9)/Device!$O$6)-1))</f>
        <v>3.6504542069155477E-3</v>
      </c>
      <c r="J9"/>
      <c r="K9" s="136">
        <v>-3.931800184256735E-5</v>
      </c>
      <c r="L9" s="136">
        <v>-1.8451256240981835E-4</v>
      </c>
      <c r="M9"/>
    </row>
    <row r="10" spans="1:19">
      <c r="A10" s="19"/>
      <c r="B10" s="145">
        <v>-0.53901235967057726</v>
      </c>
      <c r="C10" s="145">
        <v>-0.55133857424843158</v>
      </c>
      <c r="D10"/>
      <c r="E10" s="145">
        <v>5.8255740193507294E-3</v>
      </c>
      <c r="F10" s="145">
        <v>5.1599986658965469E-3</v>
      </c>
      <c r="G10"/>
      <c r="H10" s="40">
        <f>IF(Device!$C$6&gt;0,Device!$S$8/ABS(Device!$C$6)*EXP(Psi!$K$1/Device!$O$6)*(EXP((Psi!B33-B10)/Device!$O$6)-1),Device!$S$8/ABS(Device!$C$6)*EXP(-Psi!$K$1/Device!$O$6)*(EXP(-(Psi!B33-E10)/Device!$O$6)-1))</f>
        <v>2.4226605080780762E-3</v>
      </c>
      <c r="I10" s="40">
        <f>IF(Device!$C$6&gt;0,Device!$S$8/ABS(Device!$C$6)*EXP(Psi!$K$1/Device!$O$6)*(EXP((Psi!C33-C10)/Device!$O$6)-1),Device!$S$8/ABS(Device!$C$6)*EXP(-Psi!$K$1/Device!$O$6)*(EXP(-(Psi!C33-F10)/Device!$O$6)-1))</f>
        <v>3.8090591339703921E-3</v>
      </c>
      <c r="J10"/>
      <c r="K10" s="136">
        <v>-9.4231716812730063E-6</v>
      </c>
      <c r="L10" s="136">
        <v>8.4558570477737463E-6</v>
      </c>
      <c r="M10"/>
    </row>
    <row r="11" spans="1:19">
      <c r="A11" s="19"/>
      <c r="B11" s="145">
        <v>-0.53997376024476962</v>
      </c>
      <c r="C11" s="145">
        <v>-0.55173205485612942</v>
      </c>
      <c r="D11"/>
      <c r="E11" s="145">
        <v>6.2919784831082497E-3</v>
      </c>
      <c r="F11" s="145">
        <v>5.6572101986027646E-3</v>
      </c>
      <c r="G11"/>
      <c r="H11" s="40">
        <f>IF(Device!$C$6&gt;0,Device!$S$8/ABS(Device!$C$6)*EXP(Psi!$K$1/Device!$O$6)*(EXP((Psi!B34-B11)/Device!$O$6)-1),Device!$S$8/ABS(Device!$C$6)*EXP(-Psi!$K$1/Device!$O$6)*(EXP(-(Psi!B34-E11)/Device!$O$6)-1))</f>
        <v>2.560766937792247E-3</v>
      </c>
      <c r="I11" s="40">
        <f>IF(Device!$C$6&gt;0,Device!$S$8/ABS(Device!$C$6)*EXP(Psi!$K$1/Device!$O$6)*(EXP((Psi!C34-C11)/Device!$O$6)-1),Device!$S$8/ABS(Device!$C$6)*EXP(-Psi!$K$1/Device!$O$6)*(EXP(-(Psi!C34-F11)/Device!$O$6)-1))</f>
        <v>3.9429124391706918E-3</v>
      </c>
      <c r="J11"/>
      <c r="K11" s="136">
        <v>-1.0054309457535696E-5</v>
      </c>
      <c r="L11" s="136">
        <v>-9.6358028860649196E-5</v>
      </c>
      <c r="M11"/>
    </row>
    <row r="12" spans="1:19">
      <c r="A12" s="19"/>
      <c r="B12" s="145">
        <v>-0.54086822660583467</v>
      </c>
      <c r="C12" s="145">
        <v>-0.55210041439562585</v>
      </c>
      <c r="D12"/>
      <c r="E12" s="145">
        <v>6.6633285186042234E-3</v>
      </c>
      <c r="F12" s="145">
        <v>6.0577434422415932E-3</v>
      </c>
      <c r="G12"/>
      <c r="H12" s="40">
        <f>IF(Device!$C$6&gt;0,Device!$S$8/ABS(Device!$C$6)*EXP(Psi!$K$1/Device!$O$6)*(EXP((Psi!B35-B12)/Device!$O$6)-1),Device!$S$8/ABS(Device!$C$6)*EXP(-Psi!$K$1/Device!$O$6)*(EXP(-(Psi!B35-E12)/Device!$O$6)-1))</f>
        <v>2.6897570536648183E-3</v>
      </c>
      <c r="I12" s="40">
        <f>IF(Device!$C$6&gt;0,Device!$S$8/ABS(Device!$C$6)*EXP(Psi!$K$1/Device!$O$6)*(EXP((Psi!C35-C12)/Device!$O$6)-1),Device!$S$8/ABS(Device!$C$6)*EXP(-Psi!$K$1/Device!$O$6)*(EXP(-(Psi!C35-F12)/Device!$O$6)-1))</f>
        <v>4.0622234259524289E-3</v>
      </c>
      <c r="J12"/>
      <c r="K12" s="136">
        <v>-3.9265782784723513E-6</v>
      </c>
      <c r="L12" s="136">
        <v>6.8479696712154311E-6</v>
      </c>
      <c r="M12"/>
    </row>
    <row r="13" spans="1:19">
      <c r="A13" s="19"/>
      <c r="B13" s="145">
        <v>-0.5416958440133598</v>
      </c>
      <c r="C13" s="145">
        <v>-0.55246539346386236</v>
      </c>
      <c r="D13"/>
      <c r="E13" s="145">
        <v>6.9325144805921692E-3</v>
      </c>
      <c r="F13" s="145">
        <v>6.3259663508703724E-3</v>
      </c>
      <c r="G13"/>
      <c r="H13" s="40">
        <f>IF(Device!$C$6&gt;0,Device!$S$8/ABS(Device!$C$6)*EXP(Psi!$K$1/Device!$O$6)*(EXP((Psi!B36-B13)/Device!$O$6)-1),Device!$S$8/ABS(Device!$C$6)*EXP(-Psi!$K$1/Device!$O$6)*(EXP(-(Psi!B36-E13)/Device!$O$6)-1))</f>
        <v>2.8067521231371667E-3</v>
      </c>
      <c r="I13" s="40">
        <f>IF(Device!$C$6&gt;0,Device!$S$8/ABS(Device!$C$6)*EXP(Psi!$K$1/Device!$O$6)*(EXP((Psi!C36-C13)/Device!$O$6)-1),Device!$S$8/ABS(Device!$C$6)*EXP(-Psi!$K$1/Device!$O$6)*(EXP(-(Psi!C36-F13)/Device!$O$6)-1))</f>
        <v>4.1631738514324645E-3</v>
      </c>
      <c r="J13"/>
      <c r="K13" s="136">
        <v>-2.8946151157645066E-6</v>
      </c>
      <c r="L13" s="136">
        <v>-5.0547729478334796E-5</v>
      </c>
      <c r="M13" s="112" t="s">
        <v>179</v>
      </c>
    </row>
    <row r="14" spans="1:19">
      <c r="A14" s="19"/>
      <c r="B14" s="145">
        <v>-0.54245673378687875</v>
      </c>
      <c r="C14" s="145">
        <v>-0.55282537451097524</v>
      </c>
      <c r="D14"/>
      <c r="E14" s="145">
        <v>7.0967314044554095E-3</v>
      </c>
      <c r="F14" s="145">
        <v>6.5012061042255065E-3</v>
      </c>
      <c r="G14"/>
      <c r="H14" s="40">
        <f>IF(Device!$C$6&gt;0,Device!$S$8/ABS(Device!$C$6)*EXP(Psi!$K$1/Device!$O$6)*(EXP((Psi!B37-B14)/Device!$O$6)-1),Device!$S$8/ABS(Device!$C$6)*EXP(-Psi!$K$1/Device!$O$6)*(EXP(-(Psi!B37-E14)/Device!$O$6)-1))</f>
        <v>2.9093684910984153E-3</v>
      </c>
      <c r="I14" s="40">
        <f>IF(Device!$C$6&gt;0,Device!$S$8/ABS(Device!$C$6)*EXP(Psi!$K$1/Device!$O$6)*(EXP((Psi!C37-C14)/Device!$O$6)-1),Device!$S$8/ABS(Device!$C$6)*EXP(-Psi!$K$1/Device!$O$6)*(EXP(-(Psi!C37-F14)/Device!$O$6)-1))</f>
        <v>4.2504490555096818E-3</v>
      </c>
      <c r="J14"/>
      <c r="K14" s="136">
        <v>-1.1394882915891731E-6</v>
      </c>
      <c r="L14" s="136">
        <v>3.8579346506497226E-6</v>
      </c>
      <c r="M14" s="112" t="s">
        <v>200</v>
      </c>
    </row>
    <row r="15" spans="1:19">
      <c r="A15" s="19"/>
      <c r="B15" s="145">
        <v>-0.543151005487576</v>
      </c>
      <c r="C15" s="145">
        <v>-0.5531910982676056</v>
      </c>
      <c r="D15"/>
      <c r="E15" s="145">
        <v>7.154909018319602E-3</v>
      </c>
      <c r="F15" s="145">
        <v>6.5528289576639292E-3</v>
      </c>
      <c r="G15"/>
      <c r="H15" s="40">
        <f>IF(Device!$C$6&gt;0,Device!$S$8/ABS(Device!$C$6)*EXP(Psi!$K$1/Device!$O$6)*(EXP((Psi!B38-B15)/Device!$O$6)-1),Device!$S$8/ABS(Device!$C$6)*EXP(-Psi!$K$1/Device!$O$6)*(EXP(-(Psi!B38-E15)/Device!$O$6)-1))</f>
        <v>2.9955853694696392E-3</v>
      </c>
      <c r="I15" s="40">
        <f>IF(Device!$C$6&gt;0,Device!$S$8/ABS(Device!$C$6)*EXP(Psi!$K$1/Device!$O$6)*(EXP((Psi!C38-C15)/Device!$O$6)-1),Device!$S$8/ABS(Device!$C$6)*EXP(-Psi!$K$1/Device!$O$6)*(EXP(-(Psi!C38-F15)/Device!$O$6)-1))</f>
        <v>4.3197654455045722E-3</v>
      </c>
      <c r="J15"/>
      <c r="K15" s="136">
        <v>-3.107315083614821E-7</v>
      </c>
      <c r="L15" s="136">
        <v>-2.2042246647346187E-5</v>
      </c>
      <c r="M15" s="112" t="s">
        <v>178</v>
      </c>
    </row>
    <row r="16" spans="1:19">
      <c r="A16" s="19"/>
      <c r="B16" s="145">
        <v>-0.54377877333295344</v>
      </c>
      <c r="C16" s="145">
        <v>-0.55355558271502436</v>
      </c>
      <c r="D16"/>
      <c r="E16" s="145">
        <v>7.1069115519500079E-3</v>
      </c>
      <c r="F16" s="145">
        <v>6.511547876185503E-3</v>
      </c>
      <c r="G16"/>
      <c r="H16" s="40">
        <f>IF(Device!$C$6&gt;0,Device!$S$8/ABS(Device!$C$6)*EXP(Psi!$K$1/Device!$O$6)*(EXP((Psi!B39-B16)/Device!$O$6)-1),Device!$S$8/ABS(Device!$C$6)*EXP(-Psi!$K$1/Device!$O$6)*(EXP(-(Psi!B39-E16)/Device!$O$6)-1))</f>
        <v>3.063749959691167E-3</v>
      </c>
      <c r="I16" s="40">
        <f>IF(Device!$C$6&gt;0,Device!$S$8/ABS(Device!$C$6)*EXP(Psi!$K$1/Device!$O$6)*(EXP((Psi!C39-C16)/Device!$O$6)-1),Device!$S$8/ABS(Device!$C$6)*EXP(-Psi!$K$1/Device!$O$6)*(EXP(-(Psi!C39-F16)/Device!$O$6)-1))</f>
        <v>4.3742181291911353E-3</v>
      </c>
      <c r="J16"/>
      <c r="K16" s="136">
        <v>4.0817792511919112E-7</v>
      </c>
      <c r="L16" s="136">
        <v>1.3042199815004767E-6</v>
      </c>
      <c r="M16" s="112" t="s">
        <v>179</v>
      </c>
    </row>
    <row r="17" spans="1:22">
      <c r="A17" s="19"/>
      <c r="B17" s="145">
        <v>-0.54434012967420253</v>
      </c>
      <c r="C17" s="145">
        <v>-0.55392410399154102</v>
      </c>
      <c r="D17"/>
      <c r="E17" s="145">
        <v>6.9531894101664358E-3</v>
      </c>
      <c r="F17" s="145">
        <v>6.3467564325385036E-3</v>
      </c>
      <c r="G17"/>
      <c r="H17" s="40">
        <f>IF(Device!$C$6&gt;0,Device!$S$8/ABS(Device!$C$6)*EXP(Psi!$K$1/Device!$O$6)*(EXP((Psi!B40-B17)/Device!$O$6)-1),Device!$S$8/ABS(Device!$C$6)*EXP(-Psi!$K$1/Device!$O$6)*(EXP(-(Psi!B40-E17)/Device!$O$6)-1))</f>
        <v>3.1125999387742907E-3</v>
      </c>
      <c r="I17" s="40">
        <f>IF(Device!$C$6&gt;0,Device!$S$8/ABS(Device!$C$6)*EXP(Psi!$K$1/Device!$O$6)*(EXP((Psi!C40-C17)/Device!$O$6)-1),Device!$S$8/ABS(Device!$C$6)*EXP(-Psi!$K$1/Device!$O$6)*(EXP(-(Psi!C40-F17)/Device!$O$6)-1))</f>
        <v>4.4088927642374591E-3</v>
      </c>
      <c r="J17"/>
      <c r="K17" s="136">
        <v>9.281386659465928E-7</v>
      </c>
      <c r="L17" s="136">
        <v>-3.263945474473221E-6</v>
      </c>
      <c r="M17"/>
    </row>
    <row r="18" spans="1:22">
      <c r="A18" s="19"/>
      <c r="B18" s="145">
        <v>-0.54483515966615015</v>
      </c>
      <c r="C18" s="145">
        <v>-0.55428526321172489</v>
      </c>
      <c r="D18"/>
      <c r="E18" s="145">
        <v>6.6951452458803981E-3</v>
      </c>
      <c r="F18" s="145">
        <v>6.0894282086356053E-3</v>
      </c>
      <c r="G18"/>
      <c r="H18" s="40">
        <f>IF(Device!$C$6&gt;0,Device!$S$8/ABS(Device!$C$6)*EXP(Psi!$K$1/Device!$O$6)*(EXP((Psi!B41-B18)/Device!$O$6)-1),Device!$S$8/ABS(Device!$C$6)*EXP(-Psi!$K$1/Device!$O$6)*(EXP(-(Psi!B41-E18)/Device!$O$6)-1))</f>
        <v>3.1413559302408147E-3</v>
      </c>
      <c r="I18" s="40">
        <f>IF(Device!$C$6&gt;0,Device!$S$8/ABS(Device!$C$6)*EXP(Psi!$K$1/Device!$O$6)*(EXP((Psi!C41-C18)/Device!$O$6)-1),Device!$S$8/ABS(Device!$C$6)*EXP(-Psi!$K$1/Device!$O$6)*(EXP(-(Psi!C41-F18)/Device!$O$6)-1))</f>
        <v>4.4266698495281417E-3</v>
      </c>
      <c r="J18"/>
      <c r="K18" s="136">
        <v>1.3090983710169093E-6</v>
      </c>
      <c r="L18" s="136">
        <v>-5.4457259778632468E-7</v>
      </c>
      <c r="M18"/>
    </row>
    <row r="19" spans="1:22">
      <c r="A19" s="19"/>
      <c r="B19" s="145">
        <v>-0.54526392719111882</v>
      </c>
      <c r="C19" s="145">
        <v>-0.55464028627495665</v>
      </c>
      <c r="D19"/>
      <c r="E19" s="145">
        <v>6.3361024971540182E-3</v>
      </c>
      <c r="F19" s="145">
        <v>5.6997842783302489E-3</v>
      </c>
      <c r="G19"/>
      <c r="H19" s="40">
        <f>IF(Device!$C$6&gt;0,Device!$S$8/ABS(Device!$C$6)*EXP(Psi!$K$1/Device!$O$6)*(EXP((Psi!B42-B19)/Device!$O$6)-1),Device!$S$8/ABS(Device!$C$6)*EXP(-Psi!$K$1/Device!$O$6)*(EXP(-(Psi!B42-E19)/Device!$O$6)-1))</f>
        <v>3.1498666856863296E-3</v>
      </c>
      <c r="I19" s="40">
        <f>IF(Device!$C$6&gt;0,Device!$S$8/ABS(Device!$C$6)*EXP(Psi!$K$1/Device!$O$6)*(EXP((Psi!C42-C19)/Device!$O$6)-1),Device!$S$8/ABS(Device!$C$6)*EXP(-Psi!$K$1/Device!$O$6)*(EXP(-(Psi!C42-F19)/Device!$O$6)-1))</f>
        <v>4.4207344341120431E-3</v>
      </c>
      <c r="J19"/>
      <c r="K19" s="136">
        <v>1.618797823091172E-6</v>
      </c>
      <c r="L19" s="136">
        <v>8.8250409197850683E-6</v>
      </c>
      <c r="M19"/>
    </row>
    <row r="20" spans="1:22">
      <c r="A20" s="19"/>
      <c r="B20" s="145">
        <v>-0.54562649262205254</v>
      </c>
      <c r="C20" s="145">
        <v>-0.55496979191928952</v>
      </c>
      <c r="D20"/>
      <c r="E20" s="145">
        <v>5.883892662694545E-3</v>
      </c>
      <c r="F20" s="145">
        <v>5.2137177105353533E-3</v>
      </c>
      <c r="G20"/>
      <c r="H20" s="40">
        <f>IF(Device!$C$6&gt;0,Device!$S$8/ABS(Device!$C$6)*EXP(Psi!$K$1/Device!$O$6)*(EXP((Psi!B43-B20)/Device!$O$6)-1),Device!$S$8/ABS(Device!$C$6)*EXP(-Psi!$K$1/Device!$O$6)*(EXP(-(Psi!B43-E20)/Device!$O$6)-1))</f>
        <v>3.1389287106973183E-3</v>
      </c>
      <c r="I20" s="40">
        <f>IF(Device!$C$6&gt;0,Device!$S$8/ABS(Device!$C$6)*EXP(Psi!$K$1/Device!$O$6)*(EXP((Psi!C43-C20)/Device!$O$6)-1),Device!$S$8/ABS(Device!$C$6)*EXP(-Psi!$K$1/Device!$O$6)*(EXP(-(Psi!C43-F20)/Device!$O$6)-1))</f>
        <v>4.3939923483053023E-3</v>
      </c>
      <c r="J20"/>
      <c r="K20" s="136">
        <v>1.8398595840260902E-6</v>
      </c>
      <c r="L20" s="136">
        <v>-1.7299119793773884E-6</v>
      </c>
      <c r="M20"/>
    </row>
    <row r="21" spans="1:22">
      <c r="A21" s="19"/>
      <c r="B21" s="145">
        <v>-0.54592291066377951</v>
      </c>
      <c r="C21" s="145">
        <v>-0.55526749481867377</v>
      </c>
      <c r="D21"/>
      <c r="E21" s="145">
        <v>5.3563374167833466E-3</v>
      </c>
      <c r="F21" s="145">
        <v>4.5508580198198806E-3</v>
      </c>
      <c r="G21"/>
      <c r="H21" s="40">
        <f>IF(Device!$C$6&gt;0,Device!$S$8/ABS(Device!$C$6)*EXP(Psi!$K$1/Device!$O$6)*(EXP((Psi!B44-B21)/Device!$O$6)-1),Device!$S$8/ABS(Device!$C$6)*EXP(-Psi!$K$1/Device!$O$6)*(EXP(-(Psi!B44-E21)/Device!$O$6)-1))</f>
        <v>3.1109008323606398E-3</v>
      </c>
      <c r="I21" s="40">
        <f>IF(Device!$C$6&gt;0,Device!$S$8/ABS(Device!$C$6)*EXP(Psi!$K$1/Device!$O$6)*(EXP((Psi!C44-C21)/Device!$O$6)-1),Device!$S$8/ABS(Device!$C$6)*EXP(-Psi!$K$1/Device!$O$6)*(EXP(-(Psi!C44-F21)/Device!$O$6)-1))</f>
        <v>4.3322444050553858E-3</v>
      </c>
      <c r="J21"/>
      <c r="K21" s="136">
        <v>2.0160080855274485E-6</v>
      </c>
      <c r="L21" s="136">
        <v>1.5779512987508482E-5</v>
      </c>
      <c r="M21"/>
    </row>
    <row r="22" spans="1:22">
      <c r="A22" s="19"/>
      <c r="B22" s="145">
        <v>-0.54615325569963935</v>
      </c>
      <c r="C22" s="145">
        <v>-0.55549123125467648</v>
      </c>
      <c r="D22"/>
      <c r="E22" s="145">
        <v>4.791758904976403E-3</v>
      </c>
      <c r="F22" s="145">
        <v>3.7450939194318598E-3</v>
      </c>
      <c r="G22"/>
      <c r="H22" s="40">
        <f>IF(Device!$C$6&gt;0,Device!$S$8/ABS(Device!$C$6)*EXP(Psi!$K$1/Device!$O$6)*(EXP((Psi!B45-B22)/Device!$O$6)-1),Device!$S$8/ABS(Device!$C$6)*EXP(-Psi!$K$1/Device!$O$6)*(EXP(-(Psi!B45-E22)/Device!$O$6)-1))</f>
        <v>3.0708120873794154E-3</v>
      </c>
      <c r="I22" s="40">
        <f>IF(Device!$C$6&gt;0,Device!$S$8/ABS(Device!$C$6)*EXP(Psi!$K$1/Device!$O$6)*(EXP((Psi!C45-C22)/Device!$O$6)-1),Device!$S$8/ABS(Device!$C$6)*EXP(-Psi!$K$1/Device!$O$6)*(EXP(-(Psi!C45-F22)/Device!$O$6)-1))</f>
        <v>4.2356049657345223E-3</v>
      </c>
      <c r="J22"/>
      <c r="K22" s="136">
        <v>2.1371916887915319E-6</v>
      </c>
      <c r="L22" s="136">
        <v>-2.3447990290779725E-6</v>
      </c>
      <c r="M22"/>
    </row>
    <row r="23" spans="1:22">
      <c r="A23" s="19"/>
      <c r="B23" s="145">
        <v>-0.54631762723356292</v>
      </c>
      <c r="C23" s="145">
        <v>-0.55558914987100827</v>
      </c>
      <c r="D23"/>
      <c r="E23" s="145">
        <v>4.2623498652358842E-3</v>
      </c>
      <c r="F23" s="145">
        <v>2.4119272012526078E-3</v>
      </c>
      <c r="G23"/>
      <c r="H23" s="40">
        <f>IF(Device!$C$6&gt;0,Device!$S$8/ABS(Device!$C$6)*EXP(Psi!$K$1/Device!$O$6)*(EXP((Psi!B46-B23)/Device!$O$6)-1),Device!$S$8/ABS(Device!$C$6)*EXP(-Psi!$K$1/Device!$O$6)*(EXP(-(Psi!B46-E23)/Device!$O$6)-1))</f>
        <v>3.0276168478649908E-3</v>
      </c>
      <c r="I23" s="40">
        <f>IF(Device!$C$6&gt;0,Device!$S$8/ABS(Device!$C$6)*EXP(Psi!$K$1/Device!$O$6)*(EXP((Psi!C46-C23)/Device!$O$6)-1),Device!$S$8/ABS(Device!$C$6)*EXP(-Psi!$K$1/Device!$O$6)*(EXP(-(Psi!C46-F23)/Device!$O$6)-1))</f>
        <v>4.0375600369045228E-3</v>
      </c>
      <c r="J23"/>
      <c r="K23" s="136">
        <v>2.2227189942954095E-6</v>
      </c>
      <c r="L23" s="136">
        <v>1.8623260257128837E-5</v>
      </c>
      <c r="M23"/>
    </row>
    <row r="24" spans="1:22">
      <c r="A24" s="19"/>
      <c r="B24" s="145">
        <v>-0.54641616089699674</v>
      </c>
      <c r="C24" s="145">
        <v>-0.55523193065540433</v>
      </c>
      <c r="D24"/>
      <c r="E24" s="145">
        <v>3.8743965308078187E-3</v>
      </c>
      <c r="F24" s="145">
        <v>0</v>
      </c>
      <c r="G24"/>
      <c r="H24" s="40">
        <f>IF(Device!$C$6&gt;0,Device!$S$8/ABS(Device!$C$6)*EXP(Psi!$K$1/Device!$O$6)*(EXP((Psi!B47-B24)/Device!$O$6)-1),Device!$S$8/ABS(Device!$C$6)*EXP(-Psi!$K$1/Device!$O$6)*(EXP(-(Psi!B47-E24)/Device!$O$6)-1))</f>
        <v>2.9938005182857143E-3</v>
      </c>
      <c r="I24" s="40">
        <f>IF(Device!$C$6&gt;0,Device!$S$8/ABS(Device!$C$6)*EXP(Psi!$K$1/Device!$O$6)*(EXP((Psi!C47-C24)/Device!$O$6)-1),Device!$S$8/ABS(Device!$C$6)*EXP(-Psi!$K$1/Device!$O$6)*(EXP(-(Psi!C47-F24)/Device!$O$6)-1))</f>
        <v>3.6264682867007954E-3</v>
      </c>
      <c r="J24"/>
      <c r="K24" s="136">
        <v>2.269843604890047E-6</v>
      </c>
      <c r="L24" s="136">
        <v>-2.486154836512538E-6</v>
      </c>
      <c r="M24"/>
    </row>
    <row r="25" spans="1:22">
      <c r="A25" s="19" t="s">
        <v>213</v>
      </c>
      <c r="B25" s="145">
        <v>-0.54644898548845899</v>
      </c>
      <c r="C25" s="145">
        <v>-0.55483454338953131</v>
      </c>
      <c r="D25"/>
      <c r="E25" s="145">
        <v>3.7308413499671155E-3</v>
      </c>
      <c r="F25" s="145">
        <v>0</v>
      </c>
      <c r="G25"/>
      <c r="H25" s="40">
        <f>IF(Device!$C$6&gt;0,Device!$S$8/ABS(Device!$C$6)*EXP(Psi!$K$1/Device!$O$6)*(EXP((Psi!B48-B25)/Device!$O$6)-1),Device!$S$8/ABS(Device!$C$6)*EXP(-Psi!$K$1/Device!$O$6)*(EXP(-(Psi!B48-E25)/Device!$O$6)-1))</f>
        <v>2.9809623842742055E-3</v>
      </c>
      <c r="I25" s="40">
        <f>IF(Device!$C$6&gt;0,Device!$S$8/ABS(Device!$C$6)*EXP(Psi!$K$1/Device!$O$6)*(EXP((Psi!C48-C25)/Device!$O$6)-1),Device!$S$8/ABS(Device!$C$6)*EXP(-Psi!$K$1/Device!$O$6)*(EXP(-(Psi!C48-F25)/Device!$O$6)-1))</f>
        <v>3.5710010434865757E-3</v>
      </c>
      <c r="J25"/>
      <c r="K25" s="136">
        <v>1.1428858707140211E-6</v>
      </c>
      <c r="L25" s="136">
        <v>9.0948695649381805E-6</v>
      </c>
      <c r="M25"/>
    </row>
    <row r="26" spans="1:22">
      <c r="A26" s="59"/>
      <c r="B26" s="5"/>
      <c r="D26" s="11"/>
    </row>
    <row r="27" spans="1:22">
      <c r="A27" s="112"/>
      <c r="B27" t="s">
        <v>385</v>
      </c>
      <c r="C27"/>
      <c r="D27"/>
      <c r="E27"/>
      <c r="F27"/>
      <c r="G27"/>
      <c r="H27"/>
      <c r="I27"/>
      <c r="J27"/>
      <c r="K27"/>
      <c r="L27"/>
      <c r="M27" s="78" t="s">
        <v>201</v>
      </c>
      <c r="N27"/>
      <c r="O27"/>
      <c r="P27"/>
      <c r="Q27"/>
      <c r="R27"/>
      <c r="S27"/>
      <c r="T27"/>
      <c r="U27"/>
      <c r="V27"/>
    </row>
    <row r="28" spans="1:22">
      <c r="A28" s="112"/>
      <c r="B28" s="55">
        <f t="array" ref="B28:V48">TRANSPOSE(Photogeneration!B15:V35)</f>
        <v>0.78346727394677818</v>
      </c>
      <c r="C28" s="22">
        <v>7.774550431334068E-2</v>
      </c>
      <c r="D28" s="22">
        <v>3.5874712877704572E-2</v>
      </c>
      <c r="E28" s="22">
        <v>2.3032768366204111E-2</v>
      </c>
      <c r="F28" s="22">
        <v>1.7122410690590416E-2</v>
      </c>
      <c r="G28" s="22">
        <v>1.3822689067804846E-2</v>
      </c>
      <c r="H28" s="22">
        <v>1.1750206673296314E-2</v>
      </c>
      <c r="I28" s="22">
        <v>1.0342167098409299E-2</v>
      </c>
      <c r="J28" s="22">
        <v>9.3292106494292319E-3</v>
      </c>
      <c r="K28" s="22">
        <v>8.5700394620764203E-3</v>
      </c>
      <c r="L28" s="22">
        <v>7.983844281914303E-3</v>
      </c>
      <c r="M28" s="22">
        <v>7.5220067485571229E-3</v>
      </c>
      <c r="N28" s="22">
        <v>7.1525408547957105E-3</v>
      </c>
      <c r="O28" s="22">
        <v>6.8551521489955448E-3</v>
      </c>
      <c r="P28" s="22">
        <v>6.6153469819503789E-3</v>
      </c>
      <c r="Q28" s="22">
        <v>6.4237102256153762E-3</v>
      </c>
      <c r="R28" s="22">
        <v>6.27406583222822E-3</v>
      </c>
      <c r="S28" s="22">
        <v>6.1624026523637481E-3</v>
      </c>
      <c r="T28" s="22">
        <v>6.0877530615263045E-3</v>
      </c>
      <c r="U28" s="22">
        <v>6.0552510282486129E-3</v>
      </c>
      <c r="V28" s="55">
        <v>6.1117907967818113E-3</v>
      </c>
    </row>
    <row r="29" spans="1:22">
      <c r="A29" s="112"/>
      <c r="B29" s="55">
        <v>1.173807041568623</v>
      </c>
      <c r="C29" s="22">
        <v>0.10982517774708013</v>
      </c>
      <c r="D29" s="22">
        <v>4.8058338209008282E-2</v>
      </c>
      <c r="E29" s="22">
        <v>2.9448788532376115E-2</v>
      </c>
      <c r="F29" s="22">
        <v>2.1040340135557431E-2</v>
      </c>
      <c r="G29" s="22">
        <v>1.6440546982966806E-2</v>
      </c>
      <c r="H29" s="22">
        <v>1.3613755522847716E-2</v>
      </c>
      <c r="I29" s="22">
        <v>1.1736691945468863E-2</v>
      </c>
      <c r="J29" s="22">
        <v>1.0416237681784226E-2</v>
      </c>
      <c r="K29" s="22">
        <v>9.4477439353018808E-3</v>
      </c>
      <c r="L29" s="22">
        <v>8.7149090535172721E-3</v>
      </c>
      <c r="M29" s="22">
        <v>8.1485057492449182E-3</v>
      </c>
      <c r="N29" s="22">
        <v>7.7034651664008667E-3</v>
      </c>
      <c r="O29" s="22">
        <v>7.3517889534246298E-3</v>
      </c>
      <c r="P29" s="22">
        <v>7.0738520553451549E-3</v>
      </c>
      <c r="Q29" s="22">
        <v>6.8574069090828471E-3</v>
      </c>
      <c r="R29" s="22">
        <v>6.6948457153212888E-3</v>
      </c>
      <c r="S29" s="22">
        <v>6.5818868172716101E-3</v>
      </c>
      <c r="T29" s="22">
        <v>6.5186909350992885E-3</v>
      </c>
      <c r="U29" s="22">
        <v>6.5142892149194801E-3</v>
      </c>
      <c r="V29" s="55">
        <v>6.6307252699423329E-3</v>
      </c>
    </row>
    <row r="30" spans="1:22">
      <c r="A30" s="112"/>
      <c r="B30" s="55">
        <v>1.5641734871550812</v>
      </c>
      <c r="C30" s="22">
        <v>0.14312600318065014</v>
      </c>
      <c r="D30" s="22">
        <v>6.1210362290826575E-2</v>
      </c>
      <c r="E30" s="22">
        <v>3.6655260080312752E-2</v>
      </c>
      <c r="F30" s="22">
        <v>2.5611238555365665E-2</v>
      </c>
      <c r="G30" s="22">
        <v>1.9599563341537306E-2</v>
      </c>
      <c r="H30" s="22">
        <v>1.5927351432385748E-2</v>
      </c>
      <c r="I30" s="22">
        <v>1.3506745712962865E-2</v>
      </c>
      <c r="J30" s="22">
        <v>1.1818335269889844E-2</v>
      </c>
      <c r="K30" s="22">
        <v>1.0591663881655321E-2</v>
      </c>
      <c r="L30" s="22">
        <v>9.6730058593136239E-3</v>
      </c>
      <c r="M30" s="22">
        <v>8.9710071649471684E-3</v>
      </c>
      <c r="N30" s="22">
        <v>8.4258619769059327E-3</v>
      </c>
      <c r="O30" s="22">
        <v>8.0007428373802068E-3</v>
      </c>
      <c r="P30" s="22">
        <v>7.669856831589536E-3</v>
      </c>
      <c r="Q30" s="22">
        <v>7.4172398146473018E-3</v>
      </c>
      <c r="R30" s="22">
        <v>7.2330619868061158E-3</v>
      </c>
      <c r="S30" s="22">
        <v>7.1118880765606929E-3</v>
      </c>
      <c r="T30" s="22">
        <v>7.0541527817122671E-3</v>
      </c>
      <c r="U30" s="22">
        <v>7.0717444642306405E-3</v>
      </c>
      <c r="V30" s="55">
        <v>7.240516317367808E-3</v>
      </c>
    </row>
    <row r="31" spans="1:22">
      <c r="A31" s="112"/>
      <c r="B31" s="55">
        <v>1.5642266366473441</v>
      </c>
      <c r="C31" s="22">
        <v>0.1443860868794816</v>
      </c>
      <c r="D31" s="22">
        <v>6.22291091050294E-2</v>
      </c>
      <c r="E31" s="22">
        <v>3.7512043304044111E-2</v>
      </c>
      <c r="F31" s="22">
        <v>2.6346604671172693E-2</v>
      </c>
      <c r="G31" s="22">
        <v>2.0236424323653478E-2</v>
      </c>
      <c r="H31" s="22">
        <v>1.6481405175344455E-2</v>
      </c>
      <c r="I31" s="22">
        <v>1.3990520352484834E-2</v>
      </c>
      <c r="J31" s="22">
        <v>1.2242369121864084E-2</v>
      </c>
      <c r="K31" s="22">
        <v>1.096520929906453E-2</v>
      </c>
      <c r="L31" s="22">
        <v>1.0004094191481296E-2</v>
      </c>
      <c r="M31" s="22">
        <v>9.2667466824961162E-3</v>
      </c>
      <c r="N31" s="22">
        <v>8.6924008104531884E-3</v>
      </c>
      <c r="O31" s="22">
        <v>8.2434208482230834E-3</v>
      </c>
      <c r="P31" s="22">
        <v>7.8932012365175563E-3</v>
      </c>
      <c r="Q31" s="22">
        <v>7.6250629790780107E-3</v>
      </c>
      <c r="R31" s="22">
        <v>7.4285310507879766E-3</v>
      </c>
      <c r="S31" s="22">
        <v>7.2975599954888297E-3</v>
      </c>
      <c r="T31" s="22">
        <v>7.2320189993933352E-3</v>
      </c>
      <c r="U31" s="22">
        <v>7.2432514982037352E-3</v>
      </c>
      <c r="V31" s="55">
        <v>7.4076009026920221E-3</v>
      </c>
    </row>
    <row r="32" spans="1:22">
      <c r="A32" s="112"/>
      <c r="B32" s="55">
        <v>1.5642752736295158</v>
      </c>
      <c r="C32" s="22">
        <v>0.14454095057954319</v>
      </c>
      <c r="D32" s="22">
        <v>6.2372804710442167E-2</v>
      </c>
      <c r="E32" s="22">
        <v>3.7656540752216999E-2</v>
      </c>
      <c r="F32" s="22">
        <v>2.6496478728146425E-2</v>
      </c>
      <c r="G32" s="22">
        <v>2.0392388345281117E-2</v>
      </c>
      <c r="H32" s="22">
        <v>1.6641824102767187E-2</v>
      </c>
      <c r="I32" s="22">
        <v>1.4153097675817274E-2</v>
      </c>
      <c r="J32" s="22">
        <v>1.24047706472303E-2</v>
      </c>
      <c r="K32" s="22">
        <v>1.1125547351474332E-2</v>
      </c>
      <c r="L32" s="22">
        <v>1.0160902590350686E-2</v>
      </c>
      <c r="M32" s="22">
        <v>9.419035828865073E-3</v>
      </c>
      <c r="N32" s="22">
        <v>8.8396897630065308E-3</v>
      </c>
      <c r="O32" s="22">
        <v>8.3855529485093658E-3</v>
      </c>
      <c r="P32" s="22">
        <v>8.0303180397710439E-3</v>
      </c>
      <c r="Q32" s="22">
        <v>7.7575638860736271E-3</v>
      </c>
      <c r="R32" s="22">
        <v>7.5570776776413924E-3</v>
      </c>
      <c r="S32" s="22">
        <v>7.4230812210797454E-3</v>
      </c>
      <c r="T32" s="22">
        <v>7.3558033364099704E-3</v>
      </c>
      <c r="U32" s="22">
        <v>7.3671998866238538E-3</v>
      </c>
      <c r="V32" s="55">
        <v>7.5359790887317406E-3</v>
      </c>
    </row>
    <row r="33" spans="1:22">
      <c r="A33" s="112"/>
      <c r="B33" s="55">
        <v>1.5643148227171551</v>
      </c>
      <c r="C33" s="22">
        <v>0.1446762630173424</v>
      </c>
      <c r="D33" s="22">
        <v>6.2487307100384866E-2</v>
      </c>
      <c r="E33" s="22">
        <v>3.7757881281736801E-2</v>
      </c>
      <c r="F33" s="22">
        <v>2.658929544221425E-2</v>
      </c>
      <c r="G33" s="22">
        <v>2.0480127588612271E-2</v>
      </c>
      <c r="H33" s="22">
        <v>1.6726706479870145E-2</v>
      </c>
      <c r="I33" s="22">
        <v>1.4236612455168359E-2</v>
      </c>
      <c r="J33" s="22">
        <v>1.2487842345572965E-2</v>
      </c>
      <c r="K33" s="22">
        <v>1.1208604279035072E-2</v>
      </c>
      <c r="L33" s="22">
        <v>1.0244093455938677E-2</v>
      </c>
      <c r="M33" s="22">
        <v>9.5022724227677626E-3</v>
      </c>
      <c r="N33" s="22">
        <v>8.9228758123263783E-3</v>
      </c>
      <c r="O33" s="22">
        <v>8.4685379363884043E-3</v>
      </c>
      <c r="P33" s="22">
        <v>8.1130125030127211E-3</v>
      </c>
      <c r="Q33" s="22">
        <v>7.8399553208556311E-3</v>
      </c>
      <c r="R33" s="22">
        <v>7.6392730703972716E-3</v>
      </c>
      <c r="S33" s="22">
        <v>7.5052625118492517E-3</v>
      </c>
      <c r="T33" s="22">
        <v>7.4382920183740271E-3</v>
      </c>
      <c r="U33" s="22">
        <v>7.4505042209780884E-3</v>
      </c>
      <c r="V33" s="55">
        <v>7.6215669549571834E-3</v>
      </c>
    </row>
    <row r="34" spans="1:22">
      <c r="A34" s="112"/>
      <c r="B34" s="55">
        <v>1.5643455323926814</v>
      </c>
      <c r="C34" s="22">
        <v>0.14473462312264543</v>
      </c>
      <c r="D34" s="22">
        <v>6.2541148535661756E-2</v>
      </c>
      <c r="E34" s="22">
        <v>3.7809882874125476E-2</v>
      </c>
      <c r="F34" s="22">
        <v>2.6640389132132812E-2</v>
      </c>
      <c r="G34" s="22">
        <v>2.0530888407785428E-2</v>
      </c>
      <c r="H34" s="22">
        <v>1.677722134534497E-2</v>
      </c>
      <c r="I34" s="22">
        <v>1.428702297474548E-2</v>
      </c>
      <c r="J34" s="22">
        <v>1.2538243074947608E-2</v>
      </c>
      <c r="K34" s="22">
        <v>1.1259109538892283E-2</v>
      </c>
      <c r="L34" s="22">
        <v>1.0294840097568234E-2</v>
      </c>
      <c r="M34" s="22">
        <v>9.5532865586248211E-3</v>
      </c>
      <c r="N34" s="22">
        <v>8.9742260728981234E-3</v>
      </c>
      <c r="O34" s="22">
        <v>8.5202138650932041E-3</v>
      </c>
      <c r="P34" s="22">
        <v>8.1650022334432103E-3</v>
      </c>
      <c r="Q34" s="22">
        <v>7.8922398558361889E-3</v>
      </c>
      <c r="R34" s="22">
        <v>7.6918596590611578E-3</v>
      </c>
      <c r="S34" s="22">
        <v>7.5581779092375985E-3</v>
      </c>
      <c r="T34" s="22">
        <v>7.4915982349352903E-3</v>
      </c>
      <c r="U34" s="22">
        <v>7.5043707139677718E-3</v>
      </c>
      <c r="V34" s="55">
        <v>7.6766748420002374E-3</v>
      </c>
    </row>
    <row r="35" spans="1:22">
      <c r="A35" s="112"/>
      <c r="B35" s="55">
        <v>1.5643689747913401</v>
      </c>
      <c r="C35" s="22">
        <v>0.1447844060708095</v>
      </c>
      <c r="D35" s="22">
        <v>6.2585232992000528E-2</v>
      </c>
      <c r="E35" s="22">
        <v>3.7850431099450396E-2</v>
      </c>
      <c r="F35" s="22">
        <v>2.6678625402510907E-2</v>
      </c>
      <c r="G35" s="22">
        <v>2.056760658351791E-2</v>
      </c>
      <c r="H35" s="22">
        <v>1.6812921559199275E-2</v>
      </c>
      <c r="I35" s="22">
        <v>1.4322063333617165E-2</v>
      </c>
      <c r="J35" s="22">
        <v>1.2572874922985889E-2</v>
      </c>
      <c r="K35" s="22">
        <v>1.1293487971776763E-2</v>
      </c>
      <c r="L35" s="22">
        <v>1.0329127967813831E-2</v>
      </c>
      <c r="M35" s="22">
        <v>9.5875744851943306E-3</v>
      </c>
      <c r="N35" s="22">
        <v>9.0086004196530331E-3</v>
      </c>
      <c r="O35" s="22">
        <v>8.5547201066190574E-3</v>
      </c>
      <c r="P35" s="22">
        <v>8.1996850619305301E-3</v>
      </c>
      <c r="Q35" s="22">
        <v>7.9271249559160484E-3</v>
      </c>
      <c r="R35" s="22">
        <v>7.726957245136442E-3</v>
      </c>
      <c r="S35" s="22">
        <v>7.5935081971008336E-3</v>
      </c>
      <c r="T35" s="22">
        <v>7.5271513377311496E-3</v>
      </c>
      <c r="U35" s="22">
        <v>7.5401591773064883E-3</v>
      </c>
      <c r="V35" s="55">
        <v>7.7128847187045999E-3</v>
      </c>
    </row>
    <row r="36" spans="1:22">
      <c r="A36" s="112" t="s">
        <v>179</v>
      </c>
      <c r="B36" s="55">
        <v>1.5643866998708029</v>
      </c>
      <c r="C36" s="22">
        <v>0.1448132919640524</v>
      </c>
      <c r="D36" s="22">
        <v>6.2612145845241177E-2</v>
      </c>
      <c r="E36" s="22">
        <v>3.7876308499393406E-2</v>
      </c>
      <c r="F36" s="22">
        <v>2.6704047070870426E-2</v>
      </c>
      <c r="G36" s="22">
        <v>2.0592684950922764E-2</v>
      </c>
      <c r="H36" s="22">
        <v>1.6837736786498563E-2</v>
      </c>
      <c r="I36" s="22">
        <v>1.4346658551844988E-2</v>
      </c>
      <c r="J36" s="22">
        <v>1.259730418170894E-2</v>
      </c>
      <c r="K36" s="22">
        <v>1.1317758670081448E-2</v>
      </c>
      <c r="L36" s="22">
        <v>1.035330046863888E-2</v>
      </c>
      <c r="M36" s="22">
        <v>9.6116967443008617E-3</v>
      </c>
      <c r="N36" s="22">
        <v>9.0327031222783693E-3</v>
      </c>
      <c r="O36" s="22">
        <v>8.5788345125865223E-3</v>
      </c>
      <c r="P36" s="22">
        <v>8.2238363990329456E-3</v>
      </c>
      <c r="Q36" s="22">
        <v>7.9513337412539624E-3</v>
      </c>
      <c r="R36" s="22">
        <v>7.7512360593074425E-3</v>
      </c>
      <c r="S36" s="22">
        <v>7.6178660550838776E-3</v>
      </c>
      <c r="T36" s="22">
        <v>7.551582635074521E-3</v>
      </c>
      <c r="U36" s="22">
        <v>7.5646621197302446E-3</v>
      </c>
      <c r="V36" s="55">
        <v>7.7375646281209725E-3</v>
      </c>
    </row>
    <row r="37" spans="1:22">
      <c r="A37" s="112" t="s">
        <v>200</v>
      </c>
      <c r="B37" s="55">
        <v>1.5643999334638496</v>
      </c>
      <c r="C37" s="22">
        <v>0.14483732735807672</v>
      </c>
      <c r="D37" s="22">
        <v>6.263389014776824E-2</v>
      </c>
      <c r="E37" s="22">
        <v>3.7896633658595497E-2</v>
      </c>
      <c r="F37" s="22">
        <v>2.6723458214199792E-2</v>
      </c>
      <c r="G37" s="22">
        <v>2.061147420108906E-2</v>
      </c>
      <c r="H37" s="22">
        <v>1.6856102733992025E-2</v>
      </c>
      <c r="I37" s="22">
        <v>1.4364701315919114E-2</v>
      </c>
      <c r="J37" s="22">
        <v>1.2615122796799303E-2</v>
      </c>
      <c r="K37" s="22">
        <v>1.1335396213585494E-2</v>
      </c>
      <c r="L37" s="22">
        <v>1.0370810594704623E-2</v>
      </c>
      <c r="M37" s="22">
        <v>9.6291149919214922E-3</v>
      </c>
      <c r="N37" s="22">
        <v>9.0500518165013005E-3</v>
      </c>
      <c r="O37" s="22">
        <v>8.5961503096318743E-3</v>
      </c>
      <c r="P37" s="22">
        <v>8.2411292683886722E-3</v>
      </c>
      <c r="Q37" s="22">
        <v>7.9686242637301893E-3</v>
      </c>
      <c r="R37" s="22">
        <v>7.7685432405864641E-3</v>
      </c>
      <c r="S37" s="22">
        <v>7.635183201903136E-3</v>
      </c>
      <c r="T37" s="22">
        <v>7.5689117009322586E-3</v>
      </c>
      <c r="U37" s="22">
        <v>7.5819826873333111E-3</v>
      </c>
      <c r="V37" s="55">
        <v>7.7549047222506056E-3</v>
      </c>
    </row>
    <row r="38" spans="1:22">
      <c r="A38" s="112" t="s">
        <v>179</v>
      </c>
      <c r="B38" s="55">
        <v>1.5644095636703457</v>
      </c>
      <c r="C38" s="22">
        <v>0.14485249502547401</v>
      </c>
      <c r="D38" s="22">
        <v>6.2648065930284713E-2</v>
      </c>
      <c r="E38" s="22">
        <v>3.7910300598758051E-2</v>
      </c>
      <c r="F38" s="22">
        <v>2.6736835910343995E-2</v>
      </c>
      <c r="G38" s="22">
        <v>2.0624655585839698E-2</v>
      </c>
      <c r="H38" s="22">
        <v>1.686913121455702E-2</v>
      </c>
      <c r="I38" s="22">
        <v>1.4377606420827572E-2</v>
      </c>
      <c r="J38" s="22">
        <v>1.2627905270351271E-2</v>
      </c>
      <c r="K38" s="22">
        <v>1.134808823335922E-2</v>
      </c>
      <c r="L38" s="22">
        <v>1.0383420771462572E-2</v>
      </c>
      <c r="M38" s="22">
        <v>9.6416565444756765E-3</v>
      </c>
      <c r="N38" s="22">
        <v>9.0625375306114201E-3</v>
      </c>
      <c r="O38" s="22">
        <v>8.6085956601810783E-3</v>
      </c>
      <c r="P38" s="22">
        <v>8.2535387635118349E-3</v>
      </c>
      <c r="Q38" s="22">
        <v>7.9810087326707552E-3</v>
      </c>
      <c r="R38" s="22">
        <v>7.780913584135944E-3</v>
      </c>
      <c r="S38" s="22">
        <v>7.6475428541177984E-3</v>
      </c>
      <c r="T38" s="22">
        <v>7.581250144167679E-3</v>
      </c>
      <c r="U38" s="22">
        <v>7.5943014956504238E-3</v>
      </c>
      <c r="V38" s="55">
        <v>7.7672363251748448E-3</v>
      </c>
    </row>
    <row r="39" spans="1:22">
      <c r="A39" s="112"/>
      <c r="B39" s="55">
        <v>1.564416182810342</v>
      </c>
      <c r="C39" s="22">
        <v>0.14486450864243894</v>
      </c>
      <c r="D39" s="22">
        <v>6.2658965386627075E-2</v>
      </c>
      <c r="E39" s="22">
        <v>3.7920537750818981E-2</v>
      </c>
      <c r="F39" s="22">
        <v>2.6746618475983901E-2</v>
      </c>
      <c r="G39" s="22">
        <v>2.0634142774466093E-2</v>
      </c>
      <c r="H39" s="22">
        <v>1.6878400612204178E-2</v>
      </c>
      <c r="I39" s="22">
        <v>1.4386736458243074E-2</v>
      </c>
      <c r="J39" s="22">
        <v>1.2636908414779808E-2</v>
      </c>
      <c r="K39" s="22">
        <v>1.1357016309952428E-2</v>
      </c>
      <c r="L39" s="22">
        <v>1.0392279925945571E-2</v>
      </c>
      <c r="M39" s="22">
        <v>9.6504598913872992E-3</v>
      </c>
      <c r="N39" s="22">
        <v>9.0712987099256202E-3</v>
      </c>
      <c r="O39" s="22">
        <v>8.6173239267710831E-3</v>
      </c>
      <c r="P39" s="22">
        <v>8.2622419648455975E-3</v>
      </c>
      <c r="Q39" s="22">
        <v>7.9896948699196939E-3</v>
      </c>
      <c r="R39" s="22">
        <v>7.7895921805897078E-3</v>
      </c>
      <c r="S39" s="22">
        <v>7.6562192144294409E-3</v>
      </c>
      <c r="T39" s="22">
        <v>7.5899138748647703E-3</v>
      </c>
      <c r="U39" s="22">
        <v>7.6029517039285623E-3</v>
      </c>
      <c r="V39" s="55">
        <v>7.7758758193470752E-3</v>
      </c>
    </row>
    <row r="40" spans="1:22">
      <c r="A40" s="112"/>
      <c r="B40" s="55">
        <v>1.5644201238162909</v>
      </c>
      <c r="C40" s="22">
        <v>0.14487152028504408</v>
      </c>
      <c r="D40" s="22">
        <v>6.2665437757852466E-2</v>
      </c>
      <c r="E40" s="22">
        <v>3.7926765341929569E-2</v>
      </c>
      <c r="F40" s="22">
        <v>2.6752686907437762E-2</v>
      </c>
      <c r="G40" s="22">
        <v>2.0640090179017044E-2</v>
      </c>
      <c r="H40" s="22">
        <v>1.6884276201963439E-2</v>
      </c>
      <c r="I40" s="22">
        <v>1.43925478310415E-2</v>
      </c>
      <c r="J40" s="22">
        <v>1.2642679770306421E-2</v>
      </c>
      <c r="K40" s="22">
        <v>1.1362748432965756E-2</v>
      </c>
      <c r="L40" s="22">
        <v>1.0397984947044511E-2</v>
      </c>
      <c r="M40" s="22">
        <v>9.6561431411945568E-3</v>
      </c>
      <c r="N40" s="22">
        <v>9.0769588314187095E-3</v>
      </c>
      <c r="O40" s="22">
        <v>8.6229720281747E-3</v>
      </c>
      <c r="P40" s="22">
        <v>8.2678795990528235E-3</v>
      </c>
      <c r="Q40" s="22">
        <v>7.9953311679615072E-3</v>
      </c>
      <c r="R40" s="22">
        <v>7.7952322512430949E-3</v>
      </c>
      <c r="S40" s="22">
        <v>7.6618619906847329E-3</v>
      </c>
      <c r="T40" s="22">
        <v>7.5955649758148213E-3</v>
      </c>
      <c r="U40" s="22">
        <v>7.6086160150484116E-3</v>
      </c>
      <c r="V40" s="55">
        <v>7.781579166746014E-3</v>
      </c>
    </row>
    <row r="41" spans="1:22">
      <c r="A41" s="112"/>
      <c r="B41" s="55">
        <v>1.5644214699143653</v>
      </c>
      <c r="C41" s="22">
        <v>0.14487587727419673</v>
      </c>
      <c r="D41" s="22">
        <v>6.2669204222906019E-2</v>
      </c>
      <c r="E41" s="22">
        <v>3.7930153704493298E-2</v>
      </c>
      <c r="F41" s="22">
        <v>2.6755922974005239E-2</v>
      </c>
      <c r="G41" s="22">
        <v>2.0643162153339764E-2</v>
      </c>
      <c r="H41" s="22">
        <v>1.6887270536998088E-2</v>
      </c>
      <c r="I41" s="22">
        <v>1.4395485274694145E-2</v>
      </c>
      <c r="J41" s="22">
        <v>1.2645587362603267E-2</v>
      </c>
      <c r="K41" s="22">
        <v>1.1365640153958745E-2</v>
      </c>
      <c r="L41" s="22">
        <v>1.0400870209241426E-2</v>
      </c>
      <c r="M41" s="22">
        <v>9.659042266887248E-3</v>
      </c>
      <c r="N41" s="22">
        <v>9.0798669619703235E-3</v>
      </c>
      <c r="O41" s="22">
        <v>8.6258968525019294E-3</v>
      </c>
      <c r="P41" s="22">
        <v>8.2708263560760456E-3</v>
      </c>
      <c r="Q41" s="22">
        <v>7.9983128568911193E-3</v>
      </c>
      <c r="R41" s="22">
        <v>7.7982544822001541E-3</v>
      </c>
      <c r="S41" s="22">
        <v>7.6649260932998712E-3</v>
      </c>
      <c r="T41" s="22">
        <v>7.5986792799959046E-3</v>
      </c>
      <c r="U41" s="22">
        <v>7.6117773835328228E-3</v>
      </c>
      <c r="V41" s="55">
        <v>7.7847826496427932E-3</v>
      </c>
    </row>
    <row r="42" spans="1:22">
      <c r="A42" s="112"/>
      <c r="B42" s="55">
        <v>1.5644200283863765</v>
      </c>
      <c r="C42" s="22">
        <v>0.14487625057248754</v>
      </c>
      <c r="D42" s="22">
        <v>6.2669300324502561E-2</v>
      </c>
      <c r="E42" s="22">
        <v>3.793011077280601E-2</v>
      </c>
      <c r="F42" s="22">
        <v>2.6755867389845176E-2</v>
      </c>
      <c r="G42" s="22">
        <v>2.0643085928635615E-2</v>
      </c>
      <c r="H42" s="22">
        <v>1.6887211813225497E-2</v>
      </c>
      <c r="I42" s="22">
        <v>1.4395448202693947E-2</v>
      </c>
      <c r="J42" s="22">
        <v>1.2645585939603946E-2</v>
      </c>
      <c r="K42" s="22">
        <v>1.1365682476962322E-2</v>
      </c>
      <c r="L42" s="22">
        <v>1.0400959983776112E-2</v>
      </c>
      <c r="M42" s="22">
        <v>9.6591912473385985E-3</v>
      </c>
      <c r="N42" s="22">
        <v>9.0800748921631997E-3</v>
      </c>
      <c r="O42" s="22">
        <v>8.6261671401244751E-3</v>
      </c>
      <c r="P42" s="22">
        <v>8.2711630417447082E-3</v>
      </c>
      <c r="Q42" s="22">
        <v>7.9987225563673166E-3</v>
      </c>
      <c r="R42" s="22">
        <v>7.7987408427929025E-3</v>
      </c>
      <c r="S42" s="22">
        <v>7.6654961809057799E-3</v>
      </c>
      <c r="T42" s="22">
        <v>7.5993485043021744E-3</v>
      </c>
      <c r="U42" s="22">
        <v>7.6125693524203954E-3</v>
      </c>
      <c r="V42" s="55">
        <v>7.7857469321650418E-3</v>
      </c>
    </row>
    <row r="43" spans="1:22">
      <c r="A43" s="112"/>
      <c r="B43" s="55">
        <v>1.5644152847022403</v>
      </c>
      <c r="C43" s="22">
        <v>0.14487334075264277</v>
      </c>
      <c r="D43" s="22">
        <v>6.2666113567463017E-2</v>
      </c>
      <c r="E43" s="22">
        <v>3.7926785390359957E-2</v>
      </c>
      <c r="F43" s="22">
        <v>2.6752480272847497E-2</v>
      </c>
      <c r="G43" s="22">
        <v>2.063970386823373E-2</v>
      </c>
      <c r="H43" s="22">
        <v>1.6883856642070431E-2</v>
      </c>
      <c r="I43" s="22">
        <v>1.4392174639165161E-2</v>
      </c>
      <c r="J43" s="22">
        <v>1.264239970378952E-2</v>
      </c>
      <c r="K43" s="22">
        <v>1.1362600315988942E-2</v>
      </c>
      <c r="L43" s="22">
        <v>1.0397999491291424E-2</v>
      </c>
      <c r="M43" s="22">
        <v>9.6563653042633923E-3</v>
      </c>
      <c r="N43" s="22">
        <v>9.0773944000453657E-3</v>
      </c>
      <c r="O43" s="22">
        <v>8.6236458564302974E-3</v>
      </c>
      <c r="P43" s="22">
        <v>8.2688118208313014E-3</v>
      </c>
      <c r="Q43" s="22">
        <v>7.9965526985691197E-3</v>
      </c>
      <c r="R43" s="22">
        <v>7.7967707973237406E-3</v>
      </c>
      <c r="S43" s="22">
        <v>7.663738929530455E-3</v>
      </c>
      <c r="T43" s="22">
        <v>7.597821387864084E-3</v>
      </c>
      <c r="U43" s="22">
        <v>7.6112729481679249E-3</v>
      </c>
      <c r="V43" s="55">
        <v>7.784664669568917E-3</v>
      </c>
    </row>
    <row r="44" spans="1:22">
      <c r="A44" s="112"/>
      <c r="B44" s="55">
        <v>1.5644064526473871</v>
      </c>
      <c r="C44" s="22">
        <v>0.14486568409480333</v>
      </c>
      <c r="D44" s="22">
        <v>6.2658400733657985E-2</v>
      </c>
      <c r="E44" s="22">
        <v>3.7919089203373377E-2</v>
      </c>
      <c r="F44" s="22">
        <v>2.6744813752696394E-2</v>
      </c>
      <c r="G44" s="22">
        <v>2.0632133640268339E-2</v>
      </c>
      <c r="H44" s="22">
        <v>1.6876377531113027E-2</v>
      </c>
      <c r="I44" s="22">
        <v>1.4384805656078978E-2</v>
      </c>
      <c r="J44" s="22">
        <v>1.263517798837752E-2</v>
      </c>
      <c r="K44" s="22">
        <v>1.1355540781181197E-2</v>
      </c>
      <c r="L44" s="22">
        <v>1.0391145547919799E-2</v>
      </c>
      <c r="M44" s="22">
        <v>9.6497465260406631E-3</v>
      </c>
      <c r="N44" s="22">
        <v>9.0710481460114876E-3</v>
      </c>
      <c r="O44" s="22">
        <v>8.6175977183894619E-3</v>
      </c>
      <c r="P44" s="22">
        <v>8.2630781752950321E-3</v>
      </c>
      <c r="Q44" s="22">
        <v>7.9911450663876817E-3</v>
      </c>
      <c r="R44" s="22">
        <v>7.7917113761264596E-3</v>
      </c>
      <c r="S44" s="22">
        <v>7.6590524922124977E-3</v>
      </c>
      <c r="T44" s="22">
        <v>7.5935764901345652E-3</v>
      </c>
      <c r="U44" s="22">
        <v>7.6075875764401134E-3</v>
      </c>
      <c r="V44" s="55">
        <v>7.7817781321450142E-3</v>
      </c>
    </row>
    <row r="45" spans="1:22">
      <c r="A45" s="112"/>
      <c r="B45" s="55">
        <v>1.5643930025919175</v>
      </c>
      <c r="C45" s="22">
        <v>0.14485355106915002</v>
      </c>
      <c r="D45" s="22">
        <v>6.2646195554957346E-2</v>
      </c>
      <c r="E45" s="22">
        <v>3.7906831325832301E-2</v>
      </c>
      <c r="F45" s="22">
        <v>2.6732382648420903E-2</v>
      </c>
      <c r="G45" s="22">
        <v>2.0619622588042157E-2</v>
      </c>
      <c r="H45" s="22">
        <v>1.6863759710022051E-2</v>
      </c>
      <c r="I45" s="22">
        <v>1.4372091193145175E-2</v>
      </c>
      <c r="J45" s="22">
        <v>1.2622411280926072E-2</v>
      </c>
      <c r="K45" s="22">
        <v>1.1342782953833687E-2</v>
      </c>
      <c r="L45" s="22">
        <v>1.0378467863908409E-2</v>
      </c>
      <c r="M45" s="22">
        <v>9.6372465801927883E-3</v>
      </c>
      <c r="N45" s="22">
        <v>9.0588781422930101E-3</v>
      </c>
      <c r="O45" s="22">
        <v>8.6059094860743337E-3</v>
      </c>
      <c r="P45" s="22">
        <v>8.2520487971612204E-3</v>
      </c>
      <c r="Q45" s="22">
        <v>7.9809552042884278E-3</v>
      </c>
      <c r="R45" s="22">
        <v>7.7825460204107352E-3</v>
      </c>
      <c r="S45" s="22">
        <v>7.6510483345655321E-3</v>
      </c>
      <c r="T45" s="22">
        <v>7.5868417424019268E-3</v>
      </c>
      <c r="U45" s="22">
        <v>7.6021648116262565E-3</v>
      </c>
      <c r="V45" s="55">
        <v>7.7775377071725438E-3</v>
      </c>
    </row>
    <row r="46" spans="1:22">
      <c r="A46" s="112"/>
      <c r="B46" s="55">
        <v>1.5643762205435681</v>
      </c>
      <c r="C46" s="22">
        <v>0.14483682437620768</v>
      </c>
      <c r="D46" s="22">
        <v>6.2629076792760585E-2</v>
      </c>
      <c r="E46" s="22">
        <v>3.7889377467280681E-2</v>
      </c>
      <c r="F46" s="22">
        <v>2.6714588462007721E-2</v>
      </c>
      <c r="G46" s="22">
        <v>2.0601421539517693E-2</v>
      </c>
      <c r="H46" s="22">
        <v>1.684505556223263E-2</v>
      </c>
      <c r="I46" s="22">
        <v>1.435275092181275E-2</v>
      </c>
      <c r="J46" s="22">
        <v>1.2602308947545276E-2</v>
      </c>
      <c r="K46" s="22">
        <v>1.1321818524337607E-2</v>
      </c>
      <c r="L46" s="22">
        <v>1.0356517182413892E-2</v>
      </c>
      <c r="M46" s="22">
        <v>9.6142497806851798E-3</v>
      </c>
      <c r="N46" s="22">
        <v>9.0348324321166771E-3</v>
      </c>
      <c r="O46" s="22">
        <v>8.5809054174208355E-3</v>
      </c>
      <c r="P46" s="22">
        <v>8.2263146446359021E-3</v>
      </c>
      <c r="Q46" s="22">
        <v>7.9549167353855591E-3</v>
      </c>
      <c r="R46" s="22">
        <v>7.7569044357975883E-3</v>
      </c>
      <c r="S46" s="22">
        <v>7.6268837594601832E-3</v>
      </c>
      <c r="T46" s="22">
        <v>7.5658048171854649E-3</v>
      </c>
      <c r="U46" s="22">
        <v>7.5868822375326772E-3</v>
      </c>
      <c r="V46" s="55">
        <v>7.7728022566506544E-3</v>
      </c>
    </row>
    <row r="47" spans="1:22">
      <c r="A47" s="112"/>
      <c r="B47" s="55">
        <v>1.5643326909111885</v>
      </c>
      <c r="C47" s="22">
        <v>0.14479784737186407</v>
      </c>
      <c r="D47" s="22">
        <v>6.2592279692163605E-2</v>
      </c>
      <c r="E47" s="22">
        <v>3.7853814433626315E-2</v>
      </c>
      <c r="F47" s="22">
        <v>2.6679595116059031E-2</v>
      </c>
      <c r="G47" s="22">
        <v>2.0566337306831897E-2</v>
      </c>
      <c r="H47" s="22">
        <v>1.6809270781113571E-2</v>
      </c>
      <c r="I47" s="22">
        <v>1.4315684322103193E-2</v>
      </c>
      <c r="J47" s="22">
        <v>1.2563312764233401E-2</v>
      </c>
      <c r="K47" s="22">
        <v>1.1280207994719569E-2</v>
      </c>
      <c r="L47" s="22">
        <v>1.0311502626300144E-2</v>
      </c>
      <c r="M47" s="22">
        <v>9.5649368354286599E-3</v>
      </c>
      <c r="N47" s="22">
        <v>8.9801556445659302E-3</v>
      </c>
      <c r="O47" s="22">
        <v>8.5195833184103942E-3</v>
      </c>
      <c r="P47" s="22">
        <v>8.1568009287047282E-3</v>
      </c>
      <c r="Q47" s="22">
        <v>7.8753001518764385E-3</v>
      </c>
      <c r="R47" s="22">
        <v>7.6647881151412564E-3</v>
      </c>
      <c r="S47" s="22">
        <v>7.5191688194978217E-3</v>
      </c>
      <c r="T47" s="22">
        <v>7.4382736984140458E-3</v>
      </c>
      <c r="U47" s="22">
        <v>7.4332420260012988E-3</v>
      </c>
      <c r="V47" s="55">
        <v>7.5798033000874353E-3</v>
      </c>
    </row>
    <row r="48" spans="1:22">
      <c r="A48" s="112"/>
      <c r="B48" s="55">
        <v>1.5642980420663912</v>
      </c>
      <c r="C48" s="22">
        <v>0.1447679815972891</v>
      </c>
      <c r="D48" s="22">
        <v>6.2565073236452329E-2</v>
      </c>
      <c r="E48" s="22">
        <v>3.7828201485701297E-2</v>
      </c>
      <c r="F48" s="22">
        <v>2.6654814866307306E-2</v>
      </c>
      <c r="G48" s="22">
        <v>2.0541783836091794E-2</v>
      </c>
      <c r="H48" s="22">
        <v>1.6784420060129358E-2</v>
      </c>
      <c r="I48" s="22">
        <v>1.4290050375146735E-2</v>
      </c>
      <c r="J48" s="22">
        <v>1.2536389948404057E-2</v>
      </c>
      <c r="K48" s="22">
        <v>1.1251461236502943E-2</v>
      </c>
      <c r="L48" s="22">
        <v>1.0280306303806261E-2</v>
      </c>
      <c r="M48" s="22">
        <v>9.5305358353782246E-3</v>
      </c>
      <c r="N48" s="22">
        <v>8.9416005010017462E-3</v>
      </c>
      <c r="O48" s="22">
        <v>8.4756462215409903E-3</v>
      </c>
      <c r="P48" s="22">
        <v>8.1058739919259958E-3</v>
      </c>
      <c r="Q48" s="22">
        <v>7.8152315926767694E-3</v>
      </c>
      <c r="R48" s="22">
        <v>7.5926558772933268E-3</v>
      </c>
      <c r="S48" s="22">
        <v>7.430920146125234E-3</v>
      </c>
      <c r="T48" s="22">
        <v>7.3280814971865569E-3</v>
      </c>
      <c r="U48" s="22">
        <v>7.2920777085974048E-3</v>
      </c>
      <c r="V48" s="55">
        <v>7.3891559730872814E-3</v>
      </c>
    </row>
    <row r="49" spans="1:22">
      <c r="A49" s="1"/>
      <c r="B49" s="28"/>
    </row>
    <row r="50" spans="1:22">
      <c r="A50" s="112"/>
      <c r="B50" t="s">
        <v>308</v>
      </c>
      <c r="C50"/>
      <c r="D50"/>
      <c r="E50"/>
      <c r="F50"/>
      <c r="G50"/>
      <c r="H50"/>
      <c r="I50"/>
      <c r="J50"/>
      <c r="K50"/>
      <c r="L50"/>
      <c r="M50"/>
      <c r="N50"/>
      <c r="O50"/>
      <c r="P50"/>
      <c r="Q50"/>
      <c r="R50"/>
      <c r="S50" t="s">
        <v>261</v>
      </c>
      <c r="T50"/>
      <c r="U50"/>
      <c r="V50" s="78" t="s">
        <v>232</v>
      </c>
    </row>
    <row r="51" spans="1:22">
      <c r="A51" s="112"/>
      <c r="B51" s="100">
        <v>2.4345149108910835E-3</v>
      </c>
      <c r="C51" s="100">
        <v>3.6623051977462406E-3</v>
      </c>
      <c r="D51" s="100">
        <v>5.2048648252061014E-3</v>
      </c>
      <c r="E51" s="100">
        <v>5.5687106133588404E-3</v>
      </c>
      <c r="F51" s="100">
        <v>5.9463851568068993E-3</v>
      </c>
      <c r="G51" s="100">
        <v>6.3222845087935742E-3</v>
      </c>
      <c r="H51" s="100">
        <v>6.6837966019290818E-3</v>
      </c>
      <c r="I51" s="100">
        <v>7.0215228831405074E-3</v>
      </c>
      <c r="J51" s="100">
        <v>7.3279082991346556E-3</v>
      </c>
      <c r="K51" s="100">
        <v>7.5966898613657463E-3</v>
      </c>
      <c r="L51" s="100">
        <v>7.8225529908158009E-3</v>
      </c>
      <c r="M51" s="100">
        <v>8.0011472201131362E-3</v>
      </c>
      <c r="N51" s="100">
        <v>8.1291471136100135E-3</v>
      </c>
      <c r="O51" s="100">
        <v>8.204496120637339E-3</v>
      </c>
      <c r="P51" s="100">
        <v>8.226787974672467E-3</v>
      </c>
      <c r="Q51" s="100">
        <v>8.1981044345771359E-3</v>
      </c>
      <c r="R51" s="100">
        <v>8.1246251853803741E-3</v>
      </c>
      <c r="S51" s="100">
        <v>8.0195305120134286E-3</v>
      </c>
      <c r="T51" s="100">
        <v>7.9062913366858556E-3</v>
      </c>
      <c r="U51" s="100">
        <v>7.8174971867688292E-3</v>
      </c>
      <c r="V51" s="100">
        <v>7.7837005032881379E-3</v>
      </c>
    </row>
    <row r="52" spans="1:22">
      <c r="A52" s="112"/>
      <c r="B52" s="133">
        <v>3.1791104775380497E-4</v>
      </c>
      <c r="C52" s="133">
        <v>4.5175411131719023E-4</v>
      </c>
      <c r="D52" s="133">
        <v>6.2807656807450929E-4</v>
      </c>
      <c r="E52" s="133">
        <v>6.7500852387983312E-4</v>
      </c>
      <c r="F52" s="133">
        <v>7.1669768582843796E-4</v>
      </c>
      <c r="G52" s="133">
        <v>7.5810659488553811E-4</v>
      </c>
      <c r="H52" s="133">
        <v>7.974692565153596E-4</v>
      </c>
      <c r="I52" s="133">
        <v>8.3436045229712263E-4</v>
      </c>
      <c r="J52" s="133">
        <v>8.6778950360838492E-4</v>
      </c>
      <c r="K52" s="133">
        <v>8.9722779288067822E-4</v>
      </c>
      <c r="L52" s="133">
        <v>9.2197049051531699E-4</v>
      </c>
      <c r="M52" s="133">
        <v>9.4158191779786238E-4</v>
      </c>
      <c r="N52" s="133">
        <v>9.5559449874946245E-4</v>
      </c>
      <c r="O52" s="133">
        <v>9.6378689584700195E-4</v>
      </c>
      <c r="P52" s="133">
        <v>9.6602670035755844E-4</v>
      </c>
      <c r="Q52" s="133">
        <v>9.625303842735744E-4</v>
      </c>
      <c r="R52" s="133">
        <v>9.5389443989601919E-4</v>
      </c>
      <c r="S52" s="133">
        <v>9.4156725889024684E-4</v>
      </c>
      <c r="T52" s="133">
        <v>9.2815976781690512E-4</v>
      </c>
      <c r="U52" s="133">
        <v>9.1742306231218373E-4</v>
      </c>
      <c r="V52" s="133">
        <v>9.1322515728864406E-4</v>
      </c>
    </row>
    <row r="53" spans="1:22">
      <c r="A53" s="112"/>
      <c r="B53" s="133">
        <v>1.8321427464371848E-4</v>
      </c>
      <c r="C53" s="133">
        <v>2.4080470136821075E-4</v>
      </c>
      <c r="D53" s="133">
        <v>3.2020431022757728E-4</v>
      </c>
      <c r="E53" s="133">
        <v>3.4762548218034844E-4</v>
      </c>
      <c r="F53" s="133">
        <v>3.7026456672449581E-4</v>
      </c>
      <c r="G53" s="133">
        <v>3.9256106074960634E-4</v>
      </c>
      <c r="H53" s="133">
        <v>4.1363209986250427E-4</v>
      </c>
      <c r="I53" s="133">
        <v>4.3339231100041065E-4</v>
      </c>
      <c r="J53" s="133">
        <v>4.5130551591711365E-4</v>
      </c>
      <c r="K53" s="133">
        <v>4.6711207416402778E-4</v>
      </c>
      <c r="L53" s="133">
        <v>4.8041041175173049E-4</v>
      </c>
      <c r="M53" s="133">
        <v>4.9095884748415197E-4</v>
      </c>
      <c r="N53" s="133">
        <v>4.9847773568084675E-4</v>
      </c>
      <c r="O53" s="133">
        <v>5.0283064110229203E-4</v>
      </c>
      <c r="P53" s="133">
        <v>5.039161244893009E-4</v>
      </c>
      <c r="Q53" s="133">
        <v>5.0182539203910692E-4</v>
      </c>
      <c r="R53" s="133">
        <v>4.9684211150415047E-4</v>
      </c>
      <c r="S53" s="133">
        <v>4.8972409585743004E-4</v>
      </c>
      <c r="T53" s="133">
        <v>4.819037118422298E-4</v>
      </c>
      <c r="U53" s="133">
        <v>4.7552572987163977E-4</v>
      </c>
      <c r="V53" s="133">
        <v>4.7298953743618588E-4</v>
      </c>
    </row>
    <row r="54" spans="1:22">
      <c r="A54" s="112"/>
      <c r="B54" s="133">
        <v>1.4430138823414568E-4</v>
      </c>
      <c r="C54" s="133">
        <v>1.7861113491204894E-4</v>
      </c>
      <c r="D54" s="133">
        <v>2.2838009848576146E-4</v>
      </c>
      <c r="E54" s="133">
        <v>2.4976688707607081E-4</v>
      </c>
      <c r="F54" s="133">
        <v>2.6700429922744268E-4</v>
      </c>
      <c r="G54" s="133">
        <v>2.8375120284113847E-4</v>
      </c>
      <c r="H54" s="133">
        <v>2.995177491838738E-4</v>
      </c>
      <c r="I54" s="133">
        <v>3.1427057839024386E-4</v>
      </c>
      <c r="J54" s="133">
        <v>3.2764285495133494E-4</v>
      </c>
      <c r="K54" s="133">
        <v>3.3944205265668687E-4</v>
      </c>
      <c r="L54" s="133">
        <v>3.4937210661180329E-4</v>
      </c>
      <c r="M54" s="133">
        <v>3.5724218660114493E-4</v>
      </c>
      <c r="N54" s="133">
        <v>3.6283634553869321E-4</v>
      </c>
      <c r="O54" s="133">
        <v>3.6603624650024397E-4</v>
      </c>
      <c r="P54" s="133">
        <v>3.6675119201855927E-4</v>
      </c>
      <c r="Q54" s="133">
        <v>3.6502364265869613E-4</v>
      </c>
      <c r="R54" s="133">
        <v>3.6103538652387107E-4</v>
      </c>
      <c r="S54" s="133">
        <v>3.5532189764319461E-4</v>
      </c>
      <c r="T54" s="133">
        <v>3.4897174133801528E-4</v>
      </c>
      <c r="U54" s="133">
        <v>3.4371338068750479E-4</v>
      </c>
      <c r="V54" s="133">
        <v>3.4160210170770117E-4</v>
      </c>
    </row>
    <row r="55" spans="1:22">
      <c r="A55" s="112"/>
      <c r="B55" s="133">
        <v>1.2759867332033659E-4</v>
      </c>
      <c r="C55" s="133">
        <v>1.5090039937453933E-4</v>
      </c>
      <c r="D55" s="133">
        <v>1.8655814737295398E-4</v>
      </c>
      <c r="E55" s="133">
        <v>2.0507270628979807E-4</v>
      </c>
      <c r="F55" s="133">
        <v>2.2005430542788862E-4</v>
      </c>
      <c r="G55" s="133">
        <v>2.3438762870929206E-4</v>
      </c>
      <c r="H55" s="133">
        <v>2.4783558880483308E-4</v>
      </c>
      <c r="I55" s="133">
        <v>2.6037140665459771E-4</v>
      </c>
      <c r="J55" s="133">
        <v>2.7172501299568483E-4</v>
      </c>
      <c r="K55" s="133">
        <v>2.8172954192202948E-4</v>
      </c>
      <c r="L55" s="133">
        <v>2.9014594316337239E-4</v>
      </c>
      <c r="M55" s="133">
        <v>2.9680440606225447E-4</v>
      </c>
      <c r="N55" s="133">
        <v>3.0152166040013292E-4</v>
      </c>
      <c r="O55" s="133">
        <v>3.0418473357133463E-4</v>
      </c>
      <c r="P55" s="133">
        <v>3.0470523281811435E-4</v>
      </c>
      <c r="Q55" s="133">
        <v>3.0309431090030231E-4</v>
      </c>
      <c r="R55" s="133">
        <v>2.9947609121798793E-4</v>
      </c>
      <c r="S55" s="133">
        <v>2.9426701826400573E-4</v>
      </c>
      <c r="T55" s="133">
        <v>2.8840115066916874E-4</v>
      </c>
      <c r="U55" s="133">
        <v>2.8347581394650573E-4</v>
      </c>
      <c r="V55" s="133">
        <v>2.8148586996372751E-4</v>
      </c>
    </row>
    <row r="56" spans="1:22">
      <c r="A56" s="112"/>
      <c r="B56" s="133">
        <v>1.1953266628644474E-4</v>
      </c>
      <c r="C56" s="133">
        <v>1.3687069129634383E-4</v>
      </c>
      <c r="D56" s="133">
        <v>1.647975130587287E-4</v>
      </c>
      <c r="E56" s="133">
        <v>1.8167595017803961E-4</v>
      </c>
      <c r="F56" s="133">
        <v>1.9557562363309647E-4</v>
      </c>
      <c r="G56" s="133">
        <v>2.0868261402178651E-4</v>
      </c>
      <c r="H56" s="133">
        <v>2.2093078033691774E-4</v>
      </c>
      <c r="I56" s="133">
        <v>2.3229607787034895E-4</v>
      </c>
      <c r="J56" s="133">
        <v>2.4257312704149825E-4</v>
      </c>
      <c r="K56" s="133">
        <v>2.5161105601196471E-4</v>
      </c>
      <c r="L56" s="133">
        <v>2.5920673127931629E-4</v>
      </c>
      <c r="M56" s="133">
        <v>2.6520229082699007E-4</v>
      </c>
      <c r="N56" s="133">
        <v>2.6943357526707304E-4</v>
      </c>
      <c r="O56" s="133">
        <v>2.7178856446388039E-4</v>
      </c>
      <c r="P56" s="133">
        <v>2.7217767794915707E-4</v>
      </c>
      <c r="Q56" s="133">
        <v>2.7058714370654241E-4</v>
      </c>
      <c r="R56" s="133">
        <v>2.6709630822368755E-4</v>
      </c>
      <c r="S56" s="133">
        <v>2.6203723546361704E-4</v>
      </c>
      <c r="T56" s="133">
        <v>2.5625311387169128E-4</v>
      </c>
      <c r="U56" s="133">
        <v>2.5132717914931602E-4</v>
      </c>
      <c r="V56" s="133">
        <v>2.4932733139410718E-4</v>
      </c>
    </row>
    <row r="57" spans="1:22">
      <c r="A57" s="112"/>
      <c r="B57" s="133">
        <v>1.1507064816899254E-4</v>
      </c>
      <c r="C57" s="133">
        <v>1.2869658817264186E-4</v>
      </c>
      <c r="D57" s="133">
        <v>1.5175303364154888E-4</v>
      </c>
      <c r="E57" s="133">
        <v>1.6756081969103095E-4</v>
      </c>
      <c r="F57" s="133">
        <v>1.8088308076622331E-4</v>
      </c>
      <c r="G57" s="133">
        <v>1.9329328264315604E-4</v>
      </c>
      <c r="H57" s="133">
        <v>2.0483597321826683E-4</v>
      </c>
      <c r="I57" s="133">
        <v>2.1549618722283351E-4</v>
      </c>
      <c r="J57" s="133">
        <v>2.2511513146191223E-4</v>
      </c>
      <c r="K57" s="133">
        <v>2.3355532850644761E-4</v>
      </c>
      <c r="L57" s="133">
        <v>2.4063861195008571E-4</v>
      </c>
      <c r="M57" s="133">
        <v>2.4621592468319561E-4</v>
      </c>
      <c r="N57" s="133">
        <v>2.5013562710153245E-4</v>
      </c>
      <c r="O57" s="133">
        <v>2.5228522477770479E-4</v>
      </c>
      <c r="P57" s="133">
        <v>2.5257093115413007E-4</v>
      </c>
      <c r="Q57" s="133">
        <v>2.5095668541792737E-4</v>
      </c>
      <c r="R57" s="133">
        <v>2.4748063586557678E-4</v>
      </c>
      <c r="S57" s="133">
        <v>2.4240167892401743E-4</v>
      </c>
      <c r="T57" s="133">
        <v>2.3649341332540944E-4</v>
      </c>
      <c r="U57" s="133">
        <v>2.3138465919684062E-4</v>
      </c>
      <c r="V57" s="133">
        <v>2.2930179892818522E-4</v>
      </c>
    </row>
    <row r="58" spans="1:22">
      <c r="A58" s="112" t="s">
        <v>179</v>
      </c>
      <c r="B58" s="133">
        <v>1.1253929250894419E-4</v>
      </c>
      <c r="C58" s="133">
        <v>1.2380283985748142E-4</v>
      </c>
      <c r="D58" s="133">
        <v>1.4371859390132323E-4</v>
      </c>
      <c r="E58" s="133">
        <v>1.5880333563037842E-4</v>
      </c>
      <c r="F58" s="133">
        <v>1.718166081807436E-4</v>
      </c>
      <c r="G58" s="133">
        <v>1.8382188541320524E-4</v>
      </c>
      <c r="H58" s="133">
        <v>1.9492962854947456E-4</v>
      </c>
      <c r="I58" s="133">
        <v>2.0514008659531201E-4</v>
      </c>
      <c r="J58" s="133">
        <v>2.1432986919317672E-4</v>
      </c>
      <c r="K58" s="133">
        <v>2.2237452896359082E-4</v>
      </c>
      <c r="L58" s="133">
        <v>2.2911447511454568E-4</v>
      </c>
      <c r="M58" s="133">
        <v>2.3440818017572002E-4</v>
      </c>
      <c r="N58" s="133">
        <v>2.3811188961340296E-4</v>
      </c>
      <c r="O58" s="133">
        <v>2.4011241951785167E-4</v>
      </c>
      <c r="P58" s="133">
        <v>2.4030969225636439E-4</v>
      </c>
      <c r="Q58" s="133">
        <v>2.3864700685019904E-4</v>
      </c>
      <c r="R58" s="133">
        <v>2.3512067650360673E-4</v>
      </c>
      <c r="S58" s="133">
        <v>2.2991854969871446E-4</v>
      </c>
      <c r="T58" s="133">
        <v>2.2374646186845183E-4</v>
      </c>
      <c r="U58" s="133">
        <v>2.1831927172824735E-4</v>
      </c>
      <c r="V58" s="133">
        <v>2.1609806469893682E-4</v>
      </c>
    </row>
    <row r="59" spans="1:22">
      <c r="A59" s="112" t="s">
        <v>203</v>
      </c>
      <c r="B59" s="133">
        <v>1.1085402240614516E-4</v>
      </c>
      <c r="C59" s="133">
        <v>1.2048984668137398E-4</v>
      </c>
      <c r="D59" s="133">
        <v>1.382353430838066E-4</v>
      </c>
      <c r="E59" s="133">
        <v>1.5281432909366663E-4</v>
      </c>
      <c r="F59" s="133">
        <v>1.6565518131852683E-4</v>
      </c>
      <c r="G59" s="133">
        <v>1.7741307226128156E-4</v>
      </c>
      <c r="H59" s="133">
        <v>1.882320726204912E-4</v>
      </c>
      <c r="I59" s="133">
        <v>1.9813241516893239E-4</v>
      </c>
      <c r="J59" s="133">
        <v>2.0701860979930632E-4</v>
      </c>
      <c r="K59" s="133">
        <v>2.1477950692241551E-4</v>
      </c>
      <c r="L59" s="133">
        <v>2.2126944021056034E-4</v>
      </c>
      <c r="M59" s="133">
        <v>2.2635422573124252E-4</v>
      </c>
      <c r="N59" s="133">
        <v>2.2989540946256361E-4</v>
      </c>
      <c r="O59" s="133">
        <v>2.3177895989363873E-4</v>
      </c>
      <c r="P59" s="133">
        <v>2.3189690727682885E-4</v>
      </c>
      <c r="Q59" s="133">
        <v>2.3017286136774E-4</v>
      </c>
      <c r="R59" s="133">
        <v>2.265598026995122E-4</v>
      </c>
      <c r="S59" s="133">
        <v>2.2117148324096551E-4</v>
      </c>
      <c r="T59" s="133">
        <v>2.1463390557800548E-4</v>
      </c>
      <c r="U59" s="133">
        <v>2.0877612083249932E-4</v>
      </c>
      <c r="V59" s="133">
        <v>2.0637090326876273E-4</v>
      </c>
    </row>
    <row r="60" spans="1:22">
      <c r="A60" s="112" t="s">
        <v>179</v>
      </c>
      <c r="B60" s="133">
        <v>1.0966277638072355E-4</v>
      </c>
      <c r="C60" s="133">
        <v>1.1820562738159603E-4</v>
      </c>
      <c r="D60" s="133">
        <v>1.3450452298160824E-4</v>
      </c>
      <c r="E60" s="133">
        <v>1.4875588245265303E-4</v>
      </c>
      <c r="F60" s="133">
        <v>1.615144497709893E-4</v>
      </c>
      <c r="G60" s="133">
        <v>1.7312793412869835E-4</v>
      </c>
      <c r="H60" s="133">
        <v>1.8375479962138251E-4</v>
      </c>
      <c r="I60" s="133">
        <v>1.934376719375866E-4</v>
      </c>
      <c r="J60" s="133">
        <v>2.0210359677959658E-4</v>
      </c>
      <c r="K60" s="133">
        <v>2.0965537383994814E-4</v>
      </c>
      <c r="L60" s="133">
        <v>2.1595799121353759E-4</v>
      </c>
      <c r="M60" s="133">
        <v>2.2088451965041576E-4</v>
      </c>
      <c r="N60" s="133">
        <v>2.2429915600625031E-4</v>
      </c>
      <c r="O60" s="133">
        <v>2.2608780824415718E-4</v>
      </c>
      <c r="P60" s="133">
        <v>2.2613301410125478E-4</v>
      </c>
      <c r="Q60" s="133">
        <v>2.2433989663629521E-4</v>
      </c>
      <c r="R60" s="133">
        <v>2.2061529009530234E-4</v>
      </c>
      <c r="S60" s="133">
        <v>2.1499423188404802E-4</v>
      </c>
      <c r="T60" s="133">
        <v>2.079998408538123E-4</v>
      </c>
      <c r="U60" s="133">
        <v>2.015979808277276E-4</v>
      </c>
      <c r="V60" s="133">
        <v>1.9896360149745593E-4</v>
      </c>
    </row>
    <row r="61" spans="1:22">
      <c r="A61" s="112"/>
      <c r="B61" s="133">
        <v>1.0859618402235018E-4</v>
      </c>
      <c r="C61" s="133">
        <v>1.1636732560159173E-4</v>
      </c>
      <c r="D61" s="133">
        <v>1.316873045219373E-4</v>
      </c>
      <c r="E61" s="133">
        <v>1.4574922576701503E-4</v>
      </c>
      <c r="F61" s="133">
        <v>1.5847596074277694E-4</v>
      </c>
      <c r="G61" s="133">
        <v>1.700040203693725E-4</v>
      </c>
      <c r="H61" s="133">
        <v>1.8049580892065889E-4</v>
      </c>
      <c r="I61" s="133">
        <v>1.9001761529954808E-4</v>
      </c>
      <c r="J61" s="133">
        <v>1.9851441707620376E-4</v>
      </c>
      <c r="K61" s="133">
        <v>2.0590362911291488E-4</v>
      </c>
      <c r="L61" s="133">
        <v>2.1205792674132071E-4</v>
      </c>
      <c r="M61" s="133">
        <v>2.1685821689513933E-4</v>
      </c>
      <c r="N61" s="133">
        <v>2.2016936143187671E-4</v>
      </c>
      <c r="O61" s="133">
        <v>2.2187808845855472E-4</v>
      </c>
      <c r="P61" s="133">
        <v>2.218558327907981E-4</v>
      </c>
      <c r="Q61" s="133">
        <v>2.1999117420175122E-4</v>
      </c>
      <c r="R61" s="133">
        <v>2.1614148447851762E-4</v>
      </c>
      <c r="S61" s="133">
        <v>2.1025774988148171E-4</v>
      </c>
      <c r="T61" s="133">
        <v>2.0272505798311913E-4</v>
      </c>
      <c r="U61" s="133">
        <v>1.9566198645692458E-4</v>
      </c>
      <c r="V61" s="133">
        <v>1.9275430150185631E-4</v>
      </c>
    </row>
    <row r="62" spans="1:22">
      <c r="A62" s="112"/>
      <c r="B62" s="133">
        <v>1.0757613032335873E-4</v>
      </c>
      <c r="C62" s="133">
        <v>1.1484766271404982E-4</v>
      </c>
      <c r="D62" s="133">
        <v>1.2960241552982359E-4</v>
      </c>
      <c r="E62" s="133">
        <v>1.4360706236893166E-4</v>
      </c>
      <c r="F62" s="133">
        <v>1.5634258542847508E-4</v>
      </c>
      <c r="G62" s="133">
        <v>1.67828786652717E-4</v>
      </c>
      <c r="H62" s="133">
        <v>1.7822794027417752E-4</v>
      </c>
      <c r="I62" s="133">
        <v>1.8763191091699868E-4</v>
      </c>
      <c r="J62" s="133">
        <v>1.9599891970825158E-4</v>
      </c>
      <c r="K62" s="133">
        <v>2.0326193417974543E-4</v>
      </c>
      <c r="L62" s="133">
        <v>2.0929828553585723E-4</v>
      </c>
      <c r="M62" s="133">
        <v>2.1399781055493616E-4</v>
      </c>
      <c r="N62" s="133">
        <v>2.1722359002489082E-4</v>
      </c>
      <c r="O62" s="133">
        <v>2.1886498505336791E-4</v>
      </c>
      <c r="P62" s="133">
        <v>2.1878003481994035E-4</v>
      </c>
      <c r="Q62" s="133">
        <v>2.1684372690560644E-4</v>
      </c>
      <c r="R62" s="133">
        <v>2.1285981993907598E-4</v>
      </c>
      <c r="S62" s="133">
        <v>2.0669163105979833E-4</v>
      </c>
      <c r="T62" s="133">
        <v>1.9853779648204735E-4</v>
      </c>
      <c r="U62" s="133">
        <v>1.9067817159372849E-4</v>
      </c>
      <c r="V62" s="133">
        <v>1.8745020883484745E-4</v>
      </c>
    </row>
    <row r="63" spans="1:22">
      <c r="A63" s="112"/>
      <c r="B63" s="133">
        <v>1.0642798528883671E-4</v>
      </c>
      <c r="C63" s="133">
        <v>1.1337087373280812E-4</v>
      </c>
      <c r="D63" s="133">
        <v>1.2786258554724379E-4</v>
      </c>
      <c r="E63" s="133">
        <v>1.4192378546044361E-4</v>
      </c>
      <c r="F63" s="133">
        <v>1.5469102973869088E-4</v>
      </c>
      <c r="G63" s="133">
        <v>1.6615999585954493E-4</v>
      </c>
      <c r="H63" s="133">
        <v>1.7649141470138519E-4</v>
      </c>
      <c r="I63" s="133">
        <v>1.8580521280451255E-4</v>
      </c>
      <c r="J63" s="133">
        <v>1.9406749458276105E-4</v>
      </c>
      <c r="K63" s="133">
        <v>2.0122876040198912E-4</v>
      </c>
      <c r="L63" s="133">
        <v>2.0716739305322827E-4</v>
      </c>
      <c r="M63" s="133">
        <v>2.1178411022656357E-4</v>
      </c>
      <c r="N63" s="133">
        <v>2.1493704330798578E-4</v>
      </c>
      <c r="O63" s="133">
        <v>2.1652101152794777E-4</v>
      </c>
      <c r="P63" s="133">
        <v>2.1637774084360198E-4</v>
      </c>
      <c r="Q63" s="133">
        <v>2.1437330285664288E-4</v>
      </c>
      <c r="R63" s="133">
        <v>2.102525996940767E-4</v>
      </c>
      <c r="S63" s="133">
        <v>2.0379154201821334E-4</v>
      </c>
      <c r="T63" s="133">
        <v>1.9493761151217863E-4</v>
      </c>
      <c r="U63" s="133">
        <v>1.8612680947609726E-4</v>
      </c>
      <c r="V63" s="133">
        <v>1.8253217344138019E-4</v>
      </c>
    </row>
    <row r="64" spans="1:22">
      <c r="A64" s="112"/>
      <c r="B64" s="133">
        <v>1.0514602594432175E-4</v>
      </c>
      <c r="C64" s="133">
        <v>1.1192339126247629E-4</v>
      </c>
      <c r="D64" s="133">
        <v>1.2646277612765773E-4</v>
      </c>
      <c r="E64" s="133">
        <v>1.4069440598075272E-4</v>
      </c>
      <c r="F64" s="133">
        <v>1.535130251409892E-4</v>
      </c>
      <c r="G64" s="133">
        <v>1.6498575503546588E-4</v>
      </c>
      <c r="H64" s="133">
        <v>1.7526965555811694E-4</v>
      </c>
      <c r="I64" s="133">
        <v>1.8451761192831741E-4</v>
      </c>
      <c r="J64" s="133">
        <v>1.9269678850743557E-4</v>
      </c>
      <c r="K64" s="133">
        <v>1.9977842054764126E-4</v>
      </c>
      <c r="L64" s="133">
        <v>2.0563698050041733E-4</v>
      </c>
      <c r="M64" s="133">
        <v>2.10187328630769E-4</v>
      </c>
      <c r="N64" s="133">
        <v>2.1327843522649451E-4</v>
      </c>
      <c r="O64" s="133">
        <v>2.1481476651167251E-4</v>
      </c>
      <c r="P64" s="133">
        <v>2.1461724793383E-4</v>
      </c>
      <c r="Q64" s="133">
        <v>2.1255014455062726E-4</v>
      </c>
      <c r="R64" s="133">
        <v>2.0829220227874291E-4</v>
      </c>
      <c r="S64" s="133">
        <v>2.0153860284720382E-4</v>
      </c>
      <c r="T64" s="133">
        <v>1.9190300263586917E-4</v>
      </c>
      <c r="U64" s="133">
        <v>1.8195102316851709E-4</v>
      </c>
      <c r="V64" s="133">
        <v>1.7794341918235188E-4</v>
      </c>
    </row>
    <row r="65" spans="1:22">
      <c r="A65" s="112"/>
      <c r="B65" s="133">
        <v>1.0362941519813981E-4</v>
      </c>
      <c r="C65" s="133">
        <v>1.1034284883243515E-4</v>
      </c>
      <c r="D65" s="133">
        <v>1.2519750451391726E-4</v>
      </c>
      <c r="E65" s="133">
        <v>1.3969983705884766E-4</v>
      </c>
      <c r="F65" s="133">
        <v>1.5257580834981965E-4</v>
      </c>
      <c r="G65" s="133">
        <v>1.6406374148581794E-4</v>
      </c>
      <c r="H65" s="133">
        <v>1.7431026136289877E-4</v>
      </c>
      <c r="I65" s="133">
        <v>1.8350898348041579E-4</v>
      </c>
      <c r="J65" s="133">
        <v>1.916189653805335E-4</v>
      </c>
      <c r="K65" s="133">
        <v>1.9863717551560009E-4</v>
      </c>
      <c r="L65" s="133">
        <v>2.0442775007503168E-4</v>
      </c>
      <c r="M65" s="133">
        <v>2.0892471528577428E-4</v>
      </c>
      <c r="N65" s="133">
        <v>2.1196183702696346E-4</v>
      </c>
      <c r="O65" s="133">
        <v>2.1345962419706474E-4</v>
      </c>
      <c r="P65" s="133">
        <v>2.1321158747962705E-4</v>
      </c>
      <c r="Q65" s="133">
        <v>2.1109059627629975E-4</v>
      </c>
      <c r="R65" s="133">
        <v>2.0669915702157052E-4</v>
      </c>
      <c r="S65" s="133">
        <v>1.9966849368215772E-4</v>
      </c>
      <c r="T65" s="133">
        <v>1.8917594093491481E-4</v>
      </c>
      <c r="U65" s="133">
        <v>1.7785154567546285E-4</v>
      </c>
      <c r="V65" s="133">
        <v>1.7339280898087499E-4</v>
      </c>
    </row>
    <row r="66" spans="1:22">
      <c r="A66" s="112"/>
      <c r="B66" s="133">
        <v>1.0189624071941725E-4</v>
      </c>
      <c r="C66" s="133">
        <v>1.0864490339221062E-4</v>
      </c>
      <c r="D66" s="133">
        <v>1.241283991006651E-4</v>
      </c>
      <c r="E66" s="133">
        <v>1.3899817002314008E-4</v>
      </c>
      <c r="F66" s="133">
        <v>1.519333826882378E-4</v>
      </c>
      <c r="G66" s="133">
        <v>1.6344922556477993E-4</v>
      </c>
      <c r="H66" s="133">
        <v>1.7366734324937051E-4</v>
      </c>
      <c r="I66" s="133">
        <v>1.8283389036866451E-4</v>
      </c>
      <c r="J66" s="133">
        <v>1.9088777244249261E-4</v>
      </c>
      <c r="K66" s="133">
        <v>1.9785926916951295E-4</v>
      </c>
      <c r="L66" s="133">
        <v>2.03593279007451E-4</v>
      </c>
      <c r="M66" s="133">
        <v>2.0805032624593087E-4</v>
      </c>
      <c r="N66" s="133">
        <v>2.1104066080268082E-4</v>
      </c>
      <c r="O66" s="133">
        <v>2.1250985015649516E-4</v>
      </c>
      <c r="P66" s="133">
        <v>2.1221439161981173E-4</v>
      </c>
      <c r="Q66" s="133">
        <v>2.1005038095168842E-4</v>
      </c>
      <c r="R66" s="133">
        <v>2.055298180056106E-4</v>
      </c>
      <c r="S66" s="133">
        <v>1.9825009020912193E-4</v>
      </c>
      <c r="T66" s="133">
        <v>1.8683077452074162E-4</v>
      </c>
      <c r="U66" s="133">
        <v>1.7383642189631662E-4</v>
      </c>
      <c r="V66" s="133">
        <v>1.6890337904210649E-4</v>
      </c>
    </row>
    <row r="67" spans="1:22">
      <c r="A67" s="112"/>
      <c r="B67" s="133">
        <v>9.9886961669863952E-5</v>
      </c>
      <c r="C67" s="133">
        <v>1.0671300945773975E-4</v>
      </c>
      <c r="D67" s="133">
        <v>1.2315016929943887E-4</v>
      </c>
      <c r="E67" s="133">
        <v>1.3846402474954576E-4</v>
      </c>
      <c r="F67" s="133">
        <v>1.514471947615401E-4</v>
      </c>
      <c r="G67" s="133">
        <v>1.6299909680957125E-4</v>
      </c>
      <c r="H67" s="133">
        <v>1.7319145738499669E-4</v>
      </c>
      <c r="I67" s="133">
        <v>1.8233895498320427E-4</v>
      </c>
      <c r="J67" s="133">
        <v>1.9034505104996782E-4</v>
      </c>
      <c r="K67" s="133">
        <v>1.9728379369568592E-4</v>
      </c>
      <c r="L67" s="133">
        <v>2.0296924593076002E-4</v>
      </c>
      <c r="M67" s="133">
        <v>2.0739841292866101E-4</v>
      </c>
      <c r="N67" s="133">
        <v>2.103470052663009E-4</v>
      </c>
      <c r="O67" s="133">
        <v>2.1179774699718254E-4</v>
      </c>
      <c r="P67" s="133">
        <v>2.1145726883982103E-4</v>
      </c>
      <c r="Q67" s="133">
        <v>2.0926437847716434E-4</v>
      </c>
      <c r="R67" s="133">
        <v>2.0462152406201112E-4</v>
      </c>
      <c r="S67" s="133">
        <v>1.9713867789796988E-4</v>
      </c>
      <c r="T67" s="133">
        <v>1.8474495403997867E-4</v>
      </c>
      <c r="U67" s="133">
        <v>1.6969659609803942E-4</v>
      </c>
      <c r="V67" s="133">
        <v>1.6430111242352399E-4</v>
      </c>
    </row>
    <row r="68" spans="1:22">
      <c r="A68" s="112"/>
      <c r="B68" s="133">
        <v>9.7639055389294772E-5</v>
      </c>
      <c r="C68" s="133">
        <v>1.0455916032243041E-4</v>
      </c>
      <c r="D68" s="133">
        <v>1.2237203133842831E-4</v>
      </c>
      <c r="E68" s="133">
        <v>1.3818554624096726E-4</v>
      </c>
      <c r="F68" s="133">
        <v>1.5120117713173214E-4</v>
      </c>
      <c r="G68" s="133">
        <v>1.6280029784666861E-4</v>
      </c>
      <c r="H68" s="133">
        <v>1.729703315077576E-4</v>
      </c>
      <c r="I68" s="133">
        <v>1.8211408879089275E-4</v>
      </c>
      <c r="J68" s="133">
        <v>1.9008133709796059E-4</v>
      </c>
      <c r="K68" s="133">
        <v>1.9700269564117048E-4</v>
      </c>
      <c r="L68" s="133">
        <v>2.0264785927898068E-4</v>
      </c>
      <c r="M68" s="133">
        <v>2.0706235629910485E-4</v>
      </c>
      <c r="N68" s="133">
        <v>2.0997406654931113E-4</v>
      </c>
      <c r="O68" s="133">
        <v>2.1141747717203733E-4</v>
      </c>
      <c r="P68" s="133">
        <v>2.1103374404029835E-4</v>
      </c>
      <c r="Q68" s="133">
        <v>2.0882767772077617E-4</v>
      </c>
      <c r="R68" s="133">
        <v>2.0406926873181748E-4</v>
      </c>
      <c r="S68" s="133">
        <v>1.9644255472556389E-4</v>
      </c>
      <c r="T68" s="133">
        <v>1.830620429715624E-4</v>
      </c>
      <c r="U68" s="133">
        <v>1.6543997164299596E-4</v>
      </c>
      <c r="V68" s="133">
        <v>1.5965559440597309E-4</v>
      </c>
    </row>
    <row r="69" spans="1:22">
      <c r="A69" s="112"/>
      <c r="B69" s="133">
        <v>9.5135730278699156E-5</v>
      </c>
      <c r="C69" s="133">
        <v>1.0207187155784805E-4</v>
      </c>
      <c r="D69" s="133">
        <v>1.2177518807887124E-4</v>
      </c>
      <c r="E69" s="133">
        <v>1.3809274331384562E-4</v>
      </c>
      <c r="F69" s="133">
        <v>1.5111818268785486E-4</v>
      </c>
      <c r="G69" s="133">
        <v>1.6277222477641563E-4</v>
      </c>
      <c r="H69" s="133">
        <v>1.7292095292075968E-4</v>
      </c>
      <c r="I69" s="133">
        <v>1.8207346113780984E-4</v>
      </c>
      <c r="J69" s="133">
        <v>1.9000884891122883E-4</v>
      </c>
      <c r="K69" s="133">
        <v>1.9692636151757547E-4</v>
      </c>
      <c r="L69" s="133">
        <v>2.0253819761316925E-4</v>
      </c>
      <c r="M69" s="133">
        <v>2.0694989353803577E-4</v>
      </c>
      <c r="N69" s="133">
        <v>2.0982914816149428E-4</v>
      </c>
      <c r="O69" s="133">
        <v>2.1127591479628335E-4</v>
      </c>
      <c r="P69" s="133">
        <v>2.1085129559156052E-4</v>
      </c>
      <c r="Q69" s="133">
        <v>2.0864859331115072E-4</v>
      </c>
      <c r="R69" s="133">
        <v>2.0378530086566805E-4</v>
      </c>
      <c r="S69" s="133">
        <v>1.960856454555418E-4</v>
      </c>
      <c r="T69" s="133">
        <v>1.8178157530344442E-4</v>
      </c>
      <c r="U69" s="133">
        <v>1.6087200498172104E-4</v>
      </c>
      <c r="V69" s="133">
        <v>1.5488616713381798E-4</v>
      </c>
    </row>
    <row r="70" spans="1:22">
      <c r="A70" s="112"/>
      <c r="B70" s="133">
        <v>9.2482828264885131E-5</v>
      </c>
      <c r="C70" s="133">
        <v>9.9261434731484112E-5</v>
      </c>
      <c r="D70" s="133">
        <v>1.2159337592632189E-4</v>
      </c>
      <c r="E70" s="133">
        <v>1.3834391252139176E-4</v>
      </c>
      <c r="F70" s="133">
        <v>1.5137132623092332E-4</v>
      </c>
      <c r="G70" s="133">
        <v>1.6308953668406779E-4</v>
      </c>
      <c r="H70" s="133">
        <v>1.7322743557299063E-4</v>
      </c>
      <c r="I70" s="133">
        <v>1.8240310985373487E-4</v>
      </c>
      <c r="J70" s="133">
        <v>1.9032008359124233E-4</v>
      </c>
      <c r="K70" s="133">
        <v>1.9724824239746724E-4</v>
      </c>
      <c r="L70" s="133">
        <v>2.0283876330271042E-4</v>
      </c>
      <c r="M70" s="133">
        <v>2.072593945160071E-4</v>
      </c>
      <c r="N70" s="133">
        <v>2.1011453984543568E-4</v>
      </c>
      <c r="O70" s="133">
        <v>2.1157308673371792E-4</v>
      </c>
      <c r="P70" s="133">
        <v>2.1111357145755984E-4</v>
      </c>
      <c r="Q70" s="133">
        <v>2.0892524682213955E-4</v>
      </c>
      <c r="R70" s="133">
        <v>2.0397472564798701E-4</v>
      </c>
      <c r="S70" s="133">
        <v>1.9626404528114063E-4</v>
      </c>
      <c r="T70" s="133">
        <v>1.8122780546404697E-4</v>
      </c>
      <c r="U70" s="133">
        <v>1.5600179907917025E-4</v>
      </c>
      <c r="V70" s="133">
        <v>1.5019178223582823E-4</v>
      </c>
    </row>
    <row r="71" spans="1:22">
      <c r="A71" s="112"/>
      <c r="B71" s="100">
        <v>8.9941595249646081E-5</v>
      </c>
      <c r="C71" s="100">
        <v>9.6219514463921803E-5</v>
      </c>
      <c r="D71" s="100">
        <v>1.222856601547492E-4</v>
      </c>
      <c r="E71" s="100">
        <v>1.3927611929578747E-4</v>
      </c>
      <c r="F71" s="100">
        <v>1.5235830686517911E-4</v>
      </c>
      <c r="G71" s="100">
        <v>1.641552934914187E-4</v>
      </c>
      <c r="H71" s="100">
        <v>1.7432273468845089E-4</v>
      </c>
      <c r="I71" s="100">
        <v>1.8354086168188236E-4</v>
      </c>
      <c r="J71" s="100">
        <v>1.9147300667309713E-4</v>
      </c>
      <c r="K71" s="100">
        <v>1.9842881344182741E-4</v>
      </c>
      <c r="L71" s="100">
        <v>2.0402541323341367E-4</v>
      </c>
      <c r="M71" s="100">
        <v>2.0846516588227029E-4</v>
      </c>
      <c r="N71" s="100">
        <v>2.1131696340030096E-4</v>
      </c>
      <c r="O71" s="100">
        <v>2.1278806091627397E-4</v>
      </c>
      <c r="P71" s="100">
        <v>2.1231118944809498E-4</v>
      </c>
      <c r="Q71" s="100">
        <v>2.1012939575170992E-4</v>
      </c>
      <c r="R71" s="100">
        <v>2.0512870657809611E-4</v>
      </c>
      <c r="S71" s="100">
        <v>1.9741633297344283E-4</v>
      </c>
      <c r="T71" s="100">
        <v>1.8206622563814168E-4</v>
      </c>
      <c r="U71" s="100">
        <v>1.5095050405030536E-4</v>
      </c>
      <c r="V71" s="100">
        <v>1.4599200947421499E-4</v>
      </c>
    </row>
    <row r="72" spans="1:22">
      <c r="A72" s="1"/>
    </row>
    <row r="73" spans="1:22">
      <c r="A73" s="1"/>
      <c r="B73" t="s">
        <v>294</v>
      </c>
      <c r="C73"/>
      <c r="D73" t="s">
        <v>310</v>
      </c>
      <c r="E73"/>
      <c r="F73"/>
      <c r="G73"/>
      <c r="H73"/>
      <c r="I73"/>
      <c r="J73"/>
      <c r="K73"/>
      <c r="L73"/>
      <c r="M73"/>
      <c r="N73"/>
      <c r="O73"/>
      <c r="P73"/>
      <c r="Q73"/>
      <c r="R73"/>
      <c r="S73"/>
      <c r="T73"/>
      <c r="U73"/>
      <c r="V73"/>
    </row>
    <row r="74" spans="1:22">
      <c r="A74" s="1"/>
      <c r="B74" s="135">
        <f t="array" ref="B74:V94">B28:V48+TRANSPOSE(B51:V71)</f>
        <v>0.78590178885766926</v>
      </c>
      <c r="C74" s="102">
        <v>7.8063415361094485E-2</v>
      </c>
      <c r="D74" s="102">
        <v>3.605792715234829E-2</v>
      </c>
      <c r="E74" s="102">
        <v>2.3177069754438256E-2</v>
      </c>
      <c r="F74" s="102">
        <v>1.7250009363910752E-2</v>
      </c>
      <c r="G74" s="102">
        <v>1.3942221734091291E-2</v>
      </c>
      <c r="H74" s="102">
        <v>1.1865277321465306E-2</v>
      </c>
      <c r="I74" s="102">
        <v>1.0454706390918243E-2</v>
      </c>
      <c r="J74" s="102">
        <v>9.440064671835377E-3</v>
      </c>
      <c r="K74" s="102">
        <v>8.6797022384571439E-3</v>
      </c>
      <c r="L74" s="102">
        <v>8.0924404659366532E-3</v>
      </c>
      <c r="M74" s="102">
        <v>7.6295828788804816E-3</v>
      </c>
      <c r="N74" s="102">
        <v>7.2589688400845473E-3</v>
      </c>
      <c r="O74" s="102">
        <v>6.9602981749398666E-3</v>
      </c>
      <c r="P74" s="102">
        <v>6.7189763971485187E-3</v>
      </c>
      <c r="Q74" s="102">
        <v>6.5256064663347935E-3</v>
      </c>
      <c r="R74" s="102">
        <v>6.373952793898084E-3</v>
      </c>
      <c r="S74" s="102">
        <v>6.2600417077530428E-3</v>
      </c>
      <c r="T74" s="102">
        <v>6.1828887918050036E-3</v>
      </c>
      <c r="U74" s="102">
        <v>6.147733856513498E-3</v>
      </c>
      <c r="V74" s="135">
        <v>6.2017323920314574E-3</v>
      </c>
    </row>
    <row r="75" spans="1:22">
      <c r="A75" s="1"/>
      <c r="B75" s="135">
        <v>1.1774693467663693</v>
      </c>
      <c r="C75" s="102">
        <v>0.11027693185839732</v>
      </c>
      <c r="D75" s="102">
        <v>4.8299142910376493E-2</v>
      </c>
      <c r="E75" s="102">
        <v>2.9627399667288164E-2</v>
      </c>
      <c r="F75" s="102">
        <v>2.119124053493197E-2</v>
      </c>
      <c r="G75" s="102">
        <v>1.6577417674263149E-2</v>
      </c>
      <c r="H75" s="102">
        <v>1.3742452111020358E-2</v>
      </c>
      <c r="I75" s="102">
        <v>1.1860494785326345E-2</v>
      </c>
      <c r="J75" s="102">
        <v>1.05367275284656E-2</v>
      </c>
      <c r="K75" s="102">
        <v>9.5659495626834769E-3</v>
      </c>
      <c r="L75" s="102">
        <v>8.8312763791188638E-3</v>
      </c>
      <c r="M75" s="102">
        <v>8.263353411958968E-3</v>
      </c>
      <c r="N75" s="102">
        <v>7.8168360401336748E-3</v>
      </c>
      <c r="O75" s="102">
        <v>7.4637123446871061E-3</v>
      </c>
      <c r="P75" s="102">
        <v>7.1841949041775901E-3</v>
      </c>
      <c r="Q75" s="102">
        <v>6.9660518124750577E-3</v>
      </c>
      <c r="R75" s="102">
        <v>6.8015587247790285E-3</v>
      </c>
      <c r="S75" s="102">
        <v>6.6864459775940405E-3</v>
      </c>
      <c r="T75" s="102">
        <v>6.6207628066571366E-3</v>
      </c>
      <c r="U75" s="102">
        <v>6.6135506496509643E-3</v>
      </c>
      <c r="V75" s="135">
        <v>6.7269447844062547E-3</v>
      </c>
    </row>
    <row r="76" spans="1:22">
      <c r="A76" s="1"/>
      <c r="B76" s="135">
        <v>1.5693783519802873</v>
      </c>
      <c r="C76" s="102">
        <v>0.14375407974872464</v>
      </c>
      <c r="D76" s="102">
        <v>6.1530566601054153E-2</v>
      </c>
      <c r="E76" s="102">
        <v>3.6883640178798513E-2</v>
      </c>
      <c r="F76" s="102">
        <v>2.5797796702738619E-2</v>
      </c>
      <c r="G76" s="102">
        <v>1.9764360854596034E-2</v>
      </c>
      <c r="H76" s="102">
        <v>1.6079104466027297E-2</v>
      </c>
      <c r="I76" s="102">
        <v>1.3650464306864188E-2</v>
      </c>
      <c r="J76" s="102">
        <v>1.1956570612973651E-2</v>
      </c>
      <c r="K76" s="102">
        <v>1.0726168404636929E-2</v>
      </c>
      <c r="L76" s="102">
        <v>9.8046931638355612E-3</v>
      </c>
      <c r="M76" s="102">
        <v>9.1006095804769919E-3</v>
      </c>
      <c r="N76" s="102">
        <v>8.5537245624531764E-3</v>
      </c>
      <c r="O76" s="102">
        <v>8.1272056135078645E-3</v>
      </c>
      <c r="P76" s="102">
        <v>7.7950543361034533E-3</v>
      </c>
      <c r="Q76" s="102">
        <v>7.5413682137479669E-3</v>
      </c>
      <c r="R76" s="102">
        <v>7.3562121561055547E-3</v>
      </c>
      <c r="S76" s="102">
        <v>7.2342601078991212E-3</v>
      </c>
      <c r="T76" s="102">
        <v>7.1759279697911384E-3</v>
      </c>
      <c r="U76" s="102">
        <v>7.1933378401569624E-3</v>
      </c>
      <c r="V76" s="135">
        <v>7.3628019775225572E-3</v>
      </c>
    </row>
    <row r="77" spans="1:22">
      <c r="A77" s="1"/>
      <c r="B77" s="135">
        <v>1.5697953472607029</v>
      </c>
      <c r="C77" s="102">
        <v>0.14506109540336143</v>
      </c>
      <c r="D77" s="102">
        <v>6.2576734587209748E-2</v>
      </c>
      <c r="E77" s="102">
        <v>3.7761810191120182E-2</v>
      </c>
      <c r="F77" s="102">
        <v>2.6551677377462491E-2</v>
      </c>
      <c r="G77" s="102">
        <v>2.0418100273831518E-2</v>
      </c>
      <c r="H77" s="102">
        <v>1.6648965995035486E-2</v>
      </c>
      <c r="I77" s="102">
        <v>1.4149323688115212E-2</v>
      </c>
      <c r="J77" s="102">
        <v>1.2395183450957751E-2</v>
      </c>
      <c r="K77" s="102">
        <v>1.1113965181517183E-2</v>
      </c>
      <c r="L77" s="102">
        <v>1.0149843417248311E-2</v>
      </c>
      <c r="M77" s="102">
        <v>9.4103537448650479E-3</v>
      </c>
      <c r="N77" s="102">
        <v>8.834324595913632E-3</v>
      </c>
      <c r="O77" s="102">
        <v>8.3841152542038361E-3</v>
      </c>
      <c r="P77" s="102">
        <v>8.0329010735764039E-3</v>
      </c>
      <c r="Q77" s="102">
        <v>7.7640611491011507E-3</v>
      </c>
      <c r="R77" s="102">
        <v>7.5669950755375224E-3</v>
      </c>
      <c r="S77" s="102">
        <v>7.435745541729797E-3</v>
      </c>
      <c r="T77" s="102">
        <v>7.3701117427071808E-3</v>
      </c>
      <c r="U77" s="102">
        <v>7.381595410725127E-3</v>
      </c>
      <c r="V77" s="135">
        <v>7.5468770219878096E-3</v>
      </c>
    </row>
    <row r="78" spans="1:22">
      <c r="A78" s="1"/>
      <c r="B78" s="135">
        <v>1.5702216587863227</v>
      </c>
      <c r="C78" s="102">
        <v>0.14525764826537163</v>
      </c>
      <c r="D78" s="102">
        <v>6.2743069277166663E-2</v>
      </c>
      <c r="E78" s="102">
        <v>3.7923545051444442E-2</v>
      </c>
      <c r="F78" s="102">
        <v>2.6716533033574314E-2</v>
      </c>
      <c r="G78" s="102">
        <v>2.0587963968914214E-2</v>
      </c>
      <c r="H78" s="102">
        <v>1.682270718353341E-2</v>
      </c>
      <c r="I78" s="102">
        <v>1.4324914283998017E-2</v>
      </c>
      <c r="J78" s="102">
        <v>1.2570425828548826E-2</v>
      </c>
      <c r="K78" s="102">
        <v>1.1287061801245321E-2</v>
      </c>
      <c r="L78" s="102">
        <v>1.0319378551093463E-2</v>
      </c>
      <c r="M78" s="102">
        <v>9.5753784142935481E-3</v>
      </c>
      <c r="N78" s="102">
        <v>8.9943807927452216E-3</v>
      </c>
      <c r="O78" s="102">
        <v>8.539065973650355E-3</v>
      </c>
      <c r="P78" s="102">
        <v>8.1828938481208636E-3</v>
      </c>
      <c r="Q78" s="102">
        <v>7.9094972687618649E-3</v>
      </c>
      <c r="R78" s="102">
        <v>7.7085248724029325E-3</v>
      </c>
      <c r="S78" s="102">
        <v>7.5742823982114776E-3</v>
      </c>
      <c r="T78" s="102">
        <v>7.5069215190978252E-3</v>
      </c>
      <c r="U78" s="102">
        <v>7.5185712128547771E-3</v>
      </c>
      <c r="V78" s="135">
        <v>7.6883373955969198E-3</v>
      </c>
    </row>
    <row r="79" spans="1:22">
      <c r="A79" s="1"/>
      <c r="B79" s="135">
        <v>1.5706371072259486</v>
      </c>
      <c r="C79" s="102">
        <v>0.14543436961222794</v>
      </c>
      <c r="D79" s="102">
        <v>6.2879868161134472E-2</v>
      </c>
      <c r="E79" s="102">
        <v>3.8041632484577939E-2</v>
      </c>
      <c r="F79" s="102">
        <v>2.6823683070923542E-2</v>
      </c>
      <c r="G79" s="102">
        <v>2.0688810202634057E-2</v>
      </c>
      <c r="H79" s="102">
        <v>1.6919999762513301E-2</v>
      </c>
      <c r="I79" s="102">
        <v>1.4420434340581564E-2</v>
      </c>
      <c r="J79" s="102">
        <v>1.2665255417834247E-2</v>
      </c>
      <c r="K79" s="102">
        <v>1.138173221316377E-2</v>
      </c>
      <c r="L79" s="102">
        <v>1.0414097476308049E-2</v>
      </c>
      <c r="M79" s="102">
        <v>9.6701012094204796E-3</v>
      </c>
      <c r="N79" s="102">
        <v>9.0890358081859232E-3</v>
      </c>
      <c r="O79" s="102">
        <v>8.6335236914238701E-3</v>
      </c>
      <c r="P79" s="102">
        <v>8.277076244498539E-3</v>
      </c>
      <c r="Q79" s="102">
        <v>8.0034045464204111E-3</v>
      </c>
      <c r="R79" s="102">
        <v>7.8022721672068428E-3</v>
      </c>
      <c r="S79" s="102">
        <v>7.6680628096959203E-3</v>
      </c>
      <c r="T79" s="102">
        <v>7.6010642431504427E-3</v>
      </c>
      <c r="U79" s="102">
        <v>7.6135937576621562E-3</v>
      </c>
      <c r="V79" s="135">
        <v>7.7857222484486021E-3</v>
      </c>
    </row>
    <row r="80" spans="1:22">
      <c r="A80" s="1"/>
      <c r="B80" s="135">
        <v>1.5710293289946105</v>
      </c>
      <c r="C80" s="102">
        <v>0.14553209237916079</v>
      </c>
      <c r="D80" s="102">
        <v>6.295478063552426E-2</v>
      </c>
      <c r="E80" s="102">
        <v>3.810940062330935E-2</v>
      </c>
      <c r="F80" s="102">
        <v>2.6888224720937645E-2</v>
      </c>
      <c r="G80" s="102">
        <v>2.0751819188122345E-2</v>
      </c>
      <c r="H80" s="102">
        <v>1.6982057318563237E-2</v>
      </c>
      <c r="I80" s="102">
        <v>1.4481952603294955E-2</v>
      </c>
      <c r="J80" s="102">
        <v>1.2726475147568099E-2</v>
      </c>
      <c r="K80" s="102">
        <v>1.1442864338513666E-2</v>
      </c>
      <c r="L80" s="102">
        <v>1.0475335906488893E-2</v>
      </c>
      <c r="M80" s="102">
        <v>9.7315144988989986E-3</v>
      </c>
      <c r="N80" s="102">
        <v>9.1507174875995086E-3</v>
      </c>
      <c r="O80" s="102">
        <v>8.695483520651321E-3</v>
      </c>
      <c r="P80" s="102">
        <v>8.339312494806109E-3</v>
      </c>
      <c r="Q80" s="102">
        <v>8.0659071990855594E-3</v>
      </c>
      <c r="R80" s="102">
        <v>7.8650511164461544E-3</v>
      </c>
      <c r="S80" s="102">
        <v>7.7311482407453561E-3</v>
      </c>
      <c r="T80" s="102">
        <v>7.66451918785605E-3</v>
      </c>
      <c r="U80" s="102">
        <v>7.6775981495407625E-3</v>
      </c>
      <c r="V80" s="135">
        <v>7.8509975766886883E-3</v>
      </c>
    </row>
    <row r="81" spans="1:22">
      <c r="A81" s="1"/>
      <c r="B81" s="135">
        <v>1.5713904976744806</v>
      </c>
      <c r="C81" s="102">
        <v>0.14561876652310662</v>
      </c>
      <c r="D81" s="102">
        <v>6.3018625303000939E-2</v>
      </c>
      <c r="E81" s="102">
        <v>3.816470167784064E-2</v>
      </c>
      <c r="F81" s="102">
        <v>2.6938996809165505E-2</v>
      </c>
      <c r="G81" s="102">
        <v>2.0799902661388259E-2</v>
      </c>
      <c r="H81" s="102">
        <v>1.7028417746422109E-2</v>
      </c>
      <c r="I81" s="102">
        <v>1.4527203420212477E-2</v>
      </c>
      <c r="J81" s="102">
        <v>1.2771007338154821E-2</v>
      </c>
      <c r="K81" s="102">
        <v>1.1486925643714349E-2</v>
      </c>
      <c r="L81" s="102">
        <v>1.0519145583113379E-2</v>
      </c>
      <c r="M81" s="102">
        <v>9.7752063961113293E-3</v>
      </c>
      <c r="N81" s="102">
        <v>9.1944056324575456E-3</v>
      </c>
      <c r="O81" s="102">
        <v>8.7392377185473748E-3</v>
      </c>
      <c r="P81" s="102">
        <v>8.3831940454109459E-3</v>
      </c>
      <c r="Q81" s="102">
        <v>8.1099588462847129E-3</v>
      </c>
      <c r="R81" s="102">
        <v>7.9092962001196462E-3</v>
      </c>
      <c r="S81" s="102">
        <v>7.7756222858917264E-3</v>
      </c>
      <c r="T81" s="102">
        <v>7.7092247988689595E-3</v>
      </c>
      <c r="U81" s="102">
        <v>7.7225622871602232E-3</v>
      </c>
      <c r="V81" s="135">
        <v>7.8964255803864822E-3</v>
      </c>
    </row>
    <row r="82" spans="1:22">
      <c r="A82" s="1"/>
      <c r="B82" s="135">
        <v>1.5717146081699376</v>
      </c>
      <c r="C82" s="102">
        <v>0.14568108146766079</v>
      </c>
      <c r="D82" s="102">
        <v>6.306345136115829E-2</v>
      </c>
      <c r="E82" s="102">
        <v>3.8203951354344741E-2</v>
      </c>
      <c r="F82" s="102">
        <v>2.6975772083866111E-2</v>
      </c>
      <c r="G82" s="102">
        <v>2.0835258077964262E-2</v>
      </c>
      <c r="H82" s="102">
        <v>1.7062851917960475E-2</v>
      </c>
      <c r="I82" s="102">
        <v>1.4560988421038165E-2</v>
      </c>
      <c r="J82" s="102">
        <v>1.2804322791508246E-2</v>
      </c>
      <c r="K82" s="102">
        <v>1.1519862266861044E-2</v>
      </c>
      <c r="L82" s="102">
        <v>1.0551814885715084E-2</v>
      </c>
      <c r="M82" s="102">
        <v>9.8076956640091133E-3</v>
      </c>
      <c r="N82" s="102">
        <v>9.2267706168611303E-3</v>
      </c>
      <c r="O82" s="102">
        <v>8.7715313010939579E-3</v>
      </c>
      <c r="P82" s="102">
        <v>8.4154553644134791E-3</v>
      </c>
      <c r="Q82" s="102">
        <v>8.142221513696455E-3</v>
      </c>
      <c r="R82" s="102">
        <v>7.9415811103574104E-3</v>
      </c>
      <c r="S82" s="102">
        <v>7.8079473921818382E-3</v>
      </c>
      <c r="T82" s="102">
        <v>7.7415914839857498E-3</v>
      </c>
      <c r="U82" s="102">
        <v>7.7549822033214869E-3</v>
      </c>
      <c r="V82" s="135">
        <v>7.9290376347940696E-3</v>
      </c>
    </row>
    <row r="83" spans="1:22">
      <c r="A83" s="1"/>
      <c r="B83" s="135">
        <v>1.5719966233252154</v>
      </c>
      <c r="C83" s="102">
        <v>0.1457345551509574</v>
      </c>
      <c r="D83" s="102">
        <v>6.3101002221932267E-2</v>
      </c>
      <c r="E83" s="102">
        <v>3.8236075711252183E-2</v>
      </c>
      <c r="F83" s="102">
        <v>2.7005187756121821E-2</v>
      </c>
      <c r="G83" s="102">
        <v>2.0863085257101024E-2</v>
      </c>
      <c r="H83" s="102">
        <v>1.7089658062498472E-2</v>
      </c>
      <c r="I83" s="102">
        <v>1.4587075844882705E-2</v>
      </c>
      <c r="J83" s="102">
        <v>1.2829902303721719E-2</v>
      </c>
      <c r="K83" s="102">
        <v>1.1545051587425442E-2</v>
      </c>
      <c r="L83" s="102">
        <v>1.0576714223817538E-2</v>
      </c>
      <c r="M83" s="102">
        <v>9.8323769261012377E-3</v>
      </c>
      <c r="N83" s="102">
        <v>9.2512805769032896E-3</v>
      </c>
      <c r="O83" s="102">
        <v>8.7959287301795155E-3</v>
      </c>
      <c r="P83" s="102">
        <v>8.4397664439042723E-3</v>
      </c>
      <c r="Q83" s="102">
        <v>8.1664835328997022E-3</v>
      </c>
      <c r="R83" s="102">
        <v>7.96582703428215E-3</v>
      </c>
      <c r="S83" s="102">
        <v>7.8321858975443064E-3</v>
      </c>
      <c r="T83" s="102">
        <v>7.7658380624498341E-3</v>
      </c>
      <c r="U83" s="102">
        <v>7.7792309297307783E-3</v>
      </c>
      <c r="V83" s="135">
        <v>7.9533335356924331E-3</v>
      </c>
    </row>
    <row r="84" spans="1:22">
      <c r="A84" s="1"/>
      <c r="B84" s="135">
        <v>1.5722321166611615</v>
      </c>
      <c r="C84" s="102">
        <v>0.14577446551598933</v>
      </c>
      <c r="D84" s="102">
        <v>6.3128476342036444E-2</v>
      </c>
      <c r="E84" s="102">
        <v>3.8259672705369854E-2</v>
      </c>
      <c r="F84" s="102">
        <v>2.7026981853507367E-2</v>
      </c>
      <c r="G84" s="102">
        <v>2.0883862317119015E-2</v>
      </c>
      <c r="H84" s="102">
        <v>1.7109769826507106E-2</v>
      </c>
      <c r="I84" s="102">
        <v>1.4606720895942117E-2</v>
      </c>
      <c r="J84" s="102">
        <v>1.2849174710561831E-2</v>
      </c>
      <c r="K84" s="102">
        <v>1.1564046224572758E-2</v>
      </c>
      <c r="L84" s="102">
        <v>1.0595478698203892E-2</v>
      </c>
      <c r="M84" s="102">
        <v>9.8509548300115338E-3</v>
      </c>
      <c r="N84" s="102">
        <v>9.2697049236646484E-3</v>
      </c>
      <c r="O84" s="102">
        <v>8.8142326406814957E-3</v>
      </c>
      <c r="P84" s="102">
        <v>8.4579665135868665E-3</v>
      </c>
      <c r="Q84" s="102">
        <v>8.1846020116782062E-3</v>
      </c>
      <c r="R84" s="102">
        <v>7.983882830066704E-3</v>
      </c>
      <c r="S84" s="102">
        <v>7.8501907133967791E-3</v>
      </c>
      <c r="T84" s="102">
        <v>7.7837883417808482E-3</v>
      </c>
      <c r="U84" s="102">
        <v>7.7971402589531343E-3</v>
      </c>
      <c r="V84" s="135">
        <v>7.9712617384082585E-3</v>
      </c>
    </row>
    <row r="85" spans="1:22">
      <c r="A85" s="1"/>
      <c r="B85" s="135">
        <v>1.5724173300304551</v>
      </c>
      <c r="C85" s="102">
        <v>0.1458060905602368</v>
      </c>
      <c r="D85" s="102">
        <v>6.3149924234111227E-2</v>
      </c>
      <c r="E85" s="102">
        <v>3.8277779937420126E-2</v>
      </c>
      <c r="F85" s="102">
        <v>2.7043422882046156E-2</v>
      </c>
      <c r="G85" s="102">
        <v>2.0899345065293083E-2</v>
      </c>
      <c r="H85" s="102">
        <v>1.7124616536887374E-2</v>
      </c>
      <c r="I85" s="102">
        <v>1.4621144638418794E-2</v>
      </c>
      <c r="J85" s="102">
        <v>1.2863262640511051E-2</v>
      </c>
      <c r="K85" s="102">
        <v>1.1577900829602843E-2</v>
      </c>
      <c r="L85" s="102">
        <v>1.060913814284071E-2</v>
      </c>
      <c r="M85" s="102">
        <v>9.8644577019422353E-3</v>
      </c>
      <c r="N85" s="102">
        <v>9.2830828201521838E-3</v>
      </c>
      <c r="O85" s="102">
        <v>8.8275112554018521E-3</v>
      </c>
      <c r="P85" s="102">
        <v>8.4711666801313718E-3</v>
      </c>
      <c r="Q85" s="102">
        <v>8.1977451961656247E-3</v>
      </c>
      <c r="R85" s="102">
        <v>7.9969905935183688E-3</v>
      </c>
      <c r="S85" s="102">
        <v>7.8632815707285458E-3</v>
      </c>
      <c r="T85" s="102">
        <v>7.796863768402806E-3</v>
      </c>
      <c r="U85" s="102">
        <v>7.8102110984445694E-3</v>
      </c>
      <c r="V85" s="135">
        <v>7.9843409852293455E-3</v>
      </c>
    </row>
    <row r="86" spans="1:22">
      <c r="A86" s="1"/>
      <c r="B86" s="135">
        <v>1.5725492709299009</v>
      </c>
      <c r="C86" s="102">
        <v>0.14582711478379354</v>
      </c>
      <c r="D86" s="102">
        <v>6.3163915493533312E-2</v>
      </c>
      <c r="E86" s="102">
        <v>3.8289601687468262E-2</v>
      </c>
      <c r="F86" s="102">
        <v>2.7054208567837894E-2</v>
      </c>
      <c r="G86" s="102">
        <v>2.0909523754284117E-2</v>
      </c>
      <c r="H86" s="102">
        <v>1.7134411829064972E-2</v>
      </c>
      <c r="I86" s="102">
        <v>1.4630659720654903E-2</v>
      </c>
      <c r="J86" s="102">
        <v>1.2872575179768985E-2</v>
      </c>
      <c r="K86" s="102">
        <v>1.1587047588972006E-2</v>
      </c>
      <c r="L86" s="102">
        <v>1.0618154308476388E-2</v>
      </c>
      <c r="M86" s="102">
        <v>9.8733667312194476E-3</v>
      </c>
      <c r="N86" s="102">
        <v>9.2918958747266953E-3</v>
      </c>
      <c r="O86" s="102">
        <v>8.8362504634011945E-3</v>
      </c>
      <c r="P86" s="102">
        <v>8.479841436079787E-3</v>
      </c>
      <c r="Q86" s="102">
        <v>8.206371828764188E-3</v>
      </c>
      <c r="R86" s="102">
        <v>8.0055792565093958E-3</v>
      </c>
      <c r="S86" s="102">
        <v>7.871836057234044E-3</v>
      </c>
      <c r="T86" s="102">
        <v>7.8053941239763155E-3</v>
      </c>
      <c r="U86" s="102">
        <v>7.8187305548938473E-3</v>
      </c>
      <c r="V86" s="135">
        <v>7.9928961301463149E-3</v>
      </c>
    </row>
    <row r="87" spans="1:22">
      <c r="A87" s="1"/>
      <c r="B87" s="135">
        <v>1.5726259660350026</v>
      </c>
      <c r="C87" s="102">
        <v>0.14583966417004374</v>
      </c>
      <c r="D87" s="102">
        <v>6.3172034864008311E-2</v>
      </c>
      <c r="E87" s="102">
        <v>3.8296189950993542E-2</v>
      </c>
      <c r="F87" s="102">
        <v>2.7060107707576574E-2</v>
      </c>
      <c r="G87" s="102">
        <v>2.0914950717803645E-2</v>
      </c>
      <c r="H87" s="102">
        <v>1.7139555761775793E-2</v>
      </c>
      <c r="I87" s="102">
        <v>1.4635597694211997E-2</v>
      </c>
      <c r="J87" s="102">
        <v>1.2877366322496905E-2</v>
      </c>
      <c r="K87" s="102">
        <v>1.1591727962202902E-2</v>
      </c>
      <c r="L87" s="102">
        <v>1.0622748297699981E-2</v>
      </c>
      <c r="M87" s="102">
        <v>9.8779072519406159E-3</v>
      </c>
      <c r="N87" s="102">
        <v>9.2963879734982713E-3</v>
      </c>
      <c r="O87" s="102">
        <v>8.8407116190136019E-3</v>
      </c>
      <c r="P87" s="102">
        <v>8.4842859802731103E-3</v>
      </c>
      <c r="Q87" s="102">
        <v>8.2108227070476145E-3</v>
      </c>
      <c r="R87" s="102">
        <v>8.0100522291973366E-3</v>
      </c>
      <c r="S87" s="102">
        <v>7.8763435704719085E-3</v>
      </c>
      <c r="T87" s="102">
        <v>7.809955194792188E-3</v>
      </c>
      <c r="U87" s="102">
        <v>7.8233504702665407E-3</v>
      </c>
      <c r="V87" s="135">
        <v>7.9975707105590672E-3</v>
      </c>
    </row>
    <row r="88" spans="1:22">
      <c r="A88" s="1"/>
      <c r="B88" s="135">
        <v>1.572646816361049</v>
      </c>
      <c r="C88" s="102">
        <v>0.1458422772728451</v>
      </c>
      <c r="D88" s="102">
        <v>6.3173216448991862E-2</v>
      </c>
      <c r="E88" s="102">
        <v>3.8296861964824569E-2</v>
      </c>
      <c r="F88" s="102">
        <v>2.706057262266329E-2</v>
      </c>
      <c r="G88" s="102">
        <v>2.0915263606584772E-2</v>
      </c>
      <c r="H88" s="102">
        <v>1.7139782744379627E-2</v>
      </c>
      <c r="I88" s="102">
        <v>1.4635757894950311E-2</v>
      </c>
      <c r="J88" s="102">
        <v>1.2877482846880775E-2</v>
      </c>
      <c r="K88" s="102">
        <v>1.1591815491063577E-2</v>
      </c>
      <c r="L88" s="102">
        <v>1.062281581656691E-2</v>
      </c>
      <c r="M88" s="102">
        <v>9.8779712821585389E-3</v>
      </c>
      <c r="N88" s="102">
        <v>9.2964526330068017E-3</v>
      </c>
      <c r="O88" s="102">
        <v>8.8407843880583051E-3</v>
      </c>
      <c r="P88" s="102">
        <v>8.4843746292243352E-3</v>
      </c>
      <c r="Q88" s="102">
        <v>8.2109369479871283E-3</v>
      </c>
      <c r="R88" s="102">
        <v>8.0101981116327235E-3</v>
      </c>
      <c r="S88" s="102">
        <v>7.8765299249460782E-3</v>
      </c>
      <c r="T88" s="102">
        <v>7.8101997998937349E-3</v>
      </c>
      <c r="U88" s="102">
        <v>7.8236829238779552E-3</v>
      </c>
      <c r="V88" s="135">
        <v>7.9980581216131368E-3</v>
      </c>
    </row>
    <row r="89" spans="1:22">
      <c r="A89" s="1"/>
      <c r="B89" s="135">
        <v>1.5726133891368175</v>
      </c>
      <c r="C89" s="102">
        <v>0.14583587113691635</v>
      </c>
      <c r="D89" s="102">
        <v>6.3167938959502123E-2</v>
      </c>
      <c r="E89" s="102">
        <v>3.8291809033018653E-2</v>
      </c>
      <c r="F89" s="102">
        <v>2.7055574583747799E-2</v>
      </c>
      <c r="G89" s="102">
        <v>2.0910291011940273E-2</v>
      </c>
      <c r="H89" s="102">
        <v>1.7134813327488358E-2</v>
      </c>
      <c r="I89" s="102">
        <v>1.463082164601536E-2</v>
      </c>
      <c r="J89" s="102">
        <v>1.287257256515726E-2</v>
      </c>
      <c r="K89" s="102">
        <v>1.1586940212625237E-2</v>
      </c>
      <c r="L89" s="102">
        <v>1.0617990665493175E-2</v>
      </c>
      <c r="M89" s="102">
        <v>9.8732090311689988E-3</v>
      </c>
      <c r="N89" s="102">
        <v>9.2917677029020086E-3</v>
      </c>
      <c r="O89" s="102">
        <v>8.8361960009809247E-3</v>
      </c>
      <c r="P89" s="102">
        <v>8.4799024171076012E-3</v>
      </c>
      <c r="Q89" s="102">
        <v>8.2066030795208082E-3</v>
      </c>
      <c r="R89" s="102">
        <v>8.006035175800905E-3</v>
      </c>
      <c r="S89" s="102">
        <v>7.8725666072512312E-3</v>
      </c>
      <c r="T89" s="102">
        <v>7.8064699811752347E-3</v>
      </c>
      <c r="U89" s="102">
        <v>7.8201981949900645E-3</v>
      </c>
      <c r="V89" s="135">
        <v>7.9947940653206269E-3</v>
      </c>
    </row>
    <row r="90" spans="1:22">
      <c r="A90" s="1"/>
      <c r="B90" s="135">
        <v>1.5725310778327675</v>
      </c>
      <c r="C90" s="102">
        <v>0.14581957853469935</v>
      </c>
      <c r="D90" s="102">
        <v>6.3155242845162135E-2</v>
      </c>
      <c r="E90" s="102">
        <v>3.8280124589897248E-2</v>
      </c>
      <c r="F90" s="102">
        <v>2.7044289843914382E-2</v>
      </c>
      <c r="G90" s="102">
        <v>2.0899229948492026E-2</v>
      </c>
      <c r="H90" s="102">
        <v>1.7123858166978603E-2</v>
      </c>
      <c r="I90" s="102">
        <v>1.4619926332582585E-2</v>
      </c>
      <c r="J90" s="102">
        <v>1.2861737791077032E-2</v>
      </c>
      <c r="K90" s="102">
        <v>1.1576156071276499E-2</v>
      </c>
      <c r="L90" s="102">
        <v>1.0607287032398317E-2</v>
      </c>
      <c r="M90" s="102">
        <v>9.8626063459797391E-3</v>
      </c>
      <c r="N90" s="102">
        <v>9.2813007457055643E-3</v>
      </c>
      <c r="O90" s="102">
        <v>8.8258899206682048E-3</v>
      </c>
      <c r="P90" s="102">
        <v>8.4697773323166026E-3</v>
      </c>
      <c r="Q90" s="102">
        <v>8.1966748843932923E-3</v>
      </c>
      <c r="R90" s="102">
        <v>7.9963329001884707E-3</v>
      </c>
      <c r="S90" s="102">
        <v>7.8631217609443152E-3</v>
      </c>
      <c r="T90" s="102">
        <v>7.7973617910002332E-3</v>
      </c>
      <c r="U90" s="102">
        <v>7.8115623020881004E-3</v>
      </c>
      <c r="V90" s="135">
        <v>7.9869068387231103E-3</v>
      </c>
    </row>
    <row r="91" spans="1:22">
      <c r="A91" s="1"/>
      <c r="B91" s="135">
        <v>1.5724125331039309</v>
      </c>
      <c r="C91" s="102">
        <v>0.14579511832804026</v>
      </c>
      <c r="D91" s="102">
        <v>6.3135919650814776E-2</v>
      </c>
      <c r="E91" s="102">
        <v>3.8262153223475495E-2</v>
      </c>
      <c r="F91" s="102">
        <v>2.7026649666684908E-2</v>
      </c>
      <c r="G91" s="102">
        <v>2.0881659823505774E-2</v>
      </c>
      <c r="H91" s="102">
        <v>1.7106161388946068E-2</v>
      </c>
      <c r="I91" s="102">
        <v>1.460200974284389E-2</v>
      </c>
      <c r="J91" s="102">
        <v>1.2843582764167038E-2</v>
      </c>
      <c r="K91" s="102">
        <v>1.1557777185717735E-2</v>
      </c>
      <c r="L91" s="102">
        <v>1.0588725613789891E-2</v>
      </c>
      <c r="M91" s="102">
        <v>9.8439382112525866E-3</v>
      </c>
      <c r="N91" s="102">
        <v>9.2626696843112234E-3</v>
      </c>
      <c r="O91" s="102">
        <v>8.8074480889215375E-3</v>
      </c>
      <c r="P91" s="102">
        <v>8.4517172908433781E-3</v>
      </c>
      <c r="Q91" s="102">
        <v>8.1792052944975498E-3</v>
      </c>
      <c r="R91" s="102">
        <v>7.979684698308705E-3</v>
      </c>
      <c r="S91" s="102">
        <v>7.847490889291096E-3</v>
      </c>
      <c r="T91" s="102">
        <v>7.7829273878574686E-3</v>
      </c>
      <c r="U91" s="102">
        <v>7.7984288569073971E-3</v>
      </c>
      <c r="V91" s="135">
        <v>7.9749540401459866E-3</v>
      </c>
    </row>
    <row r="92" spans="1:22">
      <c r="A92" s="1"/>
      <c r="B92" s="135">
        <v>1.5722825118802539</v>
      </c>
      <c r="C92" s="102">
        <v>0.14576498414402458</v>
      </c>
      <c r="D92" s="102">
        <v>6.3110980504602815E-2</v>
      </c>
      <c r="E92" s="102">
        <v>3.8238349208618697E-2</v>
      </c>
      <c r="F92" s="102">
        <v>2.700298961267689E-2</v>
      </c>
      <c r="G92" s="102">
        <v>2.0857674653389384E-2</v>
      </c>
      <c r="H92" s="102">
        <v>1.7081548975558039E-2</v>
      </c>
      <c r="I92" s="102">
        <v>1.4576497383681202E-2</v>
      </c>
      <c r="J92" s="102">
        <v>1.2816942853123282E-2</v>
      </c>
      <c r="K92" s="102">
        <v>1.1529818365191419E-2</v>
      </c>
      <c r="L92" s="102">
        <v>1.0559242240397011E-2</v>
      </c>
      <c r="M92" s="102">
        <v>9.8127875771672271E-3</v>
      </c>
      <c r="N92" s="102">
        <v>9.2297700436288557E-3</v>
      </c>
      <c r="O92" s="102">
        <v>8.7728084200567047E-3</v>
      </c>
      <c r="P92" s="102">
        <v>8.415490585570817E-3</v>
      </c>
      <c r="Q92" s="102">
        <v>8.1417475099063007E-3</v>
      </c>
      <c r="R92" s="102">
        <v>7.941649389837567E-3</v>
      </c>
      <c r="S92" s="102">
        <v>7.8099458024317456E-3</v>
      </c>
      <c r="T92" s="102">
        <v>7.7475863924889093E-3</v>
      </c>
      <c r="U92" s="102">
        <v>7.7681100429967242E-3</v>
      </c>
      <c r="V92" s="135">
        <v>7.9548684822887961E-3</v>
      </c>
    </row>
    <row r="93" spans="1:22">
      <c r="A93" s="1"/>
      <c r="B93" s="135">
        <v>1.5721501880979574</v>
      </c>
      <c r="C93" s="102">
        <v>0.14571527043417626</v>
      </c>
      <c r="D93" s="102">
        <v>6.3067805422035245E-2</v>
      </c>
      <c r="E93" s="102">
        <v>3.819752781431382E-2</v>
      </c>
      <c r="F93" s="102">
        <v>2.6963070930005537E-2</v>
      </c>
      <c r="G93" s="102">
        <v>2.0817664485981213E-2</v>
      </c>
      <c r="H93" s="102">
        <v>1.7040655440310411E-2</v>
      </c>
      <c r="I93" s="102">
        <v>1.4534003593831441E-2</v>
      </c>
      <c r="J93" s="102">
        <v>1.27720888850659E-2</v>
      </c>
      <c r="K93" s="102">
        <v>1.1481805975547297E-2</v>
      </c>
      <c r="L93" s="102">
        <v>1.0507164612757068E-2</v>
      </c>
      <c r="M93" s="102">
        <v>9.7556150070223883E-3</v>
      </c>
      <c r="N93" s="102">
        <v>9.1662824540420275E-3</v>
      </c>
      <c r="O93" s="102">
        <v>8.7015343415789113E-3</v>
      </c>
      <c r="P93" s="102">
        <v>8.3346524743801911E-3</v>
      </c>
      <c r="Q93" s="102">
        <v>8.0491365737727551E-3</v>
      </c>
      <c r="R93" s="102">
        <v>7.8344847112392958E-3</v>
      </c>
      <c r="S93" s="102">
        <v>7.6846087911408177E-3</v>
      </c>
      <c r="T93" s="102">
        <v>7.5991457033957668E-3</v>
      </c>
      <c r="U93" s="102">
        <v>7.5892438250804691E-3</v>
      </c>
      <c r="V93" s="135">
        <v>7.7307538041377407E-3</v>
      </c>
    </row>
    <row r="94" spans="1:22">
      <c r="A94" s="1"/>
      <c r="B94" s="135">
        <v>1.5720817425696794</v>
      </c>
      <c r="C94" s="102">
        <v>0.14568120675457774</v>
      </c>
      <c r="D94" s="102">
        <v>6.3038062773888515E-2</v>
      </c>
      <c r="E94" s="102">
        <v>3.8169803587408999E-2</v>
      </c>
      <c r="F94" s="102">
        <v>2.6936300736271034E-2</v>
      </c>
      <c r="G94" s="102">
        <v>2.0791111167485901E-2</v>
      </c>
      <c r="H94" s="102">
        <v>1.7013721859057543E-2</v>
      </c>
      <c r="I94" s="102">
        <v>1.4506148439845672E-2</v>
      </c>
      <c r="J94" s="102">
        <v>1.274276085167282E-2</v>
      </c>
      <c r="K94" s="102">
        <v>1.1450424838000399E-2</v>
      </c>
      <c r="L94" s="102">
        <v>1.0473060605308117E-2</v>
      </c>
      <c r="M94" s="102">
        <v>9.7179860442130721E-3</v>
      </c>
      <c r="N94" s="102">
        <v>9.1241326744431264E-3</v>
      </c>
      <c r="O94" s="102">
        <v>8.6535896407233422E-3</v>
      </c>
      <c r="P94" s="102">
        <v>8.2792668009068707E-3</v>
      </c>
      <c r="Q94" s="102">
        <v>7.9841349717188759E-3</v>
      </c>
      <c r="R94" s="102">
        <v>7.7569569897168508E-3</v>
      </c>
      <c r="S94" s="102">
        <v>7.5905757405312071E-3</v>
      </c>
      <c r="T94" s="102">
        <v>7.4829676643203748E-3</v>
      </c>
      <c r="U94" s="102">
        <v>7.4422694908332331E-3</v>
      </c>
      <c r="V94" s="135">
        <v>7.5351479825614964E-3</v>
      </c>
    </row>
    <row r="95" spans="1:22">
      <c r="A95" s="1"/>
    </row>
    <row r="96" spans="1:22">
      <c r="A96" s="112"/>
      <c r="B96" t="s">
        <v>300</v>
      </c>
      <c r="C96"/>
      <c r="D96"/>
      <c r="E96"/>
      <c r="F96"/>
      <c r="G96"/>
      <c r="H96"/>
      <c r="I96" s="45" t="s">
        <v>202</v>
      </c>
      <c r="J96"/>
      <c r="K96"/>
      <c r="L96"/>
      <c r="M96"/>
      <c r="N96"/>
      <c r="O96"/>
      <c r="P96"/>
      <c r="Q96"/>
      <c r="R96"/>
      <c r="S96"/>
      <c r="T96"/>
      <c r="U96"/>
      <c r="V96"/>
    </row>
    <row r="97" spans="1:22">
      <c r="A97" s="112"/>
      <c r="B97" s="107">
        <f t="array" ref="B97:V117">TRANSPOSE(MMULT(Transform!B29:V49,B74:V94))</f>
        <v>1.5323542917983424</v>
      </c>
      <c r="C97" s="107">
        <v>-7.9310675767440733E-2</v>
      </c>
      <c r="D97" s="107">
        <v>-7.7216644642584084E-2</v>
      </c>
      <c r="E97" s="107">
        <v>-7.4113369700873011E-2</v>
      </c>
      <c r="F97" s="107">
        <v>-7.0957373788565259E-2</v>
      </c>
      <c r="G97" s="107">
        <v>-6.6861974030124602E-2</v>
      </c>
      <c r="H97" s="107">
        <v>-6.2202319354250538E-2</v>
      </c>
      <c r="I97" s="107">
        <v>-5.6934461851136889E-2</v>
      </c>
      <c r="J97" s="107">
        <v>-5.1263801675405382E-2</v>
      </c>
      <c r="K97" s="107">
        <v>-4.5276917351721568E-2</v>
      </c>
      <c r="L97" s="107">
        <v>-3.9156074444475941E-2</v>
      </c>
      <c r="M97" s="107">
        <v>-3.3023783782703507E-2</v>
      </c>
      <c r="N97" s="107">
        <v>-2.7052738641071508E-2</v>
      </c>
      <c r="O97" s="107">
        <v>-2.1372012210166408E-2</v>
      </c>
      <c r="P97" s="107">
        <v>-1.6135464974007405E-2</v>
      </c>
      <c r="Q97" s="107">
        <v>-1.146107008377982E-2</v>
      </c>
      <c r="R97" s="107">
        <v>-7.4718954385361025E-3</v>
      </c>
      <c r="S97" s="107">
        <v>-4.2605845442793694E-3</v>
      </c>
      <c r="T97" s="107">
        <v>-1.909672058425696E-3</v>
      </c>
      <c r="U97" s="107">
        <v>-4.751275337794153E-4</v>
      </c>
      <c r="V97" s="107">
        <v>3.4589326542433518E-6</v>
      </c>
    </row>
    <row r="98" spans="1:22">
      <c r="A98" s="112"/>
      <c r="B98" s="22">
        <v>0.14211216831737847</v>
      </c>
      <c r="C98" s="22">
        <v>-7.2454872969021662E-3</v>
      </c>
      <c r="D98" s="22">
        <v>-6.9765771537636445E-3</v>
      </c>
      <c r="E98" s="22">
        <v>-6.556014132595045E-3</v>
      </c>
      <c r="F98" s="22">
        <v>-6.2271148713223569E-3</v>
      </c>
      <c r="G98" s="22">
        <v>-5.7855532623207447E-3</v>
      </c>
      <c r="H98" s="22">
        <v>-5.3369193556004292E-3</v>
      </c>
      <c r="I98" s="22">
        <v>-4.8248534771571988E-3</v>
      </c>
      <c r="J98" s="22">
        <v>-4.3061957025481764E-3</v>
      </c>
      <c r="K98" s="22">
        <v>-3.7582103774394695E-3</v>
      </c>
      <c r="L98" s="22">
        <v>-3.2210164951383046E-3</v>
      </c>
      <c r="M98" s="22">
        <v>-2.6845551777451944E-3</v>
      </c>
      <c r="N98" s="22">
        <v>-2.1791461721394423E-3</v>
      </c>
      <c r="O98" s="22">
        <v>-1.7011724581301691E-3</v>
      </c>
      <c r="P98" s="22">
        <v>-1.2724976720555623E-3</v>
      </c>
      <c r="Q98" s="22">
        <v>-8.93046486388549E-4</v>
      </c>
      <c r="R98" s="22">
        <v>-5.7671828408786558E-4</v>
      </c>
      <c r="S98" s="22">
        <v>-3.24802435865355E-4</v>
      </c>
      <c r="T98" s="22">
        <v>-1.4406655251866969E-4</v>
      </c>
      <c r="U98" s="22">
        <v>-3.5200592197711864E-5</v>
      </c>
      <c r="V98" s="22">
        <v>3.9499963208579E-7</v>
      </c>
    </row>
    <row r="99" spans="1:22">
      <c r="A99" s="112"/>
      <c r="B99" s="22">
        <v>6.1557034539323693E-2</v>
      </c>
      <c r="C99" s="22">
        <v>-3.0852094343190293E-3</v>
      </c>
      <c r="D99" s="22">
        <v>-2.9370882281010719E-3</v>
      </c>
      <c r="E99" s="22">
        <v>-2.6871643853664091E-3</v>
      </c>
      <c r="F99" s="22">
        <v>-2.5347651438692716E-3</v>
      </c>
      <c r="G99" s="22">
        <v>-2.3165349448246199E-3</v>
      </c>
      <c r="H99" s="22">
        <v>-2.1198589271615078E-3</v>
      </c>
      <c r="I99" s="22">
        <v>-1.889686023414063E-3</v>
      </c>
      <c r="J99" s="22">
        <v>-1.6718624570163359E-3</v>
      </c>
      <c r="K99" s="22">
        <v>-1.4394902774180344E-3</v>
      </c>
      <c r="L99" s="22">
        <v>-1.2224346592070736E-3</v>
      </c>
      <c r="M99" s="22">
        <v>-1.0051321355814611E-3</v>
      </c>
      <c r="N99" s="22">
        <v>-8.0820371791231029E-4</v>
      </c>
      <c r="O99" s="22">
        <v>-6.2235853698145533E-4</v>
      </c>
      <c r="P99" s="22">
        <v>-4.6106449057630632E-4</v>
      </c>
      <c r="Q99" s="22">
        <v>-3.1913673020529665E-4</v>
      </c>
      <c r="R99" s="22">
        <v>-2.0410247585948794E-4</v>
      </c>
      <c r="S99" s="22">
        <v>-1.1335984752241851E-4</v>
      </c>
      <c r="T99" s="22">
        <v>-4.9794384413060985E-5</v>
      </c>
      <c r="U99" s="22">
        <v>-1.1995495137322957E-5</v>
      </c>
      <c r="V99" s="22">
        <v>1.3490791113597057E-7</v>
      </c>
    </row>
    <row r="100" spans="1:22">
      <c r="A100" s="112"/>
      <c r="B100" s="22">
        <v>3.7315783186314996E-2</v>
      </c>
      <c r="C100" s="22">
        <v>-1.8363449587290555E-3</v>
      </c>
      <c r="D100" s="22">
        <v>-1.7278940716771284E-3</v>
      </c>
      <c r="E100" s="22">
        <v>-1.5323483558700285E-3</v>
      </c>
      <c r="F100" s="22">
        <v>-1.4360464696778236E-3</v>
      </c>
      <c r="G100" s="22">
        <v>-1.2877201545281774E-3</v>
      </c>
      <c r="H100" s="22">
        <v>-1.1690178829003488E-3</v>
      </c>
      <c r="I100" s="22">
        <v>-1.0255779420620989E-3</v>
      </c>
      <c r="J100" s="22">
        <v>-8.9936391536964708E-4</v>
      </c>
      <c r="K100" s="22">
        <v>-7.6271692003455189E-4</v>
      </c>
      <c r="L100" s="22">
        <v>-6.4172653268426694E-4</v>
      </c>
      <c r="M100" s="22">
        <v>-5.1982735377287693E-4</v>
      </c>
      <c r="N100" s="22">
        <v>-4.1411178283288401E-4</v>
      </c>
      <c r="O100" s="22">
        <v>-3.1420076708030937E-4</v>
      </c>
      <c r="P100" s="22">
        <v>-2.3068180099475896E-4</v>
      </c>
      <c r="Q100" s="22">
        <v>-1.5736738770303032E-4</v>
      </c>
      <c r="R100" s="22">
        <v>-9.97815474728307E-5</v>
      </c>
      <c r="S100" s="22">
        <v>-5.4627016662079503E-5</v>
      </c>
      <c r="T100" s="22">
        <v>-2.3797728966610913E-5</v>
      </c>
      <c r="U100" s="22">
        <v>-5.6360600431577812E-6</v>
      </c>
      <c r="V100" s="22">
        <v>7.5217184927691035E-8</v>
      </c>
    </row>
    <row r="101" spans="1:22">
      <c r="A101" s="112"/>
      <c r="B101" s="22">
        <v>2.6366006770523677E-2</v>
      </c>
      <c r="C101" s="22">
        <v>-1.2728964391174585E-3</v>
      </c>
      <c r="D101" s="22">
        <v>-1.1839491645982505E-3</v>
      </c>
      <c r="E101" s="22">
        <v>-1.0138979143943436E-3</v>
      </c>
      <c r="F101" s="22">
        <v>-9.4448651599878084E-4</v>
      </c>
      <c r="G101" s="22">
        <v>-8.2879722385871069E-4</v>
      </c>
      <c r="H101" s="22">
        <v>-7.4663092959238275E-4</v>
      </c>
      <c r="I101" s="22">
        <v>-6.4340065960975562E-4</v>
      </c>
      <c r="J101" s="22">
        <v>-5.5939388735804993E-4</v>
      </c>
      <c r="K101" s="22">
        <v>-4.6661407388757614E-4</v>
      </c>
      <c r="L101" s="22">
        <v>-3.8926069332402276E-4</v>
      </c>
      <c r="M101" s="22">
        <v>-3.1039284551368277E-4</v>
      </c>
      <c r="N101" s="22">
        <v>-2.4533931042654646E-4</v>
      </c>
      <c r="O101" s="22">
        <v>-1.8338429831575879E-4</v>
      </c>
      <c r="P101" s="22">
        <v>-1.3375113571173036E-4</v>
      </c>
      <c r="Q101" s="22">
        <v>-8.9967848103654838E-5</v>
      </c>
      <c r="R101" s="22">
        <v>-5.6764243598230076E-5</v>
      </c>
      <c r="S101" s="22">
        <v>-3.0679852980444126E-5</v>
      </c>
      <c r="T101" s="22">
        <v>-1.3321478481850228E-5</v>
      </c>
      <c r="U101" s="22">
        <v>-3.1145303987568408E-6</v>
      </c>
      <c r="V101" s="22">
        <v>4.56386570544913E-8</v>
      </c>
    </row>
    <row r="102" spans="1:22">
      <c r="A102" s="112"/>
      <c r="B102" s="22">
        <v>2.0377142499699838E-2</v>
      </c>
      <c r="C102" s="22">
        <v>-9.6506774822430284E-4</v>
      </c>
      <c r="D102" s="22">
        <v>-8.8786860811581356E-4</v>
      </c>
      <c r="E102" s="22">
        <v>-7.3192653418663518E-4</v>
      </c>
      <c r="F102" s="22">
        <v>-6.7822026458275023E-4</v>
      </c>
      <c r="G102" s="22">
        <v>-5.808345821798986E-4</v>
      </c>
      <c r="H102" s="22">
        <v>-5.1970006836858673E-4</v>
      </c>
      <c r="I102" s="22">
        <v>-4.3904669415112234E-4</v>
      </c>
      <c r="J102" s="22">
        <v>-3.7896568537416496E-4</v>
      </c>
      <c r="K102" s="22">
        <v>-3.1061246216878776E-4</v>
      </c>
      <c r="L102" s="22">
        <v>-2.5743384193683432E-4</v>
      </c>
      <c r="M102" s="22">
        <v>-2.0205555954892372E-4</v>
      </c>
      <c r="N102" s="22">
        <v>-1.5894262940956811E-4</v>
      </c>
      <c r="O102" s="22">
        <v>-1.1715074528241228E-4</v>
      </c>
      <c r="P102" s="22">
        <v>-8.5242934216561662E-5</v>
      </c>
      <c r="Q102" s="22">
        <v>-5.6654300507965249E-5</v>
      </c>
      <c r="R102" s="22">
        <v>-3.5769318705183937E-5</v>
      </c>
      <c r="S102" s="22">
        <v>-1.9146444378028132E-5</v>
      </c>
      <c r="T102" s="22">
        <v>-8.3524805274150498E-6</v>
      </c>
      <c r="U102" s="22">
        <v>-1.9496460692295867E-6</v>
      </c>
      <c r="V102" s="22">
        <v>1.978232563838115E-8</v>
      </c>
    </row>
    <row r="103" spans="1:22">
      <c r="A103" s="112"/>
      <c r="B103" s="22">
        <v>1.6697544407586595E-2</v>
      </c>
      <c r="C103" s="22">
        <v>-7.7588433170530397E-4</v>
      </c>
      <c r="D103" s="22">
        <v>-7.0689670975466849E-4</v>
      </c>
      <c r="E103" s="22">
        <v>-5.5951897534330759E-4</v>
      </c>
      <c r="F103" s="22">
        <v>-5.1647050522556851E-4</v>
      </c>
      <c r="G103" s="22">
        <v>-4.3049368630867981E-4</v>
      </c>
      <c r="H103" s="22">
        <v>-3.8322892066153106E-4</v>
      </c>
      <c r="I103" s="22">
        <v>-3.1679721413774991E-4</v>
      </c>
      <c r="J103" s="22">
        <v>-2.7209704097180853E-4</v>
      </c>
      <c r="K103" s="22">
        <v>-2.189671516032789E-4</v>
      </c>
      <c r="L103" s="22">
        <v>-1.8089346432364269E-4</v>
      </c>
      <c r="M103" s="22">
        <v>-1.3980918813738649E-4</v>
      </c>
      <c r="N103" s="22">
        <v>-1.0993020737953742E-4</v>
      </c>
      <c r="O103" s="22">
        <v>-8.0013187442993725E-5</v>
      </c>
      <c r="P103" s="22">
        <v>-5.8399042194420912E-5</v>
      </c>
      <c r="Q103" s="22">
        <v>-3.8432552982400241E-5</v>
      </c>
      <c r="R103" s="22">
        <v>-2.4426739922236681E-5</v>
      </c>
      <c r="S103" s="22">
        <v>-1.2977948211683604E-5</v>
      </c>
      <c r="T103" s="22">
        <v>-5.7169811885784223E-6</v>
      </c>
      <c r="U103" s="22">
        <v>-1.3280329233323392E-6</v>
      </c>
      <c r="V103" s="22">
        <v>1.4794296823142285E-8</v>
      </c>
    </row>
    <row r="104" spans="1:22">
      <c r="A104" s="112" t="s">
        <v>179</v>
      </c>
      <c r="B104" s="22">
        <v>1.4256820932641408E-2</v>
      </c>
      <c r="C104" s="22">
        <v>-6.5042801763593155E-4</v>
      </c>
      <c r="D104" s="22">
        <v>-5.8780243233573113E-4</v>
      </c>
      <c r="E104" s="22">
        <v>-4.457859615402556E-4</v>
      </c>
      <c r="F104" s="22">
        <v>-4.1072793282436349E-4</v>
      </c>
      <c r="G104" s="22">
        <v>-3.3227094152797924E-4</v>
      </c>
      <c r="H104" s="22">
        <v>-2.9508696360904267E-4</v>
      </c>
      <c r="I104" s="22">
        <v>-2.3821631968052931E-4</v>
      </c>
      <c r="J104" s="22">
        <v>-2.0432458182792598E-4</v>
      </c>
      <c r="K104" s="22">
        <v>-1.6133555139552773E-4</v>
      </c>
      <c r="L104" s="22">
        <v>-1.3344769110771551E-4</v>
      </c>
      <c r="M104" s="22">
        <v>-1.016256739533785E-4</v>
      </c>
      <c r="N104" s="22">
        <v>-8.0308979191279889E-5</v>
      </c>
      <c r="O104" s="22">
        <v>-5.7815872654878604E-5</v>
      </c>
      <c r="P104" s="22">
        <v>-4.2579896556955033E-5</v>
      </c>
      <c r="Q104" s="22">
        <v>-2.7805113571194003E-5</v>
      </c>
      <c r="R104" s="22">
        <v>-1.7895276333230472E-5</v>
      </c>
      <c r="S104" s="22">
        <v>-9.458655122574519E-6</v>
      </c>
      <c r="T104" s="22">
        <v>-4.2297566706366464E-6</v>
      </c>
      <c r="U104" s="22">
        <v>-9.7891738146550084E-7</v>
      </c>
      <c r="V104" s="22">
        <v>9.9931974308531575E-9</v>
      </c>
    </row>
    <row r="105" spans="1:22">
      <c r="A105" s="112" t="s">
        <v>203</v>
      </c>
      <c r="B105" s="22">
        <v>1.2542703487014856E-2</v>
      </c>
      <c r="C105" s="22">
        <v>-5.6226053882832601E-4</v>
      </c>
      <c r="D105" s="22">
        <v>-5.050114170264059E-4</v>
      </c>
      <c r="E105" s="22">
        <v>-3.6632841525076202E-4</v>
      </c>
      <c r="F105" s="22">
        <v>-3.3778510563661236E-4</v>
      </c>
      <c r="G105" s="22">
        <v>-2.6440626129624215E-4</v>
      </c>
      <c r="H105" s="22">
        <v>-2.3515412879622445E-4</v>
      </c>
      <c r="I105" s="22">
        <v>-1.8494764826349408E-4</v>
      </c>
      <c r="J105" s="22">
        <v>-1.5919118220455259E-4</v>
      </c>
      <c r="K105" s="22">
        <v>-1.2319897992389131E-4</v>
      </c>
      <c r="L105" s="22">
        <v>-1.0261718184504537E-4</v>
      </c>
      <c r="M105" s="22">
        <v>-7.701958849123643E-5</v>
      </c>
      <c r="N105" s="22">
        <v>-6.1533587393909671E-5</v>
      </c>
      <c r="O105" s="22">
        <v>-4.385498034119664E-5</v>
      </c>
      <c r="P105" s="22">
        <v>-3.2769114300214134E-5</v>
      </c>
      <c r="Q105" s="22">
        <v>-2.1251441834005489E-5</v>
      </c>
      <c r="R105" s="22">
        <v>-1.3908440983441579E-5</v>
      </c>
      <c r="S105" s="22">
        <v>-7.3131164738204999E-6</v>
      </c>
      <c r="T105" s="22">
        <v>-3.3291324359778149E-6</v>
      </c>
      <c r="U105" s="22">
        <v>-7.6711921574875146E-7</v>
      </c>
      <c r="V105" s="22">
        <v>8.5653616267809124E-9</v>
      </c>
    </row>
    <row r="106" spans="1:22">
      <c r="A106" s="112" t="s">
        <v>179</v>
      </c>
      <c r="B106" s="22">
        <v>1.1288984022238109E-2</v>
      </c>
      <c r="C106" s="22">
        <v>-4.9774031171348173E-4</v>
      </c>
      <c r="D106" s="22">
        <v>-4.4531845217119328E-4</v>
      </c>
      <c r="E106" s="22">
        <v>-3.0853236374140964E-4</v>
      </c>
      <c r="F106" s="22">
        <v>-2.8566324043750619E-4</v>
      </c>
      <c r="G106" s="22">
        <v>-2.1565753194397949E-4</v>
      </c>
      <c r="H106" s="22">
        <v>-1.9300918905739534E-4</v>
      </c>
      <c r="I106" s="22">
        <v>-1.4746220012643507E-4</v>
      </c>
      <c r="J106" s="22">
        <v>-1.2816901295275467E-4</v>
      </c>
      <c r="K106" s="22">
        <v>-9.7052583233001369E-5</v>
      </c>
      <c r="L106" s="22">
        <v>-8.1952155739471277E-5</v>
      </c>
      <c r="M106" s="22">
        <v>-6.0574828951322711E-5</v>
      </c>
      <c r="N106" s="22">
        <v>-4.9233812127451749E-5</v>
      </c>
      <c r="O106" s="22">
        <v>-3.4729711757199456E-5</v>
      </c>
      <c r="P106" s="22">
        <v>-2.6454281885794195E-5</v>
      </c>
      <c r="Q106" s="22">
        <v>-1.7032938426300042E-5</v>
      </c>
      <c r="R106" s="22">
        <v>-1.1369462137720459E-5</v>
      </c>
      <c r="S106" s="22">
        <v>-5.9446003730591248E-6</v>
      </c>
      <c r="T106" s="22">
        <v>-2.7572643181394659E-6</v>
      </c>
      <c r="U106" s="22">
        <v>-6.3422950543940045E-7</v>
      </c>
      <c r="V106" s="22">
        <v>6.3868180879091997E-9</v>
      </c>
    </row>
    <row r="107" spans="1:22">
      <c r="A107" s="112"/>
      <c r="B107" s="22">
        <v>1.034368977754924E-2</v>
      </c>
      <c r="C107" s="22">
        <v>-4.4906215574785165E-4</v>
      </c>
      <c r="D107" s="22">
        <v>-4.0118763529691458E-4</v>
      </c>
      <c r="E107" s="22">
        <v>-2.6515848760095813E-4</v>
      </c>
      <c r="F107" s="22">
        <v>-2.4749006907753997E-4</v>
      </c>
      <c r="G107" s="22">
        <v>-1.7954474666787674E-4</v>
      </c>
      <c r="H107" s="22">
        <v>-1.6272112566887223E-4</v>
      </c>
      <c r="I107" s="22">
        <v>-1.2032705227279063E-4</v>
      </c>
      <c r="J107" s="22">
        <v>-1.0642454491744345E-4</v>
      </c>
      <c r="K107" s="22">
        <v>-7.8623422106233426E-5</v>
      </c>
      <c r="L107" s="22">
        <v>-6.7818051218663405E-5</v>
      </c>
      <c r="M107" s="22">
        <v>-4.9262098020721426E-5</v>
      </c>
      <c r="N107" s="22">
        <v>-4.0979994246743219E-5</v>
      </c>
      <c r="O107" s="22">
        <v>-2.8557076906317379E-5</v>
      </c>
      <c r="P107" s="22">
        <v>-2.2261838778472225E-5</v>
      </c>
      <c r="Q107" s="22">
        <v>-1.4203455560557118E-5</v>
      </c>
      <c r="R107" s="22">
        <v>-9.685888724922701E-6</v>
      </c>
      <c r="S107" s="22">
        <v>-5.0260775107092114E-6</v>
      </c>
      <c r="T107" s="22">
        <v>-2.3754303278313016E-6</v>
      </c>
      <c r="U107" s="22">
        <v>-5.4549729171617708E-7</v>
      </c>
      <c r="V107" s="22">
        <v>5.3363305471502975E-9</v>
      </c>
    </row>
    <row r="108" spans="1:22">
      <c r="A108" s="112"/>
      <c r="B108" s="22">
        <v>9.616659413877288E-3</v>
      </c>
      <c r="C108" s="22">
        <v>-4.1157526351175876E-4</v>
      </c>
      <c r="D108" s="22">
        <v>-3.6813884220496246E-4</v>
      </c>
      <c r="E108" s="22">
        <v>-2.319455954139426E-4</v>
      </c>
      <c r="F108" s="22">
        <v>-2.1926182309546754E-4</v>
      </c>
      <c r="G108" s="22">
        <v>-1.5229285826272667E-4</v>
      </c>
      <c r="H108" s="22">
        <v>-1.4081245677458401E-4</v>
      </c>
      <c r="I108" s="22">
        <v>-1.0033221718238272E-4</v>
      </c>
      <c r="J108" s="22">
        <v>-9.111203929996174E-5</v>
      </c>
      <c r="K108" s="22">
        <v>-6.5385618414532255E-5</v>
      </c>
      <c r="L108" s="22">
        <v>-5.8100615166467085E-5</v>
      </c>
      <c r="M108" s="22">
        <v>-4.130651651624743E-5</v>
      </c>
      <c r="N108" s="22">
        <v>-3.5388438861226623E-5</v>
      </c>
      <c r="O108" s="22">
        <v>-2.4266825961037142E-5</v>
      </c>
      <c r="P108" s="22">
        <v>-1.9427847964058808E-5</v>
      </c>
      <c r="Q108" s="22">
        <v>-1.223608537535858E-5</v>
      </c>
      <c r="R108" s="22">
        <v>-8.5349915403792995E-6</v>
      </c>
      <c r="S108" s="22">
        <v>-4.3810658843178286E-6</v>
      </c>
      <c r="T108" s="22">
        <v>-2.105422122306098E-6</v>
      </c>
      <c r="U108" s="22">
        <v>-4.7953614399124343E-7</v>
      </c>
      <c r="V108" s="22">
        <v>7.5246989013810685E-9</v>
      </c>
    </row>
    <row r="109" spans="1:22">
      <c r="A109" s="112"/>
      <c r="B109" s="22">
        <v>9.0486170863077597E-3</v>
      </c>
      <c r="C109" s="22">
        <v>-3.8225661120295287E-4</v>
      </c>
      <c r="D109" s="22">
        <v>-3.4327046110698052E-4</v>
      </c>
      <c r="E109" s="22">
        <v>-2.0608542499107711E-4</v>
      </c>
      <c r="F109" s="22">
        <v>-1.9829759885349853E-4</v>
      </c>
      <c r="G109" s="22">
        <v>-1.3133511047659315E-4</v>
      </c>
      <c r="H109" s="22">
        <v>-1.2495098444453232E-4</v>
      </c>
      <c r="I109" s="22">
        <v>-8.5299917781450499E-5</v>
      </c>
      <c r="J109" s="22">
        <v>-8.036575086878175E-5</v>
      </c>
      <c r="K109" s="22">
        <v>-5.5674361547441314E-5</v>
      </c>
      <c r="L109" s="22">
        <v>-5.1447086305054612E-5</v>
      </c>
      <c r="M109" s="22">
        <v>-3.5567921892129062E-5</v>
      </c>
      <c r="N109" s="22">
        <v>-3.1599116144146106E-5</v>
      </c>
      <c r="O109" s="22">
        <v>-2.1192908476907969E-5</v>
      </c>
      <c r="P109" s="22">
        <v>-1.7496292093022604E-5</v>
      </c>
      <c r="Q109" s="22">
        <v>-1.0822333940306789E-5</v>
      </c>
      <c r="R109" s="22">
        <v>-7.7365374348730212E-6</v>
      </c>
      <c r="S109" s="22">
        <v>-3.9142828757628427E-6</v>
      </c>
      <c r="T109" s="22">
        <v>-1.9122592508160371E-6</v>
      </c>
      <c r="U109" s="22">
        <v>-4.3304399466743406E-7</v>
      </c>
      <c r="V109" s="22">
        <v>9.7574577830256744E-9</v>
      </c>
    </row>
    <row r="110" spans="1:22">
      <c r="A110" s="112"/>
      <c r="B110" s="22">
        <v>8.6030057597269761E-3</v>
      </c>
      <c r="C110" s="22">
        <v>-3.5921953829176856E-4</v>
      </c>
      <c r="D110" s="22">
        <v>-3.2479349780883526E-4</v>
      </c>
      <c r="E110" s="22">
        <v>-1.8581974297856001E-4</v>
      </c>
      <c r="F110" s="22">
        <v>-1.8300975883253347E-4</v>
      </c>
      <c r="G110" s="22">
        <v>-1.1512458943956511E-4</v>
      </c>
      <c r="H110" s="22">
        <v>-1.1377096304227073E-4</v>
      </c>
      <c r="I110" s="22">
        <v>-7.3925015061780403E-5</v>
      </c>
      <c r="J110" s="22">
        <v>-7.3089199810178092E-5</v>
      </c>
      <c r="K110" s="22">
        <v>-4.8481972405777277E-5</v>
      </c>
      <c r="L110" s="22">
        <v>-4.7083301631037702E-5</v>
      </c>
      <c r="M110" s="22">
        <v>-3.1374035258960006E-5</v>
      </c>
      <c r="N110" s="22">
        <v>-2.9139882373515041E-5</v>
      </c>
      <c r="O110" s="22">
        <v>-1.8948361927015182E-5</v>
      </c>
      <c r="P110" s="22">
        <v>-1.6225465945564495E-5</v>
      </c>
      <c r="Q110" s="22">
        <v>-9.7836001966574815E-6</v>
      </c>
      <c r="R110" s="22">
        <v>-7.1924996873232519E-6</v>
      </c>
      <c r="S110" s="22">
        <v>-3.5682227131499686E-6</v>
      </c>
      <c r="T110" s="22">
        <v>-1.7711379972383859E-6</v>
      </c>
      <c r="U110" s="22">
        <v>-4.0065461850345664E-7</v>
      </c>
      <c r="V110" s="22">
        <v>1.3855233123890968E-8</v>
      </c>
    </row>
    <row r="111" spans="1:22">
      <c r="A111" s="112"/>
      <c r="B111" s="22">
        <v>8.2539072846776699E-3</v>
      </c>
      <c r="C111" s="22">
        <v>-3.4111586573210196E-4</v>
      </c>
      <c r="D111" s="22">
        <v>-3.1146603119708516E-4</v>
      </c>
      <c r="E111" s="22">
        <v>-1.6991848882650734E-4</v>
      </c>
      <c r="F111" s="22">
        <v>-1.7226872720140873E-4</v>
      </c>
      <c r="G111" s="22">
        <v>-1.0252627019843706E-4</v>
      </c>
      <c r="H111" s="22">
        <v>-1.063014535731653E-4</v>
      </c>
      <c r="I111" s="22">
        <v>-6.5257603650299115E-5</v>
      </c>
      <c r="J111" s="22">
        <v>-6.8541926274314987E-5</v>
      </c>
      <c r="K111" s="22">
        <v>-4.3099235159866842E-5</v>
      </c>
      <c r="L111" s="22">
        <v>-4.4510897933315639E-5</v>
      </c>
      <c r="M111" s="22">
        <v>-2.8260741853372465E-5</v>
      </c>
      <c r="N111" s="22">
        <v>-2.7725439293816909E-5</v>
      </c>
      <c r="O111" s="22">
        <v>-1.7278979241637992E-5</v>
      </c>
      <c r="P111" s="22">
        <v>-1.5476574906464935E-5</v>
      </c>
      <c r="Q111" s="22">
        <v>-9.0032876715100889E-6</v>
      </c>
      <c r="R111" s="22">
        <v>-6.8486648481786263E-6</v>
      </c>
      <c r="S111" s="22">
        <v>-3.3064897528015851E-6</v>
      </c>
      <c r="T111" s="22">
        <v>-1.6674996695555783E-6</v>
      </c>
      <c r="U111" s="22">
        <v>-3.7823979264324991E-7</v>
      </c>
      <c r="V111" s="22">
        <v>2.1529247330319586E-8</v>
      </c>
    </row>
    <row r="112" spans="1:22">
      <c r="A112" s="112"/>
      <c r="B112" s="22">
        <v>7.9853835417616585E-3</v>
      </c>
      <c r="C112" s="22">
        <v>-3.2716713805424025E-4</v>
      </c>
      <c r="D112" s="22">
        <v>-3.0257659650269092E-4</v>
      </c>
      <c r="E112" s="22">
        <v>-1.5760662250784342E-4</v>
      </c>
      <c r="F112" s="22">
        <v>-1.6542603694501089E-4</v>
      </c>
      <c r="G112" s="22">
        <v>-9.2828608438820905E-5</v>
      </c>
      <c r="H112" s="22">
        <v>-1.0199186686645845E-4</v>
      </c>
      <c r="I112" s="22">
        <v>-5.8694464448279075E-5</v>
      </c>
      <c r="J112" s="22">
        <v>-6.6320424545776005E-5</v>
      </c>
      <c r="K112" s="22">
        <v>-3.9082814248189018E-5</v>
      </c>
      <c r="L112" s="22">
        <v>-4.3492566776252785E-5</v>
      </c>
      <c r="M112" s="22">
        <v>-2.5952860208666706E-5</v>
      </c>
      <c r="N112" s="22">
        <v>-2.7243954807154385E-5</v>
      </c>
      <c r="O112" s="22">
        <v>-1.6037572683609135E-5</v>
      </c>
      <c r="P112" s="22">
        <v>-1.5210304237720938E-5</v>
      </c>
      <c r="Q112" s="22">
        <v>-8.4187819868465868E-6</v>
      </c>
      <c r="R112" s="22">
        <v>-6.6930280543165722E-6</v>
      </c>
      <c r="S112" s="22">
        <v>-3.1104579496905546E-6</v>
      </c>
      <c r="T112" s="22">
        <v>-1.5943119425630876E-6</v>
      </c>
      <c r="U112" s="22">
        <v>-3.649321658566961E-7</v>
      </c>
      <c r="V112" s="22">
        <v>3.6267943120623682E-8</v>
      </c>
    </row>
    <row r="113" spans="1:22">
      <c r="A113" s="112"/>
      <c r="B113" s="22">
        <v>7.7873831622672076E-3</v>
      </c>
      <c r="C113" s="22">
        <v>-3.1688369972036721E-4</v>
      </c>
      <c r="D113" s="22">
        <v>-2.9772619546800767E-4</v>
      </c>
      <c r="E113" s="22">
        <v>-1.4840142680762287E-4</v>
      </c>
      <c r="F113" s="22">
        <v>-1.6211089592906887E-4</v>
      </c>
      <c r="G113" s="22">
        <v>-8.5546458531511409E-5</v>
      </c>
      <c r="H113" s="22">
        <v>-1.005363334828001E-4</v>
      </c>
      <c r="I113" s="22">
        <v>-5.3812740395808606E-5</v>
      </c>
      <c r="J113" s="22">
        <v>-6.6230238941508094E-5</v>
      </c>
      <c r="K113" s="22">
        <v>-3.6133690508721478E-5</v>
      </c>
      <c r="L113" s="22">
        <v>-4.3952057282302967E-5</v>
      </c>
      <c r="M113" s="22">
        <v>-2.4270517304679896E-5</v>
      </c>
      <c r="N113" s="22">
        <v>-2.7695010622554538E-5</v>
      </c>
      <c r="O113" s="22">
        <v>-1.5131371968779984E-5</v>
      </c>
      <c r="P113" s="22">
        <v>-1.5450463513312336E-5</v>
      </c>
      <c r="Q113" s="22">
        <v>-7.9919847236528782E-6</v>
      </c>
      <c r="R113" s="22">
        <v>-6.7416571052196245E-6</v>
      </c>
      <c r="S113" s="22">
        <v>-2.9700361720571915E-6</v>
      </c>
      <c r="T113" s="22">
        <v>-1.5489193831958554E-6</v>
      </c>
      <c r="U113" s="22">
        <v>-3.6017177618098348E-7</v>
      </c>
      <c r="V113" s="22">
        <v>6.3501268228954117E-8</v>
      </c>
    </row>
    <row r="114" spans="1:22">
      <c r="A114" s="112"/>
      <c r="B114" s="22">
        <v>7.6543462531736125E-3</v>
      </c>
      <c r="C114" s="22">
        <v>-3.099587021070686E-4</v>
      </c>
      <c r="D114" s="22">
        <v>-2.9680176277996584E-4</v>
      </c>
      <c r="E114" s="22">
        <v>-1.4200134335609491E-4</v>
      </c>
      <c r="F114" s="22">
        <v>-1.6220701045592209E-4</v>
      </c>
      <c r="G114" s="22">
        <v>-8.0357872819383043E-5</v>
      </c>
      <c r="H114" s="22">
        <v>-1.0185108934620667E-4</v>
      </c>
      <c r="I114" s="22">
        <v>-5.0334657587508015E-5</v>
      </c>
      <c r="J114" s="22">
        <v>-6.8268068433020119E-5</v>
      </c>
      <c r="K114" s="22">
        <v>-3.4051693553032879E-5</v>
      </c>
      <c r="L114" s="22">
        <v>-4.5957845670528349E-5</v>
      </c>
      <c r="M114" s="22">
        <v>-2.3092868783699334E-5</v>
      </c>
      <c r="N114" s="22">
        <v>-2.9186343435814402E-5</v>
      </c>
      <c r="O114" s="22">
        <v>-1.4507415570909094E-5</v>
      </c>
      <c r="P114" s="22">
        <v>-1.6293543343141165E-5</v>
      </c>
      <c r="Q114" s="22">
        <v>-7.7053909223051011E-6</v>
      </c>
      <c r="R114" s="22">
        <v>-7.0459711190779591E-6</v>
      </c>
      <c r="S114" s="22">
        <v>-2.8860750395073354E-6</v>
      </c>
      <c r="T114" s="22">
        <v>-1.5367534874854115E-6</v>
      </c>
      <c r="U114" s="22">
        <v>-3.709966495744183E-7</v>
      </c>
      <c r="V114" s="22">
        <v>1.1085903967465098E-7</v>
      </c>
    </row>
    <row r="115" spans="1:22">
      <c r="A115" s="112"/>
      <c r="B115" s="22">
        <v>7.5864291263695247E-3</v>
      </c>
      <c r="C115" s="22">
        <v>-3.0640217710348254E-4</v>
      </c>
      <c r="D115" s="22">
        <v>-3.000211005195169E-4</v>
      </c>
      <c r="E115" s="22">
        <v>-1.3836376663433714E-4</v>
      </c>
      <c r="F115" s="22">
        <v>-1.6592503273788736E-4</v>
      </c>
      <c r="G115" s="22">
        <v>-7.7124008600838007E-5</v>
      </c>
      <c r="H115" s="22">
        <v>-1.0613650007433286E-4</v>
      </c>
      <c r="I115" s="22">
        <v>-4.810098716430492E-5</v>
      </c>
      <c r="J115" s="22">
        <v>-7.2668052342150487E-5</v>
      </c>
      <c r="K115" s="22">
        <v>-3.2719277116077491E-5</v>
      </c>
      <c r="L115" s="22">
        <v>-4.9782454568787077E-5</v>
      </c>
      <c r="M115" s="22">
        <v>-2.2364376647577037E-5</v>
      </c>
      <c r="N115" s="22">
        <v>-3.1972138306472189E-5</v>
      </c>
      <c r="O115" s="22">
        <v>-1.4140841138973791E-5</v>
      </c>
      <c r="P115" s="22">
        <v>-1.7925808651716839E-5</v>
      </c>
      <c r="Q115" s="22">
        <v>-7.5563522683283653E-6</v>
      </c>
      <c r="R115" s="22">
        <v>-7.6983754850696792E-6</v>
      </c>
      <c r="S115" s="22">
        <v>-2.8628196026289437E-6</v>
      </c>
      <c r="T115" s="22">
        <v>-1.5641930447265399E-6</v>
      </c>
      <c r="U115" s="22">
        <v>-4.0482998113808939E-7</v>
      </c>
      <c r="V115" s="22">
        <v>1.9275742382376189E-7</v>
      </c>
    </row>
    <row r="116" spans="1:22">
      <c r="A116" s="112"/>
      <c r="B116" s="22">
        <v>7.5955341321487704E-3</v>
      </c>
      <c r="C116" s="22">
        <v>-3.0682859721972114E-4</v>
      </c>
      <c r="D116" s="22">
        <v>-3.0842028281704821E-4</v>
      </c>
      <c r="E116" s="22">
        <v>-1.3789155271129954E-4</v>
      </c>
      <c r="F116" s="22">
        <v>-1.7413158960263847E-4</v>
      </c>
      <c r="G116" s="22">
        <v>-7.6028148024165311E-5</v>
      </c>
      <c r="H116" s="22">
        <v>-1.1415474000597202E-4</v>
      </c>
      <c r="I116" s="22">
        <v>-4.7175585317030515E-5</v>
      </c>
      <c r="J116" s="22">
        <v>-8.0159677266594535E-5</v>
      </c>
      <c r="K116" s="22">
        <v>-3.2177542349187845E-5</v>
      </c>
      <c r="L116" s="22">
        <v>-5.610212686939643E-5</v>
      </c>
      <c r="M116" s="22">
        <v>-2.2121374993482501E-5</v>
      </c>
      <c r="N116" s="22">
        <v>-3.6618499490733965E-5</v>
      </c>
      <c r="O116" s="22">
        <v>-1.4073883464758949E-5</v>
      </c>
      <c r="P116" s="22">
        <v>-2.0740670088855763E-5</v>
      </c>
      <c r="Q116" s="22">
        <v>-7.5768678756134669E-6</v>
      </c>
      <c r="R116" s="22">
        <v>-8.8909835624938248E-6</v>
      </c>
      <c r="S116" s="22">
        <v>-2.9210151472795569E-6</v>
      </c>
      <c r="T116" s="22">
        <v>-1.6514728586121581E-6</v>
      </c>
      <c r="U116" s="22">
        <v>-4.7325005733016897E-7</v>
      </c>
      <c r="V116" s="22">
        <v>3.3758408694121458E-7</v>
      </c>
    </row>
    <row r="117" spans="1:22">
      <c r="A117" s="112"/>
      <c r="B117" s="107">
        <v>7.7597661429696322E-3</v>
      </c>
      <c r="C117" s="107">
        <v>-3.1489931784390153E-4</v>
      </c>
      <c r="D117" s="107">
        <v>-3.2716855175853819E-4</v>
      </c>
      <c r="E117" s="107">
        <v>-1.4304805578963463E-4</v>
      </c>
      <c r="F117" s="107">
        <v>-1.9085913148586368E-4</v>
      </c>
      <c r="G117" s="107">
        <v>-7.8471073574831924E-5</v>
      </c>
      <c r="H117" s="107">
        <v>-1.2914353533708626E-4</v>
      </c>
      <c r="I117" s="107">
        <v>-4.8358100778390163E-5</v>
      </c>
      <c r="J117" s="107">
        <v>-9.348594407427186E-5</v>
      </c>
      <c r="K117" s="107">
        <v>-3.294884346898713E-5</v>
      </c>
      <c r="L117" s="107">
        <v>-6.723697099645466E-5</v>
      </c>
      <c r="M117" s="107">
        <v>-2.2743192954116642E-5</v>
      </c>
      <c r="N117" s="107">
        <v>-4.4938930868459255E-5</v>
      </c>
      <c r="O117" s="107">
        <v>-1.4569316226640768E-5</v>
      </c>
      <c r="P117" s="107">
        <v>-2.595196317717026E-5</v>
      </c>
      <c r="Q117" s="107">
        <v>-7.92829592338078E-6</v>
      </c>
      <c r="R117" s="107">
        <v>-1.1225639026869304E-5</v>
      </c>
      <c r="S117" s="107">
        <v>-3.1373893504486449E-6</v>
      </c>
      <c r="T117" s="107">
        <v>-1.9097542866413643E-6</v>
      </c>
      <c r="U117" s="107">
        <v>-6.0420935468524957E-7</v>
      </c>
      <c r="V117" s="107">
        <v>5.9446533819888358E-7</v>
      </c>
    </row>
    <row r="118" spans="1:22">
      <c r="A118" s="1"/>
    </row>
    <row r="119" spans="1:22">
      <c r="A119" s="112"/>
      <c r="B119" t="s">
        <v>301</v>
      </c>
      <c r="C119"/>
      <c r="D119"/>
      <c r="E119"/>
      <c r="F119"/>
      <c r="G119"/>
      <c r="H119"/>
      <c r="I119" s="45" t="s">
        <v>202</v>
      </c>
      <c r="J119"/>
      <c r="K119"/>
      <c r="L119"/>
      <c r="M119"/>
      <c r="N119"/>
      <c r="O119"/>
      <c r="P119"/>
      <c r="Q119"/>
      <c r="R119"/>
      <c r="S119"/>
      <c r="T119"/>
      <c r="U119"/>
      <c r="V119"/>
    </row>
    <row r="120" spans="1:22">
      <c r="A120" s="112"/>
      <c r="B120" s="22">
        <f t="array" ref="B120:V140">MMULT(Transform!B29:V49,B97:V117)</f>
        <v>5.9852308633561918E-2</v>
      </c>
      <c r="C120" s="22">
        <v>-3.0107288184254366E-3</v>
      </c>
      <c r="D120" s="22">
        <v>-2.899235762020864E-3</v>
      </c>
      <c r="E120" s="22">
        <v>-2.6556459184223901E-3</v>
      </c>
      <c r="F120" s="22">
        <v>-2.539776252616581E-3</v>
      </c>
      <c r="G120" s="22">
        <v>-2.3302599906049343E-3</v>
      </c>
      <c r="H120" s="22">
        <v>-2.1668782661910242E-3</v>
      </c>
      <c r="I120" s="22">
        <v>-1.9452329197710871E-3</v>
      </c>
      <c r="J120" s="22">
        <v>-1.7515693599031499E-3</v>
      </c>
      <c r="K120" s="22">
        <v>-1.5229280551054239E-3</v>
      </c>
      <c r="L120" s="22">
        <v>-1.3175342713232199E-3</v>
      </c>
      <c r="M120" s="22">
        <v>-1.0963914575501913E-3</v>
      </c>
      <c r="N120" s="22">
        <v>-8.986568901182551E-4</v>
      </c>
      <c r="O120" s="22">
        <v>-7.0160532792614273E-4</v>
      </c>
      <c r="P120" s="22">
        <v>-5.3003288233034621E-4</v>
      </c>
      <c r="Q120" s="22">
        <v>-3.7252460650475695E-4</v>
      </c>
      <c r="R120" s="22">
        <v>-2.4296824627217855E-4</v>
      </c>
      <c r="S120" s="22">
        <v>-1.372558713526139E-4</v>
      </c>
      <c r="T120" s="22">
        <v>-6.1444203298071957E-5</v>
      </c>
      <c r="U120" s="22">
        <v>-1.518408234554087E-5</v>
      </c>
      <c r="V120" s="22">
        <v>1.7679785552535508E-7</v>
      </c>
    </row>
    <row r="121" spans="1:22">
      <c r="A121" s="112"/>
      <c r="B121" s="22">
        <v>0.10055792878757741</v>
      </c>
      <c r="C121" s="22">
        <v>-5.2035297616051836E-3</v>
      </c>
      <c r="D121" s="22">
        <v>-5.035863082670582E-3</v>
      </c>
      <c r="E121" s="22">
        <v>-4.8501956461662219E-3</v>
      </c>
      <c r="F121" s="22">
        <v>-4.6104363979581264E-3</v>
      </c>
      <c r="G121" s="22">
        <v>-4.3525322188361646E-3</v>
      </c>
      <c r="H121" s="22">
        <v>-4.0166443482910026E-3</v>
      </c>
      <c r="I121" s="22">
        <v>-3.6788848050165928E-3</v>
      </c>
      <c r="J121" s="22">
        <v>-3.2850033509454961E-3</v>
      </c>
      <c r="K121" s="22">
        <v>-2.9010001120450091E-3</v>
      </c>
      <c r="L121" s="22">
        <v>-2.4886015851818223E-3</v>
      </c>
      <c r="M121" s="22">
        <v>-2.0976721312165052E-3</v>
      </c>
      <c r="N121" s="22">
        <v>-1.7053428787779502E-3</v>
      </c>
      <c r="O121" s="22">
        <v>-1.3461303904079372E-3</v>
      </c>
      <c r="P121" s="22">
        <v>-1.009181396310988E-3</v>
      </c>
      <c r="Q121" s="22">
        <v>-7.1606996539840646E-4</v>
      </c>
      <c r="R121" s="22">
        <v>-4.6391615960513112E-4</v>
      </c>
      <c r="S121" s="22">
        <v>-2.6412432352328197E-4</v>
      </c>
      <c r="T121" s="22">
        <v>-1.1785863486720572E-4</v>
      </c>
      <c r="U121" s="22">
        <v>-2.9157315597443668E-5</v>
      </c>
      <c r="V121" s="22">
        <v>1.3698003796478374E-7</v>
      </c>
    </row>
    <row r="122" spans="1:22">
      <c r="A122" s="112"/>
      <c r="B122" s="22">
        <v>9.3652153378671554E-2</v>
      </c>
      <c r="C122" s="22">
        <v>-4.8475541865924052E-3</v>
      </c>
      <c r="D122" s="22">
        <v>-4.7254968784502882E-3</v>
      </c>
      <c r="E122" s="22">
        <v>-4.5284786913945526E-3</v>
      </c>
      <c r="F122" s="22">
        <v>-4.3405130354068041E-3</v>
      </c>
      <c r="G122" s="22">
        <v>-4.0790779766995315E-3</v>
      </c>
      <c r="H122" s="22">
        <v>-3.7996536837053181E-3</v>
      </c>
      <c r="I122" s="22">
        <v>-3.4664382008731025E-3</v>
      </c>
      <c r="J122" s="22">
        <v>-3.1246656994624858E-3</v>
      </c>
      <c r="K122" s="22">
        <v>-2.7492401701838323E-3</v>
      </c>
      <c r="L122" s="22">
        <v>-2.3794282834963812E-3</v>
      </c>
      <c r="M122" s="22">
        <v>-1.9983911210348384E-3</v>
      </c>
      <c r="N122" s="22">
        <v>-1.6377132269417257E-3</v>
      </c>
      <c r="O122" s="22">
        <v>-1.2881603541108229E-3</v>
      </c>
      <c r="P122" s="22">
        <v>-9.7254791567140788E-4</v>
      </c>
      <c r="Q122" s="22">
        <v>-6.8779009997009121E-4</v>
      </c>
      <c r="R122" s="22">
        <v>-4.4817364186520319E-4</v>
      </c>
      <c r="S122" s="22">
        <v>-2.5451556366854085E-4</v>
      </c>
      <c r="T122" s="22">
        <v>-1.1383637243489209E-4</v>
      </c>
      <c r="U122" s="22">
        <v>-2.8251652367190861E-5</v>
      </c>
      <c r="V122" s="22">
        <v>3.0729805027558812E-7</v>
      </c>
    </row>
    <row r="123" spans="1:22">
      <c r="A123" s="112"/>
      <c r="B123" s="22">
        <v>8.8681167302373812E-2</v>
      </c>
      <c r="C123" s="22">
        <v>-4.592005475492841E-3</v>
      </c>
      <c r="D123" s="22">
        <v>-4.467055096633493E-3</v>
      </c>
      <c r="E123" s="22">
        <v>-4.2954130240700104E-3</v>
      </c>
      <c r="F123" s="22">
        <v>-4.106851565632866E-3</v>
      </c>
      <c r="G123" s="22">
        <v>-3.8746579698324835E-3</v>
      </c>
      <c r="H123" s="22">
        <v>-3.5990354346524655E-3</v>
      </c>
      <c r="I123" s="22">
        <v>-3.2980359642728828E-3</v>
      </c>
      <c r="J123" s="22">
        <v>-2.9643302221591282E-3</v>
      </c>
      <c r="K123" s="22">
        <v>-2.6210015655121332E-3</v>
      </c>
      <c r="L123" s="22">
        <v>-2.2621624473153868E-3</v>
      </c>
      <c r="M123" s="22">
        <v>-1.9097430562444249E-3</v>
      </c>
      <c r="N123" s="22">
        <v>-1.5609774591910115E-3</v>
      </c>
      <c r="O123" s="22">
        <v>-1.2341693404562563E-3</v>
      </c>
      <c r="P123" s="22">
        <v>-9.2956132264877236E-4</v>
      </c>
      <c r="Q123" s="22">
        <v>-6.6062415648792641E-4</v>
      </c>
      <c r="R123" s="22">
        <v>-4.2966365833523441E-4</v>
      </c>
      <c r="S123" s="22">
        <v>-2.4501870952977549E-4</v>
      </c>
      <c r="T123" s="22">
        <v>-1.0964667890839502E-4</v>
      </c>
      <c r="U123" s="22">
        <v>-2.7205375229273882E-5</v>
      </c>
      <c r="V123" s="22">
        <v>1.4726903400961063E-7</v>
      </c>
    </row>
    <row r="124" spans="1:22">
      <c r="A124" s="112"/>
      <c r="B124" s="22">
        <v>8.4932844880923813E-2</v>
      </c>
      <c r="C124" s="22">
        <v>-4.399008209655355E-3</v>
      </c>
      <c r="D124" s="22">
        <v>-4.2866645461918972E-3</v>
      </c>
      <c r="E124" s="22">
        <v>-4.1163568710480382E-3</v>
      </c>
      <c r="F124" s="22">
        <v>-3.9435567804610838E-3</v>
      </c>
      <c r="G124" s="22">
        <v>-3.7145919342879484E-3</v>
      </c>
      <c r="H124" s="22">
        <v>-3.4585513354315296E-3</v>
      </c>
      <c r="I124" s="22">
        <v>-3.1636261696799542E-3</v>
      </c>
      <c r="J124" s="22">
        <v>-2.8512473562218111E-3</v>
      </c>
      <c r="K124" s="22">
        <v>-2.5162177556741229E-3</v>
      </c>
      <c r="L124" s="22">
        <v>-2.1782716524038469E-3</v>
      </c>
      <c r="M124" s="22">
        <v>-1.8353403050155336E-3</v>
      </c>
      <c r="N124" s="22">
        <v>-1.5050029139860117E-3</v>
      </c>
      <c r="O124" s="22">
        <v>-1.1876230756638526E-3</v>
      </c>
      <c r="P124" s="22">
        <v>-8.9744726016508989E-4</v>
      </c>
      <c r="Q124" s="22">
        <v>-6.3665399399196604E-4</v>
      </c>
      <c r="R124" s="22">
        <v>-4.1533499455609005E-4</v>
      </c>
      <c r="S124" s="22">
        <v>-2.3653060906676224E-4</v>
      </c>
      <c r="T124" s="22">
        <v>-1.0598445122957685E-4</v>
      </c>
      <c r="U124" s="22">
        <v>-2.6358728209486039E-5</v>
      </c>
      <c r="V124" s="22">
        <v>2.5042759049019516E-7</v>
      </c>
    </row>
    <row r="125" spans="1:22">
      <c r="A125" s="112"/>
      <c r="B125" s="22">
        <v>8.1777461296901624E-2</v>
      </c>
      <c r="C125" s="22">
        <v>-4.2364713492337594E-3</v>
      </c>
      <c r="D125" s="22">
        <v>-4.1250105573846048E-3</v>
      </c>
      <c r="E125" s="22">
        <v>-3.966695491832534E-3</v>
      </c>
      <c r="F125" s="22">
        <v>-3.7965107902203188E-3</v>
      </c>
      <c r="G125" s="22">
        <v>-3.5818360647923721E-3</v>
      </c>
      <c r="H125" s="22">
        <v>-3.3308901992599588E-3</v>
      </c>
      <c r="I125" s="22">
        <v>-3.0522386767594546E-3</v>
      </c>
      <c r="J125" s="22">
        <v>-2.7469331952294125E-3</v>
      </c>
      <c r="K125" s="22">
        <v>-2.4288678452089791E-3</v>
      </c>
      <c r="L125" s="22">
        <v>-2.0993595634400878E-3</v>
      </c>
      <c r="M125" s="22">
        <v>-1.7726007058472195E-3</v>
      </c>
      <c r="N125" s="22">
        <v>-1.4511849631095163E-3</v>
      </c>
      <c r="O125" s="22">
        <v>-1.1477558281923321E-3</v>
      </c>
      <c r="P125" s="22">
        <v>-8.6593424172309538E-4</v>
      </c>
      <c r="Q125" s="22">
        <v>-6.1573460568122376E-4</v>
      </c>
      <c r="R125" s="22">
        <v>-4.0114370336908614E-4</v>
      </c>
      <c r="S125" s="22">
        <v>-2.2893623546894881E-4</v>
      </c>
      <c r="T125" s="22">
        <v>-1.0259079291482666E-4</v>
      </c>
      <c r="U125" s="22">
        <v>-2.5507207220050724E-5</v>
      </c>
      <c r="V125" s="22">
        <v>1.5228273085899698E-7</v>
      </c>
    </row>
    <row r="126" spans="1:22">
      <c r="A126" s="112"/>
      <c r="B126" s="22">
        <v>7.9225419768892108E-2</v>
      </c>
      <c r="C126" s="22">
        <v>-4.1048678027353069E-3</v>
      </c>
      <c r="D126" s="22">
        <v>-4.00039088949114E-3</v>
      </c>
      <c r="E126" s="22">
        <v>-3.8441792760876528E-3</v>
      </c>
      <c r="F126" s="22">
        <v>-3.6830091001269381E-3</v>
      </c>
      <c r="G126" s="22">
        <v>-3.471824415204547E-3</v>
      </c>
      <c r="H126" s="22">
        <v>-3.2325108481776701E-3</v>
      </c>
      <c r="I126" s="22">
        <v>-2.959248353671545E-3</v>
      </c>
      <c r="J126" s="22">
        <v>-2.6669507332959573E-3</v>
      </c>
      <c r="K126" s="22">
        <v>-2.3556163163171509E-3</v>
      </c>
      <c r="L126" s="22">
        <v>-2.0391778417758822E-3</v>
      </c>
      <c r="M126" s="22">
        <v>-1.7197704674319348E-3</v>
      </c>
      <c r="N126" s="22">
        <v>-1.4102630680498487E-3</v>
      </c>
      <c r="O126" s="22">
        <v>-1.1140160205270978E-3</v>
      </c>
      <c r="P126" s="22">
        <v>-8.4192406509063262E-4</v>
      </c>
      <c r="Q126" s="22">
        <v>-5.9793032677185837E-4</v>
      </c>
      <c r="R126" s="22">
        <v>-3.9018120667861701E-4</v>
      </c>
      <c r="S126" s="22">
        <v>-2.2245934555135526E-4</v>
      </c>
      <c r="T126" s="22">
        <v>-9.9751360410156134E-5</v>
      </c>
      <c r="U126" s="22">
        <v>-2.4834154829611151E-5</v>
      </c>
      <c r="V126" s="22">
        <v>2.1349980024204725E-7</v>
      </c>
    </row>
    <row r="127" spans="1:22">
      <c r="A127" s="112" t="s">
        <v>179</v>
      </c>
      <c r="B127" s="22">
        <v>7.69966342068856E-2</v>
      </c>
      <c r="C127" s="22">
        <v>-3.9899321754303134E-3</v>
      </c>
      <c r="D127" s="22">
        <v>-3.8866123420523164E-3</v>
      </c>
      <c r="E127" s="22">
        <v>-3.7379524077676175E-3</v>
      </c>
      <c r="F127" s="22">
        <v>-3.5792527937708062E-3</v>
      </c>
      <c r="G127" s="22">
        <v>-3.3772196044781796E-3</v>
      </c>
      <c r="H127" s="22">
        <v>-3.1421792872711996E-3</v>
      </c>
      <c r="I127" s="22">
        <v>-2.8795455634878313E-3</v>
      </c>
      <c r="J127" s="22">
        <v>-2.5928902180024547E-3</v>
      </c>
      <c r="K127" s="22">
        <v>-2.2928039549518636E-3</v>
      </c>
      <c r="L127" s="22">
        <v>-1.9828699964596383E-3</v>
      </c>
      <c r="M127" s="22">
        <v>-1.6743446803610998E-3</v>
      </c>
      <c r="N127" s="22">
        <v>-1.371564463585955E-3</v>
      </c>
      <c r="O127" s="22">
        <v>-1.0848735442550734E-3</v>
      </c>
      <c r="P127" s="22">
        <v>-8.1901146195789947E-4</v>
      </c>
      <c r="Q127" s="22">
        <v>-5.8244763830243916E-4</v>
      </c>
      <c r="R127" s="22">
        <v>-3.7970613507639755E-4</v>
      </c>
      <c r="S127" s="22">
        <v>-2.1675553234094645E-4</v>
      </c>
      <c r="T127" s="22">
        <v>-9.7184999847656461E-5</v>
      </c>
      <c r="U127" s="22">
        <v>-2.4186956202673467E-5</v>
      </c>
      <c r="V127" s="22">
        <v>1.5163374745627637E-7</v>
      </c>
    </row>
    <row r="128" spans="1:22">
      <c r="A128" s="112" t="s">
        <v>203</v>
      </c>
      <c r="B128" s="22">
        <v>7.5146849897879495E-2</v>
      </c>
      <c r="C128" s="22">
        <v>-3.8944093607189423E-3</v>
      </c>
      <c r="D128" s="22">
        <v>-3.7957183966993734E-3</v>
      </c>
      <c r="E128" s="22">
        <v>-3.648847690681311E-3</v>
      </c>
      <c r="F128" s="22">
        <v>-3.4962204354248281E-3</v>
      </c>
      <c r="G128" s="22">
        <v>-3.2970300415249847E-3</v>
      </c>
      <c r="H128" s="22">
        <v>-3.0699710993234109E-3</v>
      </c>
      <c r="I128" s="22">
        <v>-2.8115806152381813E-3</v>
      </c>
      <c r="J128" s="22">
        <v>-2.533974246667195E-3</v>
      </c>
      <c r="K128" s="22">
        <v>-2.2390983400258132E-3</v>
      </c>
      <c r="L128" s="22">
        <v>-1.9383601214700156E-3</v>
      </c>
      <c r="M128" s="22">
        <v>-1.6354601196008321E-3</v>
      </c>
      <c r="N128" s="22">
        <v>-1.3411530004020342E-3</v>
      </c>
      <c r="O128" s="22">
        <v>-1.0599119271015678E-3</v>
      </c>
      <c r="P128" s="22">
        <v>-8.0106105314858486E-4</v>
      </c>
      <c r="Q128" s="22">
        <v>-5.6918529328907569E-4</v>
      </c>
      <c r="R128" s="22">
        <v>-3.7145284799204993E-4</v>
      </c>
      <c r="S128" s="22">
        <v>-2.118860120654476E-4</v>
      </c>
      <c r="T128" s="22">
        <v>-9.5038107432806094E-5</v>
      </c>
      <c r="U128" s="22">
        <v>-2.367160180740663E-5</v>
      </c>
      <c r="V128" s="22">
        <v>1.9139730834952257E-7</v>
      </c>
    </row>
    <row r="129" spans="1:23">
      <c r="A129" s="112" t="s">
        <v>178</v>
      </c>
      <c r="B129" s="22">
        <v>7.3506874902679875E-2</v>
      </c>
      <c r="C129" s="22">
        <v>-3.8097769716533688E-3</v>
      </c>
      <c r="D129" s="22">
        <v>-3.7120437910675066E-3</v>
      </c>
      <c r="E129" s="22">
        <v>-3.570475414210468E-3</v>
      </c>
      <c r="F129" s="22">
        <v>-3.4197968950185355E-3</v>
      </c>
      <c r="G129" s="22">
        <v>-3.2270808019117872E-3</v>
      </c>
      <c r="H129" s="22">
        <v>-3.0033307813769313E-3</v>
      </c>
      <c r="I129" s="22">
        <v>-2.7525285691506664E-3</v>
      </c>
      <c r="J129" s="22">
        <v>-2.4792453891521681E-3</v>
      </c>
      <c r="K129" s="22">
        <v>-2.1924622295312534E-3</v>
      </c>
      <c r="L129" s="22">
        <v>-1.8966683881605877E-3</v>
      </c>
      <c r="M129" s="22">
        <v>-1.6016516680082045E-3</v>
      </c>
      <c r="N129" s="22">
        <v>-1.3124289818658285E-3</v>
      </c>
      <c r="O129" s="22">
        <v>-1.0381583346981524E-3</v>
      </c>
      <c r="P129" s="22">
        <v>-7.8399704064933159E-4</v>
      </c>
      <c r="Q129" s="22">
        <v>-5.5758459086331148E-4</v>
      </c>
      <c r="R129" s="22">
        <v>-3.6361377740075595E-4</v>
      </c>
      <c r="S129" s="22">
        <v>-2.0759164061679136E-4</v>
      </c>
      <c r="T129" s="22">
        <v>-9.3099760095220296E-5</v>
      </c>
      <c r="U129" s="22">
        <v>-2.3181194735849113E-5</v>
      </c>
      <c r="V129" s="22">
        <v>1.4922139536470905E-7</v>
      </c>
    </row>
    <row r="130" spans="1:23">
      <c r="A130" s="112" t="s">
        <v>179</v>
      </c>
      <c r="B130" s="22">
        <v>7.2136313434126118E-2</v>
      </c>
      <c r="C130" s="22">
        <v>-3.7389410866903571E-3</v>
      </c>
      <c r="D130" s="22">
        <v>-3.6445204130501627E-3</v>
      </c>
      <c r="E130" s="22">
        <v>-3.5042797956003537E-3</v>
      </c>
      <c r="F130" s="22">
        <v>-3.3579877098331777E-3</v>
      </c>
      <c r="G130" s="22">
        <v>-3.167408394941226E-3</v>
      </c>
      <c r="H130" s="22">
        <v>-2.9494756893970282E-3</v>
      </c>
      <c r="I130" s="22">
        <v>-2.7018702061368891E-3</v>
      </c>
      <c r="J130" s="22">
        <v>-2.4352230847590616E-3</v>
      </c>
      <c r="K130" s="22">
        <v>-2.1523654840059367E-3</v>
      </c>
      <c r="L130" s="22">
        <v>-1.8633493199241105E-3</v>
      </c>
      <c r="M130" s="22">
        <v>-1.572568582078999E-3</v>
      </c>
      <c r="N130" s="22">
        <v>-1.2896194313418232E-3</v>
      </c>
      <c r="O130" s="22">
        <v>-1.0194505700587767E-3</v>
      </c>
      <c r="P130" s="22">
        <v>-7.70504771910317E-4</v>
      </c>
      <c r="Q130" s="22">
        <v>-5.4762004197651175E-4</v>
      </c>
      <c r="R130" s="22">
        <v>-3.5739492730633472E-4</v>
      </c>
      <c r="S130" s="22">
        <v>-2.0392050727167474E-4</v>
      </c>
      <c r="T130" s="22">
        <v>-9.1478420726425399E-5</v>
      </c>
      <c r="U130" s="22">
        <v>-2.2788864182625097E-5</v>
      </c>
      <c r="V130" s="22">
        <v>1.7848365312540213E-7</v>
      </c>
    </row>
    <row r="131" spans="1:23">
      <c r="A131" s="112"/>
      <c r="B131" s="22">
        <v>7.0916180256031067E-2</v>
      </c>
      <c r="C131" s="22">
        <v>-3.6759409900538552E-3</v>
      </c>
      <c r="D131" s="22">
        <v>-3.5822082080436504E-3</v>
      </c>
      <c r="E131" s="22">
        <v>-3.4458896136591462E-3</v>
      </c>
      <c r="F131" s="22">
        <v>-3.3010228966957474E-3</v>
      </c>
      <c r="G131" s="22">
        <v>-3.1152380884063632E-3</v>
      </c>
      <c r="H131" s="22">
        <v>-2.8997504875673133E-3</v>
      </c>
      <c r="I131" s="22">
        <v>-2.6577771590938232E-3</v>
      </c>
      <c r="J131" s="22">
        <v>-2.394339227303463E-3</v>
      </c>
      <c r="K131" s="22">
        <v>-2.1175028025152993E-3</v>
      </c>
      <c r="L131" s="22">
        <v>-1.8321655196322974E-3</v>
      </c>
      <c r="M131" s="22">
        <v>-1.5472629674936867E-3</v>
      </c>
      <c r="N131" s="22">
        <v>-1.2681048582178667E-3</v>
      </c>
      <c r="O131" s="22">
        <v>-1.0031457140457875E-3</v>
      </c>
      <c r="P131" s="22">
        <v>-7.5770379874127167E-4</v>
      </c>
      <c r="Q131" s="22">
        <v>-5.3891238817355244E-4</v>
      </c>
      <c r="R131" s="22">
        <v>-3.515037651260049E-4</v>
      </c>
      <c r="S131" s="22">
        <v>-2.0069194506954077E-4</v>
      </c>
      <c r="T131" s="22">
        <v>-9.0018905313056106E-5</v>
      </c>
      <c r="U131" s="22">
        <v>-2.2421118873633543E-5</v>
      </c>
      <c r="V131" s="22">
        <v>1.4605680156253794E-7</v>
      </c>
    </row>
    <row r="132" spans="1:23">
      <c r="A132" s="112"/>
      <c r="B132" s="22">
        <v>6.990497746809636E-2</v>
      </c>
      <c r="C132" s="22">
        <v>-3.6236484321860657E-3</v>
      </c>
      <c r="D132" s="22">
        <v>-3.5323811187673725E-3</v>
      </c>
      <c r="E132" s="22">
        <v>-3.3969429833291351E-3</v>
      </c>
      <c r="F132" s="22">
        <v>-3.2553379235938096E-3</v>
      </c>
      <c r="G132" s="22">
        <v>-3.0710409570303804E-3</v>
      </c>
      <c r="H132" s="22">
        <v>-2.8598920147414834E-3</v>
      </c>
      <c r="I132" s="22">
        <v>-2.6202017352341526E-3</v>
      </c>
      <c r="J132" s="22">
        <v>-2.3617256758021914E-3</v>
      </c>
      <c r="K132" s="22">
        <v>-2.0877302535657937E-3</v>
      </c>
      <c r="L132" s="22">
        <v>-1.8074622311054032E-3</v>
      </c>
      <c r="M132" s="22">
        <v>-1.5256461539305368E-3</v>
      </c>
      <c r="N132" s="22">
        <v>-1.2511802943626414E-3</v>
      </c>
      <c r="O132" s="22">
        <v>-9.8922683839544026E-4</v>
      </c>
      <c r="P132" s="22">
        <v>-7.4768456646258038E-4</v>
      </c>
      <c r="Q132" s="22">
        <v>-5.3149148552799567E-4</v>
      </c>
      <c r="R132" s="22">
        <v>-3.468819156285007E-4</v>
      </c>
      <c r="S132" s="22">
        <v>-1.9795565399360288E-4</v>
      </c>
      <c r="T132" s="22">
        <v>-8.8812519666824359E-5</v>
      </c>
      <c r="U132" s="22">
        <v>-2.2130268584119138E-5</v>
      </c>
      <c r="V132" s="22">
        <v>1.6801783448000412E-7</v>
      </c>
    </row>
    <row r="133" spans="1:23">
      <c r="A133" s="112"/>
      <c r="B133" s="22">
        <v>6.9010691255233569E-2</v>
      </c>
      <c r="C133" s="22">
        <v>-3.5774648771439753E-3</v>
      </c>
      <c r="D133" s="22">
        <v>-3.486602990309345E-3</v>
      </c>
      <c r="E133" s="22">
        <v>-3.354138204969367E-3</v>
      </c>
      <c r="F133" s="22">
        <v>-3.213472859031459E-3</v>
      </c>
      <c r="G133" s="22">
        <v>-3.0327884683861717E-3</v>
      </c>
      <c r="H133" s="22">
        <v>-2.8233236747156015E-3</v>
      </c>
      <c r="I133" s="22">
        <v>-2.5878573048248536E-3</v>
      </c>
      <c r="J133" s="22">
        <v>-2.3316298490774321E-3</v>
      </c>
      <c r="K133" s="22">
        <v>-2.0621382483926318E-3</v>
      </c>
      <c r="L133" s="22">
        <v>-1.7844809794449014E-3</v>
      </c>
      <c r="M133" s="22">
        <v>-1.5070555220099563E-3</v>
      </c>
      <c r="N133" s="22">
        <v>-1.2353056318694475E-3</v>
      </c>
      <c r="O133" s="22">
        <v>-9.7723781930780427E-4</v>
      </c>
      <c r="P133" s="22">
        <v>-7.3822752300134313E-4</v>
      </c>
      <c r="Q133" s="22">
        <v>-5.2508199709390088E-4</v>
      </c>
      <c r="R133" s="22">
        <v>-3.4252550586770308E-4</v>
      </c>
      <c r="S133" s="22">
        <v>-1.9557659549380654E-4</v>
      </c>
      <c r="T133" s="22">
        <v>-8.7734849620307889E-5</v>
      </c>
      <c r="U133" s="22">
        <v>-2.1859189989554527E-5</v>
      </c>
      <c r="V133" s="22">
        <v>1.4162939381008333E-7</v>
      </c>
    </row>
    <row r="134" spans="1:23">
      <c r="A134" s="112"/>
      <c r="B134" s="22">
        <v>6.828945911927578E-2</v>
      </c>
      <c r="C134" s="22">
        <v>-3.5401411181229352E-3</v>
      </c>
      <c r="D134" s="22">
        <v>-3.4511496906033494E-3</v>
      </c>
      <c r="E134" s="22">
        <v>-3.31914215659062E-3</v>
      </c>
      <c r="F134" s="22">
        <v>-3.1809252053646708E-3</v>
      </c>
      <c r="G134" s="22">
        <v>-3.0011335736940237E-3</v>
      </c>
      <c r="H134" s="22">
        <v>-2.7949059881370282E-3</v>
      </c>
      <c r="I134" s="22">
        <v>-2.5609148958477264E-3</v>
      </c>
      <c r="J134" s="22">
        <v>-2.3083690700732699E-3</v>
      </c>
      <c r="K134" s="22">
        <v>-2.0407699799783068E-3</v>
      </c>
      <c r="L134" s="22">
        <v>-1.7668599396565463E-3</v>
      </c>
      <c r="M134" s="22">
        <v>-1.4915299408925357E-3</v>
      </c>
      <c r="N134" s="22">
        <v>-1.2232341547036537E-3</v>
      </c>
      <c r="O134" s="22">
        <v>-9.6723476547138374E-4</v>
      </c>
      <c r="P134" s="22">
        <v>-7.3108060538133843E-4</v>
      </c>
      <c r="Q134" s="22">
        <v>-5.1974539189974991E-4</v>
      </c>
      <c r="R134" s="22">
        <v>-3.3922644028042121E-4</v>
      </c>
      <c r="S134" s="22">
        <v>-1.9360877886995232E-4</v>
      </c>
      <c r="T134" s="22">
        <v>-8.6870289152899975E-5</v>
      </c>
      <c r="U134" s="22">
        <v>-2.1651574054457524E-5</v>
      </c>
      <c r="V134" s="22">
        <v>1.5987237605461325E-7</v>
      </c>
    </row>
    <row r="135" spans="1:23">
      <c r="A135" s="112"/>
      <c r="B135" s="22">
        <v>6.7665083827125813E-2</v>
      </c>
      <c r="C135" s="22">
        <v>-3.5079045333715805E-3</v>
      </c>
      <c r="D135" s="22">
        <v>-3.4190406490557873E-3</v>
      </c>
      <c r="E135" s="22">
        <v>-3.289285973210398E-3</v>
      </c>
      <c r="F135" s="22">
        <v>-3.1515630528303005E-3</v>
      </c>
      <c r="G135" s="22">
        <v>-2.9744783079610959E-3</v>
      </c>
      <c r="H135" s="22">
        <v>-2.7692490922798089E-3</v>
      </c>
      <c r="I135" s="22">
        <v>-2.5383836605300161E-3</v>
      </c>
      <c r="J135" s="22">
        <v>-2.2872307344875449E-3</v>
      </c>
      <c r="K135" s="22">
        <v>-2.0229378526157985E-3</v>
      </c>
      <c r="L135" s="22">
        <v>-1.7506964758075153E-3</v>
      </c>
      <c r="M135" s="22">
        <v>-1.478569220805741E-3</v>
      </c>
      <c r="N135" s="22">
        <v>-1.2120530421999432E-3</v>
      </c>
      <c r="O135" s="22">
        <v>-9.5887029030510636E-4</v>
      </c>
      <c r="P135" s="22">
        <v>-7.244114893616828E-4</v>
      </c>
      <c r="Q135" s="22">
        <v>-5.1527022200715937E-4</v>
      </c>
      <c r="R135" s="22">
        <v>-3.3615313999294877E-4</v>
      </c>
      <c r="S135" s="22">
        <v>-1.9194628338187742E-4</v>
      </c>
      <c r="T135" s="22">
        <v>-8.611430031638028E-5</v>
      </c>
      <c r="U135" s="22">
        <v>-2.1461068542123366E-5</v>
      </c>
      <c r="V135" s="22">
        <v>1.3749810374909353E-7</v>
      </c>
    </row>
    <row r="136" spans="1:23">
      <c r="A136" s="112"/>
      <c r="B136" s="22">
        <v>6.719165266597539E-2</v>
      </c>
      <c r="C136" s="22">
        <v>-3.4833829670228044E-3</v>
      </c>
      <c r="D136" s="22">
        <v>-3.3959307005514533E-3</v>
      </c>
      <c r="E136" s="22">
        <v>-3.2662315215529975E-3</v>
      </c>
      <c r="F136" s="22">
        <v>-3.1303165196163146E-3</v>
      </c>
      <c r="G136" s="22">
        <v>-2.9535675901541658E-3</v>
      </c>
      <c r="H136" s="22">
        <v>-2.7506867609100021E-3</v>
      </c>
      <c r="I136" s="22">
        <v>-2.5205560116981955E-3</v>
      </c>
      <c r="J136" s="22">
        <v>-2.2720450095739622E-3</v>
      </c>
      <c r="K136" s="22">
        <v>-2.0087865538983905E-3</v>
      </c>
      <c r="L136" s="22">
        <v>-1.7392056491237551E-3</v>
      </c>
      <c r="M136" s="22">
        <v>-1.4682819242507604E-3</v>
      </c>
      <c r="N136" s="22">
        <v>-1.2041914505880752E-3</v>
      </c>
      <c r="O136" s="22">
        <v>-9.5224178448950715E-4</v>
      </c>
      <c r="P136" s="22">
        <v>-7.1976195097733103E-4</v>
      </c>
      <c r="Q136" s="22">
        <v>-5.1173403218291098E-4</v>
      </c>
      <c r="R136" s="22">
        <v>-3.340060993022495E-4</v>
      </c>
      <c r="S136" s="22">
        <v>-1.9064410324527308E-4</v>
      </c>
      <c r="T136" s="22">
        <v>-8.5545971557616661E-5</v>
      </c>
      <c r="U136" s="22">
        <v>-2.1325802620515734E-5</v>
      </c>
      <c r="V136" s="22">
        <v>1.5382623500694082E-7</v>
      </c>
    </row>
    <row r="137" spans="1:23">
      <c r="A137" s="112"/>
      <c r="B137" s="22">
        <v>6.680325808456819E-2</v>
      </c>
      <c r="C137" s="22">
        <v>-3.463332593925908E-3</v>
      </c>
      <c r="D137" s="22">
        <v>-3.3757411330531768E-3</v>
      </c>
      <c r="E137" s="22">
        <v>-3.2477237219754097E-3</v>
      </c>
      <c r="F137" s="22">
        <v>-3.1118796625500605E-3</v>
      </c>
      <c r="G137" s="22">
        <v>-2.9371009725961484E-3</v>
      </c>
      <c r="H137" s="22">
        <v>-2.7345725964291186E-3</v>
      </c>
      <c r="I137" s="22">
        <v>-2.5066581598356744E-3</v>
      </c>
      <c r="J137" s="22">
        <v>-2.2587460322639106E-3</v>
      </c>
      <c r="K137" s="22">
        <v>-1.9977882055881501E-3</v>
      </c>
      <c r="L137" s="22">
        <v>-1.7290125859811818E-3</v>
      </c>
      <c r="M137" s="22">
        <v>-1.4602841534901744E-3</v>
      </c>
      <c r="N137" s="22">
        <v>-1.197123074063411E-3</v>
      </c>
      <c r="O137" s="22">
        <v>-9.4707706882462346E-4</v>
      </c>
      <c r="P137" s="22">
        <v>-7.1553713820884067E-4</v>
      </c>
      <c r="Q137" s="22">
        <v>-5.0896686151296006E-4</v>
      </c>
      <c r="R137" s="22">
        <v>-3.3205825894756493E-4</v>
      </c>
      <c r="S137" s="22">
        <v>-1.8961358624257962E-4</v>
      </c>
      <c r="T137" s="22">
        <v>-8.5072254325676365E-5</v>
      </c>
      <c r="U137" s="22">
        <v>-2.1204577001750723E-5</v>
      </c>
      <c r="V137" s="22">
        <v>1.3495499851938395E-7</v>
      </c>
    </row>
    <row r="138" spans="1:23">
      <c r="A138" s="112"/>
      <c r="B138" s="22">
        <v>6.6553323895587629E-2</v>
      </c>
      <c r="C138" s="22">
        <v>-3.4503584993062181E-3</v>
      </c>
      <c r="D138" s="22">
        <v>-3.3638016093422507E-3</v>
      </c>
      <c r="E138" s="22">
        <v>-3.2354452756919948E-3</v>
      </c>
      <c r="F138" s="22">
        <v>-3.10087814474241E-3</v>
      </c>
      <c r="G138" s="22">
        <v>-2.9258945420515847E-3</v>
      </c>
      <c r="H138" s="22">
        <v>-2.7249589501454176E-3</v>
      </c>
      <c r="I138" s="22">
        <v>-2.4970698053131553E-3</v>
      </c>
      <c r="J138" s="22">
        <v>-2.2509010448204117E-3</v>
      </c>
      <c r="K138" s="22">
        <v>-1.9901628872592879E-3</v>
      </c>
      <c r="L138" s="22">
        <v>-1.7231034434058413E-3</v>
      </c>
      <c r="M138" s="22">
        <v>-1.4547405834657333E-3</v>
      </c>
      <c r="N138" s="22">
        <v>-1.1930995148245645E-3</v>
      </c>
      <c r="O138" s="22">
        <v>-9.4350513297701913E-4</v>
      </c>
      <c r="P138" s="22">
        <v>-7.1316595685320982E-4</v>
      </c>
      <c r="Q138" s="22">
        <v>-5.0706200652730926E-4</v>
      </c>
      <c r="R138" s="22">
        <v>-3.3096110889770466E-4</v>
      </c>
      <c r="S138" s="22">
        <v>-1.8891324929057616E-4</v>
      </c>
      <c r="T138" s="22">
        <v>-8.4771295289794832E-5</v>
      </c>
      <c r="U138" s="22">
        <v>-2.1133941703782356E-5</v>
      </c>
      <c r="V138" s="22">
        <v>1.5152745313933235E-7</v>
      </c>
    </row>
    <row r="139" spans="1:23">
      <c r="A139" s="112"/>
      <c r="B139" s="22">
        <v>6.6381982908309434E-2</v>
      </c>
      <c r="C139" s="22">
        <v>-3.4415294968876296E-3</v>
      </c>
      <c r="D139" s="22">
        <v>-3.3545601951423093E-3</v>
      </c>
      <c r="E139" s="22">
        <v>-3.2273913246805164E-3</v>
      </c>
      <c r="F139" s="22">
        <v>-3.0924704148314716E-3</v>
      </c>
      <c r="G139" s="22">
        <v>-2.9188189810741179E-3</v>
      </c>
      <c r="H139" s="22">
        <v>-2.7176120076133213E-3</v>
      </c>
      <c r="I139" s="22">
        <v>-2.4911420122074551E-3</v>
      </c>
      <c r="J139" s="22">
        <v>-2.2448096470445438E-3</v>
      </c>
      <c r="K139" s="22">
        <v>-1.9854814377651725E-3</v>
      </c>
      <c r="L139" s="22">
        <v>-1.7184011953163233E-3</v>
      </c>
      <c r="M139" s="22">
        <v>-1.4513361893976819E-3</v>
      </c>
      <c r="N139" s="22">
        <v>-1.1898145022205934E-3</v>
      </c>
      <c r="O139" s="22">
        <v>-9.413031164768104E-4</v>
      </c>
      <c r="P139" s="22">
        <v>-7.1119109281189176E-4</v>
      </c>
      <c r="Q139" s="22">
        <v>-5.0587846840733871E-4</v>
      </c>
      <c r="R139" s="22">
        <v>-3.3005079603378958E-4</v>
      </c>
      <c r="S139" s="22">
        <v>-1.8846872579691168E-4</v>
      </c>
      <c r="T139" s="22">
        <v>-8.4559975860802391E-5</v>
      </c>
      <c r="U139" s="22">
        <v>-2.1077658820012002E-5</v>
      </c>
      <c r="V139" s="22">
        <v>1.3470741472675865E-7</v>
      </c>
    </row>
    <row r="140" spans="1:23">
      <c r="A140" s="112"/>
      <c r="B140" s="22">
        <v>3.3171725827665914E-2</v>
      </c>
      <c r="C140" s="22">
        <v>-1.7197470611864934E-3</v>
      </c>
      <c r="D140" s="22">
        <v>-1.6766165920031673E-3</v>
      </c>
      <c r="E140" s="22">
        <v>-1.6126586979322843E-3</v>
      </c>
      <c r="F140" s="22">
        <v>-1.5455953528389482E-3</v>
      </c>
      <c r="G140" s="22">
        <v>-1.4583931356563959E-3</v>
      </c>
      <c r="H140" s="22">
        <v>-1.3582468086338994E-3</v>
      </c>
      <c r="I140" s="22">
        <v>-1.2446710624936556E-3</v>
      </c>
      <c r="J140" s="22">
        <v>-1.1219725291603342E-3</v>
      </c>
      <c r="K140" s="22">
        <v>-9.92017301581222E-4</v>
      </c>
      <c r="L140" s="22">
        <v>-8.5890295405119572E-4</v>
      </c>
      <c r="M140" s="22">
        <v>-7.2514283257691867E-4</v>
      </c>
      <c r="N140" s="22">
        <v>-5.9472484065135021E-4</v>
      </c>
      <c r="O140" s="22">
        <v>-4.7031496647491464E-4</v>
      </c>
      <c r="P140" s="22">
        <v>-3.5549744060145037E-4</v>
      </c>
      <c r="Q140" s="22">
        <v>-2.527619112093758E-4</v>
      </c>
      <c r="R140" s="22">
        <v>-1.6497911000213698E-4</v>
      </c>
      <c r="S140" s="22">
        <v>-9.4171272439110161E-5</v>
      </c>
      <c r="T140" s="22">
        <v>-4.2257915157104427E-5</v>
      </c>
      <c r="U140" s="22">
        <v>-1.0535200862314896E-5</v>
      </c>
      <c r="V140" s="22">
        <v>7.5550839532116776E-8</v>
      </c>
    </row>
    <row r="141" spans="1:23">
      <c r="A141" s="1"/>
      <c r="B141" s="5"/>
      <c r="C141" s="5"/>
      <c r="D141" s="5"/>
      <c r="E141" s="5"/>
      <c r="F141" s="5"/>
      <c r="G141" s="5"/>
      <c r="H141" s="5"/>
      <c r="I141" s="5"/>
      <c r="J141" s="5"/>
      <c r="K141" s="5"/>
      <c r="L141" s="5"/>
      <c r="M141" s="5"/>
      <c r="N141" s="5"/>
      <c r="O141" s="5"/>
      <c r="P141" s="5"/>
      <c r="Q141" s="5"/>
      <c r="R141" s="5"/>
      <c r="S141" s="5"/>
      <c r="T141" s="5"/>
      <c r="U141" s="5"/>
      <c r="V141" s="5"/>
    </row>
    <row r="142" spans="1:23">
      <c r="A142" s="112"/>
      <c r="B142" s="22" t="s">
        <v>186</v>
      </c>
      <c r="C142" s="22"/>
      <c r="D142" s="22"/>
      <c r="E142" s="22"/>
      <c r="F142" s="22"/>
      <c r="G142" s="22"/>
      <c r="H142" s="22"/>
      <c r="I142" s="45" t="s">
        <v>202</v>
      </c>
      <c r="J142" s="22"/>
      <c r="K142" s="35" t="s">
        <v>187</v>
      </c>
      <c r="L142" s="137">
        <f>Device!$I$8^2</f>
        <v>9.0244077700762633E-4</v>
      </c>
      <c r="M142" s="22" t="s">
        <v>188</v>
      </c>
      <c r="N142"/>
      <c r="O142" s="19" t="s">
        <v>217</v>
      </c>
      <c r="P142" s="137">
        <f>Device!$C$3</f>
        <v>0.1</v>
      </c>
      <c r="Q142" t="s">
        <v>16</v>
      </c>
      <c r="R142"/>
      <c r="S142" s="19" t="s">
        <v>189</v>
      </c>
      <c r="T142" s="137">
        <f>Device!$F$3</f>
        <v>1.7999999999999999E-2</v>
      </c>
      <c r="U142" s="22" t="s">
        <v>16</v>
      </c>
      <c r="V142" s="22"/>
      <c r="W142" t="s">
        <v>205</v>
      </c>
    </row>
    <row r="143" spans="1:23">
      <c r="A143" s="112"/>
      <c r="B143" s="22">
        <f t="shared" ref="B143:V143" si="0">B120/(1+$L$142*((B$164*PI()/$P$142)^2+($W143*PI()/$T$142)^2))</f>
        <v>5.9852308633561918E-2</v>
      </c>
      <c r="C143" s="22">
        <f t="shared" si="0"/>
        <v>-1.5924108858265565E-3</v>
      </c>
      <c r="D143" s="22">
        <f t="shared" si="0"/>
        <v>-6.3542200119116269E-4</v>
      </c>
      <c r="E143" s="22">
        <f t="shared" si="0"/>
        <v>-2.9454616358557084E-4</v>
      </c>
      <c r="F143" s="22">
        <f t="shared" si="0"/>
        <v>-1.665342577822979E-4</v>
      </c>
      <c r="G143" s="22">
        <f t="shared" si="0"/>
        <v>-1.0015372201210421E-4</v>
      </c>
      <c r="H143" s="22">
        <f t="shared" si="0"/>
        <v>-6.553540124468738E-5</v>
      </c>
      <c r="I143" s="22">
        <f t="shared" si="0"/>
        <v>-4.3573083848712747E-5</v>
      </c>
      <c r="J143" s="22">
        <f t="shared" si="0"/>
        <v>-3.0197860732901778E-5</v>
      </c>
      <c r="K143" s="22">
        <f t="shared" si="0"/>
        <v>-2.0820802659887483E-5</v>
      </c>
      <c r="L143" s="22">
        <f t="shared" si="0"/>
        <v>-1.4628325313718283E-5</v>
      </c>
      <c r="M143" s="22">
        <f t="shared" si="0"/>
        <v>-1.00797700716557E-5</v>
      </c>
      <c r="N143" s="22">
        <f t="shared" si="0"/>
        <v>-6.9524834638592029E-6</v>
      </c>
      <c r="O143" s="22">
        <f t="shared" si="0"/>
        <v>-4.6303310010221911E-6</v>
      </c>
      <c r="P143" s="22">
        <f t="shared" si="0"/>
        <v>-3.0188922782353318E-6</v>
      </c>
      <c r="Q143" s="22">
        <f t="shared" si="0"/>
        <v>-1.849661502257441E-6</v>
      </c>
      <c r="R143" s="22">
        <f t="shared" si="0"/>
        <v>-1.0609393683574671E-6</v>
      </c>
      <c r="S143" s="22">
        <f t="shared" si="0"/>
        <v>-5.3116652288920481E-7</v>
      </c>
      <c r="T143" s="22">
        <f t="shared" si="0"/>
        <v>-2.121852089829067E-7</v>
      </c>
      <c r="U143" s="22">
        <f t="shared" si="0"/>
        <v>-4.7077597239057619E-8</v>
      </c>
      <c r="V143" s="22">
        <f t="shared" si="0"/>
        <v>4.948587422265521E-10</v>
      </c>
      <c r="W143" s="17">
        <v>0</v>
      </c>
    </row>
    <row r="144" spans="1:23">
      <c r="A144" s="112"/>
      <c r="B144" s="22">
        <f t="shared" ref="B144:V144" si="1">B121/(1+$L$142*((B$164*PI()/$P$142)^2+($W144*PI()/$T$142)^2))</f>
        <v>3.5295969765086451E-3</v>
      </c>
      <c r="C144" s="22">
        <f t="shared" si="1"/>
        <v>-1.7710772674701383E-4</v>
      </c>
      <c r="D144" s="22">
        <f t="shared" si="1"/>
        <v>-1.5711241141351938E-4</v>
      </c>
      <c r="E144" s="22">
        <f t="shared" si="1"/>
        <v>-1.3286031173215585E-4</v>
      </c>
      <c r="F144" s="22">
        <f t="shared" si="1"/>
        <v>-1.0786995298121226E-4</v>
      </c>
      <c r="G144" s="22">
        <f t="shared" si="1"/>
        <v>-8.5752773134384274E-5</v>
      </c>
      <c r="H144" s="22">
        <f t="shared" si="1"/>
        <v>-6.6331436898617218E-5</v>
      </c>
      <c r="I144" s="22">
        <f t="shared" si="1"/>
        <v>-5.1001473517824575E-5</v>
      </c>
      <c r="J144" s="22">
        <f t="shared" si="1"/>
        <v>-3.8424232151978708E-5</v>
      </c>
      <c r="K144" s="22">
        <f t="shared" si="1"/>
        <v>-2.8827104912051801E-5</v>
      </c>
      <c r="L144" s="22">
        <f t="shared" si="1"/>
        <v>-2.1169273073944947E-5</v>
      </c>
      <c r="M144" s="22">
        <f t="shared" si="1"/>
        <v>-1.5394471498631468E-5</v>
      </c>
      <c r="N144" s="22">
        <f t="shared" si="1"/>
        <v>-1.0879596958490183E-5</v>
      </c>
      <c r="O144" s="22">
        <f t="shared" si="1"/>
        <v>-7.5197054067075475E-6</v>
      </c>
      <c r="P144" s="22">
        <f t="shared" si="1"/>
        <v>-4.9698216460601794E-6</v>
      </c>
      <c r="Q144" s="22">
        <f t="shared" si="1"/>
        <v>-3.1284264045831263E-6</v>
      </c>
      <c r="R144" s="22">
        <f t="shared" si="1"/>
        <v>-1.8086238175116854E-6</v>
      </c>
      <c r="S144" s="22">
        <f t="shared" si="1"/>
        <v>-9.2385236322805383E-7</v>
      </c>
      <c r="T144" s="22">
        <f t="shared" si="1"/>
        <v>-3.7171396753006901E-7</v>
      </c>
      <c r="U144" s="22">
        <f t="shared" si="1"/>
        <v>-8.3301142829658738E-8</v>
      </c>
      <c r="V144" s="22">
        <f t="shared" si="1"/>
        <v>3.5601492514305366E-10</v>
      </c>
      <c r="W144" s="17">
        <v>1</v>
      </c>
    </row>
    <row r="145" spans="1:23">
      <c r="A145" s="112"/>
      <c r="B145" s="22">
        <f t="shared" ref="B145:V145" si="2">B122/(1+$L$142*((B$164*PI()/$P$142)^2+($W145*PI()/$T$142)^2))</f>
        <v>8.4401973574923367E-4</v>
      </c>
      <c r="C145" s="22">
        <f t="shared" si="2"/>
        <v>-4.3339644184382669E-5</v>
      </c>
      <c r="D145" s="22">
        <f t="shared" si="2"/>
        <v>-4.1262655080405169E-5</v>
      </c>
      <c r="E145" s="22">
        <f t="shared" si="2"/>
        <v>-3.8062204749797618E-5</v>
      </c>
      <c r="F145" s="22">
        <f t="shared" si="2"/>
        <v>-3.4665742164548751E-5</v>
      </c>
      <c r="G145" s="22">
        <f t="shared" si="2"/>
        <v>-3.0617615797841852E-5</v>
      </c>
      <c r="H145" s="22">
        <f t="shared" si="2"/>
        <v>-2.6566562243877943E-5</v>
      </c>
      <c r="I145" s="22">
        <f t="shared" si="2"/>
        <v>-2.2421593896852254E-5</v>
      </c>
      <c r="J145" s="22">
        <f t="shared" si="2"/>
        <v>-1.8603323600848335E-5</v>
      </c>
      <c r="K145" s="22">
        <f t="shared" si="2"/>
        <v>-1.5014619916084918E-5</v>
      </c>
      <c r="L145" s="22">
        <f t="shared" si="2"/>
        <v>-1.1895535101180204E-5</v>
      </c>
      <c r="M145" s="22">
        <f t="shared" si="2"/>
        <v>-9.1362896666060043E-6</v>
      </c>
      <c r="N145" s="22">
        <f t="shared" si="2"/>
        <v>-6.8461511123859492E-6</v>
      </c>
      <c r="O145" s="22">
        <f t="shared" si="2"/>
        <v>-4.9263548636815941E-6</v>
      </c>
      <c r="P145" s="22">
        <f t="shared" si="2"/>
        <v>-3.406094986127684E-6</v>
      </c>
      <c r="Q145" s="22">
        <f t="shared" si="2"/>
        <v>-2.2089783647342457E-6</v>
      </c>
      <c r="R145" s="22">
        <f t="shared" si="2"/>
        <v>-1.3221551542857323E-6</v>
      </c>
      <c r="S145" s="22">
        <f t="shared" si="2"/>
        <v>-6.9093444919941458E-7</v>
      </c>
      <c r="T145" s="22">
        <f t="shared" si="2"/>
        <v>-2.8492013019185713E-7</v>
      </c>
      <c r="U145" s="22">
        <f t="shared" si="2"/>
        <v>-6.5322834513601963E-8</v>
      </c>
      <c r="V145" s="22">
        <f t="shared" si="2"/>
        <v>6.5770327409896893E-10</v>
      </c>
      <c r="W145" s="17">
        <v>2</v>
      </c>
    </row>
    <row r="146" spans="1:23">
      <c r="A146" s="112"/>
      <c r="B146" s="22">
        <f t="shared" ref="B146:V146" si="3">B123/(1+$L$142*((B$164*PI()/$P$142)^2+($W146*PI()/$T$142)^2))</f>
        <v>3.5699621771878196E-4</v>
      </c>
      <c r="C146" s="22">
        <f t="shared" si="3"/>
        <v>-1.8419601483226979E-5</v>
      </c>
      <c r="D146" s="22">
        <f t="shared" si="3"/>
        <v>-1.7728382009023976E-5</v>
      </c>
      <c r="E146" s="22">
        <f t="shared" si="3"/>
        <v>-1.6751126501387639E-5</v>
      </c>
      <c r="F146" s="22">
        <f t="shared" si="3"/>
        <v>-1.5635616370167208E-5</v>
      </c>
      <c r="G146" s="22">
        <f t="shared" si="3"/>
        <v>-1.4314740086130675E-5</v>
      </c>
      <c r="H146" s="22">
        <f t="shared" si="3"/>
        <v>-1.2831998001073294E-5</v>
      </c>
      <c r="I146" s="22">
        <f t="shared" si="3"/>
        <v>-1.1292622763910825E-5</v>
      </c>
      <c r="J146" s="22">
        <f t="shared" si="3"/>
        <v>-9.7059930729430545E-6</v>
      </c>
      <c r="K146" s="22">
        <f t="shared" si="3"/>
        <v>-8.1764793713170345E-6</v>
      </c>
      <c r="L146" s="22">
        <f t="shared" si="3"/>
        <v>-6.703168349328154E-6</v>
      </c>
      <c r="M146" s="22">
        <f t="shared" si="3"/>
        <v>-5.3617246904495816E-6</v>
      </c>
      <c r="N146" s="22">
        <f t="shared" si="3"/>
        <v>-4.1441928063998279E-6</v>
      </c>
      <c r="O146" s="22">
        <f t="shared" si="3"/>
        <v>-3.0936752778671391E-6</v>
      </c>
      <c r="P146" s="22">
        <f t="shared" si="3"/>
        <v>-2.1976419693530764E-6</v>
      </c>
      <c r="Q146" s="22">
        <f t="shared" si="3"/>
        <v>-1.4719436491960042E-6</v>
      </c>
      <c r="R146" s="22">
        <f t="shared" si="3"/>
        <v>-9.018558827481401E-7</v>
      </c>
      <c r="S146" s="22">
        <f t="shared" si="3"/>
        <v>-4.8440489455431735E-7</v>
      </c>
      <c r="T146" s="22">
        <f t="shared" si="3"/>
        <v>-2.0418854029802714E-7</v>
      </c>
      <c r="U146" s="22">
        <f t="shared" si="3"/>
        <v>-4.7733557017336095E-8</v>
      </c>
      <c r="V146" s="22">
        <f t="shared" si="3"/>
        <v>2.4354927336416631E-10</v>
      </c>
      <c r="W146" s="17">
        <v>3</v>
      </c>
    </row>
    <row r="147" spans="1:23">
      <c r="A147" s="112"/>
      <c r="B147" s="22">
        <f t="shared" ref="B147:V147" si="4">B124/(1+$L$142*((B$164*PI()/$P$142)^2+($W147*PI()/$T$142)^2))</f>
        <v>1.9266195750027363E-4</v>
      </c>
      <c r="C147" s="22">
        <f t="shared" si="4"/>
        <v>-9.9586049255928873E-6</v>
      </c>
      <c r="D147" s="22">
        <f t="shared" si="4"/>
        <v>-9.6459298064162296E-6</v>
      </c>
      <c r="E147" s="22">
        <f t="shared" si="4"/>
        <v>-9.1707994035912002E-6</v>
      </c>
      <c r="F147" s="22">
        <f t="shared" si="4"/>
        <v>-8.6654539377625037E-6</v>
      </c>
      <c r="G147" s="22">
        <f t="shared" si="4"/>
        <v>-8.021048654525382E-6</v>
      </c>
      <c r="H147" s="22">
        <f t="shared" si="4"/>
        <v>-7.3134487343445028E-6</v>
      </c>
      <c r="I147" s="22">
        <f t="shared" si="4"/>
        <v>-6.529919039053353E-6</v>
      </c>
      <c r="J147" s="22">
        <f t="shared" si="4"/>
        <v>-5.7272158527820752E-6</v>
      </c>
      <c r="K147" s="22">
        <f t="shared" si="4"/>
        <v>-4.9050682463967325E-6</v>
      </c>
      <c r="L147" s="22">
        <f t="shared" si="4"/>
        <v>-4.1106753890800343E-6</v>
      </c>
      <c r="M147" s="22">
        <f t="shared" si="4"/>
        <v>-3.3454362016935172E-6</v>
      </c>
      <c r="N147" s="22">
        <f t="shared" si="4"/>
        <v>-2.6445517726934456E-6</v>
      </c>
      <c r="O147" s="22">
        <f t="shared" si="4"/>
        <v>-2.0082827461665209E-6</v>
      </c>
      <c r="P147" s="22">
        <f t="shared" si="4"/>
        <v>-1.4582900662355853E-6</v>
      </c>
      <c r="Q147" s="22">
        <f t="shared" si="4"/>
        <v>-9.928479240449722E-7</v>
      </c>
      <c r="R147" s="22">
        <f t="shared" si="4"/>
        <v>-6.2096782899239644E-7</v>
      </c>
      <c r="S147" s="22">
        <f t="shared" si="4"/>
        <v>-3.3875099634030348E-7</v>
      </c>
      <c r="T147" s="22">
        <f t="shared" si="4"/>
        <v>-1.4530025001445482E-7</v>
      </c>
      <c r="U147" s="22">
        <f t="shared" si="4"/>
        <v>-3.4574638420826979E-8</v>
      </c>
      <c r="V147" s="22">
        <f t="shared" si="4"/>
        <v>3.1417020232637751E-10</v>
      </c>
      <c r="W147" s="17">
        <v>4</v>
      </c>
    </row>
    <row r="148" spans="1:23">
      <c r="A148" s="112"/>
      <c r="B148" s="22">
        <f t="shared" ref="B148:V148" si="5">B125/(1+$L$142*((B$164*PI()/$P$142)^2+($W148*PI()/$T$142)^2))</f>
        <v>1.1881976691561018E-4</v>
      </c>
      <c r="C148" s="22">
        <f t="shared" si="5"/>
        <v>-6.1474878787903117E-6</v>
      </c>
      <c r="D148" s="22">
        <f t="shared" si="5"/>
        <v>-5.9626294881131091E-6</v>
      </c>
      <c r="E148" s="22">
        <f t="shared" si="5"/>
        <v>-5.6971140543132281E-6</v>
      </c>
      <c r="F148" s="22">
        <f t="shared" si="5"/>
        <v>-5.4042956228150588E-6</v>
      </c>
      <c r="G148" s="22">
        <f t="shared" si="5"/>
        <v>-5.0411844123815755E-6</v>
      </c>
      <c r="H148" s="22">
        <f t="shared" si="5"/>
        <v>-4.6242313148813128E-6</v>
      </c>
      <c r="I148" s="22">
        <f t="shared" si="5"/>
        <v>-4.1703462673383913E-6</v>
      </c>
      <c r="J148" s="22">
        <f t="shared" si="5"/>
        <v>-3.6859165880703501E-6</v>
      </c>
      <c r="K148" s="22">
        <f t="shared" si="5"/>
        <v>-3.1942291195055361E-6</v>
      </c>
      <c r="L148" s="22">
        <f t="shared" si="5"/>
        <v>-2.7007825500710318E-6</v>
      </c>
      <c r="M148" s="22">
        <f t="shared" si="5"/>
        <v>-2.2268309601171879E-6</v>
      </c>
      <c r="N148" s="22">
        <f t="shared" si="5"/>
        <v>-1.7773132010918072E-6</v>
      </c>
      <c r="O148" s="22">
        <f t="shared" si="5"/>
        <v>-1.3683768329739336E-6</v>
      </c>
      <c r="P148" s="22">
        <f t="shared" si="5"/>
        <v>-1.0036094591824599E-6</v>
      </c>
      <c r="Q148" s="22">
        <f t="shared" si="5"/>
        <v>-6.9288806953108636E-7</v>
      </c>
      <c r="R148" s="22">
        <f t="shared" si="5"/>
        <v>-4.3780538192768975E-7</v>
      </c>
      <c r="S148" s="22">
        <f t="shared" si="5"/>
        <v>-2.4209339419503193E-7</v>
      </c>
      <c r="T148" s="22">
        <f t="shared" si="5"/>
        <v>-1.0502462122494461E-7</v>
      </c>
      <c r="U148" s="22">
        <f t="shared" si="5"/>
        <v>-2.5260137047298839E-8</v>
      </c>
      <c r="V148" s="22">
        <f t="shared" si="5"/>
        <v>1.4579244609805321E-10</v>
      </c>
      <c r="W148" s="17">
        <v>5</v>
      </c>
    </row>
    <row r="149" spans="1:23">
      <c r="A149" s="112"/>
      <c r="B149" s="22">
        <f t="shared" ref="B149:V149" si="6">B126/(1+$L$142*((B$164*PI()/$P$142)^2+($W149*PI()/$T$142)^2))</f>
        <v>7.9974214209179261E-5</v>
      </c>
      <c r="C149" s="22">
        <f t="shared" si="6"/>
        <v>-4.1399425345585821E-6</v>
      </c>
      <c r="D149" s="22">
        <f t="shared" si="6"/>
        <v>-4.0237295469371729E-6</v>
      </c>
      <c r="E149" s="22">
        <f t="shared" si="6"/>
        <v>-3.8493639392375323E-6</v>
      </c>
      <c r="F149" s="22">
        <f t="shared" si="6"/>
        <v>-3.6650947577864102E-6</v>
      </c>
      <c r="G149" s="22">
        <f t="shared" si="6"/>
        <v>-3.4275951210118737E-6</v>
      </c>
      <c r="H149" s="22">
        <f t="shared" si="6"/>
        <v>-3.1607575674429624E-6</v>
      </c>
      <c r="I149" s="22">
        <f t="shared" si="6"/>
        <v>-2.8611674046164385E-6</v>
      </c>
      <c r="J149" s="22">
        <f t="shared" si="6"/>
        <v>-2.5456744322328968E-6</v>
      </c>
      <c r="K149" s="22">
        <f t="shared" si="6"/>
        <v>-2.2164632249579963E-6</v>
      </c>
      <c r="L149" s="22">
        <f t="shared" si="6"/>
        <v>-1.8886445843311111E-6</v>
      </c>
      <c r="M149" s="22">
        <f t="shared" si="6"/>
        <v>-1.5656929329080211E-6</v>
      </c>
      <c r="N149" s="22">
        <f t="shared" si="6"/>
        <v>-1.2604080914171447E-6</v>
      </c>
      <c r="O149" s="22">
        <f t="shared" si="6"/>
        <v>-9.7621297059155797E-7</v>
      </c>
      <c r="P149" s="22">
        <f t="shared" si="6"/>
        <v>-7.2255195867141949E-7</v>
      </c>
      <c r="Q149" s="22">
        <f t="shared" si="6"/>
        <v>-5.0202432531087005E-7</v>
      </c>
      <c r="R149" s="22">
        <f t="shared" si="6"/>
        <v>-3.2017510337093656E-7</v>
      </c>
      <c r="S149" s="22">
        <f t="shared" si="6"/>
        <v>-1.7824673221232914E-7</v>
      </c>
      <c r="T149" s="22">
        <f t="shared" si="6"/>
        <v>-7.797855995895206E-8</v>
      </c>
      <c r="U149" s="22">
        <f t="shared" si="6"/>
        <v>-1.8926017494194867E-8</v>
      </c>
      <c r="V149" s="22">
        <f t="shared" si="6"/>
        <v>1.5851123864094644E-10</v>
      </c>
      <c r="W149" s="17">
        <v>6</v>
      </c>
    </row>
    <row r="150" spans="1:23">
      <c r="A150" s="112" t="s">
        <v>179</v>
      </c>
      <c r="B150" s="22">
        <f t="shared" ref="B150:V150" si="7">B127/(1+$L$142*((B$164*PI()/$P$142)^2+($W150*PI()/$T$142)^2))</f>
        <v>5.7118911158020396E-5</v>
      </c>
      <c r="C150" s="22">
        <f t="shared" si="7"/>
        <v>-2.957922792000173E-6</v>
      </c>
      <c r="D150" s="22">
        <f t="shared" si="7"/>
        <v>-2.8756306643603294E-6</v>
      </c>
      <c r="E150" s="22">
        <f t="shared" si="7"/>
        <v>-2.756557252115113E-6</v>
      </c>
      <c r="F150" s="22">
        <f t="shared" si="7"/>
        <v>-2.6274435904255193E-6</v>
      </c>
      <c r="G150" s="22">
        <f t="shared" si="7"/>
        <v>-2.4646329940824164E-6</v>
      </c>
      <c r="H150" s="22">
        <f t="shared" si="7"/>
        <v>-2.2768256462049235E-6</v>
      </c>
      <c r="I150" s="22">
        <f t="shared" si="7"/>
        <v>-2.0691608322461387E-6</v>
      </c>
      <c r="J150" s="22">
        <f t="shared" si="7"/>
        <v>-1.8454615368047537E-6</v>
      </c>
      <c r="K150" s="22">
        <f t="shared" si="7"/>
        <v>-1.614479528605291E-6</v>
      </c>
      <c r="L150" s="22">
        <f t="shared" si="7"/>
        <v>-1.3797973747867694E-6</v>
      </c>
      <c r="M150" s="22">
        <f t="shared" si="7"/>
        <v>-1.1501377952741924E-6</v>
      </c>
      <c r="N150" s="22">
        <f t="shared" si="7"/>
        <v>-9.2907870152857816E-7</v>
      </c>
      <c r="O150" s="22">
        <f t="shared" si="7"/>
        <v>-7.2395861393771765E-7</v>
      </c>
      <c r="P150" s="22">
        <f t="shared" si="7"/>
        <v>-5.3791101799704927E-7</v>
      </c>
      <c r="Q150" s="22">
        <f t="shared" si="7"/>
        <v>-3.7615914551938072E-7</v>
      </c>
      <c r="R150" s="22">
        <f t="shared" si="7"/>
        <v>-2.4092748145936338E-7</v>
      </c>
      <c r="S150" s="22">
        <f t="shared" si="7"/>
        <v>-1.3501563680747325E-7</v>
      </c>
      <c r="T150" s="22">
        <f t="shared" si="7"/>
        <v>-5.9382830866797252E-8</v>
      </c>
      <c r="U150" s="22">
        <f t="shared" si="7"/>
        <v>-1.448720590612472E-8</v>
      </c>
      <c r="V150" s="22">
        <f t="shared" si="7"/>
        <v>8.8972565164971704E-11</v>
      </c>
      <c r="W150" s="17">
        <v>7</v>
      </c>
    </row>
    <row r="151" spans="1:23">
      <c r="A151" s="112" t="s">
        <v>203</v>
      </c>
      <c r="B151" s="22">
        <f t="shared" ref="B151:V151" si="8">B128/(1+$L$142*((B$164*PI()/$P$142)^2+($W151*PI()/$T$142)^2))</f>
        <v>4.2688469206929639E-5</v>
      </c>
      <c r="C151" s="22">
        <f t="shared" si="8"/>
        <v>-2.2111678988564557E-6</v>
      </c>
      <c r="D151" s="22">
        <f t="shared" si="8"/>
        <v>-2.1518684974877195E-6</v>
      </c>
      <c r="E151" s="22">
        <f t="shared" si="8"/>
        <v>-2.06339510494062E-6</v>
      </c>
      <c r="F151" s="22">
        <f t="shared" si="8"/>
        <v>-1.9701394887271495E-6</v>
      </c>
      <c r="G151" s="22">
        <f t="shared" si="8"/>
        <v>-1.8495400572841749E-6</v>
      </c>
      <c r="H151" s="22">
        <f t="shared" si="8"/>
        <v>-1.712753045593221E-6</v>
      </c>
      <c r="I151" s="22">
        <f t="shared" si="8"/>
        <v>-1.5585277817067796E-6</v>
      </c>
      <c r="J151" s="22">
        <f t="shared" si="8"/>
        <v>-1.3943177140698521E-6</v>
      </c>
      <c r="K151" s="22">
        <f t="shared" si="8"/>
        <v>-1.2218822351879133E-6</v>
      </c>
      <c r="L151" s="22">
        <f t="shared" si="8"/>
        <v>-1.0480896322931283E-6</v>
      </c>
      <c r="M151" s="22">
        <f t="shared" si="8"/>
        <v>-8.754548222797889E-7</v>
      </c>
      <c r="N151" s="22">
        <f t="shared" si="8"/>
        <v>-7.1012637800764496E-7</v>
      </c>
      <c r="O151" s="22">
        <f t="shared" si="8"/>
        <v>-5.5467257450891687E-7</v>
      </c>
      <c r="P151" s="22">
        <f t="shared" si="8"/>
        <v>-4.1400071586200862E-7</v>
      </c>
      <c r="Q151" s="22">
        <f t="shared" si="8"/>
        <v>-2.902886526510746E-7</v>
      </c>
      <c r="R151" s="22">
        <f t="shared" si="8"/>
        <v>-1.8681300924453394E-7</v>
      </c>
      <c r="S151" s="22">
        <f t="shared" si="8"/>
        <v>-1.0501054621991341E-7</v>
      </c>
      <c r="T151" s="22">
        <f t="shared" si="8"/>
        <v>-4.6384196564730217E-8</v>
      </c>
      <c r="U151" s="22">
        <f t="shared" si="8"/>
        <v>-1.1370257990170043E-8</v>
      </c>
      <c r="V151" s="22">
        <f t="shared" si="8"/>
        <v>9.0425743815974134E-11</v>
      </c>
      <c r="W151" s="17">
        <v>8</v>
      </c>
    </row>
    <row r="152" spans="1:23">
      <c r="A152" s="112" t="s">
        <v>178</v>
      </c>
      <c r="B152" s="22">
        <f t="shared" ref="B152:V152" si="9">B129/(1+$L$142*((B$164*PI()/$P$142)^2+($W152*PI()/$T$142)^2))</f>
        <v>3.2997003084299745E-5</v>
      </c>
      <c r="C152" s="22">
        <f t="shared" si="9"/>
        <v>-1.7095133050041176E-6</v>
      </c>
      <c r="D152" s="22">
        <f t="shared" si="9"/>
        <v>-1.6636640209421662E-6</v>
      </c>
      <c r="E152" s="22">
        <f t="shared" si="9"/>
        <v>-1.597028371662488E-6</v>
      </c>
      <c r="F152" s="22">
        <f t="shared" si="9"/>
        <v>-1.5253779468889728E-6</v>
      </c>
      <c r="G152" s="22">
        <f t="shared" si="9"/>
        <v>-1.4342898799389902E-6</v>
      </c>
      <c r="H152" s="22">
        <f t="shared" si="9"/>
        <v>-1.3290558523512299E-6</v>
      </c>
      <c r="I152" s="22">
        <f t="shared" si="9"/>
        <v>-1.2118595625488721E-6</v>
      </c>
      <c r="J152" s="22">
        <f t="shared" si="9"/>
        <v>-1.085157824603826E-6</v>
      </c>
      <c r="K152" s="22">
        <f t="shared" si="9"/>
        <v>-9.5331577753492364E-7</v>
      </c>
      <c r="L152" s="22">
        <f t="shared" si="9"/>
        <v>-8.1867608264243081E-7</v>
      </c>
      <c r="M152" s="22">
        <f t="shared" si="9"/>
        <v>-6.8579860327994002E-7</v>
      </c>
      <c r="N152" s="22">
        <f t="shared" si="9"/>
        <v>-5.5707225105131491E-7</v>
      </c>
      <c r="O152" s="22">
        <f t="shared" si="9"/>
        <v>-4.365298160020788E-7</v>
      </c>
      <c r="P152" s="22">
        <f t="shared" si="9"/>
        <v>-3.2635874585634631E-7</v>
      </c>
      <c r="Q152" s="22">
        <f t="shared" si="9"/>
        <v>-2.2963966291544097E-7</v>
      </c>
      <c r="R152" s="22">
        <f t="shared" si="9"/>
        <v>-1.4806955563017031E-7</v>
      </c>
      <c r="S152" s="22">
        <f t="shared" si="9"/>
        <v>-8.3534926605140676E-8</v>
      </c>
      <c r="T152" s="22">
        <f t="shared" si="9"/>
        <v>-3.6999238342921218E-8</v>
      </c>
      <c r="U152" s="22">
        <f t="shared" si="9"/>
        <v>-9.093458811122396E-9</v>
      </c>
      <c r="V152" s="22">
        <f t="shared" si="9"/>
        <v>5.7749275013193708E-11</v>
      </c>
      <c r="W152" s="17">
        <v>9</v>
      </c>
    </row>
    <row r="153" spans="1:23">
      <c r="A153" s="112" t="s">
        <v>179</v>
      </c>
      <c r="B153" s="22">
        <f t="shared" ref="B153:V153" si="10">B130/(1+$L$142*((B$164*PI()/$P$142)^2+($W153*PI()/$T$142)^2))</f>
        <v>2.6231464825163589E-5</v>
      </c>
      <c r="C153" s="22">
        <f t="shared" si="10"/>
        <v>-1.3591787760085073E-6</v>
      </c>
      <c r="D153" s="22">
        <f t="shared" si="10"/>
        <v>-1.3235693749796457E-6</v>
      </c>
      <c r="E153" s="22">
        <f t="shared" si="10"/>
        <v>-1.2705836823519302E-6</v>
      </c>
      <c r="F153" s="22">
        <f t="shared" si="10"/>
        <v>-1.2147948699567829E-6</v>
      </c>
      <c r="G153" s="22">
        <f t="shared" si="10"/>
        <v>-1.142537115776122E-6</v>
      </c>
      <c r="H153" s="22">
        <f t="shared" si="10"/>
        <v>-1.060178384569683E-6</v>
      </c>
      <c r="I153" s="22">
        <f t="shared" si="10"/>
        <v>-9.6715225707690081E-7</v>
      </c>
      <c r="J153" s="22">
        <f t="shared" si="10"/>
        <v>-8.6755522110797028E-7</v>
      </c>
      <c r="K153" s="22">
        <f t="shared" si="10"/>
        <v>-7.6267239291172417E-7</v>
      </c>
      <c r="L153" s="22">
        <f t="shared" si="10"/>
        <v>-6.5632634791117233E-7</v>
      </c>
      <c r="M153" s="22">
        <f t="shared" si="10"/>
        <v>-5.5027951068027466E-7</v>
      </c>
      <c r="N153" s="22">
        <f t="shared" si="10"/>
        <v>-4.4805697267267056E-7</v>
      </c>
      <c r="O153" s="22">
        <f t="shared" si="10"/>
        <v>-3.5147218932381388E-7</v>
      </c>
      <c r="P153" s="22">
        <f t="shared" si="10"/>
        <v>-2.6345972538463778E-7</v>
      </c>
      <c r="Q153" s="22">
        <f t="shared" si="10"/>
        <v>-1.8560916592656574E-7</v>
      </c>
      <c r="R153" s="22">
        <f t="shared" si="10"/>
        <v>-1.2001155972203271E-7</v>
      </c>
      <c r="S153" s="22">
        <f t="shared" si="10"/>
        <v>-6.7806328020826704E-8</v>
      </c>
      <c r="T153" s="22">
        <f t="shared" si="10"/>
        <v>-3.0105747605275398E-8</v>
      </c>
      <c r="U153" s="22">
        <f t="shared" si="10"/>
        <v>-7.419397534748919E-9</v>
      </c>
      <c r="V153" s="22">
        <f t="shared" si="10"/>
        <v>5.7459319930548096E-11</v>
      </c>
      <c r="W153" s="17">
        <v>10</v>
      </c>
    </row>
    <row r="154" spans="1:23">
      <c r="A154" s="112"/>
      <c r="B154" s="22">
        <f t="shared" ref="B154:V154" si="11">B131/(1+$L$142*((B$164*PI()/$P$142)^2+($W154*PI()/$T$142)^2))</f>
        <v>2.1313558923525153E-5</v>
      </c>
      <c r="C154" s="22">
        <f t="shared" si="11"/>
        <v>-1.1044929035478727E-6</v>
      </c>
      <c r="D154" s="22">
        <f t="shared" si="11"/>
        <v>-1.0754660129181743E-6</v>
      </c>
      <c r="E154" s="22">
        <f t="shared" si="11"/>
        <v>-1.0331585137962007E-6</v>
      </c>
      <c r="F154" s="22">
        <f t="shared" si="11"/>
        <v>-9.8787742246628629E-7</v>
      </c>
      <c r="G154" s="22">
        <f t="shared" si="11"/>
        <v>-9.3004760323869154E-7</v>
      </c>
      <c r="H154" s="22">
        <f t="shared" si="11"/>
        <v>-8.6318942096913773E-7</v>
      </c>
      <c r="I154" s="22">
        <f t="shared" si="11"/>
        <v>-7.884419468442812E-7</v>
      </c>
      <c r="J154" s="22">
        <f t="shared" si="11"/>
        <v>-7.0748784806485283E-7</v>
      </c>
      <c r="K154" s="22">
        <f t="shared" si="11"/>
        <v>-6.2290035292631862E-7</v>
      </c>
      <c r="L154" s="22">
        <f t="shared" si="11"/>
        <v>-5.3629367620705624E-7</v>
      </c>
      <c r="M154" s="22">
        <f t="shared" si="11"/>
        <v>-4.5043369457298189E-7</v>
      </c>
      <c r="N154" s="22">
        <f t="shared" si="11"/>
        <v>-3.6697764750564459E-7</v>
      </c>
      <c r="O154" s="22">
        <f t="shared" si="11"/>
        <v>-2.8844228916321049E-7</v>
      </c>
      <c r="P154" s="22">
        <f t="shared" si="11"/>
        <v>-2.163723036992052E-7</v>
      </c>
      <c r="Q154" s="22">
        <f t="shared" si="11"/>
        <v>-1.5276673190425641E-7</v>
      </c>
      <c r="R154" s="22">
        <f t="shared" si="11"/>
        <v>-9.8867749532985157E-8</v>
      </c>
      <c r="S154" s="22">
        <f t="shared" si="11"/>
        <v>-5.5985940906669516E-8</v>
      </c>
      <c r="T154" s="22">
        <f t="shared" si="11"/>
        <v>-2.4895584666259599E-8</v>
      </c>
      <c r="U154" s="22">
        <f t="shared" si="11"/>
        <v>-6.1447703239671432E-9</v>
      </c>
      <c r="V154" s="22">
        <f t="shared" si="11"/>
        <v>3.9651104020551772E-11</v>
      </c>
      <c r="W154" s="17">
        <v>11</v>
      </c>
    </row>
    <row r="155" spans="1:23">
      <c r="A155" s="112"/>
      <c r="B155" s="22">
        <f t="shared" ref="B155:V155" si="12">B132/(1+$L$142*((B$164*PI()/$P$142)^2+($W155*PI()/$T$142)^2))</f>
        <v>1.7654786309837518E-5</v>
      </c>
      <c r="C155" s="22">
        <f t="shared" si="12"/>
        <v>-9.1496133185793717E-7</v>
      </c>
      <c r="D155" s="22">
        <f t="shared" si="12"/>
        <v>-8.9131523393095309E-7</v>
      </c>
      <c r="E155" s="22">
        <f t="shared" si="12"/>
        <v>-8.5617843974611531E-7</v>
      </c>
      <c r="F155" s="22">
        <f t="shared" si="12"/>
        <v>-8.1920045276481165E-7</v>
      </c>
      <c r="G155" s="22">
        <f t="shared" si="12"/>
        <v>-7.7126660231731941E-7</v>
      </c>
      <c r="H155" s="22">
        <f t="shared" si="12"/>
        <v>-7.1647537249214283E-7</v>
      </c>
      <c r="I155" s="22">
        <f t="shared" si="12"/>
        <v>-6.5452825110269547E-7</v>
      </c>
      <c r="J155" s="22">
        <f t="shared" si="12"/>
        <v>-5.8799838444621842E-7</v>
      </c>
      <c r="K155" s="22">
        <f t="shared" si="12"/>
        <v>-5.1782970189437055E-7</v>
      </c>
      <c r="L155" s="22">
        <f t="shared" si="12"/>
        <v>-4.4643958231304542E-7</v>
      </c>
      <c r="M155" s="22">
        <f t="shared" si="12"/>
        <v>-3.7509865795021815E-7</v>
      </c>
      <c r="N155" s="22">
        <f t="shared" si="12"/>
        <v>-3.0607630325885383E-7</v>
      </c>
      <c r="O155" s="22">
        <f t="shared" si="12"/>
        <v>-2.4068357875919337E-7</v>
      </c>
      <c r="P155" s="22">
        <f t="shared" si="12"/>
        <v>-1.8085699822102039E-7</v>
      </c>
      <c r="Q155" s="22">
        <f t="shared" si="12"/>
        <v>-1.2776392087840361E-7</v>
      </c>
      <c r="R155" s="22">
        <f t="shared" si="12"/>
        <v>-8.2836273945833252E-8</v>
      </c>
      <c r="S155" s="22">
        <f t="shared" si="12"/>
        <v>-4.6942819427952674E-8</v>
      </c>
      <c r="T155" s="22">
        <f t="shared" si="12"/>
        <v>-2.0906280067308803E-8</v>
      </c>
      <c r="U155" s="22">
        <f t="shared" si="12"/>
        <v>-5.1693175423307471E-9</v>
      </c>
      <c r="V155" s="22">
        <f t="shared" si="12"/>
        <v>3.8930708429539709E-11</v>
      </c>
      <c r="W155" s="17">
        <v>12</v>
      </c>
    </row>
    <row r="156" spans="1:23">
      <c r="A156" s="112"/>
      <c r="B156" s="22">
        <f t="shared" ref="B156:V156" si="13">B133/(1+$L$142*((B$164*PI()/$P$142)^2+($W156*PI()/$T$142)^2))</f>
        <v>1.4851241348829398E-5</v>
      </c>
      <c r="C156" s="22">
        <f t="shared" si="13"/>
        <v>-7.6973019186490942E-7</v>
      </c>
      <c r="D156" s="22">
        <f t="shared" si="13"/>
        <v>-7.4974923463497293E-7</v>
      </c>
      <c r="E156" s="22">
        <f t="shared" si="13"/>
        <v>-7.2057433192181896E-7</v>
      </c>
      <c r="F156" s="22">
        <f t="shared" si="13"/>
        <v>-6.8943156024378079E-7</v>
      </c>
      <c r="G156" s="22">
        <f t="shared" si="13"/>
        <v>-6.4954970048422307E-7</v>
      </c>
      <c r="H156" s="22">
        <f t="shared" si="13"/>
        <v>-6.0342122519198312E-7</v>
      </c>
      <c r="I156" s="22">
        <f t="shared" si="13"/>
        <v>-5.5173027950185864E-7</v>
      </c>
      <c r="J156" s="22">
        <f t="shared" si="13"/>
        <v>-4.9569076476519371E-7</v>
      </c>
      <c r="K156" s="22">
        <f t="shared" si="13"/>
        <v>-4.3699176986724528E-7</v>
      </c>
      <c r="L156" s="22">
        <f t="shared" si="13"/>
        <v>-3.7680160795641893E-7</v>
      </c>
      <c r="M156" s="22">
        <f t="shared" si="13"/>
        <v>-3.1697004608310729E-7</v>
      </c>
      <c r="N156" s="22">
        <f t="shared" si="13"/>
        <v>-2.5869987215034043E-7</v>
      </c>
      <c r="O156" s="22">
        <f t="shared" si="13"/>
        <v>-2.0370494955067728E-7</v>
      </c>
      <c r="P156" s="22">
        <f t="shared" si="13"/>
        <v>-1.5311577592803848E-7</v>
      </c>
      <c r="Q156" s="22">
        <f t="shared" si="13"/>
        <v>-1.0832692077365532E-7</v>
      </c>
      <c r="R156" s="22">
        <f t="shared" si="13"/>
        <v>-7.0264401845555389E-8</v>
      </c>
      <c r="S156" s="22">
        <f t="shared" si="13"/>
        <v>-3.9879402418833776E-8</v>
      </c>
      <c r="T156" s="22">
        <f t="shared" si="13"/>
        <v>-1.777673665158072E-8</v>
      </c>
      <c r="U156" s="22">
        <f t="shared" si="13"/>
        <v>-4.3997064096982969E-9</v>
      </c>
      <c r="V156" s="22">
        <f t="shared" si="13"/>
        <v>2.8308522820720684E-11</v>
      </c>
      <c r="W156" s="17">
        <v>13</v>
      </c>
    </row>
    <row r="157" spans="1:23">
      <c r="A157" s="112"/>
      <c r="B157" s="22">
        <f t="shared" ref="B157:V157" si="14">B134/(1+$L$142*((B$164*PI()/$P$142)^2+($W157*PI()/$T$142)^2))</f>
        <v>1.2671953174210413E-5</v>
      </c>
      <c r="C157" s="22">
        <f t="shared" si="14"/>
        <v>-6.5680838511514643E-7</v>
      </c>
      <c r="D157" s="22">
        <f t="shared" si="14"/>
        <v>-6.3998038795398263E-7</v>
      </c>
      <c r="E157" s="22">
        <f t="shared" si="14"/>
        <v>-6.1499306134759973E-7</v>
      </c>
      <c r="F157" s="22">
        <f t="shared" si="14"/>
        <v>-5.8870321601272857E-7</v>
      </c>
      <c r="G157" s="22">
        <f t="shared" si="14"/>
        <v>-5.5460585930086264E-7</v>
      </c>
      <c r="H157" s="22">
        <f t="shared" si="14"/>
        <v>-5.1556180072159373E-7</v>
      </c>
      <c r="I157" s="22">
        <f t="shared" si="14"/>
        <v>-4.7139184554591772E-7</v>
      </c>
      <c r="J157" s="22">
        <f t="shared" si="14"/>
        <v>-4.2386294675873885E-7</v>
      </c>
      <c r="K157" s="22">
        <f t="shared" si="14"/>
        <v>-3.7368742315818978E-7</v>
      </c>
      <c r="L157" s="22">
        <f t="shared" si="14"/>
        <v>-3.2253203691003816E-7</v>
      </c>
      <c r="M157" s="22">
        <f t="shared" si="14"/>
        <v>-2.7134536147537105E-7</v>
      </c>
      <c r="N157" s="22">
        <f t="shared" si="14"/>
        <v>-2.2170960202328033E-7</v>
      </c>
      <c r="O157" s="22">
        <f t="shared" si="14"/>
        <v>-1.746053667755386E-7</v>
      </c>
      <c r="P157" s="22">
        <f t="shared" si="14"/>
        <v>-1.3140433191539405E-7</v>
      </c>
      <c r="Q157" s="22">
        <f t="shared" si="14"/>
        <v>-9.2987266132015243E-8</v>
      </c>
      <c r="R157" s="22">
        <f t="shared" si="14"/>
        <v>-6.0392424170490109E-8</v>
      </c>
      <c r="S157" s="22">
        <f t="shared" si="14"/>
        <v>-3.428871495226556E-8</v>
      </c>
      <c r="T157" s="22">
        <f t="shared" si="14"/>
        <v>-1.5300524313053007E-8</v>
      </c>
      <c r="U157" s="22">
        <f t="shared" si="14"/>
        <v>-3.7914994906735405E-9</v>
      </c>
      <c r="V157" s="22">
        <f t="shared" si="14"/>
        <v>2.7826669256016528E-11</v>
      </c>
      <c r="W157" s="17">
        <v>14</v>
      </c>
    </row>
    <row r="158" spans="1:23">
      <c r="A158" s="112"/>
      <c r="B158" s="22">
        <f t="shared" ref="B158:V158" si="15">B135/(1+$L$142*((B$164*PI()/$P$142)^2+($W158*PI()/$T$142)^2))</f>
        <v>1.0938013398550508E-5</v>
      </c>
      <c r="C158" s="22">
        <f t="shared" si="15"/>
        <v>-5.66968680099413E-7</v>
      </c>
      <c r="D158" s="22">
        <f t="shared" si="15"/>
        <v>-5.5236741354552612E-7</v>
      </c>
      <c r="E158" s="22">
        <f t="shared" si="15"/>
        <v>-5.3102267914848951E-7</v>
      </c>
      <c r="F158" s="22">
        <f t="shared" si="15"/>
        <v>-5.0827707860732838E-7</v>
      </c>
      <c r="G158" s="22">
        <f t="shared" si="15"/>
        <v>-4.790978612451078E-7</v>
      </c>
      <c r="H158" s="22">
        <f t="shared" si="15"/>
        <v>-4.4533891206639236E-7</v>
      </c>
      <c r="I158" s="22">
        <f t="shared" si="15"/>
        <v>-4.0745341393673178E-7</v>
      </c>
      <c r="J158" s="22">
        <f t="shared" si="15"/>
        <v>-3.6635347805802542E-7</v>
      </c>
      <c r="K158" s="22">
        <f t="shared" si="15"/>
        <v>-3.2323686143034745E-7</v>
      </c>
      <c r="L158" s="22">
        <f t="shared" si="15"/>
        <v>-2.789821651044129E-7</v>
      </c>
      <c r="M158" s="22">
        <f t="shared" si="15"/>
        <v>-2.3491714408991755E-7</v>
      </c>
      <c r="N158" s="22">
        <f t="shared" si="15"/>
        <v>-1.9194793617707724E-7</v>
      </c>
      <c r="O158" s="22">
        <f t="shared" si="15"/>
        <v>-1.5131881137967006E-7</v>
      </c>
      <c r="P158" s="22">
        <f t="shared" si="15"/>
        <v>-1.1388678864911453E-7</v>
      </c>
      <c r="Q158" s="22">
        <f t="shared" si="15"/>
        <v>-8.0679477890074689E-8</v>
      </c>
      <c r="R158" s="22">
        <f t="shared" si="15"/>
        <v>-5.24072895656807E-8</v>
      </c>
      <c r="S158" s="22">
        <f t="shared" si="15"/>
        <v>-2.9788504243172383E-8</v>
      </c>
      <c r="T158" s="22">
        <f t="shared" si="15"/>
        <v>-1.3299896648222848E-8</v>
      </c>
      <c r="U158" s="22">
        <f t="shared" si="15"/>
        <v>-3.2977634709139688E-9</v>
      </c>
      <c r="V158" s="22">
        <f t="shared" si="15"/>
        <v>2.1016138265281827E-11</v>
      </c>
      <c r="W158" s="17">
        <v>15</v>
      </c>
    </row>
    <row r="159" spans="1:23">
      <c r="A159" s="112"/>
      <c r="B159" s="22">
        <f t="shared" ref="B159:V159" si="16">B136/(1+$L$142*((B$164*PI()/$P$142)^2+($W159*PI()/$T$142)^2))</f>
        <v>9.5464126737318935E-6</v>
      </c>
      <c r="C159" s="22">
        <f t="shared" si="16"/>
        <v>-4.9484723815394564E-7</v>
      </c>
      <c r="D159" s="22">
        <f t="shared" si="16"/>
        <v>-4.8224077144484445E-7</v>
      </c>
      <c r="E159" s="22">
        <f t="shared" si="16"/>
        <v>-4.635296398936091E-7</v>
      </c>
      <c r="F159" s="22">
        <f t="shared" si="16"/>
        <v>-4.4384844394938773E-7</v>
      </c>
      <c r="G159" s="22">
        <f t="shared" si="16"/>
        <v>-4.1831171158934472E-7</v>
      </c>
      <c r="H159" s="22">
        <f t="shared" si="16"/>
        <v>-3.8903801257451162E-7</v>
      </c>
      <c r="I159" s="22">
        <f t="shared" si="16"/>
        <v>-3.5590707930290354E-7</v>
      </c>
      <c r="J159" s="22">
        <f t="shared" si="16"/>
        <v>-3.2021280321875842E-7</v>
      </c>
      <c r="K159" s="22">
        <f t="shared" si="16"/>
        <v>-2.8250736144731298E-7</v>
      </c>
      <c r="L159" s="22">
        <f t="shared" si="16"/>
        <v>-2.4401388641830768E-7</v>
      </c>
      <c r="M159" s="22">
        <f t="shared" si="16"/>
        <v>-2.0546358545685007E-7</v>
      </c>
      <c r="N159" s="22">
        <f t="shared" si="16"/>
        <v>-1.6802649531469171E-7</v>
      </c>
      <c r="O159" s="22">
        <f t="shared" si="16"/>
        <v>-1.3245922343690232E-7</v>
      </c>
      <c r="P159" s="22">
        <f t="shared" si="16"/>
        <v>-9.978689146054847E-8</v>
      </c>
      <c r="Q159" s="22">
        <f t="shared" si="16"/>
        <v>-7.0693012707626942E-8</v>
      </c>
      <c r="R159" s="22">
        <f t="shared" si="16"/>
        <v>-4.5965630230327327E-8</v>
      </c>
      <c r="S159" s="22">
        <f t="shared" si="16"/>
        <v>-2.6130580026751755E-8</v>
      </c>
      <c r="T159" s="22">
        <f t="shared" si="16"/>
        <v>-1.1675447560157369E-8</v>
      </c>
      <c r="U159" s="22">
        <f t="shared" si="16"/>
        <v>-2.897546383016821E-9</v>
      </c>
      <c r="V159" s="22">
        <f t="shared" si="16"/>
        <v>2.0802260658395528E-11</v>
      </c>
      <c r="W159" s="17">
        <v>16</v>
      </c>
    </row>
    <row r="160" spans="1:23">
      <c r="A160" s="112"/>
      <c r="B160" s="22">
        <f t="shared" ref="B160:V160" si="17">B137/(1+$L$142*((B$164*PI()/$P$142)^2+($W160*PI()/$T$142)^2))</f>
        <v>8.4075932601973403E-6</v>
      </c>
      <c r="C160" s="22">
        <f t="shared" si="17"/>
        <v>-4.3583245657732926E-7</v>
      </c>
      <c r="D160" s="22">
        <f t="shared" si="17"/>
        <v>-4.2466698293246825E-7</v>
      </c>
      <c r="E160" s="22">
        <f t="shared" si="17"/>
        <v>-4.0833367853728973E-7</v>
      </c>
      <c r="F160" s="22">
        <f t="shared" si="17"/>
        <v>-3.9094765655269192E-7</v>
      </c>
      <c r="G160" s="22">
        <f t="shared" si="17"/>
        <v>-3.6861886281166088E-7</v>
      </c>
      <c r="H160" s="22">
        <f t="shared" si="17"/>
        <v>-3.4277918942935748E-7</v>
      </c>
      <c r="I160" s="22">
        <f t="shared" si="17"/>
        <v>-3.1375468870435239E-7</v>
      </c>
      <c r="J160" s="22">
        <f t="shared" si="17"/>
        <v>-2.8225189526376656E-7</v>
      </c>
      <c r="K160" s="22">
        <f t="shared" si="17"/>
        <v>-2.4917127270475508E-7</v>
      </c>
      <c r="L160" s="22">
        <f t="shared" si="17"/>
        <v>-2.151944138402605E-7</v>
      </c>
      <c r="M160" s="22">
        <f t="shared" si="17"/>
        <v>-1.8132612367258489E-7</v>
      </c>
      <c r="N160" s="22">
        <f t="shared" si="17"/>
        <v>-1.4827177474728766E-7</v>
      </c>
      <c r="O160" s="22">
        <f t="shared" si="17"/>
        <v>-1.1697927202379943E-7</v>
      </c>
      <c r="P160" s="22">
        <f t="shared" si="17"/>
        <v>-8.811861926426408E-8</v>
      </c>
      <c r="Q160" s="22">
        <f t="shared" si="17"/>
        <v>-6.2480680291916676E-8</v>
      </c>
      <c r="R160" s="22">
        <f t="shared" si="17"/>
        <v>-4.062571100247456E-8</v>
      </c>
      <c r="S160" s="22">
        <f t="shared" si="17"/>
        <v>-2.3115176879353496E-8</v>
      </c>
      <c r="T160" s="22">
        <f t="shared" si="17"/>
        <v>-1.0331619483079937E-8</v>
      </c>
      <c r="U160" s="22">
        <f t="shared" si="17"/>
        <v>-2.5649293245448124E-9</v>
      </c>
      <c r="V160" s="22">
        <f t="shared" si="17"/>
        <v>1.6256003945529443E-11</v>
      </c>
      <c r="W160" s="17">
        <v>17</v>
      </c>
    </row>
    <row r="161" spans="1:23">
      <c r="A161" s="112"/>
      <c r="B161" s="22">
        <f t="shared" ref="B161:V161" si="18">B138/(1+$L$142*((B$164*PI()/$P$142)^2+($W161*PI()/$T$142)^2))</f>
        <v>7.4714094400101598E-6</v>
      </c>
      <c r="C161" s="22">
        <f t="shared" si="18"/>
        <v>-3.873054296518138E-7</v>
      </c>
      <c r="D161" s="22">
        <f t="shared" si="18"/>
        <v>-3.7747613251235584E-7</v>
      </c>
      <c r="E161" s="22">
        <f t="shared" si="18"/>
        <v>-3.6289100167817531E-7</v>
      </c>
      <c r="F161" s="22">
        <f t="shared" si="18"/>
        <v>-3.4755476607191616E-7</v>
      </c>
      <c r="G161" s="22">
        <f t="shared" si="18"/>
        <v>-3.2764775412847542E-7</v>
      </c>
      <c r="H161" s="22">
        <f t="shared" si="18"/>
        <v>-3.0481214900834682E-7</v>
      </c>
      <c r="I161" s="22">
        <f t="shared" si="18"/>
        <v>-2.7895931054884171E-7</v>
      </c>
      <c r="J161" s="22">
        <f t="shared" si="18"/>
        <v>-2.5108390303434302E-7</v>
      </c>
      <c r="K161" s="22">
        <f t="shared" si="18"/>
        <v>-2.2162471316777985E-7</v>
      </c>
      <c r="L161" s="22">
        <f t="shared" si="18"/>
        <v>-1.9152401857936535E-7</v>
      </c>
      <c r="M161" s="22">
        <f t="shared" si="18"/>
        <v>-1.6135985651880865E-7</v>
      </c>
      <c r="N161" s="22">
        <f t="shared" si="18"/>
        <v>-1.3203859881738132E-7</v>
      </c>
      <c r="O161" s="22">
        <f t="shared" si="18"/>
        <v>-1.0415967507796807E-7</v>
      </c>
      <c r="P161" s="22">
        <f t="shared" si="18"/>
        <v>-7.8522569135630707E-8</v>
      </c>
      <c r="Q161" s="22">
        <f t="shared" si="18"/>
        <v>-5.5671332093853741E-8</v>
      </c>
      <c r="R161" s="22">
        <f t="shared" si="18"/>
        <v>-3.6227048634203981E-8</v>
      </c>
      <c r="S161" s="22">
        <f t="shared" si="18"/>
        <v>-2.0612155323887114E-8</v>
      </c>
      <c r="T161" s="22">
        <f t="shared" si="18"/>
        <v>-9.2179668014945578E-9</v>
      </c>
      <c r="U161" s="22">
        <f t="shared" si="18"/>
        <v>-2.2898831241204511E-9</v>
      </c>
      <c r="V161" s="22">
        <f t="shared" si="18"/>
        <v>1.6356585415685091E-11</v>
      </c>
      <c r="W161" s="17">
        <v>18</v>
      </c>
    </row>
    <row r="162" spans="1:23">
      <c r="A162" s="112"/>
      <c r="B162" s="22">
        <f t="shared" ref="B162:V162" si="19">B139/(1+$L$142*((B$164*PI()/$P$142)^2+($W162*PI()/$T$142)^2))</f>
        <v>6.6884550516861205E-6</v>
      </c>
      <c r="C162" s="22">
        <f t="shared" si="19"/>
        <v>-3.4672736195007026E-7</v>
      </c>
      <c r="D162" s="22">
        <f t="shared" si="19"/>
        <v>-3.3787441893230643E-7</v>
      </c>
      <c r="E162" s="22">
        <f t="shared" si="19"/>
        <v>-3.2492011015452878E-7</v>
      </c>
      <c r="F162" s="22">
        <f t="shared" si="19"/>
        <v>-3.1114154477179848E-7</v>
      </c>
      <c r="G162" s="22">
        <f t="shared" si="19"/>
        <v>-2.9343336045462044E-7</v>
      </c>
      <c r="H162" s="22">
        <f t="shared" si="19"/>
        <v>-2.7293688527443845E-7</v>
      </c>
      <c r="I162" s="22">
        <f t="shared" si="19"/>
        <v>-2.4990130466021724E-7</v>
      </c>
      <c r="J162" s="22">
        <f t="shared" si="19"/>
        <v>-2.248888336999453E-7</v>
      </c>
      <c r="K162" s="22">
        <f t="shared" si="19"/>
        <v>-1.9860762725247254E-7</v>
      </c>
      <c r="L162" s="22">
        <f t="shared" si="19"/>
        <v>-1.7160111746212506E-7</v>
      </c>
      <c r="M162" s="22">
        <f t="shared" si="19"/>
        <v>-1.4466156064994312E-7</v>
      </c>
      <c r="N162" s="22">
        <f t="shared" si="19"/>
        <v>-1.1835279101437924E-7</v>
      </c>
      <c r="O162" s="22">
        <f t="shared" si="19"/>
        <v>-9.3426026741367183E-8</v>
      </c>
      <c r="P162" s="22">
        <f t="shared" si="19"/>
        <v>-7.0418917017692977E-8</v>
      </c>
      <c r="Q162" s="22">
        <f t="shared" si="19"/>
        <v>-4.9962012987725773E-8</v>
      </c>
      <c r="R162" s="22">
        <f t="shared" si="19"/>
        <v>-3.2508118852845208E-8</v>
      </c>
      <c r="S162" s="22">
        <f t="shared" si="19"/>
        <v>-1.850950895673947E-8</v>
      </c>
      <c r="T162" s="22">
        <f t="shared" si="19"/>
        <v>-8.2792856730700889E-9</v>
      </c>
      <c r="U162" s="22">
        <f t="shared" si="19"/>
        <v>-2.0570807469775411E-9</v>
      </c>
      <c r="V162" s="22">
        <f t="shared" si="19"/>
        <v>1.3102394163295603E-11</v>
      </c>
      <c r="W162" s="17">
        <v>19</v>
      </c>
    </row>
    <row r="163" spans="1:23">
      <c r="A163" s="112"/>
      <c r="B163" s="22">
        <f t="shared" ref="B163:V163" si="20">B140/(1+$L$142*((B$164*PI()/$P$142)^2+($W163*PI()/$T$142)^2))</f>
        <v>3.0164430886655325E-6</v>
      </c>
      <c r="C163" s="22">
        <f t="shared" si="20"/>
        <v>-1.5637109287297077E-7</v>
      </c>
      <c r="D163" s="22">
        <f t="shared" si="20"/>
        <v>-1.5241234759975313E-7</v>
      </c>
      <c r="E163" s="22">
        <f t="shared" si="20"/>
        <v>-1.4653895003194263E-7</v>
      </c>
      <c r="F163" s="22">
        <f t="shared" si="20"/>
        <v>-1.4036552095550346E-7</v>
      </c>
      <c r="G163" s="22">
        <f t="shared" si="20"/>
        <v>-1.3234977366800424E-7</v>
      </c>
      <c r="H163" s="22">
        <f t="shared" si="20"/>
        <v>-1.2315195681752236E-7</v>
      </c>
      <c r="I163" s="22">
        <f t="shared" si="20"/>
        <v>-1.1273571261963774E-7</v>
      </c>
      <c r="J163" s="22">
        <f t="shared" si="20"/>
        <v>-1.0149950608083158E-7</v>
      </c>
      <c r="K163" s="22">
        <f t="shared" si="20"/>
        <v>-8.9620316534332205E-8</v>
      </c>
      <c r="L163" s="22">
        <f t="shared" si="20"/>
        <v>-7.7476120813140734E-8</v>
      </c>
      <c r="M163" s="22">
        <f t="shared" si="20"/>
        <v>-6.5300305679090114E-8</v>
      </c>
      <c r="N163" s="22">
        <f t="shared" si="20"/>
        <v>-5.3457335317819286E-8</v>
      </c>
      <c r="O163" s="22">
        <f t="shared" si="20"/>
        <v>-4.2190208089969109E-8</v>
      </c>
      <c r="P163" s="22">
        <f t="shared" si="20"/>
        <v>-3.1821706367224852E-8</v>
      </c>
      <c r="Q163" s="22">
        <f t="shared" si="20"/>
        <v>-2.2573331021750644E-8</v>
      </c>
      <c r="R163" s="22">
        <f t="shared" si="20"/>
        <v>-1.4697497513085023E-8</v>
      </c>
      <c r="S163" s="22">
        <f t="shared" si="20"/>
        <v>-8.3675280860797639E-9</v>
      </c>
      <c r="T163" s="22">
        <f t="shared" si="20"/>
        <v>-3.7444282613792271E-9</v>
      </c>
      <c r="U163" s="22">
        <f t="shared" si="20"/>
        <v>-9.3079476663610657E-10</v>
      </c>
      <c r="V163" s="22">
        <f t="shared" si="20"/>
        <v>6.6545640098816674E-12</v>
      </c>
      <c r="W163" s="17">
        <v>20</v>
      </c>
    </row>
    <row r="164" spans="1:23">
      <c r="A164" s="112"/>
      <c r="B164" s="139">
        <v>0</v>
      </c>
      <c r="C164" s="139">
        <v>1</v>
      </c>
      <c r="D164" s="139">
        <v>2</v>
      </c>
      <c r="E164" s="139">
        <v>3</v>
      </c>
      <c r="F164" s="139">
        <v>4</v>
      </c>
      <c r="G164" s="139">
        <v>5</v>
      </c>
      <c r="H164" s="139">
        <v>6</v>
      </c>
      <c r="I164" s="139">
        <v>7</v>
      </c>
      <c r="J164" s="139">
        <v>8</v>
      </c>
      <c r="K164" s="139">
        <v>9</v>
      </c>
      <c r="L164" s="139">
        <v>10</v>
      </c>
      <c r="M164" s="139">
        <v>11</v>
      </c>
      <c r="N164" s="139">
        <v>12</v>
      </c>
      <c r="O164" s="139">
        <v>13</v>
      </c>
      <c r="P164" s="139">
        <v>14</v>
      </c>
      <c r="Q164" s="139">
        <v>15</v>
      </c>
      <c r="R164" s="139">
        <v>16</v>
      </c>
      <c r="S164" s="139">
        <v>17</v>
      </c>
      <c r="T164" s="139">
        <v>18</v>
      </c>
      <c r="U164" s="139">
        <v>19</v>
      </c>
      <c r="V164" s="139">
        <v>20</v>
      </c>
      <c r="W164" t="s">
        <v>206</v>
      </c>
    </row>
    <row r="165" spans="1:23">
      <c r="A165" s="112" t="s">
        <v>192</v>
      </c>
      <c r="B165" s="14">
        <f t="shared" ref="B165:V165" si="21">SUM(B143:B163)</f>
        <v>6.5245973217107289E-2</v>
      </c>
      <c r="C165" s="14">
        <f t="shared" si="21"/>
        <v>-1.8655957214236824E-3</v>
      </c>
      <c r="D165" s="14">
        <f t="shared" si="21"/>
        <v>-8.8485602002975298E-4</v>
      </c>
      <c r="E165" s="14">
        <f t="shared" si="21"/>
        <v>-5.1408678878337995E-4</v>
      </c>
      <c r="F165" s="14">
        <f t="shared" si="21"/>
        <v>-3.5500551717498473E-4</v>
      </c>
      <c r="G165" s="14">
        <f t="shared" si="21"/>
        <v>-2.5914460835469984E-4</v>
      </c>
      <c r="H165" s="14">
        <f t="shared" si="21"/>
        <v>-1.9731935385818911E-4</v>
      </c>
      <c r="I165" s="14">
        <f t="shared" si="21"/>
        <v>-1.5184171100465462E-4</v>
      </c>
      <c r="J165" s="14">
        <f t="shared" si="21"/>
        <v>-1.1784403909173428E-4</v>
      </c>
      <c r="K165" s="14">
        <f t="shared" si="21"/>
        <v>-9.1023294784824479E-5</v>
      </c>
      <c r="L165" s="14">
        <f t="shared" si="21"/>
        <v>-6.9860152424891433E-5</v>
      </c>
      <c r="M165" s="14">
        <f t="shared" si="21"/>
        <v>-5.2778763089724556E-5</v>
      </c>
      <c r="N165" s="14">
        <f t="shared" si="21"/>
        <v>-3.9114590065924533E-5</v>
      </c>
      <c r="O165" s="14">
        <f t="shared" si="21"/>
        <v>-2.8137541693781307E-5</v>
      </c>
      <c r="P165" s="14">
        <f t="shared" si="21"/>
        <v>-1.948293747062391E-5</v>
      </c>
      <c r="Q165" s="14">
        <f t="shared" si="21"/>
        <v>-1.2752371553351487E-5</v>
      </c>
      <c r="R165" s="14">
        <f t="shared" si="21"/>
        <v>-7.7031362885436312E-6</v>
      </c>
      <c r="S165" s="14">
        <f t="shared" si="21"/>
        <v>-4.084437121493714E-6</v>
      </c>
      <c r="T165" s="14">
        <f t="shared" si="21"/>
        <v>-1.7096110617065416E-6</v>
      </c>
      <c r="U165" s="14">
        <f t="shared" si="21"/>
        <v>-3.981095363870206E-7</v>
      </c>
      <c r="V165" s="14">
        <f t="shared" si="21"/>
        <v>2.8941119568077037E-9</v>
      </c>
      <c r="W165"/>
    </row>
    <row r="166" spans="1:23">
      <c r="A166" s="112" t="s">
        <v>193</v>
      </c>
      <c r="B166" s="14">
        <f t="shared" ref="B166:V166" si="22">(B143+B145+B147+B149+B151+B153+B155+B157+B159+B161+B163)-(B144+B146+B148+B150+B152+B154+B156+B158+B160+B162)</f>
        <v>5.6930517742371012E-2</v>
      </c>
      <c r="C166" s="14">
        <f t="shared" si="22"/>
        <v>-1.4464637138235322E-3</v>
      </c>
      <c r="D166" s="14">
        <f t="shared" si="22"/>
        <v>-5.0789033671190824E-4</v>
      </c>
      <c r="E166" s="14">
        <f t="shared" si="22"/>
        <v>-1.8872649433299452E-4</v>
      </c>
      <c r="F166" s="14">
        <f t="shared" si="22"/>
        <v>-8.3104793626682922E-5</v>
      </c>
      <c r="G166" s="14">
        <f t="shared" si="22"/>
        <v>-3.5687872564395411E-5</v>
      </c>
      <c r="H166" s="14">
        <f t="shared" si="22"/>
        <v>-1.7476927166070515E-5</v>
      </c>
      <c r="I166" s="14">
        <f t="shared" si="22"/>
        <v>-7.7282218496222007E-6</v>
      </c>
      <c r="J166" s="14">
        <f t="shared" si="22"/>
        <v>-4.1971711032293233E-6</v>
      </c>
      <c r="K166" s="14">
        <f t="shared" si="22"/>
        <v>-1.8302615984330277E-6</v>
      </c>
      <c r="L166" s="14">
        <f t="shared" si="22"/>
        <v>-1.1590116022042372E-6</v>
      </c>
      <c r="M166" s="14">
        <f t="shared" si="22"/>
        <v>-4.8421885608273581E-7</v>
      </c>
      <c r="N166" s="14">
        <f t="shared" si="22"/>
        <v>-3.7158218561164676E-7</v>
      </c>
      <c r="O166" s="14">
        <f t="shared" si="22"/>
        <v>-1.4530710108702876E-7</v>
      </c>
      <c r="P166" s="14">
        <f t="shared" si="22"/>
        <v>-1.2842698460906323E-7</v>
      </c>
      <c r="Q166" s="14">
        <f t="shared" si="22"/>
        <v>-4.5826042166153E-8</v>
      </c>
      <c r="R166" s="14">
        <f t="shared" si="22"/>
        <v>-3.9225508390448491E-8</v>
      </c>
      <c r="S166" s="14">
        <f t="shared" si="22"/>
        <v>-1.2077623904142972E-8</v>
      </c>
      <c r="T166" s="14">
        <f t="shared" si="22"/>
        <v>-5.8264189365967515E-9</v>
      </c>
      <c r="U166" s="14">
        <f t="shared" si="22"/>
        <v>-1.4300326117354701E-9</v>
      </c>
      <c r="V166" s="14">
        <f t="shared" si="22"/>
        <v>8.7328666081006769E-10</v>
      </c>
      <c r="W166"/>
    </row>
    <row r="167" spans="1:23">
      <c r="A167" s="1"/>
      <c r="B167" s="5"/>
      <c r="C167" s="5"/>
      <c r="D167" s="5"/>
      <c r="E167" s="5"/>
      <c r="F167" s="5"/>
      <c r="G167" s="5"/>
      <c r="H167" s="5"/>
      <c r="I167" s="5"/>
      <c r="J167" s="5"/>
      <c r="K167" s="5"/>
      <c r="L167" s="5"/>
      <c r="M167" s="5"/>
      <c r="N167" s="5"/>
      <c r="O167" s="5"/>
      <c r="P167" s="5"/>
      <c r="Q167" s="5"/>
      <c r="R167" s="5"/>
      <c r="S167" s="5"/>
      <c r="T167" s="5"/>
      <c r="U167" s="5"/>
      <c r="V167" s="5"/>
    </row>
    <row r="168" spans="1:23">
      <c r="A168" s="112"/>
      <c r="B168" s="22" t="s">
        <v>302</v>
      </c>
      <c r="C168" s="22"/>
      <c r="D168" s="22"/>
      <c r="E168" s="22"/>
      <c r="F168" s="22"/>
      <c r="G168" s="22"/>
      <c r="H168" s="22"/>
      <c r="I168" s="78" t="s">
        <v>201</v>
      </c>
      <c r="J168" s="22"/>
      <c r="K168" s="22"/>
      <c r="L168" s="22"/>
      <c r="M168" s="22"/>
      <c r="N168" s="22"/>
      <c r="O168" s="22"/>
      <c r="P168" s="22"/>
      <c r="Q168" s="22"/>
      <c r="R168" s="22"/>
      <c r="S168" s="22"/>
      <c r="T168" s="22"/>
      <c r="U168" s="22"/>
      <c r="V168" s="22"/>
    </row>
    <row r="169" spans="1:23">
      <c r="A169" s="112"/>
      <c r="B169" s="107">
        <f t="array" ref="B169:V189">TRANSPOSE(MMULT(Transform!$B$6:$V$26,B143:V163))</f>
        <v>6.5245973217107289E-2</v>
      </c>
      <c r="C169" s="22">
        <v>6.4727766768665193E-2</v>
      </c>
      <c r="D169" s="22">
        <v>6.3987033148477826E-2</v>
      </c>
      <c r="E169" s="22">
        <v>6.3270286590345032E-2</v>
      </c>
      <c r="F169" s="22">
        <v>6.2564725946399946E-2</v>
      </c>
      <c r="G169" s="22">
        <v>6.189765873242925E-2</v>
      </c>
      <c r="H169" s="22">
        <v>6.1263559269039716E-2</v>
      </c>
      <c r="I169" s="22">
        <v>6.0672307280148455E-2</v>
      </c>
      <c r="J169" s="22">
        <v>6.0120452071126852E-2</v>
      </c>
      <c r="K169" s="22">
        <v>5.9613018735814559E-2</v>
      </c>
      <c r="L169" s="22">
        <v>5.9147507924943547E-2</v>
      </c>
      <c r="M169" s="22">
        <v>5.872699646059476E-2</v>
      </c>
      <c r="N169" s="22">
        <v>5.8349512085318529E-2</v>
      </c>
      <c r="O169" s="22">
        <v>5.8017195090204095E-2</v>
      </c>
      <c r="P169" s="22">
        <v>5.7728396300668255E-2</v>
      </c>
      <c r="Q169" s="22">
        <v>5.7484761924658373E-2</v>
      </c>
      <c r="R169" s="22">
        <v>5.7284847124794272E-2</v>
      </c>
      <c r="S169" s="22">
        <v>5.7130025840470756E-2</v>
      </c>
      <c r="T169" s="22">
        <v>5.7018971415997752E-2</v>
      </c>
      <c r="U169" s="22">
        <v>5.6952904481402063E-2</v>
      </c>
      <c r="V169" s="107">
        <v>5.6930517742371012E-2</v>
      </c>
    </row>
    <row r="170" spans="1:23">
      <c r="A170" s="112"/>
      <c r="B170" s="107">
        <v>-1.8655957214236824E-3</v>
      </c>
      <c r="C170" s="22">
        <v>-1.8388513632981451E-3</v>
      </c>
      <c r="D170" s="22">
        <v>-1.8007876711658153E-3</v>
      </c>
      <c r="E170" s="22">
        <v>-1.764142029639002E-3</v>
      </c>
      <c r="F170" s="22">
        <v>-1.7282143935780244E-3</v>
      </c>
      <c r="G170" s="22">
        <v>-1.6943884967844838E-3</v>
      </c>
      <c r="H170" s="22">
        <v>-1.6623490722952358E-3</v>
      </c>
      <c r="I170" s="22">
        <v>-1.6325820158346414E-3</v>
      </c>
      <c r="J170" s="22">
        <v>-1.6048844438318055E-3</v>
      </c>
      <c r="K170" s="22">
        <v>-1.5794949216158336E-3</v>
      </c>
      <c r="L170" s="22">
        <v>-1.556263959004174E-3</v>
      </c>
      <c r="M170" s="22">
        <v>-1.5353330160707435E-3</v>
      </c>
      <c r="N170" s="22">
        <v>-1.5165836973515805E-3</v>
      </c>
      <c r="O170" s="22">
        <v>-1.5001125957556653E-3</v>
      </c>
      <c r="P170" s="22">
        <v>-1.4858216621464707E-3</v>
      </c>
      <c r="Q170" s="22">
        <v>-1.4737854304420026E-3</v>
      </c>
      <c r="R170" s="22">
        <v>-1.4639199260921727E-3</v>
      </c>
      <c r="S170" s="22">
        <v>-1.4562889573174758E-3</v>
      </c>
      <c r="T170" s="22">
        <v>-1.4508180261054084E-3</v>
      </c>
      <c r="U170" s="22">
        <v>-1.4475663205788425E-3</v>
      </c>
      <c r="V170" s="107">
        <v>-1.4464637138235322E-3</v>
      </c>
    </row>
    <row r="171" spans="1:23">
      <c r="A171" s="112"/>
      <c r="B171" s="107">
        <v>-8.8485602002975298E-4</v>
      </c>
      <c r="C171" s="22">
        <v>-8.5909061778318275E-4</v>
      </c>
      <c r="D171" s="22">
        <v>-8.2284324431991615E-4</v>
      </c>
      <c r="E171" s="22">
        <v>-7.8843326780575203E-4</v>
      </c>
      <c r="F171" s="22">
        <v>-7.5509006209806295E-4</v>
      </c>
      <c r="G171" s="22">
        <v>-7.2408072803792161E-4</v>
      </c>
      <c r="H171" s="22">
        <v>-6.9502319132184131E-4</v>
      </c>
      <c r="I171" s="22">
        <v>-6.6832205433112071E-4</v>
      </c>
      <c r="J171" s="22">
        <v>-6.4371649385574874E-4</v>
      </c>
      <c r="K171" s="22">
        <v>-6.2138130135988763E-4</v>
      </c>
      <c r="L171" s="22">
        <v>-6.0111835732525368E-4</v>
      </c>
      <c r="M171" s="22">
        <v>-5.8301803398687628E-4</v>
      </c>
      <c r="N171" s="22">
        <v>-5.6692223457619146E-4</v>
      </c>
      <c r="O171" s="22">
        <v>-5.5288689697349206E-4</v>
      </c>
      <c r="P171" s="22">
        <v>-5.4078258854965179E-4</v>
      </c>
      <c r="Q171" s="22">
        <v>-5.306521781063753E-4</v>
      </c>
      <c r="R171" s="22">
        <v>-5.2238794566787693E-4</v>
      </c>
      <c r="S171" s="22">
        <v>-5.1602995764186423E-4</v>
      </c>
      <c r="T171" s="22">
        <v>-5.1148683930225065E-4</v>
      </c>
      <c r="U171" s="22">
        <v>-5.0880085240915759E-4</v>
      </c>
      <c r="V171" s="107">
        <v>-5.0789033671190824E-4</v>
      </c>
    </row>
    <row r="172" spans="1:23">
      <c r="A172" s="112"/>
      <c r="B172" s="107">
        <v>-5.1408678878337995E-4</v>
      </c>
      <c r="C172" s="22">
        <v>-4.8970299769334272E-4</v>
      </c>
      <c r="D172" s="22">
        <v>-4.5595179614150262E-4</v>
      </c>
      <c r="E172" s="22">
        <v>-4.2454189092854786E-4</v>
      </c>
      <c r="F172" s="22">
        <v>-3.9460520260368228E-4</v>
      </c>
      <c r="G172" s="22">
        <v>-3.6724554135744762E-4</v>
      </c>
      <c r="H172" s="22">
        <v>-3.4199337612285402E-4</v>
      </c>
      <c r="I172" s="22">
        <v>-3.1914652753492083E-4</v>
      </c>
      <c r="J172" s="22">
        <v>-2.9837353549199021E-4</v>
      </c>
      <c r="K172" s="22">
        <v>-2.7977117308124996E-4</v>
      </c>
      <c r="L172" s="22">
        <v>-2.6308656868936149E-4</v>
      </c>
      <c r="M172" s="22">
        <v>-2.483522485426355E-4</v>
      </c>
      <c r="N172" s="22">
        <v>-2.3536942394105308E-4</v>
      </c>
      <c r="O172" s="22">
        <v>-2.2415195319058976E-4</v>
      </c>
      <c r="P172" s="22">
        <v>-2.145420515852393E-4</v>
      </c>
      <c r="Q172" s="22">
        <v>-2.0655360171662395E-4</v>
      </c>
      <c r="R172" s="22">
        <v>-2.0006162749486092E-4</v>
      </c>
      <c r="S172" s="22">
        <v>-1.9508871436959866E-4</v>
      </c>
      <c r="T172" s="22">
        <v>-1.9153680172729657E-4</v>
      </c>
      <c r="U172" s="22">
        <v>-1.894415979404321E-4</v>
      </c>
      <c r="V172" s="107">
        <v>-1.887264943329945E-4</v>
      </c>
    </row>
    <row r="173" spans="1:23">
      <c r="A173" s="112"/>
      <c r="B173" s="107">
        <v>-3.5500551717498473E-4</v>
      </c>
      <c r="C173" s="22">
        <v>-3.320913777172459E-4</v>
      </c>
      <c r="D173" s="22">
        <v>-3.0099664531712492E-4</v>
      </c>
      <c r="E173" s="22">
        <v>-2.7276826380636337E-4</v>
      </c>
      <c r="F173" s="22">
        <v>-2.4642368622345399E-4</v>
      </c>
      <c r="G173" s="22">
        <v>-2.2288762592307344E-4</v>
      </c>
      <c r="H173" s="22">
        <v>-2.0159625758761217E-4</v>
      </c>
      <c r="I173" s="22">
        <v>-1.8273620531271062E-4</v>
      </c>
      <c r="J173" s="22">
        <v>-1.659057045950797E-4</v>
      </c>
      <c r="K173" s="22">
        <v>-1.5112525712857196E-4</v>
      </c>
      <c r="L173" s="22">
        <v>-1.3809137585208065E-4</v>
      </c>
      <c r="M173" s="22">
        <v>-1.2678309730581618E-4</v>
      </c>
      <c r="N173" s="22">
        <v>-1.1696603064267395E-4</v>
      </c>
      <c r="O173" s="22">
        <v>-1.0861628466202888E-4</v>
      </c>
      <c r="P173" s="22">
        <v>-1.0155152744315703E-4</v>
      </c>
      <c r="Q173" s="22">
        <v>-9.5758825683909781E-5</v>
      </c>
      <c r="R173" s="22">
        <v>-9.1096514004009315E-5</v>
      </c>
      <c r="S173" s="22">
        <v>-8.7567835031395792E-5</v>
      </c>
      <c r="T173" s="22">
        <v>-8.5063335966508393E-5</v>
      </c>
      <c r="U173" s="22">
        <v>-8.3604150042308216E-5</v>
      </c>
      <c r="V173" s="107">
        <v>-8.3104793626682922E-5</v>
      </c>
    </row>
    <row r="174" spans="1:23">
      <c r="A174" s="112"/>
      <c r="B174" s="107">
        <v>-2.5914460835469984E-4</v>
      </c>
      <c r="C174" s="22">
        <v>-2.379635649213479E-4</v>
      </c>
      <c r="D174" s="22">
        <v>-2.0982221765200587E-4</v>
      </c>
      <c r="E174" s="22">
        <v>-1.8495022027776838E-4</v>
      </c>
      <c r="F174" s="22">
        <v>-1.6225744826595825E-4</v>
      </c>
      <c r="G174" s="22">
        <v>-1.4247851903394828E-4</v>
      </c>
      <c r="H174" s="22">
        <v>-1.2496890646849574E-4</v>
      </c>
      <c r="I174" s="22">
        <v>-1.0981188222472033E-4</v>
      </c>
      <c r="J174" s="22">
        <v>-9.6553690415793989E-5</v>
      </c>
      <c r="K174" s="22">
        <v>-8.5153193301110296E-5</v>
      </c>
      <c r="L174" s="22">
        <v>-7.5276237163429224E-5</v>
      </c>
      <c r="M174" s="22">
        <v>-6.6865103192545537E-5</v>
      </c>
      <c r="N174" s="22">
        <v>-5.966943202164822E-5</v>
      </c>
      <c r="O174" s="22">
        <v>-5.3644186614772467E-5</v>
      </c>
      <c r="P174" s="22">
        <v>-4.8600850419628085E-5</v>
      </c>
      <c r="Q174" s="22">
        <v>-4.4515298466985762E-5</v>
      </c>
      <c r="R174" s="22">
        <v>-4.124623334479366E-5</v>
      </c>
      <c r="S174" s="22">
        <v>-3.8792333961359479E-5</v>
      </c>
      <c r="T174" s="22">
        <v>-3.7049461646421513E-5</v>
      </c>
      <c r="U174" s="22">
        <v>-3.6039420389803682E-5</v>
      </c>
      <c r="V174" s="107">
        <v>-3.5687872564395377E-5</v>
      </c>
    </row>
    <row r="175" spans="1:23">
      <c r="A175" s="112"/>
      <c r="B175" s="107">
        <v>-1.9731935385818911E-4</v>
      </c>
      <c r="C175" s="22">
        <v>-1.7801399372285249E-4</v>
      </c>
      <c r="D175" s="22">
        <v>-1.529271880810433E-4</v>
      </c>
      <c r="E175" s="22">
        <v>-1.3138009649244026E-4</v>
      </c>
      <c r="F175" s="22">
        <v>-1.121942567429455E-4</v>
      </c>
      <c r="G175" s="22">
        <v>-9.592108801085512E-5</v>
      </c>
      <c r="H175" s="22">
        <v>-8.1857917565215905E-5</v>
      </c>
      <c r="I175" s="22">
        <v>-7.000203127703253E-5</v>
      </c>
      <c r="J175" s="22">
        <v>-5.9870397791816706E-5</v>
      </c>
      <c r="K175" s="22">
        <v>-5.1378745514767075E-5</v>
      </c>
      <c r="L175" s="22">
        <v>-4.4182396220888752E-5</v>
      </c>
      <c r="M175" s="22">
        <v>-3.8202987188778034E-5</v>
      </c>
      <c r="N175" s="22">
        <v>-3.319018307183641E-5</v>
      </c>
      <c r="O175" s="22">
        <v>-2.9089857514602778E-5</v>
      </c>
      <c r="P175" s="22">
        <v>-2.5718279435020326E-5</v>
      </c>
      <c r="Q175" s="22">
        <v>-2.3047144467546773E-5</v>
      </c>
      <c r="R175" s="22">
        <v>-2.0940679811644467E-5</v>
      </c>
      <c r="S175" s="22">
        <v>-1.9393947236547374E-5</v>
      </c>
      <c r="T175" s="22">
        <v>-1.8306092782507799E-5</v>
      </c>
      <c r="U175" s="22">
        <v>-1.7692601453276217E-5</v>
      </c>
      <c r="V175" s="107">
        <v>-1.7476927166070519E-5</v>
      </c>
    </row>
    <row r="176" spans="1:23">
      <c r="A176" s="112" t="s">
        <v>179</v>
      </c>
      <c r="B176" s="107">
        <v>-1.5184171100465462E-4</v>
      </c>
      <c r="C176" s="22">
        <v>-1.3452303413573346E-4</v>
      </c>
      <c r="D176" s="22">
        <v>-1.1251351110331353E-4</v>
      </c>
      <c r="E176" s="22">
        <v>-9.4149137188443246E-5</v>
      </c>
      <c r="F176" s="22">
        <v>-7.8192096726890819E-5</v>
      </c>
      <c r="G176" s="22">
        <v>-6.5025504356668024E-5</v>
      </c>
      <c r="H176" s="22">
        <v>-5.3916378439627478E-5</v>
      </c>
      <c r="I176" s="22">
        <v>-4.4796729368129359E-5</v>
      </c>
      <c r="J176" s="22">
        <v>-3.7178463880480098E-5</v>
      </c>
      <c r="K176" s="22">
        <v>-3.0952932630046349E-5</v>
      </c>
      <c r="L176" s="22">
        <v>-2.578443699785776E-5</v>
      </c>
      <c r="M176" s="22">
        <v>-2.1589083793377811E-5</v>
      </c>
      <c r="N176" s="22">
        <v>-1.8131722691133479E-5</v>
      </c>
      <c r="O176" s="22">
        <v>-1.5360910822064433E-5</v>
      </c>
      <c r="P176" s="22">
        <v>-1.3109680006731816E-5</v>
      </c>
      <c r="Q176" s="22">
        <v>-1.1355167057225486E-5</v>
      </c>
      <c r="R176" s="22">
        <v>-9.9776093664035903E-6</v>
      </c>
      <c r="S176" s="22">
        <v>-8.9777127569244523E-6</v>
      </c>
      <c r="T176" s="22">
        <v>-8.2693299737468552E-6</v>
      </c>
      <c r="U176" s="22">
        <v>-7.8732692523185279E-6</v>
      </c>
      <c r="V176" s="107">
        <v>-7.7282218496222244E-6</v>
      </c>
    </row>
    <row r="177" spans="1:35">
      <c r="A177" s="112" t="s">
        <v>200</v>
      </c>
      <c r="B177" s="107">
        <v>-1.1784403909173428E-4</v>
      </c>
      <c r="C177" s="22">
        <v>-1.025658817899943E-4</v>
      </c>
      <c r="D177" s="22">
        <v>-8.3580173713370656E-5</v>
      </c>
      <c r="E177" s="22">
        <v>-6.8200557561645648E-5</v>
      </c>
      <c r="F177" s="22">
        <v>-5.51667515565744E-5</v>
      </c>
      <c r="G177" s="22">
        <v>-4.4717300394976708E-5</v>
      </c>
      <c r="H177" s="22">
        <v>-3.6118851022180998E-5</v>
      </c>
      <c r="I177" s="22">
        <v>-2.9260315672047581E-5</v>
      </c>
      <c r="J177" s="22">
        <v>-2.3670819025625124E-5</v>
      </c>
      <c r="K177" s="22">
        <v>-1.9233754430031539E-5</v>
      </c>
      <c r="L177" s="22">
        <v>-1.5637604889517228E-5</v>
      </c>
      <c r="M177" s="22">
        <v>-1.2803642181525405E-5</v>
      </c>
      <c r="N177" s="22">
        <v>-1.0521276376716434E-5</v>
      </c>
      <c r="O177" s="22">
        <v>-8.7476166359698987E-6</v>
      </c>
      <c r="P177" s="22">
        <v>-7.3371003638790247E-6</v>
      </c>
      <c r="Q177" s="22">
        <v>-6.2740546187858163E-6</v>
      </c>
      <c r="R177" s="22">
        <v>-5.455125244055131E-6</v>
      </c>
      <c r="S177" s="22">
        <v>-4.884227551577598E-6</v>
      </c>
      <c r="T177" s="22">
        <v>-4.4852951004252881E-6</v>
      </c>
      <c r="U177" s="22">
        <v>-4.2762614316549898E-6</v>
      </c>
      <c r="V177" s="107">
        <v>-4.1971711032293216E-6</v>
      </c>
    </row>
    <row r="178" spans="1:35">
      <c r="A178" s="112" t="s">
        <v>178</v>
      </c>
      <c r="B178" s="107">
        <v>-9.1023294784824479E-5</v>
      </c>
      <c r="C178" s="22">
        <v>-7.7796278700073299E-5</v>
      </c>
      <c r="D178" s="22">
        <v>-6.1721994394214324E-5</v>
      </c>
      <c r="E178" s="22">
        <v>-4.9080850062561789E-5</v>
      </c>
      <c r="F178" s="22">
        <v>-3.8629047366618907E-5</v>
      </c>
      <c r="G178" s="22">
        <v>-3.0486775715773912E-5</v>
      </c>
      <c r="H178" s="22">
        <v>-2.3947936051813419E-5</v>
      </c>
      <c r="I178" s="22">
        <v>-1.8877872995711869E-5</v>
      </c>
      <c r="J178" s="22">
        <v>-1.4840519899012288E-5</v>
      </c>
      <c r="K178" s="22">
        <v>-1.1723203305739071E-5</v>
      </c>
      <c r="L178" s="22">
        <v>-9.248642851067536E-6</v>
      </c>
      <c r="M178" s="22">
        <v>-7.3494885576487658E-6</v>
      </c>
      <c r="N178" s="22">
        <v>-5.8448953051587229E-6</v>
      </c>
      <c r="O178" s="22">
        <v>-4.7033700540249525E-6</v>
      </c>
      <c r="P178" s="22">
        <v>-3.8035273131043269E-6</v>
      </c>
      <c r="Q178" s="22">
        <v>-3.1385722676206323E-6</v>
      </c>
      <c r="R178" s="22">
        <v>-2.6242360842490317E-6</v>
      </c>
      <c r="S178" s="22">
        <v>-2.2704749197160908E-6</v>
      </c>
      <c r="T178" s="22">
        <v>-2.016652307350866E-6</v>
      </c>
      <c r="U178" s="22">
        <v>-1.8849368546611268E-6</v>
      </c>
      <c r="V178" s="107">
        <v>-1.8302615984330288E-6</v>
      </c>
    </row>
    <row r="179" spans="1:35">
      <c r="A179" s="112" t="s">
        <v>179</v>
      </c>
      <c r="B179" s="107">
        <v>-6.9860152424891433E-5</v>
      </c>
      <c r="C179" s="22">
        <v>-5.8648657257207662E-5</v>
      </c>
      <c r="D179" s="22">
        <v>-4.5323126901724893E-5</v>
      </c>
      <c r="E179" s="22">
        <v>-3.5151911334047265E-5</v>
      </c>
      <c r="F179" s="22">
        <v>-2.6948020432341695E-5</v>
      </c>
      <c r="G179" s="22">
        <v>-2.0742171751653327E-5</v>
      </c>
      <c r="H179" s="22">
        <v>-1.5880355967785583E-5</v>
      </c>
      <c r="I179" s="22">
        <v>-1.2221673787828896E-5</v>
      </c>
      <c r="J179" s="22">
        <v>-9.3783308737070888E-6</v>
      </c>
      <c r="K179" s="22">
        <v>-7.2502328481313987E-6</v>
      </c>
      <c r="L179" s="22">
        <v>-5.6004578357240468E-6</v>
      </c>
      <c r="M179" s="22">
        <v>-4.3762677207920238E-6</v>
      </c>
      <c r="N179" s="22">
        <v>-3.4283814347240724E-6</v>
      </c>
      <c r="O179" s="22">
        <v>-2.7368390090568145E-6</v>
      </c>
      <c r="P179" s="22">
        <v>-2.2037743673167838E-6</v>
      </c>
      <c r="Q179" s="22">
        <v>-1.8295037287936718E-6</v>
      </c>
      <c r="R179" s="22">
        <v>-1.5463241578922963E-6</v>
      </c>
      <c r="S179" s="22">
        <v>-1.3665357170145182E-6</v>
      </c>
      <c r="T179" s="22">
        <v>-1.2396603605499452E-6</v>
      </c>
      <c r="U179" s="22">
        <v>-1.18469877452585E-6</v>
      </c>
      <c r="V179" s="107">
        <v>-1.1590116022042239E-6</v>
      </c>
    </row>
    <row r="180" spans="1:35">
      <c r="A180" s="112"/>
      <c r="B180" s="107">
        <v>-5.2778763089724556E-5</v>
      </c>
      <c r="C180" s="22">
        <v>-4.3507237011593486E-5</v>
      </c>
      <c r="D180" s="22">
        <v>-3.2728392439278938E-5</v>
      </c>
      <c r="E180" s="22">
        <v>-2.4743515670922216E-5</v>
      </c>
      <c r="F180" s="22">
        <v>-1.8458638102885847E-5</v>
      </c>
      <c r="G180" s="22">
        <v>-1.3842073298672107E-5</v>
      </c>
      <c r="H180" s="22">
        <v>-1.0310918893883562E-5</v>
      </c>
      <c r="I180" s="22">
        <v>-7.7308043543356894E-6</v>
      </c>
      <c r="J180" s="22">
        <v>-5.7700207314433961E-6</v>
      </c>
      <c r="K180" s="22">
        <v>-4.345264807525177E-6</v>
      </c>
      <c r="L180" s="22">
        <v>-3.2615563165266844E-6</v>
      </c>
      <c r="M180" s="22">
        <v>-2.4805664712716278E-6</v>
      </c>
      <c r="N180" s="22">
        <v>-1.8832569285926807E-6</v>
      </c>
      <c r="O180" s="22">
        <v>-1.4592647155385424E-6</v>
      </c>
      <c r="P180" s="22">
        <v>-1.1321978268750988E-6</v>
      </c>
      <c r="Q180" s="22">
        <v>-9.0763332946692394E-7</v>
      </c>
      <c r="R180" s="22">
        <v>-7.3334270424975734E-7</v>
      </c>
      <c r="S180" s="22">
        <v>-6.2388816122206463E-7</v>
      </c>
      <c r="T180" s="22">
        <v>-5.4088885670829033E-7</v>
      </c>
      <c r="U180" s="22">
        <v>-5.0444983921829155E-7</v>
      </c>
      <c r="V180" s="107">
        <v>-4.8421885608274004E-7</v>
      </c>
    </row>
    <row r="181" spans="1:35">
      <c r="A181" s="112"/>
      <c r="B181" s="107">
        <v>-3.9114590065924533E-5</v>
      </c>
      <c r="C181" s="22">
        <v>-3.1667720216141134E-5</v>
      </c>
      <c r="D181" s="22">
        <v>-2.3198104327790646E-5</v>
      </c>
      <c r="E181" s="22">
        <v>-1.7109439208121497E-5</v>
      </c>
      <c r="F181" s="22">
        <v>-1.2432269779136133E-5</v>
      </c>
      <c r="G181" s="22">
        <v>-9.0977808621428409E-6</v>
      </c>
      <c r="H181" s="22">
        <v>-6.6077212058450475E-6</v>
      </c>
      <c r="I181" s="22">
        <v>-4.8435543584422091E-6</v>
      </c>
      <c r="J181" s="22">
        <v>-3.5332842942916657E-6</v>
      </c>
      <c r="K181" s="22">
        <v>-2.6121875245872045E-6</v>
      </c>
      <c r="L181" s="22">
        <v>-1.9263573711352304E-6</v>
      </c>
      <c r="M181" s="22">
        <v>-1.4506192630195385E-6</v>
      </c>
      <c r="N181" s="22">
        <v>-1.0937807145100681E-6</v>
      </c>
      <c r="O181" s="22">
        <v>-8.5296364731377931E-7</v>
      </c>
      <c r="P181" s="22">
        <v>-6.70605391834385E-7</v>
      </c>
      <c r="Q181" s="22">
        <v>-5.5532098968000251E-7</v>
      </c>
      <c r="R181" s="22">
        <v>-4.6756794554251519E-7</v>
      </c>
      <c r="S181" s="22">
        <v>-4.2146020125043302E-7</v>
      </c>
      <c r="T181" s="22">
        <v>-3.8663083591644558E-7</v>
      </c>
      <c r="U181" s="22">
        <v>-3.7921501471521153E-7</v>
      </c>
      <c r="V181" s="107">
        <v>-3.7158218561164364E-7</v>
      </c>
    </row>
    <row r="182" spans="1:35">
      <c r="A182" s="112"/>
      <c r="B182" s="107">
        <v>-2.8137541693781307E-5</v>
      </c>
      <c r="C182" s="22">
        <v>-2.2367146435239251E-5</v>
      </c>
      <c r="D182" s="22">
        <v>-1.5946204600382344E-5</v>
      </c>
      <c r="E182" s="22">
        <v>-1.1467350529076577E-5</v>
      </c>
      <c r="F182" s="22">
        <v>-8.1085194170335823E-6</v>
      </c>
      <c r="G182" s="22">
        <v>-5.7846354515448544E-6</v>
      </c>
      <c r="H182" s="22">
        <v>-4.0889530775340628E-6</v>
      </c>
      <c r="I182" s="22">
        <v>-2.9238569116610751E-6</v>
      </c>
      <c r="J182" s="22">
        <v>-2.0762547312082885E-6</v>
      </c>
      <c r="K182" s="22">
        <v>-1.4990277817750985E-6</v>
      </c>
      <c r="L182" s="22">
        <v>-1.0758142665332202E-6</v>
      </c>
      <c r="M182" s="22">
        <v>-7.9174932299485254E-7</v>
      </c>
      <c r="N182" s="22">
        <v>-5.7957141762883387E-7</v>
      </c>
      <c r="O182" s="22">
        <v>-4.4097495221147933E-7</v>
      </c>
      <c r="P182" s="22">
        <v>-3.3394304884465583E-7</v>
      </c>
      <c r="Q182" s="22">
        <v>-2.6797708035979915E-7</v>
      </c>
      <c r="R182" s="22">
        <v>-2.1419702887500324E-7</v>
      </c>
      <c r="S182" s="22">
        <v>-1.8564565645982982E-7</v>
      </c>
      <c r="T182" s="22">
        <v>-1.6033010564744437E-7</v>
      </c>
      <c r="U182" s="22">
        <v>-1.5304380799941448E-7</v>
      </c>
      <c r="V182" s="107">
        <v>-1.4530710108702516E-7</v>
      </c>
    </row>
    <row r="183" spans="1:35">
      <c r="A183" s="112"/>
      <c r="B183" s="107">
        <v>-1.948293747062391E-5</v>
      </c>
      <c r="C183" s="22">
        <v>-1.5210055393021906E-5</v>
      </c>
      <c r="D183" s="22">
        <v>-1.0557451068409792E-5</v>
      </c>
      <c r="E183" s="22">
        <v>-7.4086184096784995E-6</v>
      </c>
      <c r="F183" s="22">
        <v>-5.1027697835444625E-6</v>
      </c>
      <c r="G183" s="22">
        <v>-3.5551882926983962E-6</v>
      </c>
      <c r="H183" s="22">
        <v>-2.4515115697442473E-6</v>
      </c>
      <c r="I183" s="22">
        <v>-1.7170257944283016E-6</v>
      </c>
      <c r="J183" s="22">
        <v>-1.1936259278009897E-6</v>
      </c>
      <c r="K183" s="22">
        <v>-8.4962888460395603E-7</v>
      </c>
      <c r="L183" s="22">
        <v>-6.0161508514695246E-7</v>
      </c>
      <c r="M183" s="22">
        <v>-4.423527363901634E-7</v>
      </c>
      <c r="N183" s="22">
        <v>-3.2471037954005868E-7</v>
      </c>
      <c r="O183" s="22">
        <v>-2.5291337381684402E-7</v>
      </c>
      <c r="P183" s="22">
        <v>-1.9773597595354541E-7</v>
      </c>
      <c r="Q183" s="22">
        <v>-1.6823393676972166E-7</v>
      </c>
      <c r="R183" s="22">
        <v>-1.4408023143397672E-7</v>
      </c>
      <c r="S183" s="22">
        <v>-1.3605351906430776E-7</v>
      </c>
      <c r="T183" s="22">
        <v>-1.2795759683505524E-7</v>
      </c>
      <c r="U183" s="22">
        <v>-1.3063537820897343E-7</v>
      </c>
      <c r="V183" s="107">
        <v>-1.2842698460905889E-7</v>
      </c>
    </row>
    <row r="184" spans="1:35">
      <c r="A184" s="112"/>
      <c r="B184" s="107">
        <v>-1.2752371553351487E-5</v>
      </c>
      <c r="C184" s="22">
        <v>-9.7746125015401808E-6</v>
      </c>
      <c r="D184" s="22">
        <v>-6.601612801034286E-6</v>
      </c>
      <c r="E184" s="22">
        <v>-4.5183953693755958E-6</v>
      </c>
      <c r="F184" s="22">
        <v>-3.028345757089202E-6</v>
      </c>
      <c r="G184" s="22">
        <v>-2.05846672196169E-6</v>
      </c>
      <c r="H184" s="22">
        <v>-1.381833943499431E-6</v>
      </c>
      <c r="I184" s="22">
        <v>-9.4576080633820525E-7</v>
      </c>
      <c r="J184" s="22">
        <v>-6.4059402653910956E-7</v>
      </c>
      <c r="K184" s="22">
        <v>-4.4688565138296594E-7</v>
      </c>
      <c r="L184" s="22">
        <v>-3.0855788936371804E-7</v>
      </c>
      <c r="M184" s="22">
        <v>-2.2312921676637905E-7</v>
      </c>
      <c r="N184" s="22">
        <v>-1.5943235128921341E-7</v>
      </c>
      <c r="O184" s="22">
        <v>-1.2219240420254254E-7</v>
      </c>
      <c r="P184" s="22">
        <v>-9.2061200041639482E-8</v>
      </c>
      <c r="Q184" s="22">
        <v>-7.6449261380342403E-8</v>
      </c>
      <c r="R184" s="22">
        <v>-6.1749063352443735E-8</v>
      </c>
      <c r="S184" s="22">
        <v>-5.6216868786883719E-8</v>
      </c>
      <c r="T184" s="22">
        <v>-4.9062502824053043E-8</v>
      </c>
      <c r="U184" s="22">
        <v>-4.8772910622119833E-8</v>
      </c>
      <c r="V184" s="107">
        <v>-4.5826042166152021E-8</v>
      </c>
    </row>
    <row r="185" spans="1:35">
      <c r="A185" s="112"/>
      <c r="B185" s="107">
        <v>-7.7031362885436312E-6</v>
      </c>
      <c r="C185" s="22">
        <v>-5.7985500802237048E-6</v>
      </c>
      <c r="D185" s="22">
        <v>-3.8121526540155139E-6</v>
      </c>
      <c r="E185" s="22">
        <v>-2.5470591052874791E-6</v>
      </c>
      <c r="F185" s="22">
        <v>-1.6629561427882897E-6</v>
      </c>
      <c r="G185" s="22">
        <v>-1.1050885145362596E-6</v>
      </c>
      <c r="H185" s="22">
        <v>-7.2416532699098926E-7</v>
      </c>
      <c r="I185" s="22">
        <v>-4.8674462393153604E-7</v>
      </c>
      <c r="J185" s="22">
        <v>-3.2345729670847244E-7</v>
      </c>
      <c r="K185" s="22">
        <v>-2.2377939818839169E-7</v>
      </c>
      <c r="L185" s="22">
        <v>-1.5325831810024711E-7</v>
      </c>
      <c r="M185" s="22">
        <v>-1.1196513715313725E-7</v>
      </c>
      <c r="N185" s="22">
        <v>-8.1020488264522861E-8</v>
      </c>
      <c r="O185" s="22">
        <v>-6.4567191291462995E-8</v>
      </c>
      <c r="P185" s="22">
        <v>-5.0861525561895803E-8</v>
      </c>
      <c r="Q185" s="22">
        <v>-4.5344300225767753E-8</v>
      </c>
      <c r="R185" s="22">
        <v>-3.9627301734601726E-8</v>
      </c>
      <c r="S185" s="22">
        <v>-3.937897448019075E-8</v>
      </c>
      <c r="T185" s="22">
        <v>-3.7688706073949225E-8</v>
      </c>
      <c r="U185" s="22">
        <v>-3.9941383125893693E-8</v>
      </c>
      <c r="V185" s="107">
        <v>-3.9225508390448829E-8</v>
      </c>
    </row>
    <row r="186" spans="1:35">
      <c r="A186" s="112"/>
      <c r="B186" s="107">
        <v>-4.084437121493714E-6</v>
      </c>
      <c r="C186" s="22">
        <v>-3.0186204380876679E-6</v>
      </c>
      <c r="D186" s="22">
        <v>-1.930584963610792E-6</v>
      </c>
      <c r="E186" s="22">
        <v>-1.2585433891827574E-6</v>
      </c>
      <c r="F186" s="22">
        <v>-7.9953811702784094E-7</v>
      </c>
      <c r="G186" s="22">
        <v>-5.1886861308690609E-7</v>
      </c>
      <c r="H186" s="22">
        <v>-3.3110619277135009E-7</v>
      </c>
      <c r="I186" s="22">
        <v>-2.1798791370618586E-7</v>
      </c>
      <c r="J186" s="22">
        <v>-1.4130253078125506E-7</v>
      </c>
      <c r="K186" s="22">
        <v>-9.6298063130422424E-8</v>
      </c>
      <c r="L186" s="22">
        <v>-6.4480613281482633E-8</v>
      </c>
      <c r="M186" s="22">
        <v>-4.6756644249239986E-8</v>
      </c>
      <c r="N186" s="22">
        <v>-3.3069272414855427E-8</v>
      </c>
      <c r="O186" s="22">
        <v>-2.6257780972746744E-8</v>
      </c>
      <c r="P186" s="22">
        <v>-2.0000396533843376E-8</v>
      </c>
      <c r="Q186" s="22">
        <v>-1.7623997476161922E-8</v>
      </c>
      <c r="R186" s="22">
        <v>-1.4534602057676713E-8</v>
      </c>
      <c r="S186" s="22">
        <v>-1.4075698435304998E-8</v>
      </c>
      <c r="T186" s="22">
        <v>-1.2466448574820544E-8</v>
      </c>
      <c r="U186" s="22">
        <v>-1.2957409703857528E-8</v>
      </c>
      <c r="V186" s="107">
        <v>-1.2077623904143313E-8</v>
      </c>
    </row>
    <row r="187" spans="1:35">
      <c r="A187" s="112"/>
      <c r="B187" s="107">
        <v>-1.7096110617065416E-6</v>
      </c>
      <c r="C187" s="22">
        <v>-1.2407975438872483E-6</v>
      </c>
      <c r="D187" s="22">
        <v>-7.7229892087687868E-7</v>
      </c>
      <c r="E187" s="22">
        <v>-4.9168029356870731E-7</v>
      </c>
      <c r="F187" s="22">
        <v>-3.0429903765905563E-7</v>
      </c>
      <c r="G187" s="22">
        <v>-1.9332283173541668E-7</v>
      </c>
      <c r="H187" s="22">
        <v>-1.2052835685967528E-7</v>
      </c>
      <c r="I187" s="22">
        <v>-7.8202106884662944E-8</v>
      </c>
      <c r="J187" s="22">
        <v>-4.9868093782615761E-8</v>
      </c>
      <c r="K187" s="22">
        <v>-3.3956082560194745E-8</v>
      </c>
      <c r="L187" s="22">
        <v>-2.2672882580304876E-8</v>
      </c>
      <c r="M187" s="22">
        <v>-1.6782041263048779E-8</v>
      </c>
      <c r="N187" s="22">
        <v>-1.2064920313630681E-8</v>
      </c>
      <c r="O187" s="22">
        <v>-9.9840271735408718E-9</v>
      </c>
      <c r="P187" s="22">
        <v>-7.8565974761447575E-9</v>
      </c>
      <c r="Q187" s="22">
        <v>-7.264957793886159E-9</v>
      </c>
      <c r="R187" s="22">
        <v>-6.2261321709354356E-9</v>
      </c>
      <c r="S187" s="22">
        <v>-6.279086234987306E-9</v>
      </c>
      <c r="T187" s="22">
        <v>-5.7626904020488484E-9</v>
      </c>
      <c r="U187" s="22">
        <v>-6.1388361135823829E-9</v>
      </c>
      <c r="V187" s="107">
        <v>-5.8264189365968566E-9</v>
      </c>
    </row>
    <row r="188" spans="1:35">
      <c r="A188" s="112"/>
      <c r="B188" s="107">
        <v>-3.981095363870206E-7</v>
      </c>
      <c r="C188" s="22">
        <v>-2.8359405344112708E-7</v>
      </c>
      <c r="D188" s="22">
        <v>-1.716188150926394E-7</v>
      </c>
      <c r="E188" s="22">
        <v>-1.066206277558235E-7</v>
      </c>
      <c r="F188" s="22">
        <v>-6.4184661963809029E-8</v>
      </c>
      <c r="G188" s="22">
        <v>-3.9868068810991403E-8</v>
      </c>
      <c r="H188" s="22">
        <v>-2.4211065051397825E-8</v>
      </c>
      <c r="I188" s="22">
        <v>-1.5437299837190746E-8</v>
      </c>
      <c r="J188" s="22">
        <v>-9.6185456924651993E-9</v>
      </c>
      <c r="K188" s="22">
        <v>-6.503902791933043E-9</v>
      </c>
      <c r="L188" s="22">
        <v>-4.2705201846985491E-9</v>
      </c>
      <c r="M188" s="22">
        <v>-3.1892144072106655E-9</v>
      </c>
      <c r="N188" s="22">
        <v>-2.2750442858978053E-9</v>
      </c>
      <c r="O188" s="22">
        <v>-1.9333386227683604E-9</v>
      </c>
      <c r="P188" s="22">
        <v>-1.5284321333949916E-9</v>
      </c>
      <c r="Q188" s="22">
        <v>-1.4732329539099181E-9</v>
      </c>
      <c r="R188" s="22">
        <v>-1.2909112606631489E-9</v>
      </c>
      <c r="S188" s="22">
        <v>-1.3742397720168119E-9</v>
      </c>
      <c r="T188" s="22">
        <v>-1.3161398925931939E-9</v>
      </c>
      <c r="U188" s="22">
        <v>-1.4740463312437817E-9</v>
      </c>
      <c r="V188" s="107">
        <v>-1.4300326117355074E-9</v>
      </c>
    </row>
    <row r="189" spans="1:35">
      <c r="A189" s="112"/>
      <c r="B189" s="107">
        <v>2.8941119568077037E-9</v>
      </c>
      <c r="C189" s="22">
        <v>2.0880408244007114E-9</v>
      </c>
      <c r="D189" s="22">
        <v>1.2728506863676816E-9</v>
      </c>
      <c r="E189" s="22">
        <v>7.933039187323627E-10</v>
      </c>
      <c r="F189" s="22">
        <v>4.795790372188161E-10</v>
      </c>
      <c r="G189" s="22">
        <v>2.9554955757257861E-10</v>
      </c>
      <c r="H189" s="22">
        <v>1.796461468523791E-10</v>
      </c>
      <c r="I189" s="22">
        <v>1.1598107714788765E-10</v>
      </c>
      <c r="J189" s="22">
        <v>7.5990143797389495E-11</v>
      </c>
      <c r="K189" s="22">
        <v>5.7193081359746076E-11</v>
      </c>
      <c r="L189" s="22">
        <v>4.7985134124555373E-11</v>
      </c>
      <c r="M189" s="22">
        <v>5.2177437896260845E-11</v>
      </c>
      <c r="N189" s="22">
        <v>6.4187736885267328E-11</v>
      </c>
      <c r="O189" s="22">
        <v>9.0423774774149421E-11</v>
      </c>
      <c r="P189" s="22">
        <v>1.3132084424439161E-10</v>
      </c>
      <c r="Q189" s="22">
        <v>1.9711298629766708E-10</v>
      </c>
      <c r="R189" s="22">
        <v>2.9140690412455112E-10</v>
      </c>
      <c r="S189" s="22">
        <v>4.2384378887720405E-10</v>
      </c>
      <c r="T189" s="22">
        <v>5.8846711994042038E-10</v>
      </c>
      <c r="U189" s="22">
        <v>7.6841533510813714E-10</v>
      </c>
      <c r="V189" s="107">
        <v>8.7328666081006769E-10</v>
      </c>
    </row>
    <row r="190" spans="1:35">
      <c r="A190" s="1"/>
      <c r="B190" s="5"/>
      <c r="C190" s="5"/>
      <c r="D190" s="5"/>
      <c r="E190" s="5"/>
      <c r="F190" s="5"/>
      <c r="G190" s="5"/>
      <c r="H190" s="5"/>
      <c r="I190" s="5"/>
      <c r="J190" s="5"/>
      <c r="K190" s="5"/>
      <c r="L190" s="5"/>
      <c r="M190" s="5"/>
      <c r="N190" s="5"/>
      <c r="O190" s="5"/>
      <c r="P190" s="5"/>
      <c r="Q190" s="5"/>
      <c r="R190" s="5"/>
      <c r="S190" s="5"/>
      <c r="T190" s="5"/>
      <c r="U190" s="5"/>
      <c r="V190" s="5"/>
    </row>
    <row r="191" spans="1:35">
      <c r="A191" s="112"/>
      <c r="B191" t="s">
        <v>182</v>
      </c>
      <c r="C191"/>
      <c r="D191"/>
      <c r="E191"/>
      <c r="F191"/>
      <c r="G191"/>
      <c r="H191"/>
      <c r="I191" s="78" t="s">
        <v>201</v>
      </c>
      <c r="J191"/>
      <c r="K191"/>
      <c r="L191"/>
      <c r="M191"/>
      <c r="N191"/>
      <c r="O191"/>
      <c r="P191"/>
      <c r="Q191"/>
      <c r="R191"/>
      <c r="S191"/>
      <c r="T191"/>
      <c r="U191"/>
      <c r="V191"/>
      <c r="W191" t="s">
        <v>204</v>
      </c>
      <c r="X191" s="112" t="s">
        <v>194</v>
      </c>
      <c r="Y191" s="112" t="s">
        <v>195</v>
      </c>
      <c r="Z191" s="112" t="s">
        <v>190</v>
      </c>
      <c r="AA191" s="112" t="s">
        <v>191</v>
      </c>
      <c r="AB191" s="112" t="s">
        <v>207</v>
      </c>
    </row>
    <row r="192" spans="1:35">
      <c r="A192" s="112"/>
      <c r="B192" s="107">
        <f t="shared" ref="B192:V192" si="23">$Z192*SINH(B$213*$AB192)/SINH($AB192)+$AA192*SINH((1-B$213)*$AB192)/SINH($AB192)+B169</f>
        <v>2.74442623911203E-3</v>
      </c>
      <c r="C192" s="22">
        <f t="shared" si="23"/>
        <v>3.192180481648578E-3</v>
      </c>
      <c r="D192" s="22">
        <f t="shared" si="23"/>
        <v>3.3621711818655128E-3</v>
      </c>
      <c r="E192" s="22">
        <f t="shared" si="23"/>
        <v>3.5017300697318121E-3</v>
      </c>
      <c r="F192" s="22">
        <f t="shared" si="23"/>
        <v>3.5988246453742823E-3</v>
      </c>
      <c r="G192" s="22">
        <f t="shared" si="23"/>
        <v>3.6814829143616556E-3</v>
      </c>
      <c r="H192" s="22">
        <f t="shared" si="23"/>
        <v>3.7448521756065015E-3</v>
      </c>
      <c r="I192" s="22">
        <f t="shared" si="23"/>
        <v>3.7994382239429844E-3</v>
      </c>
      <c r="J192" s="22">
        <f t="shared" si="23"/>
        <v>3.842370090252685E-3</v>
      </c>
      <c r="K192" s="22">
        <f t="shared" si="23"/>
        <v>3.8792067688593126E-3</v>
      </c>
      <c r="L192" s="22">
        <f t="shared" si="23"/>
        <v>3.9079374651994694E-3</v>
      </c>
      <c r="M192" s="22">
        <f t="shared" si="23"/>
        <v>3.9320826488220273E-3</v>
      </c>
      <c r="N192" s="22">
        <f t="shared" si="23"/>
        <v>3.9500692007412228E-3</v>
      </c>
      <c r="O192" s="22">
        <f t="shared" si="23"/>
        <v>3.9643923997859723E-3</v>
      </c>
      <c r="P192" s="22">
        <f t="shared" si="23"/>
        <v>3.9737142270372672E-3</v>
      </c>
      <c r="Q192" s="22">
        <f t="shared" si="23"/>
        <v>3.979948493334641E-3</v>
      </c>
      <c r="R192" s="22">
        <f t="shared" si="23"/>
        <v>3.9818746516274012E-3</v>
      </c>
      <c r="S192" s="22">
        <f t="shared" si="23"/>
        <v>3.9810478204074171E-3</v>
      </c>
      <c r="T192" s="22">
        <f t="shared" si="23"/>
        <v>3.9762795744816629E-3</v>
      </c>
      <c r="U192" s="22">
        <f t="shared" si="23"/>
        <v>3.9688859498541937E-3</v>
      </c>
      <c r="V192" s="107">
        <f t="shared" si="23"/>
        <v>3.9576123193093213E-3</v>
      </c>
      <c r="W192" s="139">
        <v>0</v>
      </c>
      <c r="X192" s="140">
        <f t="array" ref="X192:Y212">TRANSPOSE(B165:V166)</f>
        <v>6.5245973217107289E-2</v>
      </c>
      <c r="Y192" s="140">
        <v>5.6930517742371012E-2</v>
      </c>
      <c r="Z192" s="141">
        <f t="shared" ref="Z192:Z212" si="24">L5-Y192</f>
        <v>-5.2972905423061691E-2</v>
      </c>
      <c r="AA192" s="141">
        <f t="shared" ref="AA192:AA212" si="25">K5-X192</f>
        <v>-6.2501546977995259E-2</v>
      </c>
      <c r="AB192" s="140">
        <f>SQRT((W192*PI()/Device!$C$3)^2+1/Device!$I$8^2)*Device!$F$3</f>
        <v>0.59918805876431669</v>
      </c>
      <c r="AG192" s="5"/>
      <c r="AH192" s="5"/>
      <c r="AI192" s="5"/>
    </row>
    <row r="193" spans="1:35">
      <c r="A193" s="112"/>
      <c r="B193" s="107">
        <f t="shared" ref="B193:V193" si="26">$Z193*SINH(B$213*$AB193)/SINH($AB193)+$AA193*SINH((1-B$213)*$AB193)/SINH($AB193)+B170</f>
        <v>-5.3412325840897722E-4</v>
      </c>
      <c r="C193" s="22">
        <f t="shared" si="26"/>
        <v>-5.4107045513354982E-4</v>
      </c>
      <c r="D193" s="22">
        <f t="shared" si="26"/>
        <v>-5.3449566727762341E-4</v>
      </c>
      <c r="E193" s="22">
        <f t="shared" si="26"/>
        <v>-5.2718972380041821E-4</v>
      </c>
      <c r="F193" s="22">
        <f t="shared" si="26"/>
        <v>-5.1850237618226362E-4</v>
      </c>
      <c r="G193" s="22">
        <f t="shared" si="26"/>
        <v>-5.0986359163487688E-4</v>
      </c>
      <c r="H193" s="22">
        <f t="shared" si="26"/>
        <v>-5.0100085186469958E-4</v>
      </c>
      <c r="I193" s="22">
        <f t="shared" si="26"/>
        <v>-4.9243938908006451E-4</v>
      </c>
      <c r="J193" s="22">
        <f t="shared" si="26"/>
        <v>-4.840123107720366E-4</v>
      </c>
      <c r="K193" s="22">
        <f t="shared" si="26"/>
        <v>-4.7599088899527553E-4</v>
      </c>
      <c r="L193" s="22">
        <f t="shared" si="26"/>
        <v>-4.6825511146766376E-4</v>
      </c>
      <c r="M193" s="22">
        <f t="shared" si="26"/>
        <v>-4.6097273736961679E-4</v>
      </c>
      <c r="N193" s="22">
        <f t="shared" si="26"/>
        <v>-4.5404853618572871E-4</v>
      </c>
      <c r="O193" s="22">
        <f t="shared" si="26"/>
        <v>-4.4759917093216092E-4</v>
      </c>
      <c r="P193" s="22">
        <f t="shared" si="26"/>
        <v>-4.4154360180205391E-4</v>
      </c>
      <c r="Q193" s="22">
        <f t="shared" si="26"/>
        <v>-4.3597034013454872E-4</v>
      </c>
      <c r="R193" s="22">
        <f t="shared" si="26"/>
        <v>-4.308063806152502E-4</v>
      </c>
      <c r="S193" s="22">
        <f t="shared" si="26"/>
        <v>-4.2612351113237171E-4</v>
      </c>
      <c r="T193" s="22">
        <f t="shared" si="26"/>
        <v>-4.2185223731659445E-4</v>
      </c>
      <c r="U193" s="22">
        <f t="shared" si="26"/>
        <v>-4.1805378340184387E-4</v>
      </c>
      <c r="V193" s="107">
        <f t="shared" si="26"/>
        <v>-4.1465709450857298E-4</v>
      </c>
      <c r="W193" s="139">
        <v>1</v>
      </c>
      <c r="X193" s="140">
        <v>-1.8655957214236824E-3</v>
      </c>
      <c r="Y193" s="140">
        <v>-1.4464637138235322E-3</v>
      </c>
      <c r="Z193" s="141">
        <f t="shared" si="24"/>
        <v>1.0318066193149593E-3</v>
      </c>
      <c r="AA193" s="141">
        <f t="shared" si="25"/>
        <v>1.3314724630147051E-3</v>
      </c>
      <c r="AB193" s="140">
        <f>SQRT((W193*PI()/Device!$C$3)^2+1/Device!$I$8^2)*Device!$F$3</f>
        <v>0.82389411477509977</v>
      </c>
      <c r="AG193" s="5"/>
      <c r="AH193" s="5"/>
      <c r="AI193" s="5"/>
    </row>
    <row r="194" spans="1:35">
      <c r="A194" s="112"/>
      <c r="B194" s="107">
        <f t="shared" ref="B194:V194" si="27">$Z194*SINH(B$213*$AB194)/SINH($AB194)+$AA194*SINH((1-B$213)*$AB194)/SINH($AB194)+B171</f>
        <v>-2.827611905452447E-4</v>
      </c>
      <c r="C194" s="22">
        <f t="shared" si="27"/>
        <v>-2.9988488934518955E-4</v>
      </c>
      <c r="D194" s="22">
        <f t="shared" si="27"/>
        <v>-3.0423571016607084E-4</v>
      </c>
      <c r="E194" s="22">
        <f t="shared" si="27"/>
        <v>-3.0829934042453903E-4</v>
      </c>
      <c r="F194" s="22">
        <f t="shared" si="27"/>
        <v>-3.1146276939827706E-4</v>
      </c>
      <c r="G194" s="22">
        <f t="shared" si="27"/>
        <v>-3.1514265522366094E-4</v>
      </c>
      <c r="H194" s="22">
        <f t="shared" si="27"/>
        <v>-3.1909903546118427E-4</v>
      </c>
      <c r="I194" s="22">
        <f t="shared" si="27"/>
        <v>-3.2387176111667678E-4</v>
      </c>
      <c r="J194" s="22">
        <f t="shared" si="27"/>
        <v>-3.2932894844034296E-4</v>
      </c>
      <c r="K194" s="22">
        <f t="shared" si="27"/>
        <v>-3.3576854742052602E-4</v>
      </c>
      <c r="L194" s="22">
        <f t="shared" si="27"/>
        <v>-3.4311032067252205E-4</v>
      </c>
      <c r="M194" s="22">
        <f t="shared" si="27"/>
        <v>-3.5155772910389906E-4</v>
      </c>
      <c r="N194" s="22">
        <f t="shared" si="27"/>
        <v>-3.6106143444970644E-4</v>
      </c>
      <c r="O194" s="22">
        <f t="shared" si="27"/>
        <v>-3.7178224847756933E-4</v>
      </c>
      <c r="P194" s="22">
        <f t="shared" si="27"/>
        <v>-3.8369215746789071E-4</v>
      </c>
      <c r="Q194" s="22">
        <f t="shared" si="27"/>
        <v>-3.9693240963851735E-4</v>
      </c>
      <c r="R194" s="22">
        <f t="shared" si="27"/>
        <v>-4.1149102796889537E-4</v>
      </c>
      <c r="S194" s="22">
        <f t="shared" si="27"/>
        <v>-4.2750157759270018E-4</v>
      </c>
      <c r="T194" s="22">
        <f t="shared" si="27"/>
        <v>-4.4496432131822702E-4</v>
      </c>
      <c r="U194" s="22">
        <f t="shared" si="27"/>
        <v>-4.6401167266129826E-4</v>
      </c>
      <c r="V194" s="107">
        <f t="shared" si="27"/>
        <v>-4.8465100667435026E-4</v>
      </c>
      <c r="W194" s="139">
        <v>2</v>
      </c>
      <c r="X194" s="140">
        <v>-8.8485602002975298E-4</v>
      </c>
      <c r="Y194" s="140">
        <v>-5.0789033671190824E-4</v>
      </c>
      <c r="Z194" s="141">
        <f t="shared" si="24"/>
        <v>2.3239330037557978E-5</v>
      </c>
      <c r="AA194" s="141">
        <f t="shared" si="25"/>
        <v>6.0209482948450827E-4</v>
      </c>
      <c r="AB194" s="140">
        <f>SQRT((W194*PI()/Device!$C$3)^2+1/Device!$I$8^2)*Device!$F$3</f>
        <v>1.2798933784292077</v>
      </c>
      <c r="AG194" s="5"/>
      <c r="AH194" s="5"/>
      <c r="AI194" s="5"/>
    </row>
    <row r="195" spans="1:35">
      <c r="A195" s="112"/>
      <c r="B195" s="107">
        <f t="shared" ref="B195:V195" si="28">$Z195*SINH(B$213*$AB195)/SINH($AB195)+$AA195*SINH((1-B$213)*$AB195)/SINH($AB195)+B172</f>
        <v>-2.3298118705608432E-5</v>
      </c>
      <c r="C195" s="22">
        <f t="shared" si="28"/>
        <v>-3.7877160824373475E-5</v>
      </c>
      <c r="D195" s="22">
        <f t="shared" si="28"/>
        <v>-3.9429922083220818E-5</v>
      </c>
      <c r="E195" s="22">
        <f t="shared" si="28"/>
        <v>-3.9950999583755363E-5</v>
      </c>
      <c r="F195" s="22">
        <f t="shared" si="28"/>
        <v>-3.8830889896956423E-5</v>
      </c>
      <c r="G195" s="22">
        <f t="shared" si="28"/>
        <v>-3.740675889591028E-5</v>
      </c>
      <c r="H195" s="22">
        <f t="shared" si="28"/>
        <v>-3.5419100563391891E-5</v>
      </c>
      <c r="I195" s="22">
        <f t="shared" si="28"/>
        <v>-3.3354130727180525E-5</v>
      </c>
      <c r="J195" s="22">
        <f t="shared" si="28"/>
        <v>-3.104868023929365E-5</v>
      </c>
      <c r="K195" s="22">
        <f t="shared" si="28"/>
        <v>-2.874907171598087E-5</v>
      </c>
      <c r="L195" s="22">
        <f t="shared" si="28"/>
        <v>-2.633445269539748E-5</v>
      </c>
      <c r="M195" s="22">
        <f t="shared" si="28"/>
        <v>-2.395290726441929E-5</v>
      </c>
      <c r="N195" s="22">
        <f t="shared" si="28"/>
        <v>-2.1505679076323499E-5</v>
      </c>
      <c r="O195" s="22">
        <f t="shared" si="28"/>
        <v>-1.9091943341738462E-5</v>
      </c>
      <c r="P195" s="22">
        <f t="shared" si="28"/>
        <v>-1.6625207704085333E-5</v>
      </c>
      <c r="Q195" s="22">
        <f t="shared" si="28"/>
        <v>-1.4177199872231541E-5</v>
      </c>
      <c r="R195" s="22">
        <f t="shared" si="28"/>
        <v>-1.1667810069166486E-5</v>
      </c>
      <c r="S195" s="22">
        <f t="shared" si="28"/>
        <v>-9.1518745789278546E-6</v>
      </c>
      <c r="T195" s="22">
        <f t="shared" si="28"/>
        <v>-6.5512293100505881E-6</v>
      </c>
      <c r="U195" s="22">
        <f t="shared" si="28"/>
        <v>-3.9092859661396767E-6</v>
      </c>
      <c r="V195" s="107">
        <f t="shared" si="28"/>
        <v>-1.1450083926792145E-6</v>
      </c>
      <c r="W195" s="139">
        <v>3</v>
      </c>
      <c r="X195" s="140">
        <v>-5.1408678878337995E-4</v>
      </c>
      <c r="Y195" s="140">
        <v>-1.8872649433299452E-4</v>
      </c>
      <c r="Z195" s="141">
        <f t="shared" si="24"/>
        <v>1.8758148594031531E-4</v>
      </c>
      <c r="AA195" s="141">
        <f t="shared" si="25"/>
        <v>4.9078867007777151E-4</v>
      </c>
      <c r="AB195" s="140">
        <f>SQRT((W195*PI()/Device!$C$3)^2+1/Device!$I$8^2)*Device!$F$3</f>
        <v>1.799167299926109</v>
      </c>
      <c r="AG195" s="5"/>
      <c r="AH195" s="5"/>
      <c r="AI195" s="5"/>
    </row>
    <row r="196" spans="1:35">
      <c r="A196" s="112"/>
      <c r="B196" s="107">
        <f t="shared" ref="B196:V196" si="29">$Z196*SINH(B$213*$AB196)/SINH($AB196)+$AA196*SINH((1-B$213)*$AB196)/SINH($AB196)+B173</f>
        <v>-3.9318001842567323E-5</v>
      </c>
      <c r="C196" s="22">
        <f t="shared" si="29"/>
        <v>-5.4265939286842326E-5</v>
      </c>
      <c r="D196" s="22">
        <f t="shared" si="29"/>
        <v>-5.7225909802408807E-5</v>
      </c>
      <c r="E196" s="22">
        <f t="shared" si="29"/>
        <v>-5.9711549510691424E-5</v>
      </c>
      <c r="F196" s="22">
        <f t="shared" si="29"/>
        <v>-6.1161222386436637E-5</v>
      </c>
      <c r="G196" s="22">
        <f t="shared" si="29"/>
        <v>-6.2880539612697022E-5</v>
      </c>
      <c r="H196" s="22">
        <f t="shared" si="29"/>
        <v>-6.4651780490479038E-5</v>
      </c>
      <c r="I196" s="22">
        <f t="shared" si="29"/>
        <v>-6.6977623609465803E-5</v>
      </c>
      <c r="J196" s="22">
        <f t="shared" si="29"/>
        <v>-6.9746640108257014E-5</v>
      </c>
      <c r="K196" s="22">
        <f t="shared" si="29"/>
        <v>-7.3247927286694206E-5</v>
      </c>
      <c r="L196" s="22">
        <f t="shared" si="29"/>
        <v>-7.7428534540322384E-5</v>
      </c>
      <c r="M196" s="22">
        <f t="shared" si="29"/>
        <v>-8.2503409117125071E-5</v>
      </c>
      <c r="N196" s="22">
        <f t="shared" si="29"/>
        <v>-8.8462678095235813E-5</v>
      </c>
      <c r="O196" s="22">
        <f t="shared" si="29"/>
        <v>-9.549865225416283E-5</v>
      </c>
      <c r="P196" s="22">
        <f t="shared" si="29"/>
        <v>-1.0363984858230742E-4</v>
      </c>
      <c r="Q196" s="22">
        <f t="shared" si="29"/>
        <v>-1.1308171913020611E-4</v>
      </c>
      <c r="R196" s="22">
        <f t="shared" si="29"/>
        <v>-1.2389137606733574E-4</v>
      </c>
      <c r="S196" s="22">
        <f t="shared" si="29"/>
        <v>-1.3628409289671595E-4</v>
      </c>
      <c r="T196" s="22">
        <f t="shared" si="29"/>
        <v>-1.503686067316499E-4</v>
      </c>
      <c r="U196" s="22">
        <f t="shared" si="29"/>
        <v>-1.6639338987286162E-4</v>
      </c>
      <c r="V196" s="107">
        <f t="shared" si="29"/>
        <v>-1.8451256240981835E-4</v>
      </c>
      <c r="W196" s="139">
        <v>4</v>
      </c>
      <c r="X196" s="140">
        <v>-3.5500551717498473E-4</v>
      </c>
      <c r="Y196" s="140">
        <v>-8.3104793626682922E-5</v>
      </c>
      <c r="Z196" s="141">
        <f t="shared" si="24"/>
        <v>-1.0140776878313543E-4</v>
      </c>
      <c r="AA196" s="141">
        <f t="shared" si="25"/>
        <v>3.1568751533241741E-4</v>
      </c>
      <c r="AB196" s="140">
        <f>SQRT((W196*PI()/Device!$C$3)^2+1/Device!$I$8^2)*Device!$F$3</f>
        <v>2.3399635149485709</v>
      </c>
      <c r="AG196" s="5"/>
      <c r="AH196" s="5"/>
      <c r="AI196" s="5"/>
    </row>
    <row r="197" spans="1:35">
      <c r="A197" s="112"/>
      <c r="B197" s="107">
        <f t="shared" ref="B197:V197" si="30">$Z197*SINH(B$213*$AB197)/SINH($AB197)+$AA197*SINH((1-B$213)*$AB197)/SINH($AB197)+B174</f>
        <v>-9.4231716812729792E-6</v>
      </c>
      <c r="C197" s="22">
        <f t="shared" si="30"/>
        <v>-2.135407483362477E-5</v>
      </c>
      <c r="D197" s="22">
        <f t="shared" si="30"/>
        <v>-2.1793228857196553E-5</v>
      </c>
      <c r="E197" s="22">
        <f t="shared" si="30"/>
        <v>-2.156818823986393E-5</v>
      </c>
      <c r="F197" s="22">
        <f t="shared" si="30"/>
        <v>-2.0104439912382817E-5</v>
      </c>
      <c r="G197" s="22">
        <f t="shared" si="30"/>
        <v>-1.8580709993946802E-5</v>
      </c>
      <c r="H197" s="22">
        <f t="shared" si="30"/>
        <v>-1.6734369013814371E-5</v>
      </c>
      <c r="I197" s="22">
        <f t="shared" si="30"/>
        <v>-1.4976362443548996E-5</v>
      </c>
      <c r="J197" s="22">
        <f t="shared" si="30"/>
        <v>-1.313324028476764E-5</v>
      </c>
      <c r="K197" s="22">
        <f t="shared" si="30"/>
        <v>-1.1402666723834125E-5</v>
      </c>
      <c r="L197" s="22">
        <f t="shared" si="30"/>
        <v>-9.6527817174908232E-6</v>
      </c>
      <c r="M197" s="22">
        <f t="shared" si="30"/>
        <v>-7.9958838366146615E-6</v>
      </c>
      <c r="N197" s="22">
        <f t="shared" si="30"/>
        <v>-6.3229115463781589E-6</v>
      </c>
      <c r="O197" s="22">
        <f t="shared" si="30"/>
        <v>-4.7043620278821609E-6</v>
      </c>
      <c r="P197" s="22">
        <f t="shared" si="30"/>
        <v>-3.0439062933428133E-6</v>
      </c>
      <c r="Q197" s="22">
        <f t="shared" si="30"/>
        <v>-1.3881888385855167E-6</v>
      </c>
      <c r="R197" s="22">
        <f t="shared" si="30"/>
        <v>3.5325589387582662E-7</v>
      </c>
      <c r="S197" s="22">
        <f t="shared" si="30"/>
        <v>2.1497913551822529E-6</v>
      </c>
      <c r="T197" s="22">
        <f t="shared" si="30"/>
        <v>4.0918042389421377E-6</v>
      </c>
      <c r="U197" s="22">
        <f t="shared" si="30"/>
        <v>6.1616565528269885E-6</v>
      </c>
      <c r="V197" s="107">
        <f t="shared" si="30"/>
        <v>8.4558570477737802E-6</v>
      </c>
      <c r="W197" s="139">
        <v>5</v>
      </c>
      <c r="X197" s="140">
        <v>-2.5914460835469984E-4</v>
      </c>
      <c r="Y197" s="140">
        <v>-3.5687872564395411E-5</v>
      </c>
      <c r="Z197" s="141">
        <f t="shared" si="24"/>
        <v>4.4143729612169158E-5</v>
      </c>
      <c r="AA197" s="141">
        <f t="shared" si="25"/>
        <v>2.4972143667342686E-4</v>
      </c>
      <c r="AB197" s="140">
        <f>SQRT((W197*PI()/Device!$C$3)^2+1/Device!$I$8^2)*Device!$F$3</f>
        <v>2.8902259244993509</v>
      </c>
      <c r="AG197" s="5"/>
      <c r="AH197" s="5"/>
      <c r="AI197" s="5"/>
    </row>
    <row r="198" spans="1:35">
      <c r="A198" s="112"/>
      <c r="B198" s="107">
        <f t="shared" ref="B198:V198" si="31">$Z198*SINH(B$213*$AB198)/SINH($AB198)+$AA198*SINH((1-B$213)*$AB198)/SINH($AB198)+B175</f>
        <v>-1.0054309457535696E-5</v>
      </c>
      <c r="C198" s="22">
        <f t="shared" si="31"/>
        <v>-2.1321397180927153E-5</v>
      </c>
      <c r="D198" s="22">
        <f t="shared" si="31"/>
        <v>-2.2145309259055321E-5</v>
      </c>
      <c r="E198" s="22">
        <f t="shared" si="31"/>
        <v>-2.2618069838557239E-5</v>
      </c>
      <c r="F198" s="22">
        <f t="shared" si="31"/>
        <v>-2.2216324928500588E-5</v>
      </c>
      <c r="G198" s="22">
        <f t="shared" si="31"/>
        <v>-2.2050335560437056E-5</v>
      </c>
      <c r="H198" s="22">
        <f t="shared" si="31"/>
        <v>-2.1896630479100888E-5</v>
      </c>
      <c r="I198" s="22">
        <f t="shared" si="31"/>
        <v>-2.2166313280993945E-5</v>
      </c>
      <c r="J198" s="22">
        <f t="shared" si="31"/>
        <v>-2.2737097995422021E-5</v>
      </c>
      <c r="K198" s="22">
        <f t="shared" si="31"/>
        <v>-2.3843118533525242E-5</v>
      </c>
      <c r="L198" s="22">
        <f t="shared" si="31"/>
        <v>-2.5425235117000347E-5</v>
      </c>
      <c r="M198" s="22">
        <f t="shared" si="31"/>
        <v>-2.7666251409173572E-5</v>
      </c>
      <c r="N198" s="22">
        <f t="shared" si="31"/>
        <v>-3.0560396295156202E-5</v>
      </c>
      <c r="O198" s="22">
        <f t="shared" si="31"/>
        <v>-3.4288781479780282E-5</v>
      </c>
      <c r="P198" s="22">
        <f t="shared" si="31"/>
        <v>-3.8900586290405984E-5</v>
      </c>
      <c r="Q198" s="22">
        <f t="shared" si="31"/>
        <v>-4.4605018391096301E-5</v>
      </c>
      <c r="R198" s="22">
        <f t="shared" si="31"/>
        <v>-5.1515484804054429E-5</v>
      </c>
      <c r="S198" s="22">
        <f t="shared" si="31"/>
        <v>-5.9895308213520978E-5</v>
      </c>
      <c r="T198" s="22">
        <f t="shared" si="31"/>
        <v>-6.9938957643915251E-5</v>
      </c>
      <c r="U198" s="22">
        <f t="shared" si="31"/>
        <v>-8.1993089247423239E-5</v>
      </c>
      <c r="V198" s="107">
        <f t="shared" si="31"/>
        <v>-9.6358028860649196E-5</v>
      </c>
      <c r="W198" s="139">
        <v>6</v>
      </c>
      <c r="X198" s="140">
        <v>-1.9731935385818911E-4</v>
      </c>
      <c r="Y198" s="140">
        <v>-1.7476927166070515E-5</v>
      </c>
      <c r="Z198" s="141">
        <f t="shared" si="24"/>
        <v>-7.8881101694578681E-5</v>
      </c>
      <c r="AA198" s="141">
        <f t="shared" si="25"/>
        <v>1.8726504440065342E-4</v>
      </c>
      <c r="AB198" s="140">
        <f>SQRT((W198*PI()/Device!$C$3)^2+1/Device!$I$8^2)*Device!$F$3</f>
        <v>3.4454220210587225</v>
      </c>
      <c r="AG198" s="5"/>
      <c r="AH198" s="5"/>
      <c r="AI198" s="5"/>
    </row>
    <row r="199" spans="1:35">
      <c r="A199" s="112"/>
      <c r="B199" s="107">
        <f t="shared" ref="B199:V199" si="32">$Z199*SINH(B$213*$AB199)/SINH($AB199)+$AA199*SINH((1-B$213)*$AB199)/SINH($AB199)+B176</f>
        <v>-3.9265782784723513E-6</v>
      </c>
      <c r="C199" s="22">
        <f t="shared" si="32"/>
        <v>-1.3354163786529134E-5</v>
      </c>
      <c r="D199" s="22">
        <f t="shared" si="32"/>
        <v>-1.3219429247997874E-5</v>
      </c>
      <c r="E199" s="22">
        <f t="shared" si="32"/>
        <v>-1.2737824052387251E-5</v>
      </c>
      <c r="F199" s="22">
        <f t="shared" si="32"/>
        <v>-1.1390491460494016E-5</v>
      </c>
      <c r="G199" s="22">
        <f t="shared" si="32"/>
        <v>-1.0147914880225204E-5</v>
      </c>
      <c r="H199" s="22">
        <f t="shared" si="32"/>
        <v>-8.756505865223512E-6</v>
      </c>
      <c r="I199" s="22">
        <f t="shared" si="32"/>
        <v>-7.5389659478680465E-6</v>
      </c>
      <c r="J199" s="22">
        <f t="shared" si="32"/>
        <v>-6.3248983033040794E-6</v>
      </c>
      <c r="K199" s="22">
        <f t="shared" si="32"/>
        <v>-5.2631279877280549E-6</v>
      </c>
      <c r="L199" s="22">
        <f t="shared" si="32"/>
        <v>-4.2255602531983882E-6</v>
      </c>
      <c r="M199" s="22">
        <f t="shared" si="32"/>
        <v>-3.2943817554986112E-6</v>
      </c>
      <c r="N199" s="22">
        <f t="shared" si="32"/>
        <v>-2.3656750657576969E-6</v>
      </c>
      <c r="O199" s="22">
        <f t="shared" si="32"/>
        <v>-1.4896593498453255E-6</v>
      </c>
      <c r="P199" s="22">
        <f t="shared" si="32"/>
        <v>-5.7554482255276354E-7</v>
      </c>
      <c r="Q199" s="22">
        <f t="shared" si="32"/>
        <v>3.4577427394872719E-7</v>
      </c>
      <c r="R199" s="22">
        <f t="shared" si="32"/>
        <v>1.3605628168744505E-6</v>
      </c>
      <c r="S199" s="22">
        <f t="shared" si="32"/>
        <v>2.4535302108891199E-6</v>
      </c>
      <c r="T199" s="22">
        <f t="shared" si="32"/>
        <v>3.7145655293313167E-6</v>
      </c>
      <c r="U199" s="22">
        <f t="shared" si="32"/>
        <v>5.1450793821069524E-6</v>
      </c>
      <c r="V199" s="107">
        <f t="shared" si="32"/>
        <v>6.8479696712154074E-6</v>
      </c>
      <c r="W199" s="139">
        <v>7</v>
      </c>
      <c r="X199" s="140">
        <v>-1.5184171100465462E-4</v>
      </c>
      <c r="Y199" s="140">
        <v>-7.7282218496222007E-6</v>
      </c>
      <c r="Z199" s="141">
        <f t="shared" si="24"/>
        <v>1.4576191520837632E-5</v>
      </c>
      <c r="AA199" s="141">
        <f t="shared" si="25"/>
        <v>1.4791513272618227E-4</v>
      </c>
      <c r="AB199" s="140">
        <f>SQRT((W199*PI()/Device!$C$3)^2+1/Device!$I$8^2)*Device!$F$3</f>
        <v>4.003499753582509</v>
      </c>
      <c r="AG199" s="5"/>
      <c r="AH199" s="5"/>
      <c r="AI199" s="5"/>
    </row>
    <row r="200" spans="1:35">
      <c r="A200" s="112" t="s">
        <v>179</v>
      </c>
      <c r="B200" s="107">
        <f t="shared" ref="B200:V200" si="33">$Z200*SINH(B$213*$AB200)/SINH($AB200)+$AA200*SINH((1-B$213)*$AB200)/SINH($AB200)+B177</f>
        <v>-2.8946151157645066E-6</v>
      </c>
      <c r="C200" s="22">
        <f t="shared" si="33"/>
        <v>-1.129565562625746E-5</v>
      </c>
      <c r="D200" s="22">
        <f t="shared" si="33"/>
        <v>-1.1216821024564303E-5</v>
      </c>
      <c r="E200" s="22">
        <f t="shared" si="33"/>
        <v>-1.0960353866293686E-5</v>
      </c>
      <c r="F200" s="22">
        <f t="shared" si="33"/>
        <v>-1.0056729392566866E-5</v>
      </c>
      <c r="G200" s="22">
        <f t="shared" si="33"/>
        <v>-9.3787534713558277E-6</v>
      </c>
      <c r="H200" s="22">
        <f t="shared" si="33"/>
        <v>-8.7040025269779826E-6</v>
      </c>
      <c r="I200" s="22">
        <f t="shared" si="33"/>
        <v>-8.3357019865527702E-6</v>
      </c>
      <c r="J200" s="22">
        <f t="shared" si="33"/>
        <v>-8.1423369867676542E-6</v>
      </c>
      <c r="K200" s="22">
        <f t="shared" si="33"/>
        <v>-8.2894530230033741E-6</v>
      </c>
      <c r="L200" s="22">
        <f t="shared" si="33"/>
        <v>-8.7052300709698427E-6</v>
      </c>
      <c r="M200" s="22">
        <f t="shared" si="33"/>
        <v>-9.5207149432167776E-6</v>
      </c>
      <c r="N200" s="22">
        <f t="shared" si="33"/>
        <v>-1.0716139495743795E-5</v>
      </c>
      <c r="O200" s="22">
        <f t="shared" si="33"/>
        <v>-1.243045908681557E-5</v>
      </c>
      <c r="P200" s="22">
        <f t="shared" si="33"/>
        <v>-1.4700490078029121E-5</v>
      </c>
      <c r="Q200" s="22">
        <f t="shared" si="33"/>
        <v>-1.7703007448779596E-5</v>
      </c>
      <c r="R200" s="22">
        <f t="shared" si="33"/>
        <v>-2.1547236616495486E-5</v>
      </c>
      <c r="S200" s="22">
        <f t="shared" si="33"/>
        <v>-2.6480919450053194E-5</v>
      </c>
      <c r="T200" s="22">
        <f t="shared" si="33"/>
        <v>-3.271581221605172E-5</v>
      </c>
      <c r="U200" s="22">
        <f t="shared" si="33"/>
        <v>-4.0616716945568064E-5</v>
      </c>
      <c r="V200" s="107">
        <f t="shared" si="33"/>
        <v>-5.0547729478334796E-5</v>
      </c>
      <c r="W200" s="139">
        <v>8</v>
      </c>
      <c r="X200" s="140">
        <v>-1.1784403909173428E-4</v>
      </c>
      <c r="Y200" s="140">
        <v>-4.1971711032293233E-6</v>
      </c>
      <c r="Z200" s="141">
        <f t="shared" si="24"/>
        <v>-4.6350558375105473E-5</v>
      </c>
      <c r="AA200" s="141">
        <f t="shared" si="25"/>
        <v>1.1494942397596977E-4</v>
      </c>
      <c r="AB200" s="140">
        <f>SQRT((W200*PI()/Device!$C$3)^2+1/Device!$I$8^2)*Device!$F$3</f>
        <v>4.563402022161168</v>
      </c>
      <c r="AG200" s="5"/>
      <c r="AH200" s="5"/>
      <c r="AI200" s="5"/>
    </row>
    <row r="201" spans="1:35">
      <c r="A201" s="112" t="s">
        <v>200</v>
      </c>
      <c r="B201" s="107">
        <f t="shared" ref="B201:V201" si="34">$Z201*SINH(B$213*$AB201)/SINH($AB201)+$AA201*SINH((1-B$213)*$AB201)/SINH($AB201)+B178</f>
        <v>-1.1394882915891731E-6</v>
      </c>
      <c r="C201" s="22">
        <f t="shared" si="34"/>
        <v>-8.2133294952057483E-6</v>
      </c>
      <c r="D201" s="22">
        <f t="shared" si="34"/>
        <v>-7.8465921535405021E-6</v>
      </c>
      <c r="E201" s="22">
        <f t="shared" si="34"/>
        <v>-7.3565712058952211E-6</v>
      </c>
      <c r="F201" s="22">
        <f t="shared" si="34"/>
        <v>-6.3015883895655309E-6</v>
      </c>
      <c r="G201" s="22">
        <f t="shared" si="34"/>
        <v>-5.4221360798336975E-6</v>
      </c>
      <c r="H201" s="22">
        <f t="shared" si="34"/>
        <v>-4.4915485199395878E-6</v>
      </c>
      <c r="I201" s="22">
        <f t="shared" si="34"/>
        <v>-3.7453823236596973E-6</v>
      </c>
      <c r="J201" s="22">
        <f t="shared" si="34"/>
        <v>-3.0329999643813612E-6</v>
      </c>
      <c r="K201" s="22">
        <f t="shared" si="34"/>
        <v>-2.4612159870012442E-6</v>
      </c>
      <c r="L201" s="22">
        <f t="shared" si="34"/>
        <v>-1.920785750657426E-6</v>
      </c>
      <c r="M201" s="22">
        <f t="shared" si="34"/>
        <v>-1.4720351009096222E-6</v>
      </c>
      <c r="N201" s="22">
        <f t="shared" si="34"/>
        <v>-1.0298629769601928E-6</v>
      </c>
      <c r="O201" s="22">
        <f t="shared" si="34"/>
        <v>-6.3290889317570627E-7</v>
      </c>
      <c r="P201" s="22">
        <f t="shared" si="34"/>
        <v>-2.0893799760192565E-7</v>
      </c>
      <c r="Q201" s="22">
        <f t="shared" si="34"/>
        <v>2.1743126762322974E-7</v>
      </c>
      <c r="R201" s="22">
        <f t="shared" si="34"/>
        <v>7.1471820896226299E-7</v>
      </c>
      <c r="S201" s="22">
        <f t="shared" si="34"/>
        <v>1.2718412149566293E-6</v>
      </c>
      <c r="T201" s="22">
        <f t="shared" si="34"/>
        <v>1.9628610761468697E-6</v>
      </c>
      <c r="U201" s="22">
        <f t="shared" si="34"/>
        <v>2.7944694540950952E-6</v>
      </c>
      <c r="V201" s="107">
        <f t="shared" si="34"/>
        <v>3.8579346506497218E-6</v>
      </c>
      <c r="W201" s="139">
        <v>9</v>
      </c>
      <c r="X201" s="140">
        <v>-9.1023294784824479E-5</v>
      </c>
      <c r="Y201" s="140">
        <v>-1.8302615984330277E-6</v>
      </c>
      <c r="Z201" s="141">
        <f t="shared" si="24"/>
        <v>5.6881962490827503E-6</v>
      </c>
      <c r="AA201" s="141">
        <f t="shared" si="25"/>
        <v>8.9883806493235306E-5</v>
      </c>
      <c r="AB201" s="140">
        <f>SQRT((W201*PI()/Device!$C$3)^2+1/Device!$I$8^2)*Device!$F$3</f>
        <v>5.1245308194979815</v>
      </c>
      <c r="AG201" s="5"/>
      <c r="AH201" s="5"/>
      <c r="AI201" s="5"/>
    </row>
    <row r="202" spans="1:35">
      <c r="A202" s="112" t="s">
        <v>178</v>
      </c>
      <c r="B202" s="107">
        <f t="shared" ref="B202:V202" si="35">$Z202*SINH(B$213*$AB202)/SINH($AB202)+$AA202*SINH((1-B$213)*$AB202)/SINH($AB202)+B179</f>
        <v>-3.107315083614821E-7</v>
      </c>
      <c r="C202" s="22">
        <f t="shared" si="35"/>
        <v>-6.3525256276168065E-6</v>
      </c>
      <c r="D202" s="22">
        <f t="shared" si="35"/>
        <v>-6.0240361981137291E-6</v>
      </c>
      <c r="E202" s="22">
        <f t="shared" si="35"/>
        <v>-5.6514091053019292E-6</v>
      </c>
      <c r="F202" s="22">
        <f t="shared" si="35"/>
        <v>-4.8451362749929433E-6</v>
      </c>
      <c r="G202" s="22">
        <f t="shared" si="35"/>
        <v>-4.238008471286917E-6</v>
      </c>
      <c r="H202" s="22">
        <f t="shared" si="35"/>
        <v>-3.6316819386168016E-6</v>
      </c>
      <c r="I202" s="22">
        <f t="shared" si="35"/>
        <v>-3.231600767151145E-6</v>
      </c>
      <c r="J202" s="22">
        <f t="shared" si="35"/>
        <v>-2.915179818217789E-6</v>
      </c>
      <c r="K202" s="22">
        <f t="shared" si="35"/>
        <v>-2.7879844284965571E-6</v>
      </c>
      <c r="L202" s="22">
        <f t="shared" si="35"/>
        <v>-2.7759410691110102E-6</v>
      </c>
      <c r="M202" s="22">
        <f t="shared" si="35"/>
        <v>-2.9596024136991247E-6</v>
      </c>
      <c r="N202" s="22">
        <f t="shared" si="35"/>
        <v>-3.3042688221479987E-6</v>
      </c>
      <c r="O202" s="22">
        <f t="shared" si="35"/>
        <v>-3.8951778829848473E-6</v>
      </c>
      <c r="P202" s="22">
        <f t="shared" si="35"/>
        <v>-4.7388389652491582E-6</v>
      </c>
      <c r="Q202" s="22">
        <f t="shared" si="35"/>
        <v>-5.9476164727462191E-6</v>
      </c>
      <c r="R202" s="22">
        <f t="shared" si="35"/>
        <v>-7.5826477084771166E-6</v>
      </c>
      <c r="S202" s="22">
        <f t="shared" si="35"/>
        <v>-9.8123510049201675E-6</v>
      </c>
      <c r="T202" s="22">
        <f t="shared" si="35"/>
        <v>-1.2782350684616349E-5</v>
      </c>
      <c r="U202" s="22">
        <f t="shared" si="35"/>
        <v>-1.6763694169862344E-5</v>
      </c>
      <c r="V202" s="107">
        <f t="shared" si="35"/>
        <v>-2.2042246647346173E-5</v>
      </c>
      <c r="W202" s="139">
        <v>10</v>
      </c>
      <c r="X202" s="140">
        <v>-6.9860152424891433E-5</v>
      </c>
      <c r="Y202" s="140">
        <v>-1.1590116022042372E-6</v>
      </c>
      <c r="Z202" s="141">
        <f t="shared" si="24"/>
        <v>-2.0883235045141949E-5</v>
      </c>
      <c r="AA202" s="141">
        <f t="shared" si="25"/>
        <v>6.9549420916529951E-5</v>
      </c>
      <c r="AB202" s="140">
        <f>SQRT((W202*PI()/Device!$C$3)^2+1/Device!$I$8^2)*Device!$F$3</f>
        <v>5.6865230668041127</v>
      </c>
      <c r="AG202" s="5"/>
      <c r="AH202" s="5"/>
      <c r="AI202" s="5"/>
    </row>
    <row r="203" spans="1:35">
      <c r="A203" s="112" t="s">
        <v>179</v>
      </c>
      <c r="B203" s="107">
        <f t="shared" ref="B203:V203" si="36">$Z203*SINH(B$213*$AB203)/SINH($AB203)+$AA203*SINH((1-B$213)*$AB203)/SINH($AB203)+B180</f>
        <v>4.0817792511919112E-7</v>
      </c>
      <c r="C203" s="22">
        <f t="shared" si="36"/>
        <v>-4.5911091833119588E-6</v>
      </c>
      <c r="D203" s="22">
        <f t="shared" si="36"/>
        <v>-4.2527017918947211E-6</v>
      </c>
      <c r="E203" s="22">
        <f t="shared" si="36"/>
        <v>-3.9055012853181841E-6</v>
      </c>
      <c r="F203" s="22">
        <f t="shared" si="36"/>
        <v>-3.2072883609350955E-6</v>
      </c>
      <c r="G203" s="22">
        <f t="shared" si="36"/>
        <v>-2.676252106790401E-6</v>
      </c>
      <c r="H203" s="22">
        <f t="shared" si="36"/>
        <v>-2.1316141981058072E-6</v>
      </c>
      <c r="I203" s="22">
        <f t="shared" si="36"/>
        <v>-1.7329562939282362E-6</v>
      </c>
      <c r="J203" s="22">
        <f t="shared" si="36"/>
        <v>-1.3632824610679438E-6</v>
      </c>
      <c r="K203" s="22">
        <f t="shared" si="36"/>
        <v>-1.0958967575983305E-6</v>
      </c>
      <c r="L203" s="22">
        <f t="shared" si="36"/>
        <v>-8.4973475055201153E-7</v>
      </c>
      <c r="M203" s="22">
        <f t="shared" si="36"/>
        <v>-6.6890437333073687E-7</v>
      </c>
      <c r="N203" s="22">
        <f t="shared" si="36"/>
        <v>-4.934388439480054E-7</v>
      </c>
      <c r="O203" s="22">
        <f t="shared" si="36"/>
        <v>-3.5449579483733521E-7</v>
      </c>
      <c r="P203" s="22">
        <f t="shared" si="36"/>
        <v>-2.037395958187194E-7</v>
      </c>
      <c r="Q203" s="22">
        <f t="shared" si="36"/>
        <v>-6.4100947657251608E-8</v>
      </c>
      <c r="R203" s="22">
        <f t="shared" si="36"/>
        <v>1.0828971952063162E-7</v>
      </c>
      <c r="S203" s="22">
        <f t="shared" si="36"/>
        <v>2.9868318960636219E-7</v>
      </c>
      <c r="T203" s="22">
        <f t="shared" si="36"/>
        <v>5.5342683689990253E-7</v>
      </c>
      <c r="U203" s="22">
        <f t="shared" si="36"/>
        <v>8.6931979751621291E-7</v>
      </c>
      <c r="V203" s="107">
        <f t="shared" si="36"/>
        <v>1.3042199815004725E-6</v>
      </c>
      <c r="W203" s="139">
        <v>11</v>
      </c>
      <c r="X203" s="140">
        <v>-5.2778763089724556E-5</v>
      </c>
      <c r="Y203" s="140">
        <v>-4.8421885608273581E-7</v>
      </c>
      <c r="Z203" s="141">
        <f t="shared" si="24"/>
        <v>1.7884388375832125E-6</v>
      </c>
      <c r="AA203" s="141">
        <f t="shared" si="25"/>
        <v>5.3186941014843747E-5</v>
      </c>
      <c r="AB203" s="140">
        <f>SQRT((W203*PI()/Device!$C$3)^2+1/Device!$I$8^2)*Device!$F$3</f>
        <v>6.249145815533228</v>
      </c>
    </row>
    <row r="204" spans="1:35">
      <c r="A204" s="112"/>
      <c r="B204" s="107">
        <f t="shared" ref="B204:V204" si="37">$Z204*SINH(B$213*$AB204)/SINH($AB204)+$AA204*SINH((1-B$213)*$AB204)/SINH($AB204)+B181</f>
        <v>9.281386659465928E-7</v>
      </c>
      <c r="C204" s="22">
        <f t="shared" si="37"/>
        <v>-3.1861793798020071E-6</v>
      </c>
      <c r="D204" s="22">
        <f t="shared" si="37"/>
        <v>-2.9413486974132878E-6</v>
      </c>
      <c r="E204" s="22">
        <f t="shared" si="37"/>
        <v>-2.7045390902068194E-6</v>
      </c>
      <c r="F204" s="22">
        <f t="shared" si="37"/>
        <v>-2.1917972436937303E-6</v>
      </c>
      <c r="G204" s="22">
        <f t="shared" si="37"/>
        <v>-1.8221399917310849E-6</v>
      </c>
      <c r="H204" s="22">
        <f t="shared" si="37"/>
        <v>-1.444624271093012E-6</v>
      </c>
      <c r="I204" s="22">
        <f t="shared" si="37"/>
        <v>-1.1881825892347727E-6</v>
      </c>
      <c r="J204" s="22">
        <f t="shared" si="37"/>
        <v>-9.5743781646323628E-7</v>
      </c>
      <c r="K204" s="22">
        <f t="shared" si="37"/>
        <v>-8.1412489914998219E-7</v>
      </c>
      <c r="L204" s="22">
        <f t="shared" si="37"/>
        <v>-6.9544880758749386E-7</v>
      </c>
      <c r="M204" s="22">
        <f t="shared" si="37"/>
        <v>-6.4267289106767478E-7</v>
      </c>
      <c r="N204" s="22">
        <f t="shared" si="37"/>
        <v>-6.1415156870440705E-7</v>
      </c>
      <c r="O204" s="22">
        <f t="shared" si="37"/>
        <v>-6.4546670658198738E-7</v>
      </c>
      <c r="P204" s="22">
        <f t="shared" si="37"/>
        <v>-7.1093391816979289E-7</v>
      </c>
      <c r="Q204" s="22">
        <f t="shared" si="37"/>
        <v>-8.4819917284836136E-7</v>
      </c>
      <c r="R204" s="22">
        <f t="shared" si="37"/>
        <v>-1.0473043071106292E-6</v>
      </c>
      <c r="S204" s="22">
        <f t="shared" si="37"/>
        <v>-1.3559665851417747E-6</v>
      </c>
      <c r="T204" s="22">
        <f t="shared" si="37"/>
        <v>-1.7853777806300265E-6</v>
      </c>
      <c r="U204" s="22">
        <f t="shared" si="37"/>
        <v>-2.406055420457052E-6</v>
      </c>
      <c r="V204" s="107">
        <f t="shared" si="37"/>
        <v>-3.263945474473218E-6</v>
      </c>
      <c r="W204" s="139">
        <v>12</v>
      </c>
      <c r="X204" s="140">
        <v>-3.9114590065924533E-5</v>
      </c>
      <c r="Y204" s="140">
        <v>-3.7158218561164676E-7</v>
      </c>
      <c r="Z204" s="141">
        <f t="shared" si="24"/>
        <v>-2.8923632888615742E-6</v>
      </c>
      <c r="AA204" s="141">
        <f t="shared" si="25"/>
        <v>4.0042728731871126E-5</v>
      </c>
      <c r="AB204" s="140">
        <f>SQRT((W204*PI()/Device!$C$3)^2+1/Device!$I$8^2)*Device!$F$3</f>
        <v>6.8122428482466955</v>
      </c>
      <c r="AC204" s="5"/>
      <c r="AD204" s="5"/>
      <c r="AE204" s="5"/>
      <c r="AF204" s="5"/>
      <c r="AG204" s="5"/>
      <c r="AH204" s="5"/>
      <c r="AI204" s="5"/>
    </row>
    <row r="205" spans="1:35">
      <c r="A205" s="112"/>
      <c r="B205" s="107">
        <f t="shared" ref="B205:V205" si="38">$Z205*SINH(B$213*$AB205)/SINH($AB205)+$AA205*SINH((1-B$213)*$AB205)/SINH($AB205)+B182</f>
        <v>1.3090983710169093E-6</v>
      </c>
      <c r="C205" s="22">
        <f t="shared" si="38"/>
        <v>-2.0028163321816641E-6</v>
      </c>
      <c r="D205" s="22">
        <f t="shared" si="38"/>
        <v>-1.8630509560684364E-6</v>
      </c>
      <c r="E205" s="22">
        <f t="shared" si="38"/>
        <v>-1.7282217995418434E-6</v>
      </c>
      <c r="F205" s="22">
        <f t="shared" si="38"/>
        <v>-1.373788929746138E-6</v>
      </c>
      <c r="G205" s="22">
        <f t="shared" si="38"/>
        <v>-1.1279344476932752E-6</v>
      </c>
      <c r="H205" s="22">
        <f t="shared" si="38"/>
        <v>-8.6974778412820947E-7</v>
      </c>
      <c r="I205" s="22">
        <f t="shared" si="38"/>
        <v>-6.99342495212692E-7</v>
      </c>
      <c r="J205" s="22">
        <f t="shared" si="38"/>
        <v>-5.4044706023457177E-7</v>
      </c>
      <c r="K205" s="22">
        <f t="shared" si="38"/>
        <v>-4.4067501054613217E-7</v>
      </c>
      <c r="L205" s="22">
        <f t="shared" si="38"/>
        <v>-3.4933893728455943E-7</v>
      </c>
      <c r="M205" s="22">
        <f t="shared" si="38"/>
        <v>-2.9722404437304291E-7</v>
      </c>
      <c r="N205" s="22">
        <f t="shared" si="38"/>
        <v>-2.4897375437495814E-7</v>
      </c>
      <c r="O205" s="22">
        <f t="shared" si="38"/>
        <v>-2.2883087272879557E-7</v>
      </c>
      <c r="P205" s="22">
        <f t="shared" si="38"/>
        <v>-2.1107192772127426E-7</v>
      </c>
      <c r="Q205" s="22">
        <f t="shared" si="38"/>
        <v>-2.1747787483184226E-7</v>
      </c>
      <c r="R205" s="22">
        <f t="shared" si="38"/>
        <v>-2.2912352388097726E-7</v>
      </c>
      <c r="S205" s="22">
        <f t="shared" si="38"/>
        <v>-2.6805100597199674E-7</v>
      </c>
      <c r="T205" s="22">
        <f t="shared" si="38"/>
        <v>-3.2154924600677662E-7</v>
      </c>
      <c r="U205" s="22">
        <f t="shared" si="38"/>
        <v>-4.1525258948429081E-7</v>
      </c>
      <c r="V205" s="107">
        <f t="shared" si="38"/>
        <v>-5.4457259778632108E-7</v>
      </c>
      <c r="W205" s="139">
        <v>13</v>
      </c>
      <c r="X205" s="140">
        <v>-2.8137541693781307E-5</v>
      </c>
      <c r="Y205" s="140">
        <v>-1.4530710108702876E-7</v>
      </c>
      <c r="Z205" s="141">
        <f t="shared" si="24"/>
        <v>-3.9926549669929592E-7</v>
      </c>
      <c r="AA205" s="141">
        <f t="shared" si="25"/>
        <v>2.9446640064798217E-5</v>
      </c>
      <c r="AB205" s="140">
        <f>SQRT((W205*PI()/Device!$C$3)^2+1/Device!$I$8^2)*Device!$F$3</f>
        <v>7.3757055383448327</v>
      </c>
      <c r="AC205" s="5"/>
      <c r="AD205" s="5"/>
      <c r="AE205" s="5"/>
      <c r="AF205" s="5"/>
      <c r="AG205" s="5"/>
      <c r="AH205" s="5"/>
      <c r="AI205" s="5"/>
    </row>
    <row r="206" spans="1:35">
      <c r="A206" s="112"/>
      <c r="B206" s="107">
        <f t="shared" ref="B206:V206" si="39">$Z206*SINH(B$213*$AB206)/SINH($AB206)+$AA206*SINH((1-B$213)*$AB206)/SINH($AB206)+B183</f>
        <v>1.618797823091172E-6</v>
      </c>
      <c r="C206" s="22">
        <f t="shared" si="39"/>
        <v>-1.0196564979237231E-6</v>
      </c>
      <c r="D206" s="22">
        <f t="shared" si="39"/>
        <v>-1.0126389513575027E-6</v>
      </c>
      <c r="E206" s="22">
        <f t="shared" si="39"/>
        <v>-9.8539402085662034E-7</v>
      </c>
      <c r="F206" s="22">
        <f t="shared" si="39"/>
        <v>-7.7555108474526262E-7</v>
      </c>
      <c r="G206" s="22">
        <f t="shared" si="39"/>
        <v>-6.3305784055679486E-7</v>
      </c>
      <c r="H206" s="22">
        <f t="shared" si="39"/>
        <v>-4.6789925498122779E-7</v>
      </c>
      <c r="I206" s="22">
        <f t="shared" si="39"/>
        <v>-3.5521262395856532E-7</v>
      </c>
      <c r="J206" s="22">
        <f t="shared" si="39"/>
        <v>-2.361742032842745E-7</v>
      </c>
      <c r="K206" s="22">
        <f t="shared" si="39"/>
        <v>-1.4366440584507423E-7</v>
      </c>
      <c r="L206" s="22">
        <f t="shared" si="39"/>
        <v>-3.4418064512799601E-8</v>
      </c>
      <c r="M206" s="22">
        <f t="shared" si="39"/>
        <v>7.6639920489691192E-8</v>
      </c>
      <c r="N206" s="22">
        <f t="shared" si="39"/>
        <v>2.2894432376166589E-7</v>
      </c>
      <c r="O206" s="22">
        <f t="shared" si="39"/>
        <v>4.2380419840699409E-7</v>
      </c>
      <c r="P206" s="22">
        <f t="shared" si="39"/>
        <v>7.1009446391580473E-7</v>
      </c>
      <c r="Q206" s="22">
        <f t="shared" si="39"/>
        <v>1.115660650119485E-6</v>
      </c>
      <c r="R206" s="22">
        <f t="shared" si="39"/>
        <v>1.720875112831278E-6</v>
      </c>
      <c r="S206" s="22">
        <f t="shared" si="39"/>
        <v>2.6077358795003422E-6</v>
      </c>
      <c r="T206" s="22">
        <f t="shared" si="39"/>
        <v>3.932760643545642E-6</v>
      </c>
      <c r="U206" s="22">
        <f t="shared" si="39"/>
        <v>5.8953776083152602E-6</v>
      </c>
      <c r="V206" s="107">
        <f t="shared" si="39"/>
        <v>8.8250409197850734E-6</v>
      </c>
      <c r="W206" s="139">
        <v>14</v>
      </c>
      <c r="X206" s="140">
        <v>-1.948293747062391E-5</v>
      </c>
      <c r="Y206" s="140">
        <v>-1.2842698460906323E-7</v>
      </c>
      <c r="Z206" s="141">
        <f t="shared" si="24"/>
        <v>8.9534679043941316E-6</v>
      </c>
      <c r="AA206" s="141">
        <f t="shared" si="25"/>
        <v>2.1101735293715082E-5</v>
      </c>
      <c r="AB206" s="140">
        <f>SQRT((W206*PI()/Device!$C$3)^2+1/Device!$I$8^2)*Device!$F$3</f>
        <v>7.9394560341652873</v>
      </c>
      <c r="AC206" s="5"/>
      <c r="AD206" s="5"/>
      <c r="AE206" s="5"/>
      <c r="AF206" s="5"/>
      <c r="AG206" s="5"/>
      <c r="AH206" s="5"/>
      <c r="AI206" s="5"/>
    </row>
    <row r="207" spans="1:35">
      <c r="A207" s="112"/>
      <c r="B207" s="107">
        <f t="shared" ref="B207:V207" si="40">$Z207*SINH(B$213*$AB207)/SINH($AB207)+$AA207*SINH((1-B$213)*$AB207)/SINH($AB207)+B184</f>
        <v>1.8398595840260885E-6</v>
      </c>
      <c r="C207" s="22">
        <f t="shared" si="40"/>
        <v>-2.3659176366663554E-7</v>
      </c>
      <c r="D207" s="22">
        <f t="shared" si="40"/>
        <v>-3.6747311463851203E-7</v>
      </c>
      <c r="E207" s="22">
        <f t="shared" si="40"/>
        <v>-4.4410507918289476E-7</v>
      </c>
      <c r="F207" s="22">
        <f t="shared" si="40"/>
        <v>-3.6622879242533106E-7</v>
      </c>
      <c r="G207" s="22">
        <f t="shared" si="40"/>
        <v>-3.1999599956843015E-7</v>
      </c>
      <c r="H207" s="22">
        <f t="shared" si="40"/>
        <v>-2.4798139563452631E-7</v>
      </c>
      <c r="I207" s="22">
        <f t="shared" si="40"/>
        <v>-2.084523004951281E-7</v>
      </c>
      <c r="J207" s="22">
        <f t="shared" si="40"/>
        <v>-1.6452552514095557E-7</v>
      </c>
      <c r="K207" s="22">
        <f t="shared" si="40"/>
        <v>-1.4469346624238391E-7</v>
      </c>
      <c r="L207" s="22">
        <f t="shared" si="40"/>
        <v>-1.2478650565933124E-7</v>
      </c>
      <c r="M207" s="22">
        <f t="shared" si="40"/>
        <v>-1.240546098745109E-7</v>
      </c>
      <c r="N207" s="22">
        <f t="shared" si="40"/>
        <v>-1.2687326570069769E-7</v>
      </c>
      <c r="O207" s="22">
        <f t="shared" si="40"/>
        <v>-1.5017389767132346E-7</v>
      </c>
      <c r="P207" s="22">
        <f t="shared" si="40"/>
        <v>-1.8571817744641318E-7</v>
      </c>
      <c r="Q207" s="22">
        <f t="shared" si="40"/>
        <v>-2.5296878497481894E-7</v>
      </c>
      <c r="R207" s="22">
        <f t="shared" si="40"/>
        <v>-3.5352436346586553E-7</v>
      </c>
      <c r="S207" s="22">
        <f t="shared" si="40"/>
        <v>-5.1679184984690573E-7</v>
      </c>
      <c r="T207" s="22">
        <f t="shared" si="40"/>
        <v>-7.629576254661728E-7</v>
      </c>
      <c r="U207" s="22">
        <f t="shared" si="40"/>
        <v>-1.1469956048901413E-6</v>
      </c>
      <c r="V207" s="107">
        <f t="shared" si="40"/>
        <v>-1.7299119793773874E-6</v>
      </c>
      <c r="W207" s="139">
        <v>15</v>
      </c>
      <c r="X207" s="140">
        <v>-1.2752371553351487E-5</v>
      </c>
      <c r="Y207" s="140">
        <v>-4.5826042166153E-8</v>
      </c>
      <c r="Z207" s="141">
        <f t="shared" si="24"/>
        <v>-1.6840859372112354E-6</v>
      </c>
      <c r="AA207" s="141">
        <f t="shared" si="25"/>
        <v>1.4592231137377577E-5</v>
      </c>
      <c r="AB207" s="140">
        <f>SQRT((W207*PI()/Device!$C$3)^2+1/Device!$I$8^2)*Device!$F$3</f>
        <v>8.503437094123008</v>
      </c>
      <c r="AC207" s="5"/>
      <c r="AD207" s="5"/>
      <c r="AE207" s="5"/>
      <c r="AF207" s="5"/>
      <c r="AG207" s="5"/>
      <c r="AH207" s="5"/>
      <c r="AI207" s="5"/>
    </row>
    <row r="208" spans="1:35">
      <c r="A208" s="112"/>
      <c r="B208" s="107">
        <f t="shared" ref="B208:V208" si="41">$Z208*SINH(B$213*$AB208)/SINH($AB208)+$AA208*SINH((1-B$213)*$AB208)/SINH($AB208)+B185</f>
        <v>2.0160080855274485E-6</v>
      </c>
      <c r="C208" s="22">
        <f t="shared" si="41"/>
        <v>3.7944863934504571E-7</v>
      </c>
      <c r="D208" s="22">
        <f t="shared" si="41"/>
        <v>1.1651329050905642E-7</v>
      </c>
      <c r="E208" s="22">
        <f t="shared" si="41"/>
        <v>-4.6246117407319063E-8</v>
      </c>
      <c r="F208" s="22">
        <f t="shared" si="41"/>
        <v>-6.7078808797692384E-8</v>
      </c>
      <c r="G208" s="22">
        <f t="shared" si="41"/>
        <v>-8.0450602424955446E-8</v>
      </c>
      <c r="H208" s="22">
        <f t="shared" si="41"/>
        <v>-5.6516152722114484E-8</v>
      </c>
      <c r="I208" s="22">
        <f t="shared" si="41"/>
        <v>-3.6479464126266336E-8</v>
      </c>
      <c r="J208" s="22">
        <f t="shared" si="41"/>
        <v>3.5738086785583797E-9</v>
      </c>
      <c r="K208" s="22">
        <f t="shared" si="41"/>
        <v>4.8399504752018943E-8</v>
      </c>
      <c r="L208" s="22">
        <f t="shared" si="41"/>
        <v>1.2098069790139595E-7</v>
      </c>
      <c r="M208" s="22">
        <f t="shared" si="41"/>
        <v>2.2167707484025376E-7</v>
      </c>
      <c r="N208" s="22">
        <f t="shared" si="41"/>
        <v>3.8178914696442611E-7</v>
      </c>
      <c r="O208" s="22">
        <f t="shared" si="41"/>
        <v>6.241828635209318E-7</v>
      </c>
      <c r="P208" s="22">
        <f t="shared" si="41"/>
        <v>1.0078458436118465E-6</v>
      </c>
      <c r="Q208" s="22">
        <f t="shared" si="41"/>
        <v>1.6046949541301068E-6</v>
      </c>
      <c r="R208" s="22">
        <f t="shared" si="41"/>
        <v>2.5467652690375634E-6</v>
      </c>
      <c r="S208" s="22">
        <f t="shared" si="41"/>
        <v>4.024178814089096E-6</v>
      </c>
      <c r="T208" s="22">
        <f t="shared" si="41"/>
        <v>6.3527198580231503E-6</v>
      </c>
      <c r="U208" s="22">
        <f t="shared" si="41"/>
        <v>1.0013545505713589E-5</v>
      </c>
      <c r="V208" s="107">
        <f t="shared" si="41"/>
        <v>1.5779512987508482E-5</v>
      </c>
      <c r="W208" s="139">
        <v>16</v>
      </c>
      <c r="X208" s="140">
        <v>-7.7031362885436312E-6</v>
      </c>
      <c r="Y208" s="140">
        <v>-3.9225508390448491E-8</v>
      </c>
      <c r="Z208" s="141">
        <f t="shared" si="24"/>
        <v>1.5818738495898931E-5</v>
      </c>
      <c r="AA208" s="141">
        <f t="shared" si="25"/>
        <v>9.7191443740710797E-6</v>
      </c>
      <c r="AB208" s="140">
        <f>SQRT((W208*PI()/Device!$C$3)^2+1/Device!$I$8^2)*Device!$F$3</f>
        <v>9.0676056968838967</v>
      </c>
      <c r="AC208" s="5"/>
      <c r="AD208" s="5"/>
      <c r="AE208" s="5"/>
      <c r="AF208" s="5"/>
      <c r="AG208" s="5"/>
      <c r="AH208" s="5"/>
      <c r="AI208" s="5"/>
    </row>
    <row r="209" spans="1:35">
      <c r="A209" s="112"/>
      <c r="B209" s="107">
        <f t="shared" ref="B209:V209" si="42">$Z209*SINH(B$213*$AB209)/SINH($AB209)+$AA209*SINH((1-B$213)*$AB209)/SINH($AB209)+B186</f>
        <v>2.1371916887915319E-6</v>
      </c>
      <c r="C209" s="22">
        <f t="shared" si="42"/>
        <v>8.249258007573558E-7</v>
      </c>
      <c r="D209" s="22">
        <f t="shared" si="42"/>
        <v>4.4369582873974457E-7</v>
      </c>
      <c r="E209" s="22">
        <f t="shared" si="42"/>
        <v>2.0787720834168384E-7</v>
      </c>
      <c r="F209" s="22">
        <f t="shared" si="42"/>
        <v>1.057614865507484E-7</v>
      </c>
      <c r="G209" s="22">
        <f t="shared" si="42"/>
        <v>3.9370588460563183E-8</v>
      </c>
      <c r="H209" s="22">
        <f t="shared" si="42"/>
        <v>1.2069807937725522E-8</v>
      </c>
      <c r="I209" s="22">
        <f t="shared" si="42"/>
        <v>-8.7302005357171944E-9</v>
      </c>
      <c r="J209" s="22">
        <f t="shared" si="42"/>
        <v>-1.6483540851644277E-8</v>
      </c>
      <c r="K209" s="22">
        <f t="shared" si="42"/>
        <v>-2.6404001493661264E-8</v>
      </c>
      <c r="L209" s="22">
        <f t="shared" si="42"/>
        <v>-3.2984835999864959E-8</v>
      </c>
      <c r="M209" s="22">
        <f t="shared" si="42"/>
        <v>-4.6211887785847235E-8</v>
      </c>
      <c r="N209" s="22">
        <f t="shared" si="42"/>
        <v>-6.3346727599173961E-8</v>
      </c>
      <c r="O209" s="22">
        <f t="shared" si="42"/>
        <v>-9.4516635716499133E-8</v>
      </c>
      <c r="P209" s="22">
        <f t="shared" si="42"/>
        <v>-1.4238064558806109E-7</v>
      </c>
      <c r="Q209" s="22">
        <f t="shared" si="42"/>
        <v>-2.2306278877249568E-7</v>
      </c>
      <c r="R209" s="22">
        <f t="shared" si="42"/>
        <v>-3.5160850526798395E-7</v>
      </c>
      <c r="S209" s="22">
        <f t="shared" si="42"/>
        <v>-5.6248676905037187E-7</v>
      </c>
      <c r="T209" s="22">
        <f t="shared" si="42"/>
        <v>-9.0188799908081963E-7</v>
      </c>
      <c r="U209" s="22">
        <f t="shared" si="42"/>
        <v>-1.4536956225076217E-6</v>
      </c>
      <c r="V209" s="107">
        <f t="shared" si="42"/>
        <v>-2.3447990290779725E-6</v>
      </c>
      <c r="W209" s="139">
        <v>17</v>
      </c>
      <c r="X209" s="140">
        <v>-4.084437121493714E-6</v>
      </c>
      <c r="Y209" s="140">
        <v>-1.2077623904142972E-8</v>
      </c>
      <c r="Z209" s="141">
        <f t="shared" si="24"/>
        <v>-2.3327214051738295E-6</v>
      </c>
      <c r="AA209" s="141">
        <f t="shared" si="25"/>
        <v>6.2216288102852459E-6</v>
      </c>
      <c r="AB209" s="140">
        <f>SQRT((W209*PI()/Device!$C$3)^2+1/Device!$I$8^2)*Device!$F$3</f>
        <v>9.6319288878088205</v>
      </c>
      <c r="AC209" s="5"/>
      <c r="AD209" s="5"/>
      <c r="AE209" s="5"/>
      <c r="AF209" s="5"/>
      <c r="AG209" s="5"/>
      <c r="AH209" s="5"/>
      <c r="AI209" s="5"/>
    </row>
    <row r="210" spans="1:35">
      <c r="A210" s="112"/>
      <c r="B210" s="107">
        <f t="shared" ref="B210:V210" si="43">$Z210*SINH(B$213*$AB210)/SINH($AB210)+$AA210*SINH((1-B$213)*$AB210)/SINH($AB210)+B187</f>
        <v>2.2227189942954095E-6</v>
      </c>
      <c r="C210" s="22">
        <f t="shared" si="43"/>
        <v>1.1217162927736649E-6</v>
      </c>
      <c r="D210" s="22">
        <f t="shared" si="43"/>
        <v>6.4786851783862361E-7</v>
      </c>
      <c r="E210" s="22">
        <f t="shared" si="43"/>
        <v>3.6332889115831126E-7</v>
      </c>
      <c r="F210" s="22">
        <f t="shared" si="43"/>
        <v>2.1263731882688499E-7</v>
      </c>
      <c r="G210" s="22">
        <f t="shared" si="43"/>
        <v>1.2283596151224476E-7</v>
      </c>
      <c r="H210" s="22">
        <f t="shared" si="43"/>
        <v>7.882279470248308E-8</v>
      </c>
      <c r="I210" s="22">
        <f t="shared" si="43"/>
        <v>5.7287899865218262E-8</v>
      </c>
      <c r="J210" s="22">
        <f t="shared" si="43"/>
        <v>5.7746119443511455E-8</v>
      </c>
      <c r="K210" s="22">
        <f t="shared" si="43"/>
        <v>7.4364041132562463E-8</v>
      </c>
      <c r="L210" s="22">
        <f t="shared" si="43"/>
        <v>1.1512234124999188E-7</v>
      </c>
      <c r="M210" s="22">
        <f t="shared" si="43"/>
        <v>1.87085886132232E-7</v>
      </c>
      <c r="N210" s="22">
        <f t="shared" si="43"/>
        <v>3.1202183669506857E-7</v>
      </c>
      <c r="O210" s="22">
        <f t="shared" si="43"/>
        <v>5.2039710168724113E-7</v>
      </c>
      <c r="P210" s="22">
        <f t="shared" si="43"/>
        <v>8.6968502094303883E-7</v>
      </c>
      <c r="Q210" s="22">
        <f t="shared" si="43"/>
        <v>1.4505070581910759E-6</v>
      </c>
      <c r="R210" s="22">
        <f t="shared" si="43"/>
        <v>2.4189519805488019E-6</v>
      </c>
      <c r="S210" s="22">
        <f t="shared" si="43"/>
        <v>4.0304182088772944E-6</v>
      </c>
      <c r="T210" s="22">
        <f t="shared" si="43"/>
        <v>6.7145769177644007E-6</v>
      </c>
      <c r="U210" s="22">
        <f t="shared" si="43"/>
        <v>1.1182725877418629E-5</v>
      </c>
      <c r="V210" s="107">
        <f t="shared" si="43"/>
        <v>1.8623260257128837E-5</v>
      </c>
      <c r="W210" s="139">
        <v>18</v>
      </c>
      <c r="X210" s="140">
        <v>-1.7096110617065416E-6</v>
      </c>
      <c r="Y210" s="140">
        <v>-5.8264189365967515E-9</v>
      </c>
      <c r="Z210" s="141">
        <f t="shared" si="24"/>
        <v>1.8629086676065435E-5</v>
      </c>
      <c r="AA210" s="141">
        <f t="shared" si="25"/>
        <v>3.9323300560019509E-6</v>
      </c>
      <c r="AB210" s="140">
        <f>SQRT((W210*PI()/Device!$C$3)^2+1/Device!$I$8^2)*Device!$F$3</f>
        <v>10.196380999680297</v>
      </c>
      <c r="AC210" s="5"/>
      <c r="AD210" s="5"/>
      <c r="AE210" s="5"/>
      <c r="AF210" s="5"/>
      <c r="AG210" s="5"/>
      <c r="AH210" s="5"/>
      <c r="AI210" s="5"/>
    </row>
    <row r="211" spans="1:35">
      <c r="A211" s="112"/>
      <c r="B211" s="107">
        <f t="shared" ref="B211:V211" si="44">$Z211*SINH(B$213*$AB211)/SINH($AB211)+$AA211*SINH((1-B$213)*$AB211)/SINH($AB211)+B188</f>
        <v>2.2698436048900466E-6</v>
      </c>
      <c r="C211" s="22">
        <f t="shared" si="44"/>
        <v>1.2741307306770382E-6</v>
      </c>
      <c r="D211" s="22">
        <f t="shared" si="44"/>
        <v>7.3781519775296435E-7</v>
      </c>
      <c r="E211" s="22">
        <f t="shared" si="44"/>
        <v>4.2421194321608786E-7</v>
      </c>
      <c r="F211" s="22">
        <f t="shared" si="44"/>
        <v>2.4546292403659674E-7</v>
      </c>
      <c r="G211" s="22">
        <f t="shared" si="44"/>
        <v>1.404193910189666E-7</v>
      </c>
      <c r="H211" s="22">
        <f t="shared" si="44"/>
        <v>8.0179855249688145E-8</v>
      </c>
      <c r="I211" s="22">
        <f t="shared" si="44"/>
        <v>4.4013826442308803E-8</v>
      </c>
      <c r="J211" s="22">
        <f t="shared" si="44"/>
        <v>2.2522800565207564E-8</v>
      </c>
      <c r="K211" s="22">
        <f t="shared" si="44"/>
        <v>7.859062089413411E-9</v>
      </c>
      <c r="L211" s="22">
        <f t="shared" si="44"/>
        <v>-3.4266519901718426E-9</v>
      </c>
      <c r="M211" s="22">
        <f t="shared" si="44"/>
        <v>-1.561419687365864E-8</v>
      </c>
      <c r="N211" s="22">
        <f t="shared" si="44"/>
        <v>-3.1653460507682816E-8</v>
      </c>
      <c r="O211" s="22">
        <f t="shared" si="44"/>
        <v>-5.6977250451264322E-8</v>
      </c>
      <c r="P211" s="22">
        <f t="shared" si="44"/>
        <v>-9.8560910246449605E-8</v>
      </c>
      <c r="Q211" s="22">
        <f t="shared" si="44"/>
        <v>-1.6926890374837314E-7</v>
      </c>
      <c r="R211" s="22">
        <f t="shared" si="44"/>
        <v>-2.896089670401055E-7</v>
      </c>
      <c r="S211" s="22">
        <f t="shared" si="44"/>
        <v>-4.9571434518329287E-7</v>
      </c>
      <c r="T211" s="22">
        <f t="shared" si="44"/>
        <v>-8.482730446814084E-7</v>
      </c>
      <c r="U211" s="22">
        <f t="shared" si="44"/>
        <v>-1.4522097220710271E-6</v>
      </c>
      <c r="V211" s="107">
        <f t="shared" si="44"/>
        <v>-2.486154836512538E-6</v>
      </c>
      <c r="W211" s="139">
        <v>19</v>
      </c>
      <c r="X211" s="140">
        <v>-3.981095363870206E-7</v>
      </c>
      <c r="Y211" s="140">
        <v>-1.4300326117354701E-9</v>
      </c>
      <c r="Z211" s="141">
        <f t="shared" si="24"/>
        <v>-2.4847248039008026E-6</v>
      </c>
      <c r="AA211" s="141">
        <f t="shared" si="25"/>
        <v>2.6679531412770677E-6</v>
      </c>
      <c r="AB211" s="140">
        <f>SQRT((W211*PI()/Device!$C$3)^2+1/Device!$I$8^2)*Device!$F$3</f>
        <v>10.760941745343077</v>
      </c>
      <c r="AC211" s="5"/>
      <c r="AD211" s="5"/>
      <c r="AE211" s="5"/>
      <c r="AF211" s="5"/>
      <c r="AG211" s="5"/>
      <c r="AH211" s="5"/>
      <c r="AI211" s="5"/>
    </row>
    <row r="212" spans="1:35">
      <c r="A212" s="112"/>
      <c r="B212" s="107">
        <f t="shared" ref="B212:V212" si="45">$Z212*SINH(B$213*$AB212)/SINH($AB212)+$AA212*SINH((1-B$213)*$AB212)/SINH($AB212)+B189</f>
        <v>1.1428858707140211E-6</v>
      </c>
      <c r="C212" s="22">
        <f t="shared" si="45"/>
        <v>6.4931623554410622E-7</v>
      </c>
      <c r="D212" s="22">
        <f t="shared" si="45"/>
        <v>3.6889181143958175E-7</v>
      </c>
      <c r="E212" s="22">
        <f t="shared" si="45"/>
        <v>2.0987249884673195E-7</v>
      </c>
      <c r="F212" s="22">
        <f t="shared" si="45"/>
        <v>1.1987592149799718E-7</v>
      </c>
      <c r="G212" s="22">
        <f t="shared" si="45"/>
        <v>6.9330329318455657E-8</v>
      </c>
      <c r="H212" s="22">
        <f t="shared" si="45"/>
        <v>4.158837187631498E-8</v>
      </c>
      <c r="I212" s="22">
        <f t="shared" si="45"/>
        <v>2.7535959159502461E-8</v>
      </c>
      <c r="J212" s="22">
        <f t="shared" si="45"/>
        <v>2.2537555021191246E-8</v>
      </c>
      <c r="K212" s="22">
        <f t="shared" si="45"/>
        <v>2.4957704530217633E-8</v>
      </c>
      <c r="L212" s="22">
        <f t="shared" si="45"/>
        <v>3.5588031261714461E-8</v>
      </c>
      <c r="M212" s="22">
        <f t="shared" si="45"/>
        <v>5.7936308177028432E-8</v>
      </c>
      <c r="N212" s="22">
        <f t="shared" si="45"/>
        <v>9.9355622536437518E-8</v>
      </c>
      <c r="O212" s="22">
        <f t="shared" si="45"/>
        <v>1.7348922026380916E-7</v>
      </c>
      <c r="P212" s="22">
        <f t="shared" si="45"/>
        <v>3.0474361964252734E-7</v>
      </c>
      <c r="Q212" s="22">
        <f t="shared" si="45"/>
        <v>5.3634213845929263E-7</v>
      </c>
      <c r="R212" s="22">
        <f t="shared" si="45"/>
        <v>9.4454001096766282E-7</v>
      </c>
      <c r="S212" s="22">
        <f t="shared" si="45"/>
        <v>1.6637493126219075E-6</v>
      </c>
      <c r="T212" s="22">
        <f t="shared" si="45"/>
        <v>2.9307806357322093E-6</v>
      </c>
      <c r="U212" s="22">
        <f t="shared" si="45"/>
        <v>5.1628395526225424E-6</v>
      </c>
      <c r="V212" s="107">
        <f t="shared" si="45"/>
        <v>9.0948695649381805E-6</v>
      </c>
      <c r="W212" s="139">
        <v>20</v>
      </c>
      <c r="X212" s="140">
        <v>2.8941119568077037E-9</v>
      </c>
      <c r="Y212" s="140">
        <v>8.7328666081006769E-10</v>
      </c>
      <c r="Z212" s="141">
        <f t="shared" si="24"/>
        <v>9.093996278277371E-6</v>
      </c>
      <c r="AA212" s="141">
        <f t="shared" si="25"/>
        <v>1.1399917587572134E-6</v>
      </c>
      <c r="AB212" s="140">
        <f>SQRT((W212*PI()/Device!$C$3)^2+1/Device!$I$8^2)*Device!$F$3</f>
        <v>11.32559487920541</v>
      </c>
      <c r="AC212" s="5"/>
      <c r="AD212" s="5"/>
      <c r="AE212" s="5"/>
      <c r="AF212" s="5"/>
      <c r="AG212" s="5"/>
      <c r="AH212" s="5"/>
      <c r="AI212" s="5"/>
    </row>
    <row r="213" spans="1:35">
      <c r="A213" s="112"/>
      <c r="B213" s="143">
        <v>0</v>
      </c>
      <c r="C213" s="143">
        <v>0.05</v>
      </c>
      <c r="D213" s="143">
        <v>0.1</v>
      </c>
      <c r="E213" s="143">
        <v>0.15</v>
      </c>
      <c r="F213" s="143">
        <v>0.2</v>
      </c>
      <c r="G213" s="143">
        <v>0.25</v>
      </c>
      <c r="H213" s="143">
        <v>0.3</v>
      </c>
      <c r="I213" s="143">
        <v>0.35</v>
      </c>
      <c r="J213" s="143">
        <v>0.4</v>
      </c>
      <c r="K213" s="143">
        <v>0.45</v>
      </c>
      <c r="L213" s="143">
        <v>0.5</v>
      </c>
      <c r="M213" s="143">
        <v>0.55000000000000004</v>
      </c>
      <c r="N213" s="143">
        <v>0.6</v>
      </c>
      <c r="O213" s="143">
        <v>0.65</v>
      </c>
      <c r="P213" s="143">
        <v>0.7</v>
      </c>
      <c r="Q213" s="143">
        <v>0.75</v>
      </c>
      <c r="R213" s="143">
        <v>0.8</v>
      </c>
      <c r="S213" s="143">
        <v>0.85</v>
      </c>
      <c r="T213" s="143">
        <v>0.9</v>
      </c>
      <c r="U213" s="143">
        <v>0.95</v>
      </c>
      <c r="V213" s="143">
        <v>1</v>
      </c>
      <c r="W213" t="s">
        <v>208</v>
      </c>
      <c r="X213" s="22"/>
      <c r="Y213" s="22"/>
      <c r="Z213" s="22"/>
      <c r="AA213" s="22"/>
      <c r="AB213" s="22"/>
      <c r="AC213" s="5"/>
      <c r="AD213" s="5"/>
      <c r="AE213" s="5"/>
      <c r="AF213" s="5"/>
      <c r="AG213" s="5"/>
      <c r="AH213" s="5"/>
      <c r="AI213" s="5"/>
    </row>
    <row r="214" spans="1:35">
      <c r="A214" s="1"/>
      <c r="B214" s="11"/>
      <c r="C214" s="11"/>
      <c r="D214" s="11"/>
      <c r="E214" s="11"/>
      <c r="F214" s="11"/>
      <c r="G214" s="11"/>
      <c r="H214" s="11"/>
      <c r="I214" s="11"/>
      <c r="J214" s="11"/>
      <c r="K214" s="11"/>
      <c r="L214" s="11"/>
      <c r="Z214" s="5"/>
      <c r="AA214" s="5"/>
      <c r="AB214" s="5"/>
      <c r="AC214" s="5"/>
      <c r="AD214" s="5"/>
      <c r="AE214" s="5"/>
      <c r="AF214" s="5"/>
      <c r="AG214" s="5"/>
      <c r="AH214" s="5"/>
      <c r="AI214" s="5"/>
    </row>
    <row r="215" spans="1:35">
      <c r="A215" s="112"/>
      <c r="B215" t="s">
        <v>273</v>
      </c>
      <c r="C215" s="112"/>
      <c r="D215"/>
      <c r="E215"/>
      <c r="F215"/>
      <c r="G215"/>
      <c r="H215"/>
      <c r="I215" s="146" t="s">
        <v>232</v>
      </c>
      <c r="J215"/>
      <c r="K215"/>
      <c r="L215"/>
      <c r="M215"/>
      <c r="N215"/>
      <c r="O215"/>
      <c r="P215"/>
      <c r="Q215"/>
      <c r="R215"/>
      <c r="S215"/>
      <c r="T215"/>
      <c r="U215"/>
      <c r="V215"/>
    </row>
    <row r="216" spans="1:35">
      <c r="A216" s="112"/>
      <c r="B216" s="147">
        <f t="array" ref="B216:V236">TRANSPOSE(MMULT(Transform!$B$6:$V$26,B192:V212))</f>
        <v>1.8530694958900536E-3</v>
      </c>
      <c r="C216" s="147">
        <v>1.8677295944445574E-3</v>
      </c>
      <c r="D216" s="135">
        <v>1.9955634416423135E-3</v>
      </c>
      <c r="E216" s="135">
        <v>2.134670678832851E-3</v>
      </c>
      <c r="F216" s="135">
        <v>2.27902313301768E-3</v>
      </c>
      <c r="G216" s="135">
        <v>2.4226605080780788E-3</v>
      </c>
      <c r="H216" s="135">
        <v>2.5607669377922491E-3</v>
      </c>
      <c r="I216" s="147">
        <v>2.6897570536648201E-3</v>
      </c>
      <c r="J216" s="135">
        <v>2.8067521231371676E-3</v>
      </c>
      <c r="K216" s="135">
        <v>2.9093684910984187E-3</v>
      </c>
      <c r="L216" s="135">
        <v>2.9955853694696418E-3</v>
      </c>
      <c r="M216" s="135">
        <v>3.0637499596911674E-3</v>
      </c>
      <c r="N216" s="135">
        <v>3.1125999387742898E-3</v>
      </c>
      <c r="O216" s="135">
        <v>3.1413559302408134E-3</v>
      </c>
      <c r="P216" s="135">
        <v>3.1498666856863309E-3</v>
      </c>
      <c r="Q216" s="135">
        <v>3.1389287106973205E-3</v>
      </c>
      <c r="R216" s="135">
        <v>3.1109008323606429E-3</v>
      </c>
      <c r="S216" s="135">
        <v>3.0708120873794171E-3</v>
      </c>
      <c r="T216" s="135">
        <v>3.0276168478649921E-3</v>
      </c>
      <c r="U216" s="135">
        <v>2.9938005182857143E-3</v>
      </c>
      <c r="V216" s="135">
        <v>2.9809623842742081E-3</v>
      </c>
    </row>
    <row r="217" spans="1:35">
      <c r="A217" s="112"/>
      <c r="B217" s="148">
        <v>2.1704040750506722E-3</v>
      </c>
      <c r="C217" s="148">
        <v>2.2558051992253815E-3</v>
      </c>
      <c r="D217" s="102">
        <v>2.4454945958996429E-3</v>
      </c>
      <c r="E217" s="102">
        <v>2.595860540217613E-3</v>
      </c>
      <c r="F217" s="102">
        <v>2.7420712164635186E-3</v>
      </c>
      <c r="G217" s="102">
        <v>2.8862824547613544E-3</v>
      </c>
      <c r="H217" s="102">
        <v>3.0234262377977494E-3</v>
      </c>
      <c r="I217" s="148">
        <v>3.1511230385450921E-3</v>
      </c>
      <c r="J217" s="102">
        <v>3.2663884527606079E-3</v>
      </c>
      <c r="K217" s="102">
        <v>3.3673566883315477E-3</v>
      </c>
      <c r="L217" s="102">
        <v>3.451918224589449E-3</v>
      </c>
      <c r="M217" s="102">
        <v>3.5186903305686689E-3</v>
      </c>
      <c r="N217" s="102">
        <v>3.5662959483246282E-3</v>
      </c>
      <c r="O217" s="102">
        <v>3.5940716892813207E-3</v>
      </c>
      <c r="P217" s="102">
        <v>3.6016755277109135E-3</v>
      </c>
      <c r="Q217" s="102">
        <v>3.5898516994241768E-3</v>
      </c>
      <c r="R217" s="102">
        <v>3.5606260238620902E-3</v>
      </c>
      <c r="S217" s="102">
        <v>3.5188576241371758E-3</v>
      </c>
      <c r="T217" s="102">
        <v>3.4733970315609401E-3</v>
      </c>
      <c r="U217" s="102">
        <v>3.4374123896380115E-3</v>
      </c>
      <c r="V217" s="102">
        <v>3.4236053646926907E-3</v>
      </c>
    </row>
    <row r="218" spans="1:35">
      <c r="A218" s="112"/>
      <c r="B218" s="148">
        <v>2.3364161269306288E-3</v>
      </c>
      <c r="C218" s="148">
        <v>2.4254313303312099E-3</v>
      </c>
      <c r="D218" s="102">
        <v>2.6137419717036908E-3</v>
      </c>
      <c r="E218" s="102">
        <v>2.7719736823761981E-3</v>
      </c>
      <c r="F218" s="102">
        <v>2.9205259095402077E-3</v>
      </c>
      <c r="G218" s="102">
        <v>3.0651757822915053E-3</v>
      </c>
      <c r="H218" s="102">
        <v>3.2015807020777244E-3</v>
      </c>
      <c r="I218" s="148">
        <v>3.3279919233928667E-3</v>
      </c>
      <c r="J218" s="102">
        <v>3.4416766527538205E-3</v>
      </c>
      <c r="K218" s="102">
        <v>3.5410289664385333E-3</v>
      </c>
      <c r="L218" s="102">
        <v>3.6240423334998337E-3</v>
      </c>
      <c r="M218" s="102">
        <v>3.6894450732711413E-3</v>
      </c>
      <c r="N218" s="102">
        <v>3.7358713211654731E-3</v>
      </c>
      <c r="O218" s="102">
        <v>3.7626576335096714E-3</v>
      </c>
      <c r="P218" s="102">
        <v>3.769359489594656E-3</v>
      </c>
      <c r="Q218" s="102">
        <v>3.756562699348175E-3</v>
      </c>
      <c r="R218" s="102">
        <v>3.7260036225483751E-3</v>
      </c>
      <c r="S218" s="102">
        <v>3.6822450448715364E-3</v>
      </c>
      <c r="T218" s="102">
        <v>3.6340960524994257E-3</v>
      </c>
      <c r="U218" s="102">
        <v>3.5955107647098949E-3</v>
      </c>
      <c r="V218" s="102">
        <v>3.5805892358420038E-3</v>
      </c>
    </row>
    <row r="219" spans="1:35">
      <c r="A219" s="112"/>
      <c r="B219" s="148">
        <v>2.4770773232531589E-3</v>
      </c>
      <c r="C219" s="148">
        <v>2.5670526974918739E-3</v>
      </c>
      <c r="D219" s="102">
        <v>2.7532183145335858E-3</v>
      </c>
      <c r="E219" s="102">
        <v>2.9167715165356249E-3</v>
      </c>
      <c r="F219" s="102">
        <v>3.0678394522013837E-3</v>
      </c>
      <c r="G219" s="102">
        <v>3.212958651236766E-3</v>
      </c>
      <c r="H219" s="102">
        <v>3.3488102059262542E-3</v>
      </c>
      <c r="I219" s="148">
        <v>3.4740387542157814E-3</v>
      </c>
      <c r="J219" s="102">
        <v>3.5862932624315274E-3</v>
      </c>
      <c r="K219" s="102">
        <v>3.684128584769659E-3</v>
      </c>
      <c r="L219" s="102">
        <v>3.7657081381441554E-3</v>
      </c>
      <c r="M219" s="102">
        <v>3.8298109683264549E-3</v>
      </c>
      <c r="N219" s="102">
        <v>3.8751249063882407E-3</v>
      </c>
      <c r="O219" s="102">
        <v>3.9009419499201462E-3</v>
      </c>
      <c r="P219" s="102">
        <v>3.9067409875759036E-3</v>
      </c>
      <c r="Q219" s="102">
        <v>3.892900720463559E-3</v>
      </c>
      <c r="R219" s="102">
        <v>3.8608586754576698E-3</v>
      </c>
      <c r="S219" s="102">
        <v>3.8147953169776214E-3</v>
      </c>
      <c r="T219" s="102">
        <v>3.7634791104999054E-3</v>
      </c>
      <c r="U219" s="102">
        <v>3.7218028123921659E-3</v>
      </c>
      <c r="V219" s="102">
        <v>3.7055754150427675E-3</v>
      </c>
    </row>
    <row r="220" spans="1:35">
      <c r="A220" s="112"/>
      <c r="B220" s="148">
        <v>2.5866546815824141E-3</v>
      </c>
      <c r="C220" s="148">
        <v>2.6717821054620308E-3</v>
      </c>
      <c r="D220" s="102">
        <v>2.8509690333601611E-3</v>
      </c>
      <c r="E220" s="102">
        <v>3.0180963847176623E-3</v>
      </c>
      <c r="F220" s="102">
        <v>3.171678634338807E-3</v>
      </c>
      <c r="G220" s="102">
        <v>3.317342380467114E-3</v>
      </c>
      <c r="H220" s="102">
        <v>3.4527757934606188E-3</v>
      </c>
      <c r="I220" s="148">
        <v>3.5769373286938157E-3</v>
      </c>
      <c r="J220" s="102">
        <v>3.6878863714354245E-3</v>
      </c>
      <c r="K220" s="102">
        <v>3.7843102179705938E-3</v>
      </c>
      <c r="L220" s="102">
        <v>3.864554837831974E-3</v>
      </c>
      <c r="M220" s="102">
        <v>3.9274331191062562E-3</v>
      </c>
      <c r="N220" s="102">
        <v>3.9716932916697943E-3</v>
      </c>
      <c r="O220" s="102">
        <v>3.9965698347765042E-3</v>
      </c>
      <c r="P220" s="102">
        <v>4.0014645120883558E-3</v>
      </c>
      <c r="Q220" s="102">
        <v>3.9865255812959856E-3</v>
      </c>
      <c r="R220" s="102">
        <v>3.9528580785633165E-3</v>
      </c>
      <c r="S220" s="102">
        <v>3.9041834991844272E-3</v>
      </c>
      <c r="T220" s="102">
        <v>3.8491841111127569E-3</v>
      </c>
      <c r="U220" s="102">
        <v>3.8038672428534529E-3</v>
      </c>
      <c r="V220" s="102">
        <v>3.7861064166107784E-3</v>
      </c>
    </row>
    <row r="221" spans="1:35">
      <c r="A221" s="112"/>
      <c r="B221" s="148">
        <v>2.6800836358189697E-3</v>
      </c>
      <c r="C221" s="148">
        <v>2.7613214910144584E-3</v>
      </c>
      <c r="D221" s="102">
        <v>2.9351393756353664E-3</v>
      </c>
      <c r="E221" s="102">
        <v>3.1047869857885831E-3</v>
      </c>
      <c r="F221" s="102">
        <v>3.2608001045309355E-3</v>
      </c>
      <c r="G221" s="102">
        <v>3.4071007292088532E-3</v>
      </c>
      <c r="H221" s="102">
        <v>3.5422276026755377E-3</v>
      </c>
      <c r="I221" s="148">
        <v>3.6654440919318878E-3</v>
      </c>
      <c r="J221" s="102">
        <v>3.7752036044095072E-3</v>
      </c>
      <c r="K221" s="102">
        <v>3.8703266740709058E-3</v>
      </c>
      <c r="L221" s="102">
        <v>3.9493315821471954E-3</v>
      </c>
      <c r="M221" s="102">
        <v>4.0110656909936749E-3</v>
      </c>
      <c r="N221" s="102">
        <v>4.0543299290332225E-3</v>
      </c>
      <c r="O221" s="102">
        <v>4.0783012525647169E-3</v>
      </c>
      <c r="P221" s="102">
        <v>4.0822938468487099E-3</v>
      </c>
      <c r="Q221" s="102">
        <v>4.0662133899171176E-3</v>
      </c>
      <c r="R221" s="102">
        <v>4.0307884032464358E-3</v>
      </c>
      <c r="S221" s="102">
        <v>3.9792008997536522E-3</v>
      </c>
      <c r="T221" s="102">
        <v>3.9199588585044952E-3</v>
      </c>
      <c r="U221" s="102">
        <v>3.8703746350795248E-3</v>
      </c>
      <c r="V221" s="102">
        <v>3.8508146439377006E-3</v>
      </c>
    </row>
    <row r="222" spans="1:35">
      <c r="A222" s="112"/>
      <c r="B222" s="148">
        <v>2.7554609466561753E-3</v>
      </c>
      <c r="C222" s="148">
        <v>2.8320683537678311E-3</v>
      </c>
      <c r="D222" s="102">
        <v>3.0002997125134789E-3</v>
      </c>
      <c r="E222" s="102">
        <v>3.1719260372279675E-3</v>
      </c>
      <c r="F222" s="102">
        <v>3.3302735258322973E-3</v>
      </c>
      <c r="G222" s="102">
        <v>3.4772944294975527E-3</v>
      </c>
      <c r="H222" s="102">
        <v>3.6122070319207248E-3</v>
      </c>
      <c r="I222" s="148">
        <v>3.7345929310060744E-3</v>
      </c>
      <c r="J222" s="102">
        <v>3.8432689557519571E-3</v>
      </c>
      <c r="K222" s="102">
        <v>3.9371980319327831E-3</v>
      </c>
      <c r="L222" s="102">
        <v>4.015053264876286E-3</v>
      </c>
      <c r="M222" s="102">
        <v>4.0757226151068998E-3</v>
      </c>
      <c r="N222" s="102">
        <v>4.1180476124208897E-3</v>
      </c>
      <c r="O222" s="102">
        <v>4.1411524400403518E-3</v>
      </c>
      <c r="P222" s="102">
        <v>4.1442506522096807E-3</v>
      </c>
      <c r="Q222" s="102">
        <v>4.1269985171354402E-3</v>
      </c>
      <c r="R222" s="102">
        <v>4.0896998999957364E-3</v>
      </c>
      <c r="S222" s="102">
        <v>4.0349069199205724E-3</v>
      </c>
      <c r="T222" s="102">
        <v>3.9708165680648003E-3</v>
      </c>
      <c r="U222" s="102">
        <v>3.9162455967107794E-3</v>
      </c>
      <c r="V222" s="102">
        <v>3.8945798857396761E-3</v>
      </c>
    </row>
    <row r="223" spans="1:35">
      <c r="A223" s="112"/>
      <c r="B223" s="148">
        <v>2.8187004743777987E-3</v>
      </c>
      <c r="C223" s="148">
        <v>2.8921568729259081E-3</v>
      </c>
      <c r="D223" s="102">
        <v>3.0568285088092085E-3</v>
      </c>
      <c r="E223" s="102">
        <v>3.2303112085202454E-3</v>
      </c>
      <c r="F223" s="102">
        <v>3.3909147746368474E-3</v>
      </c>
      <c r="G223" s="102">
        <v>3.5387278629383139E-3</v>
      </c>
      <c r="H223" s="102">
        <v>3.6735059609193424E-3</v>
      </c>
      <c r="I223" s="148">
        <v>3.7951689517949209E-3</v>
      </c>
      <c r="J223" s="102">
        <v>3.9028623241338491E-3</v>
      </c>
      <c r="K223" s="102">
        <v>3.9957016633344541E-3</v>
      </c>
      <c r="L223" s="102">
        <v>4.0724953721416801E-3</v>
      </c>
      <c r="M223" s="102">
        <v>4.132179408611332E-3</v>
      </c>
      <c r="N223" s="102">
        <v>4.1736227248857947E-3</v>
      </c>
      <c r="O223" s="102">
        <v>4.1959035126076759E-3</v>
      </c>
      <c r="P223" s="102">
        <v>4.1981215286495477E-3</v>
      </c>
      <c r="Q223" s="102">
        <v>4.1796807625253769E-3</v>
      </c>
      <c r="R223" s="102">
        <v>4.1404107996546227E-3</v>
      </c>
      <c r="S223" s="102">
        <v>4.0821327423079283E-3</v>
      </c>
      <c r="T223" s="102">
        <v>4.012535432826694E-3</v>
      </c>
      <c r="U223" s="102">
        <v>3.9521438942720921E-3</v>
      </c>
      <c r="V223" s="102">
        <v>3.9280198703499003E-3</v>
      </c>
    </row>
    <row r="224" spans="1:35">
      <c r="A224" s="112" t="s">
        <v>179</v>
      </c>
      <c r="B224" s="148">
        <v>2.8687757870165601E-3</v>
      </c>
      <c r="C224" s="148">
        <v>2.939424110216558E-3</v>
      </c>
      <c r="D224" s="102">
        <v>3.1014861954544392E-3</v>
      </c>
      <c r="E224" s="102">
        <v>3.2770141058684147E-3</v>
      </c>
      <c r="F224" s="102">
        <v>3.4398304661297004E-3</v>
      </c>
      <c r="G224" s="102">
        <v>3.5884910038963204E-3</v>
      </c>
      <c r="H224" s="102">
        <v>3.7232011834362651E-3</v>
      </c>
      <c r="I224" s="148">
        <v>3.8442387492399347E-3</v>
      </c>
      <c r="J224" s="102">
        <v>3.9510434597579544E-3</v>
      </c>
      <c r="K224" s="102">
        <v>4.0428924111139443E-3</v>
      </c>
      <c r="L224" s="102">
        <v>4.1187094410427205E-3</v>
      </c>
      <c r="M224" s="102">
        <v>4.177486112368181E-3</v>
      </c>
      <c r="N224" s="102">
        <v>4.2181053295099989E-3</v>
      </c>
      <c r="O224" s="102">
        <v>4.2396077524787974E-3</v>
      </c>
      <c r="P224" s="102">
        <v>4.2409663727501186E-3</v>
      </c>
      <c r="Q224" s="102">
        <v>4.2213347309922704E-3</v>
      </c>
      <c r="R224" s="102">
        <v>4.1800178521827162E-3</v>
      </c>
      <c r="S224" s="102">
        <v>4.1179964311765785E-3</v>
      </c>
      <c r="T224" s="102">
        <v>4.0421758454460745E-3</v>
      </c>
      <c r="U224" s="102">
        <v>3.9749901196256404E-3</v>
      </c>
      <c r="V224" s="102">
        <v>3.9480044777175875E-3</v>
      </c>
    </row>
    <row r="225" spans="1:22">
      <c r="A225" s="112" t="s">
        <v>203</v>
      </c>
      <c r="B225" s="148">
        <v>2.9088928885288748E-3</v>
      </c>
      <c r="C225" s="148">
        <v>2.9781440367326172E-3</v>
      </c>
      <c r="D225" s="102">
        <v>3.1397298504990509E-3</v>
      </c>
      <c r="E225" s="102">
        <v>3.3177476056736638E-3</v>
      </c>
      <c r="F225" s="102">
        <v>3.4827666696205959E-3</v>
      </c>
      <c r="G225" s="102">
        <v>3.6323160338945335E-3</v>
      </c>
      <c r="H225" s="102">
        <v>3.7670131829565371E-3</v>
      </c>
      <c r="I225" s="148">
        <v>3.8875149351755844E-3</v>
      </c>
      <c r="J225" s="102">
        <v>3.9935196776895764E-3</v>
      </c>
      <c r="K225" s="102">
        <v>4.0844745594529296E-3</v>
      </c>
      <c r="L225" s="102">
        <v>4.1593975716070078E-3</v>
      </c>
      <c r="M225" s="102">
        <v>4.2173446660415123E-3</v>
      </c>
      <c r="N225" s="102">
        <v>4.2571978603449133E-3</v>
      </c>
      <c r="O225" s="102">
        <v>4.2779716236497891E-3</v>
      </c>
      <c r="P225" s="102">
        <v>4.2784982274420803E-3</v>
      </c>
      <c r="Q225" s="102">
        <v>4.257689585750216E-3</v>
      </c>
      <c r="R225" s="102">
        <v>4.2142748329091605E-3</v>
      </c>
      <c r="S225" s="102">
        <v>4.1482829924982621E-3</v>
      </c>
      <c r="T225" s="102">
        <v>4.0654597224570226E-3</v>
      </c>
      <c r="U225" s="102">
        <v>3.9903320726787112E-3</v>
      </c>
      <c r="V225" s="102">
        <v>3.9600264516960991E-3</v>
      </c>
    </row>
    <row r="226" spans="1:22">
      <c r="A226" s="112" t="s">
        <v>179</v>
      </c>
      <c r="B226" s="148">
        <v>2.9382850643619621E-3</v>
      </c>
      <c r="C226" s="148">
        <v>3.0067505649768187E-3</v>
      </c>
      <c r="D226" s="102">
        <v>3.1693287313452252E-3</v>
      </c>
      <c r="E226" s="102">
        <v>3.3504735862586003E-3</v>
      </c>
      <c r="F226" s="102">
        <v>3.5177099771500982E-3</v>
      </c>
      <c r="G226" s="102">
        <v>3.6681746760087652E-3</v>
      </c>
      <c r="H226" s="102">
        <v>3.802900146519171E-3</v>
      </c>
      <c r="I226" s="148">
        <v>3.9229472615962928E-3</v>
      </c>
      <c r="J226" s="102">
        <v>4.0282338762094401E-3</v>
      </c>
      <c r="K226" s="102">
        <v>4.1183874634373183E-3</v>
      </c>
      <c r="L226" s="102">
        <v>4.1924956130916487E-3</v>
      </c>
      <c r="M226" s="102">
        <v>4.2496905062566464E-3</v>
      </c>
      <c r="N226" s="102">
        <v>4.288835228064951E-3</v>
      </c>
      <c r="O226" s="102">
        <v>4.3089343305014668E-3</v>
      </c>
      <c r="P226" s="102">
        <v>4.3086622590776556E-3</v>
      </c>
      <c r="Q226" s="102">
        <v>4.2867085462773343E-3</v>
      </c>
      <c r="R226" s="102">
        <v>4.2411724514557552E-3</v>
      </c>
      <c r="S226" s="102">
        <v>4.1710289994262816E-3</v>
      </c>
      <c r="T226" s="102">
        <v>4.0803582214655092E-3</v>
      </c>
      <c r="U226" s="102">
        <v>3.9959228369425585E-3</v>
      </c>
      <c r="V226" s="102">
        <v>3.9617829914937496E-3</v>
      </c>
    </row>
    <row r="227" spans="1:22">
      <c r="A227" s="112"/>
      <c r="B227" s="148">
        <v>2.958935653694188E-3</v>
      </c>
      <c r="C227" s="148">
        <v>3.0278836453999686E-3</v>
      </c>
      <c r="D227" s="102">
        <v>3.1937718679852021E-3</v>
      </c>
      <c r="E227" s="102">
        <v>3.3788407597167293E-3</v>
      </c>
      <c r="F227" s="102">
        <v>3.5483150814869372E-3</v>
      </c>
      <c r="G227" s="102">
        <v>3.699709449539654E-3</v>
      </c>
      <c r="H227" s="102">
        <v>3.8344908397224247E-3</v>
      </c>
      <c r="I227" s="148">
        <v>3.9541587358530644E-3</v>
      </c>
      <c r="J227" s="102">
        <v>4.0588026509390763E-3</v>
      </c>
      <c r="K227" s="102">
        <v>4.1482461588049678E-3</v>
      </c>
      <c r="L227" s="102">
        <v>4.2216153223737863E-3</v>
      </c>
      <c r="M227" s="102">
        <v>4.2781364547977516E-3</v>
      </c>
      <c r="N227" s="102">
        <v>4.3166294401341572E-3</v>
      </c>
      <c r="O227" s="102">
        <v>4.3361132924405422E-3</v>
      </c>
      <c r="P227" s="102">
        <v>4.335080926372973E-3</v>
      </c>
      <c r="Q227" s="102">
        <v>4.3120340637676814E-3</v>
      </c>
      <c r="R227" s="102">
        <v>4.2643821328888706E-3</v>
      </c>
      <c r="S227" s="102">
        <v>4.1899698396107186E-3</v>
      </c>
      <c r="T227" s="102">
        <v>4.090541981265133E-3</v>
      </c>
      <c r="U227" s="102">
        <v>3.9951547252074253E-3</v>
      </c>
      <c r="V227" s="102">
        <v>3.9566155625727836E-3</v>
      </c>
    </row>
    <row r="228" spans="1:22">
      <c r="A228" s="112"/>
      <c r="B228" s="148">
        <v>2.9701352920412059E-3</v>
      </c>
      <c r="C228" s="148">
        <v>3.0402287968454653E-3</v>
      </c>
      <c r="D228" s="102">
        <v>3.211392979834117E-3</v>
      </c>
      <c r="E228" s="102">
        <v>3.4012984990763346E-3</v>
      </c>
      <c r="F228" s="102">
        <v>3.5730149159548764E-3</v>
      </c>
      <c r="G228" s="102">
        <v>3.7253411441855932E-3</v>
      </c>
      <c r="H228" s="102">
        <v>3.8601899670894992E-3</v>
      </c>
      <c r="I228" s="148">
        <v>3.9795491222672915E-3</v>
      </c>
      <c r="J228" s="102">
        <v>4.0836176627760817E-3</v>
      </c>
      <c r="K228" s="102">
        <v>4.1724412172199016E-3</v>
      </c>
      <c r="L228" s="102">
        <v>4.2451425097575941E-3</v>
      </c>
      <c r="M228" s="102">
        <v>4.3010699349361478E-3</v>
      </c>
      <c r="N228" s="102">
        <v>4.3389656680054671E-3</v>
      </c>
      <c r="O228" s="102">
        <v>4.3578999985521344E-3</v>
      </c>
      <c r="P228" s="102">
        <v>4.3561491285782159E-3</v>
      </c>
      <c r="Q228" s="102">
        <v>4.3320835046821013E-3</v>
      </c>
      <c r="R228" s="102">
        <v>4.2823509480271471E-3</v>
      </c>
      <c r="S228" s="102">
        <v>4.2036402811548804E-3</v>
      </c>
      <c r="T228" s="102">
        <v>4.0944895406701109E-3</v>
      </c>
      <c r="U228" s="102">
        <v>3.9861459522670135E-3</v>
      </c>
      <c r="V228" s="102">
        <v>3.9426091938477665E-3</v>
      </c>
    </row>
    <row r="229" spans="1:22">
      <c r="A229" s="112"/>
      <c r="B229" s="148">
        <v>2.9731904482857494E-3</v>
      </c>
      <c r="C229" s="148">
        <v>3.0455324448154424E-3</v>
      </c>
      <c r="D229" s="102">
        <v>3.2247549619318049E-3</v>
      </c>
      <c r="E229" s="102">
        <v>3.4204935187182811E-3</v>
      </c>
      <c r="F229" s="102">
        <v>3.5944104687165735E-3</v>
      </c>
      <c r="G229" s="102">
        <v>3.7476617316864239E-3</v>
      </c>
      <c r="H229" s="102">
        <v>3.882572047350403E-3</v>
      </c>
      <c r="I229" s="148">
        <v>4.0016912991768265E-3</v>
      </c>
      <c r="J229" s="102">
        <v>4.1052432693644645E-3</v>
      </c>
      <c r="K229" s="102">
        <v>4.1935382948373109E-3</v>
      </c>
      <c r="L229" s="102">
        <v>4.2656375003624382E-3</v>
      </c>
      <c r="M229" s="102">
        <v>4.3210547922158575E-3</v>
      </c>
      <c r="N229" s="102">
        <v>4.3584043857663578E-3</v>
      </c>
      <c r="O229" s="102">
        <v>4.3768629666892283E-3</v>
      </c>
      <c r="P229" s="102">
        <v>4.3744365945990226E-3</v>
      </c>
      <c r="Q229" s="102">
        <v>4.3494517749198911E-3</v>
      </c>
      <c r="R229" s="102">
        <v>4.2977019444869081E-3</v>
      </c>
      <c r="S229" s="102">
        <v>4.2147792525307134E-3</v>
      </c>
      <c r="T229" s="102">
        <v>4.0949042302024377E-3</v>
      </c>
      <c r="U229" s="102">
        <v>3.9711230300671085E-3</v>
      </c>
      <c r="V229" s="102">
        <v>3.9219965262781648E-3</v>
      </c>
    </row>
    <row r="230" spans="1:22">
      <c r="A230" s="112"/>
      <c r="B230" s="148">
        <v>2.9673850708068694E-3</v>
      </c>
      <c r="C230" s="148">
        <v>3.0425183384215127E-3</v>
      </c>
      <c r="D230" s="102">
        <v>3.2325749490620176E-3</v>
      </c>
      <c r="E230" s="102">
        <v>3.4351719006453269E-3</v>
      </c>
      <c r="F230" s="102">
        <v>3.6111711751644687E-3</v>
      </c>
      <c r="G230" s="102">
        <v>3.7653336056521136E-3</v>
      </c>
      <c r="H230" s="102">
        <v>3.9002789679325892E-3</v>
      </c>
      <c r="I230" s="148">
        <v>4.0192275845301814E-3</v>
      </c>
      <c r="J230" s="102">
        <v>4.1223111453170449E-3</v>
      </c>
      <c r="K230" s="102">
        <v>4.2101717270104028E-3</v>
      </c>
      <c r="L230" s="102">
        <v>4.2817273471607029E-3</v>
      </c>
      <c r="M230" s="102">
        <v>4.3367229326013402E-3</v>
      </c>
      <c r="N230" s="102">
        <v>4.3735720099617624E-3</v>
      </c>
      <c r="O230" s="102">
        <v>4.3916383587849217E-3</v>
      </c>
      <c r="P230" s="102">
        <v>4.3885777220388725E-3</v>
      </c>
      <c r="Q230" s="102">
        <v>4.3628016377152542E-3</v>
      </c>
      <c r="R230" s="102">
        <v>4.3091225873317009E-3</v>
      </c>
      <c r="S230" s="102">
        <v>4.2222229084174865E-3</v>
      </c>
      <c r="T230" s="102">
        <v>4.0906300619166164E-3</v>
      </c>
      <c r="U230" s="102">
        <v>3.9482858403977056E-3</v>
      </c>
      <c r="V230" s="102">
        <v>3.893062410559785E-3</v>
      </c>
    </row>
    <row r="231" spans="1:22">
      <c r="A231" s="112"/>
      <c r="B231" s="148">
        <v>2.9536383252775685E-3</v>
      </c>
      <c r="C231" s="148">
        <v>3.0322900278271724E-3</v>
      </c>
      <c r="D231" s="102">
        <v>3.2370008531345004E-3</v>
      </c>
      <c r="E231" s="102">
        <v>3.4474414606184265E-3</v>
      </c>
      <c r="F231" s="102">
        <v>3.6252955174949529E-3</v>
      </c>
      <c r="G231" s="102">
        <v>3.7803530037967613E-3</v>
      </c>
      <c r="H231" s="102">
        <v>3.9152845455849346E-3</v>
      </c>
      <c r="I231" s="148">
        <v>4.0341360175675653E-3</v>
      </c>
      <c r="J231" s="102">
        <v>4.1367877311966617E-3</v>
      </c>
      <c r="K231" s="102">
        <v>4.2243133019292996E-3</v>
      </c>
      <c r="L231" s="102">
        <v>4.2953754814694465E-3</v>
      </c>
      <c r="M231" s="102">
        <v>4.3500448595789687E-3</v>
      </c>
      <c r="N231" s="102">
        <v>4.3864318588222716E-3</v>
      </c>
      <c r="O231" s="102">
        <v>4.4042013463770754E-3</v>
      </c>
      <c r="P231" s="102">
        <v>4.400542694920166E-3</v>
      </c>
      <c r="Q231" s="102">
        <v>4.3741345102124105E-3</v>
      </c>
      <c r="R231" s="102">
        <v>4.3186332596065391E-3</v>
      </c>
      <c r="S231" s="102">
        <v>4.2281732894542227E-3</v>
      </c>
      <c r="T231" s="102">
        <v>4.0839586846201838E-3</v>
      </c>
      <c r="U231" s="102">
        <v>3.9190336945999051E-3</v>
      </c>
      <c r="V231" s="102">
        <v>3.8574371304851249E-3</v>
      </c>
    </row>
    <row r="232" spans="1:22">
      <c r="A232" s="112"/>
      <c r="B232" s="148">
        <v>2.9312694771235796E-3</v>
      </c>
      <c r="C232" s="148">
        <v>3.0133784809509095E-3</v>
      </c>
      <c r="D232" s="102">
        <v>3.2371155218419395E-3</v>
      </c>
      <c r="E232" s="102">
        <v>3.4562183518614888E-3</v>
      </c>
      <c r="F232" s="102">
        <v>3.6355654459035093E-3</v>
      </c>
      <c r="G232" s="102">
        <v>3.7915018734354603E-3</v>
      </c>
      <c r="H232" s="102">
        <v>3.9263467246170658E-3</v>
      </c>
      <c r="I232" s="148">
        <v>4.0451803097787389E-3</v>
      </c>
      <c r="J232" s="102">
        <v>4.1474238736327503E-3</v>
      </c>
      <c r="K232" s="102">
        <v>4.2347201076060742E-3</v>
      </c>
      <c r="L232" s="102">
        <v>4.3053293733045115E-3</v>
      </c>
      <c r="M232" s="102">
        <v>4.3597759122066962E-3</v>
      </c>
      <c r="N232" s="102">
        <v>4.3957306171285666E-3</v>
      </c>
      <c r="O232" s="102">
        <v>4.4133113594943636E-3</v>
      </c>
      <c r="P232" s="102">
        <v>4.4090835403212533E-3</v>
      </c>
      <c r="Q232" s="102">
        <v>4.3822347678513836E-3</v>
      </c>
      <c r="R232" s="102">
        <v>4.3250320764562141E-3</v>
      </c>
      <c r="S232" s="102">
        <v>4.2316357374589404E-3</v>
      </c>
      <c r="T232" s="102">
        <v>4.0741340366494596E-3</v>
      </c>
      <c r="U232" s="102">
        <v>3.8813442155202814E-3</v>
      </c>
      <c r="V232" s="102">
        <v>3.8135919359332557E-3</v>
      </c>
    </row>
    <row r="233" spans="1:22">
      <c r="A233" s="112"/>
      <c r="B233" s="148">
        <v>2.9010991031687356E-3</v>
      </c>
      <c r="C233" s="148">
        <v>2.9861911269144477E-3</v>
      </c>
      <c r="D233" s="102">
        <v>3.2350541397025258E-3</v>
      </c>
      <c r="E233" s="102">
        <v>3.4632677520024689E-3</v>
      </c>
      <c r="F233" s="102">
        <v>3.6436064311550927E-3</v>
      </c>
      <c r="G233" s="102">
        <v>3.8004037190435933E-3</v>
      </c>
      <c r="H233" s="102">
        <v>3.9350693340667701E-3</v>
      </c>
      <c r="I233" s="148">
        <v>4.0539693210520991E-3</v>
      </c>
      <c r="J233" s="102">
        <v>4.1558184236526133E-3</v>
      </c>
      <c r="K233" s="102">
        <v>4.2429963745987988E-3</v>
      </c>
      <c r="L233" s="102">
        <v>4.3131858523249812E-3</v>
      </c>
      <c r="M233" s="102">
        <v>4.3675195085001103E-3</v>
      </c>
      <c r="N233" s="102">
        <v>4.4030649815742793E-3</v>
      </c>
      <c r="O233" s="102">
        <v>4.4205755609617947E-3</v>
      </c>
      <c r="P233" s="102">
        <v>4.4158017325923839E-3</v>
      </c>
      <c r="Q233" s="102">
        <v>4.3887310608377861E-3</v>
      </c>
      <c r="R233" s="102">
        <v>4.3299625703141558E-3</v>
      </c>
      <c r="S233" s="102">
        <v>4.2344602674052115E-3</v>
      </c>
      <c r="T233" s="102">
        <v>4.0635085449381349E-3</v>
      </c>
      <c r="U233" s="102">
        <v>3.835726019631636E-3</v>
      </c>
      <c r="V233" s="102">
        <v>3.7629882705901706E-3</v>
      </c>
    </row>
    <row r="234" spans="1:22">
      <c r="A234" s="112"/>
      <c r="B234" s="148">
        <v>2.8627395093010783E-3</v>
      </c>
      <c r="C234" s="148">
        <v>2.9486390514280409E-3</v>
      </c>
      <c r="D234" s="102">
        <v>3.2304665397312822E-3</v>
      </c>
      <c r="E234" s="102">
        <v>3.46750741928101E-3</v>
      </c>
      <c r="F234" s="102">
        <v>3.6482409835190657E-3</v>
      </c>
      <c r="G234" s="102">
        <v>3.8058573651074444E-3</v>
      </c>
      <c r="H234" s="102">
        <v>3.9402481583775233E-3</v>
      </c>
      <c r="I234" s="148">
        <v>4.0592920061536582E-3</v>
      </c>
      <c r="J234" s="102">
        <v>4.160760623193106E-3</v>
      </c>
      <c r="K234" s="102">
        <v>4.2479273429385641E-3</v>
      </c>
      <c r="L234" s="102">
        <v>4.3177315703325355E-3</v>
      </c>
      <c r="M234" s="102">
        <v>4.3720594838238007E-3</v>
      </c>
      <c r="N234" s="102">
        <v>4.4072216795180931E-3</v>
      </c>
      <c r="O234" s="102">
        <v>4.4247792145511436E-3</v>
      </c>
      <c r="P234" s="102">
        <v>4.419489912423441E-3</v>
      </c>
      <c r="Q234" s="102">
        <v>4.3924220068929185E-3</v>
      </c>
      <c r="R234" s="102">
        <v>4.3322617497719932E-3</v>
      </c>
      <c r="S234" s="102">
        <v>4.235627736993315E-3</v>
      </c>
      <c r="T234" s="102">
        <v>4.0520273481452753E-3</v>
      </c>
      <c r="U234" s="102">
        <v>3.7793763112894093E-3</v>
      </c>
      <c r="V234" s="102">
        <v>3.7045704630221978E-3</v>
      </c>
    </row>
    <row r="235" spans="1:22">
      <c r="A235" s="112"/>
      <c r="B235" s="148">
        <v>2.8174951223604019E-3</v>
      </c>
      <c r="C235" s="148">
        <v>2.8999359151107278E-3</v>
      </c>
      <c r="D235" s="102">
        <v>3.2260729977670491E-3</v>
      </c>
      <c r="E235" s="102">
        <v>3.4703108341640871E-3</v>
      </c>
      <c r="F235" s="102">
        <v>3.6508943656824943E-3</v>
      </c>
      <c r="G235" s="102">
        <v>3.8091989882545496E-3</v>
      </c>
      <c r="H235" s="102">
        <v>3.9432650394758051E-3</v>
      </c>
      <c r="I235" s="148">
        <v>4.0624889916019346E-3</v>
      </c>
      <c r="J235" s="102">
        <v>4.1636226330656907E-3</v>
      </c>
      <c r="K235" s="102">
        <v>4.2508545554609005E-3</v>
      </c>
      <c r="L235" s="102">
        <v>4.3203365252664936E-3</v>
      </c>
      <c r="M235" s="102">
        <v>4.3747363080965706E-3</v>
      </c>
      <c r="N235" s="102">
        <v>4.4095734611394556E-3</v>
      </c>
      <c r="O235" s="102">
        <v>4.4272595806420399E-3</v>
      </c>
      <c r="P235" s="102">
        <v>4.421533291710654E-3</v>
      </c>
      <c r="Q235" s="102">
        <v>4.3946397800555198E-3</v>
      </c>
      <c r="R235" s="102">
        <v>4.333379196216334E-3</v>
      </c>
      <c r="S235" s="102">
        <v>4.2365362967890499E-3</v>
      </c>
      <c r="T235" s="102">
        <v>4.0428545636633905E-3</v>
      </c>
      <c r="U235" s="102">
        <v>3.7112698528403323E-3</v>
      </c>
      <c r="V235" s="102">
        <v>3.6404165178011852E-3</v>
      </c>
    </row>
    <row r="236" spans="1:22">
      <c r="A236" s="112"/>
      <c r="B236" s="147">
        <v>2.7661179235008437E-3</v>
      </c>
      <c r="C236" s="147">
        <v>2.8363295849734679E-3</v>
      </c>
      <c r="D236" s="135">
        <v>3.2227748219161969E-3</v>
      </c>
      <c r="E236" s="135">
        <v>3.4701597175779671E-3</v>
      </c>
      <c r="F236" s="135">
        <v>3.6504542069155481E-3</v>
      </c>
      <c r="G236" s="135">
        <v>3.8090591339703934E-3</v>
      </c>
      <c r="H236" s="135">
        <v>3.9429124391706927E-3</v>
      </c>
      <c r="I236" s="147">
        <v>4.0622234259524307E-3</v>
      </c>
      <c r="J236" s="135">
        <v>4.1631738514324645E-3</v>
      </c>
      <c r="K236" s="135">
        <v>4.2504490555096844E-3</v>
      </c>
      <c r="L236" s="135">
        <v>4.3197654455045739E-3</v>
      </c>
      <c r="M236" s="135">
        <v>4.3742181291911326E-3</v>
      </c>
      <c r="N236" s="135">
        <v>4.4088927642374548E-3</v>
      </c>
      <c r="O236" s="135">
        <v>4.4266698495281347E-3</v>
      </c>
      <c r="P236" s="135">
        <v>4.4207344341120431E-3</v>
      </c>
      <c r="Q236" s="135">
        <v>4.3939923483053023E-3</v>
      </c>
      <c r="R236" s="135">
        <v>4.3322444050553893E-3</v>
      </c>
      <c r="S236" s="135">
        <v>4.2356049657345249E-3</v>
      </c>
      <c r="T236" s="135">
        <v>4.0375600369045228E-3</v>
      </c>
      <c r="U236" s="135">
        <v>3.6264682867007945E-3</v>
      </c>
      <c r="V236" s="135">
        <v>3.571001043486577E-3</v>
      </c>
    </row>
    <row r="237" spans="1:22">
      <c r="A237" s="1"/>
      <c r="B237" s="1"/>
      <c r="C237" s="1"/>
      <c r="I237" s="1"/>
    </row>
    <row r="238" spans="1:22">
      <c r="A238"/>
      <c r="B238" t="s">
        <v>227</v>
      </c>
      <c r="C238"/>
      <c r="D238"/>
      <c r="E238"/>
      <c r="F238"/>
      <c r="G238"/>
      <c r="I238" s="24"/>
    </row>
    <row r="239" spans="1:22">
      <c r="A239"/>
      <c r="B239" t="s">
        <v>0</v>
      </c>
      <c r="C239" t="s">
        <v>304</v>
      </c>
      <c r="D239"/>
      <c r="E239" t="s">
        <v>190</v>
      </c>
      <c r="F239" t="s">
        <v>191</v>
      </c>
      <c r="G239" t="s">
        <v>219</v>
      </c>
      <c r="I239" s="24"/>
    </row>
    <row r="240" spans="1:22">
      <c r="A240"/>
      <c r="B240" s="107">
        <f>$G240*($E240/SINH($G240)-$F240/TANH($G240))</f>
        <v>1.9877274646359102E-2</v>
      </c>
      <c r="C240" s="107">
        <f>$G240*($E240/TANH($G240)-$F240/SINH($G240))</f>
        <v>-2.5320221086346867E-4</v>
      </c>
      <c r="D240" s="139">
        <v>0</v>
      </c>
      <c r="E240" s="22">
        <f t="shared" ref="E240:E260" si="46">Z192</f>
        <v>-5.2972905423061691E-2</v>
      </c>
      <c r="F240" s="22">
        <f t="shared" ref="F240:F260" si="47">AA192</f>
        <v>-6.2501546977995259E-2</v>
      </c>
      <c r="G240" s="22">
        <f t="shared" ref="G240:G260" si="48">AB192</f>
        <v>0.59918805876431669</v>
      </c>
      <c r="H240" s="5"/>
      <c r="I240" s="5"/>
      <c r="J240" s="5"/>
      <c r="K240" s="5"/>
      <c r="L240" s="5"/>
      <c r="M240" s="5"/>
      <c r="N240" s="5"/>
      <c r="O240" s="5"/>
      <c r="P240" s="5"/>
      <c r="Q240" s="5"/>
      <c r="R240" s="5"/>
      <c r="S240" s="5"/>
      <c r="T240" s="5"/>
      <c r="U240" s="5"/>
    </row>
    <row r="241" spans="1:21">
      <c r="A241"/>
      <c r="B241" s="107">
        <f t="shared" ref="B241:B260" si="49">$G241*($E241/SINH($G241)-$F241/TANH($G241))</f>
        <v>-6.9623249565273671E-4</v>
      </c>
      <c r="C241" s="107">
        <f t="shared" ref="C241:C260" si="50">$G241*($E241/TANH($G241)-$F241/SINH($G241))</f>
        <v>6.3375990019915259E-5</v>
      </c>
      <c r="D241" s="139">
        <v>1</v>
      </c>
      <c r="E241" s="22">
        <f t="shared" si="46"/>
        <v>1.0318066193149593E-3</v>
      </c>
      <c r="F241" s="22">
        <f t="shared" si="47"/>
        <v>1.3314724630147051E-3</v>
      </c>
      <c r="G241" s="22">
        <f t="shared" si="48"/>
        <v>0.82389411477509977</v>
      </c>
      <c r="H241" s="5"/>
      <c r="I241" s="5"/>
      <c r="J241" s="5"/>
      <c r="K241" s="5"/>
      <c r="L241" s="5"/>
      <c r="M241" s="5"/>
      <c r="N241" s="5"/>
      <c r="O241" s="5"/>
      <c r="P241" s="5"/>
      <c r="Q241" s="5"/>
      <c r="R241" s="5"/>
      <c r="S241" s="5"/>
      <c r="T241" s="5"/>
      <c r="U241" s="5"/>
    </row>
    <row r="242" spans="1:21">
      <c r="A242"/>
      <c r="B242" s="107">
        <f t="shared" si="49"/>
        <v>-8.8184610308059727E-4</v>
      </c>
      <c r="C242" s="107">
        <f t="shared" si="50"/>
        <v>-4.2975155671697826E-4</v>
      </c>
      <c r="D242" s="139">
        <v>2</v>
      </c>
      <c r="E242" s="22">
        <f t="shared" si="46"/>
        <v>2.3239330037557978E-5</v>
      </c>
      <c r="F242" s="22">
        <f t="shared" si="47"/>
        <v>6.0209482948450827E-4</v>
      </c>
      <c r="G242" s="22">
        <f t="shared" si="48"/>
        <v>1.2798933784292077</v>
      </c>
      <c r="H242" s="5"/>
      <c r="I242" s="5"/>
      <c r="J242" s="5"/>
      <c r="K242" s="5"/>
      <c r="L242" s="5"/>
      <c r="M242" s="5"/>
      <c r="N242" s="5"/>
      <c r="O242" s="5"/>
      <c r="P242" s="5"/>
      <c r="Q242" s="5"/>
      <c r="R242" s="5"/>
      <c r="S242" s="5"/>
      <c r="T242" s="5"/>
      <c r="U242" s="5"/>
    </row>
    <row r="243" spans="1:21">
      <c r="A243"/>
      <c r="B243" s="107">
        <f t="shared" si="49"/>
        <v>-8.1789697924971802E-4</v>
      </c>
      <c r="C243" s="107">
        <f t="shared" si="50"/>
        <v>5.6098071862590521E-5</v>
      </c>
      <c r="D243" s="139">
        <v>3</v>
      </c>
      <c r="E243" s="22">
        <f t="shared" si="46"/>
        <v>1.8758148594031531E-4</v>
      </c>
      <c r="F243" s="22">
        <f t="shared" si="47"/>
        <v>4.9078867007777151E-4</v>
      </c>
      <c r="G243" s="22">
        <f t="shared" si="48"/>
        <v>1.799167299926109</v>
      </c>
      <c r="H243" s="5"/>
      <c r="I243" s="5"/>
      <c r="J243" s="5"/>
      <c r="K243" s="5"/>
      <c r="L243" s="5"/>
      <c r="M243" s="5"/>
      <c r="N243" s="5"/>
      <c r="O243" s="5"/>
      <c r="P243" s="5"/>
      <c r="Q243" s="5"/>
      <c r="R243" s="5"/>
      <c r="S243" s="5"/>
      <c r="T243" s="5"/>
      <c r="U243" s="5"/>
    </row>
    <row r="244" spans="1:21">
      <c r="A244"/>
      <c r="B244" s="107">
        <f t="shared" si="49"/>
        <v>-7.9868059028521661E-4</v>
      </c>
      <c r="C244" s="107">
        <f t="shared" si="50"/>
        <v>-3.8538786048360635E-4</v>
      </c>
      <c r="D244" s="139">
        <v>4</v>
      </c>
      <c r="E244" s="22">
        <f t="shared" si="46"/>
        <v>-1.0140776878313543E-4</v>
      </c>
      <c r="F244" s="22">
        <f t="shared" si="47"/>
        <v>3.1568751533241741E-4</v>
      </c>
      <c r="G244" s="22">
        <f t="shared" si="48"/>
        <v>2.3399635149485709</v>
      </c>
      <c r="H244" s="5"/>
      <c r="I244" s="5"/>
      <c r="J244" s="5"/>
      <c r="K244" s="5"/>
      <c r="L244" s="5"/>
      <c r="M244" s="5"/>
      <c r="N244" s="5"/>
      <c r="O244" s="5"/>
      <c r="P244" s="5"/>
      <c r="Q244" s="5"/>
      <c r="R244" s="5"/>
      <c r="S244" s="5"/>
      <c r="T244" s="5"/>
      <c r="U244" s="5"/>
    </row>
    <row r="245" spans="1:21">
      <c r="A245"/>
      <c r="B245" s="107">
        <f t="shared" si="49"/>
        <v>-7.1199960065481045E-4</v>
      </c>
      <c r="C245" s="107">
        <f t="shared" si="50"/>
        <v>4.792090312625667E-5</v>
      </c>
      <c r="D245" s="139">
        <v>5</v>
      </c>
      <c r="E245" s="22">
        <f t="shared" si="46"/>
        <v>4.4143729612169158E-5</v>
      </c>
      <c r="F245" s="22">
        <f t="shared" si="47"/>
        <v>2.4972143667342686E-4</v>
      </c>
      <c r="G245" s="22">
        <f t="shared" si="48"/>
        <v>2.8902259244993509</v>
      </c>
      <c r="H245" s="5"/>
      <c r="I245" s="5"/>
      <c r="J245" s="5"/>
      <c r="K245" s="5"/>
      <c r="L245" s="5"/>
      <c r="M245" s="5"/>
      <c r="N245" s="5"/>
      <c r="O245" s="5"/>
      <c r="P245" s="5"/>
      <c r="Q245" s="5"/>
      <c r="R245" s="5"/>
      <c r="S245" s="5"/>
      <c r="T245" s="5"/>
      <c r="U245" s="5"/>
    </row>
    <row r="246" spans="1:21">
      <c r="A246" s="112" t="s">
        <v>179</v>
      </c>
      <c r="B246" s="107">
        <f t="shared" si="49"/>
        <v>-6.6387326590718293E-4</v>
      </c>
      <c r="C246" s="107">
        <f t="shared" si="50"/>
        <v>-3.1352696027048819E-4</v>
      </c>
      <c r="D246" s="139">
        <v>6</v>
      </c>
      <c r="E246" s="22">
        <f t="shared" si="46"/>
        <v>-7.8881101694578681E-5</v>
      </c>
      <c r="F246" s="22">
        <f t="shared" si="47"/>
        <v>1.8726504440065342E-4</v>
      </c>
      <c r="G246" s="22">
        <f t="shared" si="48"/>
        <v>3.4454220210587225</v>
      </c>
      <c r="H246" s="5"/>
      <c r="I246" s="5"/>
      <c r="J246" s="5"/>
      <c r="K246" s="5"/>
      <c r="L246" s="5"/>
      <c r="M246" s="5"/>
      <c r="N246" s="5"/>
      <c r="O246" s="5"/>
      <c r="P246" s="5"/>
      <c r="Q246" s="5"/>
      <c r="R246" s="5"/>
      <c r="S246" s="5"/>
      <c r="T246" s="5"/>
      <c r="U246" s="5"/>
    </row>
    <row r="247" spans="1:21">
      <c r="A247" s="112" t="s">
        <v>200</v>
      </c>
      <c r="B247" s="107">
        <f t="shared" si="49"/>
        <v>-5.90441976513441E-4</v>
      </c>
      <c r="C247" s="107">
        <f t="shared" si="50"/>
        <v>3.6771008833272341E-5</v>
      </c>
      <c r="D247" s="139">
        <v>7</v>
      </c>
      <c r="E247" s="22">
        <f t="shared" si="46"/>
        <v>1.4576191520837632E-5</v>
      </c>
      <c r="F247" s="22">
        <f t="shared" si="47"/>
        <v>1.4791513272618227E-4</v>
      </c>
      <c r="G247" s="22">
        <f t="shared" si="48"/>
        <v>4.003499753582509</v>
      </c>
      <c r="H247" s="5"/>
      <c r="I247" s="5"/>
      <c r="J247" s="5"/>
      <c r="K247" s="5"/>
      <c r="L247" s="5"/>
      <c r="M247" s="5"/>
      <c r="N247" s="5"/>
      <c r="O247" s="5"/>
      <c r="P247" s="5"/>
      <c r="Q247" s="5"/>
      <c r="R247" s="5"/>
      <c r="S247" s="5"/>
      <c r="T247" s="5"/>
      <c r="U247" s="5"/>
    </row>
    <row r="248" spans="1:21">
      <c r="A248" s="112" t="s">
        <v>178</v>
      </c>
      <c r="B248" s="107">
        <f t="shared" si="49"/>
        <v>-5.2908573781120872E-4</v>
      </c>
      <c r="C248" s="107">
        <f t="shared" si="50"/>
        <v>-2.2250210234930825E-4</v>
      </c>
      <c r="D248" s="139">
        <v>8</v>
      </c>
      <c r="E248" s="22">
        <f t="shared" si="46"/>
        <v>-4.6350558375105473E-5</v>
      </c>
      <c r="F248" s="22">
        <f t="shared" si="47"/>
        <v>1.1494942397596977E-4</v>
      </c>
      <c r="G248" s="22">
        <f t="shared" si="48"/>
        <v>4.563402022161168</v>
      </c>
      <c r="H248" s="5"/>
      <c r="I248" s="5"/>
      <c r="J248" s="5"/>
      <c r="K248" s="5"/>
      <c r="L248" s="5"/>
      <c r="M248" s="5"/>
      <c r="N248" s="5"/>
      <c r="O248" s="5"/>
      <c r="P248" s="5"/>
      <c r="Q248" s="5"/>
      <c r="R248" s="5"/>
      <c r="S248" s="5"/>
      <c r="T248" s="5"/>
      <c r="U248" s="5"/>
    </row>
    <row r="249" spans="1:21">
      <c r="A249" s="112" t="s">
        <v>179</v>
      </c>
      <c r="B249" s="107">
        <f t="shared" si="49"/>
        <v>-4.6029810893893404E-4</v>
      </c>
      <c r="C249" s="107">
        <f t="shared" si="50"/>
        <v>2.3670833506949901E-5</v>
      </c>
      <c r="D249" s="139">
        <v>9</v>
      </c>
      <c r="E249" s="22">
        <f t="shared" si="46"/>
        <v>5.6881962490827503E-6</v>
      </c>
      <c r="F249" s="22">
        <f t="shared" si="47"/>
        <v>8.9883806493235306E-5</v>
      </c>
      <c r="G249" s="22">
        <f t="shared" si="48"/>
        <v>5.1245308194979815</v>
      </c>
      <c r="H249" s="5"/>
      <c r="I249" s="5"/>
      <c r="J249" s="5"/>
      <c r="K249" s="5"/>
      <c r="L249" s="5"/>
      <c r="M249" s="5"/>
      <c r="N249" s="5"/>
      <c r="O249" s="5"/>
      <c r="P249" s="5"/>
      <c r="Q249" s="5"/>
      <c r="R249" s="5"/>
      <c r="S249" s="5"/>
      <c r="T249" s="5"/>
      <c r="U249" s="5"/>
    </row>
    <row r="250" spans="1:21">
      <c r="A250"/>
      <c r="B250" s="107">
        <f t="shared" si="49"/>
        <v>-3.9630896242494958E-4</v>
      </c>
      <c r="C250" s="107">
        <f t="shared" si="50"/>
        <v>-1.2143829119748427E-4</v>
      </c>
      <c r="D250" s="139">
        <v>10</v>
      </c>
      <c r="E250" s="22">
        <f t="shared" si="46"/>
        <v>-2.0883235045141949E-5</v>
      </c>
      <c r="F250" s="22">
        <f t="shared" si="47"/>
        <v>6.9549420916529951E-5</v>
      </c>
      <c r="G250" s="22">
        <f t="shared" si="48"/>
        <v>5.6865230668041127</v>
      </c>
      <c r="H250" s="5"/>
      <c r="I250" s="5"/>
      <c r="J250" s="5"/>
      <c r="K250" s="5"/>
      <c r="L250" s="5"/>
      <c r="M250" s="5"/>
      <c r="N250" s="5"/>
      <c r="O250" s="5"/>
      <c r="P250" s="5"/>
      <c r="Q250" s="5"/>
      <c r="R250" s="5"/>
      <c r="S250" s="5"/>
      <c r="T250" s="5"/>
      <c r="U250" s="5"/>
    </row>
    <row r="251" spans="1:21">
      <c r="A251"/>
      <c r="B251" s="107">
        <f t="shared" si="49"/>
        <v>-3.3233224402975638E-4</v>
      </c>
      <c r="C251" s="107">
        <f t="shared" si="50"/>
        <v>9.8919356441056591E-6</v>
      </c>
      <c r="D251" s="139">
        <v>11</v>
      </c>
      <c r="E251" s="22">
        <f t="shared" si="46"/>
        <v>1.7884388375832125E-6</v>
      </c>
      <c r="F251" s="22">
        <f t="shared" si="47"/>
        <v>5.3186941014843747E-5</v>
      </c>
      <c r="G251" s="22">
        <f t="shared" si="48"/>
        <v>6.249145815533228</v>
      </c>
      <c r="H251" s="5"/>
      <c r="I251" s="5"/>
      <c r="J251" s="5"/>
      <c r="K251" s="5"/>
      <c r="L251" s="5"/>
      <c r="M251" s="5"/>
      <c r="N251" s="5"/>
      <c r="O251" s="5"/>
      <c r="P251" s="5"/>
      <c r="Q251" s="5"/>
      <c r="R251" s="5"/>
      <c r="S251" s="5"/>
      <c r="T251" s="5"/>
      <c r="U251" s="5"/>
    </row>
    <row r="252" spans="1:21">
      <c r="A252"/>
      <c r="B252" s="107">
        <f t="shared" si="49"/>
        <v>-2.7282480930432371E-4</v>
      </c>
      <c r="C252" s="107">
        <f t="shared" si="50"/>
        <v>-2.0303768687425004E-5</v>
      </c>
      <c r="D252" s="139">
        <v>12</v>
      </c>
      <c r="E252" s="22">
        <f t="shared" si="46"/>
        <v>-2.8923632888615742E-6</v>
      </c>
      <c r="F252" s="22">
        <f t="shared" si="47"/>
        <v>4.0042728731871126E-5</v>
      </c>
      <c r="G252" s="22">
        <f t="shared" si="48"/>
        <v>6.8122428482466955</v>
      </c>
      <c r="H252" s="5"/>
      <c r="I252" s="5"/>
      <c r="J252" s="5"/>
      <c r="K252" s="5"/>
      <c r="L252" s="5"/>
      <c r="M252" s="5"/>
      <c r="N252" s="5"/>
      <c r="O252" s="5"/>
      <c r="P252" s="5"/>
      <c r="Q252" s="5"/>
      <c r="R252" s="5"/>
      <c r="S252" s="5"/>
      <c r="T252" s="5"/>
      <c r="U252" s="5"/>
    </row>
    <row r="253" spans="1:21">
      <c r="A253"/>
      <c r="B253" s="107">
        <f t="shared" si="49"/>
        <v>-2.1719360523814963E-4</v>
      </c>
      <c r="C253" s="107">
        <f t="shared" si="50"/>
        <v>-3.2169123712248218E-6</v>
      </c>
      <c r="D253" s="139">
        <v>13</v>
      </c>
      <c r="E253" s="22">
        <f t="shared" si="46"/>
        <v>-3.9926549669929592E-7</v>
      </c>
      <c r="F253" s="22">
        <f t="shared" si="47"/>
        <v>2.9446640064798217E-5</v>
      </c>
      <c r="G253" s="22">
        <f t="shared" si="48"/>
        <v>7.3757055383448327</v>
      </c>
      <c r="H253" s="5"/>
      <c r="I253" s="5"/>
      <c r="J253" s="5"/>
      <c r="K253" s="5"/>
      <c r="L253" s="5"/>
      <c r="M253" s="5"/>
      <c r="N253" s="5"/>
      <c r="O253" s="5"/>
      <c r="P253" s="5"/>
      <c r="Q253" s="5"/>
      <c r="R253" s="5"/>
      <c r="S253" s="5"/>
      <c r="T253" s="5"/>
      <c r="U253" s="5"/>
    </row>
    <row r="254" spans="1:21">
      <c r="A254"/>
      <c r="B254" s="107">
        <f t="shared" si="49"/>
        <v>-1.6748567226010749E-4</v>
      </c>
      <c r="C254" s="107">
        <f t="shared" si="50"/>
        <v>7.0966262850584138E-5</v>
      </c>
      <c r="D254" s="139">
        <v>14</v>
      </c>
      <c r="E254" s="22">
        <f t="shared" si="46"/>
        <v>8.9534679043941316E-6</v>
      </c>
      <c r="F254" s="22">
        <f t="shared" si="47"/>
        <v>2.1101735293715082E-5</v>
      </c>
      <c r="G254" s="22">
        <f t="shared" si="48"/>
        <v>7.9394560341652873</v>
      </c>
      <c r="H254" s="5"/>
      <c r="I254" s="5"/>
      <c r="J254" s="5"/>
      <c r="K254" s="5"/>
      <c r="L254" s="5"/>
      <c r="M254" s="5"/>
      <c r="N254" s="5"/>
      <c r="O254" s="5"/>
      <c r="P254" s="5"/>
      <c r="Q254" s="5"/>
      <c r="R254" s="5"/>
      <c r="S254" s="5"/>
      <c r="T254" s="5"/>
      <c r="U254" s="5"/>
    </row>
    <row r="255" spans="1:21">
      <c r="A255"/>
      <c r="B255" s="107">
        <f t="shared" si="49"/>
        <v>-1.2408993729323979E-4</v>
      </c>
      <c r="C255" s="107">
        <f t="shared" si="50"/>
        <v>-1.4370841138644811E-5</v>
      </c>
      <c r="D255" s="139">
        <v>15</v>
      </c>
      <c r="E255" s="22">
        <f t="shared" si="46"/>
        <v>-1.6840859372112354E-6</v>
      </c>
      <c r="F255" s="22">
        <f t="shared" si="47"/>
        <v>1.4592231137377577E-5</v>
      </c>
      <c r="G255" s="22">
        <f t="shared" si="48"/>
        <v>8.503437094123008</v>
      </c>
      <c r="H255" s="5"/>
      <c r="I255" s="5"/>
      <c r="J255" s="5"/>
      <c r="K255" s="5"/>
      <c r="L255" s="5"/>
      <c r="M255" s="5"/>
      <c r="N255" s="5"/>
      <c r="O255" s="5"/>
      <c r="P255" s="5"/>
      <c r="Q255" s="5"/>
      <c r="R255" s="5"/>
      <c r="S255" s="5"/>
      <c r="T255" s="5"/>
      <c r="U255" s="5"/>
    </row>
    <row r="256" spans="1:21">
      <c r="A256"/>
      <c r="B256" s="107">
        <f t="shared" si="49"/>
        <v>-8.8096282261860577E-5</v>
      </c>
      <c r="C256" s="107">
        <f t="shared" si="50"/>
        <v>1.4341775701815911E-4</v>
      </c>
      <c r="D256" s="139">
        <v>16</v>
      </c>
      <c r="E256" s="22">
        <f t="shared" si="46"/>
        <v>1.5818738495898931E-5</v>
      </c>
      <c r="F256" s="22">
        <f t="shared" si="47"/>
        <v>9.7191443740710797E-6</v>
      </c>
      <c r="G256" s="22">
        <f t="shared" si="48"/>
        <v>9.0676056968838967</v>
      </c>
      <c r="H256" s="5"/>
      <c r="I256" s="5"/>
      <c r="J256" s="5"/>
      <c r="K256" s="5"/>
      <c r="L256" s="5"/>
      <c r="M256" s="5"/>
      <c r="N256" s="5"/>
      <c r="O256" s="5"/>
      <c r="P256" s="5"/>
      <c r="Q256" s="5"/>
      <c r="R256" s="5"/>
      <c r="S256" s="5"/>
      <c r="T256" s="5"/>
      <c r="U256" s="5"/>
    </row>
    <row r="257" spans="1:22">
      <c r="A257"/>
      <c r="B257" s="107">
        <f t="shared" si="49"/>
        <v>-5.9929234681606696E-5</v>
      </c>
      <c r="C257" s="107">
        <f t="shared" si="50"/>
        <v>-2.2476469258850483E-5</v>
      </c>
      <c r="D257" s="139">
        <v>17</v>
      </c>
      <c r="E257" s="22">
        <f t="shared" si="46"/>
        <v>-2.3327214051738295E-6</v>
      </c>
      <c r="F257" s="22">
        <f t="shared" si="47"/>
        <v>6.2216288102852459E-6</v>
      </c>
      <c r="G257" s="22">
        <f t="shared" si="48"/>
        <v>9.6319288878088205</v>
      </c>
      <c r="H257" s="5"/>
      <c r="I257" s="5"/>
      <c r="J257" s="5"/>
      <c r="K257" s="5"/>
      <c r="L257" s="5"/>
      <c r="M257" s="5"/>
      <c r="N257" s="5"/>
      <c r="O257" s="5"/>
      <c r="P257" s="5"/>
      <c r="Q257" s="5"/>
      <c r="R257" s="5"/>
      <c r="S257" s="5"/>
      <c r="T257" s="5"/>
      <c r="U257" s="5"/>
    </row>
    <row r="258" spans="1:22">
      <c r="A258"/>
      <c r="B258" s="107">
        <f t="shared" si="49"/>
        <v>-4.0081363433305977E-5</v>
      </c>
      <c r="C258" s="107">
        <f t="shared" si="50"/>
        <v>1.8994627441946014E-4</v>
      </c>
      <c r="D258" s="139">
        <v>18</v>
      </c>
      <c r="E258" s="22">
        <f t="shared" si="46"/>
        <v>1.8629086676065435E-5</v>
      </c>
      <c r="F258" s="22">
        <f t="shared" si="47"/>
        <v>3.9323300560019509E-6</v>
      </c>
      <c r="G258" s="22">
        <f t="shared" si="48"/>
        <v>10.196380999680297</v>
      </c>
      <c r="H258" s="5"/>
      <c r="I258" s="5"/>
      <c r="J258" s="5"/>
      <c r="K258" s="5"/>
      <c r="L258" s="5"/>
      <c r="M258" s="5"/>
      <c r="N258" s="5"/>
      <c r="O258" s="5"/>
      <c r="P258" s="5"/>
      <c r="Q258" s="5"/>
      <c r="R258" s="5"/>
      <c r="S258" s="5"/>
      <c r="T258" s="5"/>
      <c r="U258" s="5"/>
    </row>
    <row r="259" spans="1:22">
      <c r="A259"/>
      <c r="B259" s="107">
        <f t="shared" si="49"/>
        <v>-2.8710822692428353E-5</v>
      </c>
      <c r="C259" s="107">
        <f t="shared" si="50"/>
        <v>-2.6739196874000981E-5</v>
      </c>
      <c r="D259" s="139">
        <v>19</v>
      </c>
      <c r="E259" s="22">
        <f t="shared" si="46"/>
        <v>-2.4847248039008026E-6</v>
      </c>
      <c r="F259" s="22">
        <f t="shared" si="47"/>
        <v>2.6679531412770677E-6</v>
      </c>
      <c r="G259" s="22">
        <f t="shared" si="48"/>
        <v>10.760941745343077</v>
      </c>
      <c r="H259" s="5"/>
      <c r="I259" s="5"/>
      <c r="J259" s="5"/>
      <c r="K259" s="5"/>
      <c r="L259" s="5"/>
      <c r="M259" s="5"/>
      <c r="N259" s="5"/>
      <c r="O259" s="5"/>
      <c r="P259" s="5"/>
      <c r="Q259" s="5"/>
      <c r="R259" s="5"/>
      <c r="S259" s="5"/>
      <c r="T259" s="5"/>
      <c r="U259" s="5"/>
    </row>
    <row r="260" spans="1:22">
      <c r="A260"/>
      <c r="B260" s="107">
        <f t="shared" si="49"/>
        <v>-1.2908600538277549E-5</v>
      </c>
      <c r="C260" s="107">
        <f t="shared" si="50"/>
        <v>1.0299460628867481E-4</v>
      </c>
      <c r="D260" s="139">
        <v>20</v>
      </c>
      <c r="E260" s="22">
        <f t="shared" si="46"/>
        <v>9.093996278277371E-6</v>
      </c>
      <c r="F260" s="22">
        <f t="shared" si="47"/>
        <v>1.1399917587572134E-6</v>
      </c>
      <c r="G260" s="22">
        <f t="shared" si="48"/>
        <v>11.32559487920541</v>
      </c>
      <c r="H260" s="5"/>
      <c r="I260" s="5"/>
      <c r="J260" s="5"/>
      <c r="K260" s="5"/>
      <c r="L260" s="5"/>
      <c r="M260" s="5"/>
      <c r="N260" s="5"/>
      <c r="O260" s="5"/>
      <c r="P260" s="5"/>
      <c r="Q260" s="5"/>
      <c r="R260" s="5"/>
      <c r="S260" s="5"/>
      <c r="T260" s="5"/>
      <c r="U260" s="5"/>
    </row>
    <row r="262" spans="1:22">
      <c r="A262"/>
      <c r="B262" t="s">
        <v>293</v>
      </c>
      <c r="C262" s="112"/>
      <c r="D262"/>
      <c r="E262"/>
      <c r="F262"/>
      <c r="G262"/>
      <c r="H262"/>
      <c r="I262" s="78" t="s">
        <v>228</v>
      </c>
      <c r="J262"/>
      <c r="K262"/>
      <c r="L262"/>
      <c r="M262"/>
      <c r="N262"/>
      <c r="O262"/>
      <c r="P262"/>
      <c r="Q262"/>
      <c r="R262"/>
      <c r="S262"/>
      <c r="T262"/>
      <c r="U262"/>
      <c r="V262"/>
    </row>
    <row r="263" spans="1:22">
      <c r="A263" s="19" t="s">
        <v>2</v>
      </c>
      <c r="B263" s="144">
        <f t="array" ref="B263:V263">TRANSPOSE(MMULT(Transform!$B$6:$V$26,B240:B260))</f>
        <v>1.1986958254107252E-2</v>
      </c>
      <c r="C263" s="144">
        <v>1.6203942361148863E-2</v>
      </c>
      <c r="D263" s="55">
        <v>2.0169571374226522E-2</v>
      </c>
      <c r="E263" s="55">
        <v>2.0423525892669249E-2</v>
      </c>
      <c r="F263" s="55">
        <v>2.0454545897021826E-2</v>
      </c>
      <c r="G263" s="55">
        <v>2.0469764581434211E-2</v>
      </c>
      <c r="H263" s="55">
        <v>2.0449137025499334E-2</v>
      </c>
      <c r="I263" s="144">
        <v>2.042527157198222E-2</v>
      </c>
      <c r="J263" s="55">
        <v>2.0390259811293898E-2</v>
      </c>
      <c r="K263" s="55">
        <v>2.0358602822489694E-2</v>
      </c>
      <c r="L263" s="55">
        <v>2.0325273993264361E-2</v>
      </c>
      <c r="M263" s="55">
        <v>2.0298306440836581E-2</v>
      </c>
      <c r="N263" s="55">
        <v>2.0273216524339544E-2</v>
      </c>
      <c r="O263" s="55">
        <v>2.0254267556992788E-2</v>
      </c>
      <c r="P263" s="55">
        <v>2.0236055627818279E-2</v>
      </c>
      <c r="Q263" s="55">
        <v>2.0219248671393492E-2</v>
      </c>
      <c r="R263" s="55">
        <v>2.0196179925272024E-2</v>
      </c>
      <c r="S263" s="55">
        <v>2.0165276259032285E-2</v>
      </c>
      <c r="T263" s="55">
        <v>2.0123337020420389E-2</v>
      </c>
      <c r="U263" s="55">
        <v>2.0083626310994418E-2</v>
      </c>
      <c r="V263" s="55">
        <v>2.0065208263996895E-2</v>
      </c>
    </row>
    <row r="264" spans="1:22">
      <c r="A264" s="19" t="s">
        <v>222</v>
      </c>
      <c r="B264" s="144">
        <f t="array" ref="B264:V264">TRANSPOSE(MMULT(Transform!$B$6:$V$26,C240:C260))</f>
        <v>-1.0678625266415118E-3</v>
      </c>
      <c r="C264" s="144">
        <v>-1.4384866825522494E-3</v>
      </c>
      <c r="D264" s="55">
        <v>-2.3196032859368207E-5</v>
      </c>
      <c r="E264" s="55">
        <v>-2.4992488444941944E-5</v>
      </c>
      <c r="F264" s="55">
        <v>-2.6303147325128505E-5</v>
      </c>
      <c r="G264" s="55">
        <v>-2.7457096843574872E-5</v>
      </c>
      <c r="H264" s="55">
        <v>-2.8431683023363386E-5</v>
      </c>
      <c r="I264" s="144">
        <v>-2.9300949207134572E-5</v>
      </c>
      <c r="J264" s="55">
        <v>-3.0036885239833634E-5</v>
      </c>
      <c r="K264" s="55">
        <v>-3.06734644462618E-5</v>
      </c>
      <c r="L264" s="55">
        <v>-3.1179308162067879E-5</v>
      </c>
      <c r="M264" s="55">
        <v>-3.1576861902896084E-5</v>
      </c>
      <c r="N264" s="55">
        <v>-3.1830160403471239E-5</v>
      </c>
      <c r="O264" s="55">
        <v>-3.1960142307651095E-5</v>
      </c>
      <c r="P264" s="55">
        <v>-3.1917010650213011E-5</v>
      </c>
      <c r="Q264" s="55">
        <v>-3.1721969780948122E-5</v>
      </c>
      <c r="R264" s="55">
        <v>-3.1271435901075874E-5</v>
      </c>
      <c r="S264" s="55">
        <v>-3.0566445865873741E-5</v>
      </c>
      <c r="T264" s="55">
        <v>-2.9122532191535195E-5</v>
      </c>
      <c r="U264" s="55">
        <v>-1.8852320701699032E-3</v>
      </c>
      <c r="V264" s="55">
        <v>-1.4097131733422496E-3</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UpdateQs">
                <anchor moveWithCells="1" sizeWithCells="1">
                  <from>
                    <xdr:col>0</xdr:col>
                    <xdr:colOff>19050</xdr:colOff>
                    <xdr:row>50</xdr:row>
                    <xdr:rowOff>9525</xdr:rowOff>
                  </from>
                  <to>
                    <xdr:col>0</xdr:col>
                    <xdr:colOff>561975</xdr:colOff>
                    <xdr:row>50</xdr:row>
                    <xdr:rowOff>180975</xdr:rowOff>
                  </to>
                </anchor>
              </controlPr>
            </control>
          </mc:Choice>
        </mc:AlternateContent>
        <mc:AlternateContent xmlns:mc="http://schemas.openxmlformats.org/markup-compatibility/2006">
          <mc:Choice Requires="x14">
            <control shapeId="7170" r:id="rId4" name="Button 2">
              <controlPr defaultSize="0" print="0" autoFill="0" autoPict="0" macro="[0]!ResetQs">
                <anchor moveWithCells="1" sizeWithCells="1">
                  <from>
                    <xdr:col>0</xdr:col>
                    <xdr:colOff>19050</xdr:colOff>
                    <xdr:row>52</xdr:row>
                    <xdr:rowOff>38100</xdr:rowOff>
                  </from>
                  <to>
                    <xdr:col>0</xdr:col>
                    <xdr:colOff>581025</xdr:colOff>
                    <xdr:row>53</xdr:row>
                    <xdr:rowOff>0</xdr:rowOff>
                  </to>
                </anchor>
              </controlPr>
            </control>
          </mc:Choice>
        </mc:AlternateContent>
        <mc:AlternateContent xmlns:mc="http://schemas.openxmlformats.org/markup-compatibility/2006">
          <mc:Choice Requires="x14">
            <control shapeId="7171" r:id="rId5" name="Button 3">
              <controlPr defaultSize="0" print="0" autoFill="0" autoPict="0" macro="[0]!UpdateQs">
                <anchor moveWithCells="1" sizeWithCells="1">
                  <from>
                    <xdr:col>0</xdr:col>
                    <xdr:colOff>47625</xdr:colOff>
                    <xdr:row>9</xdr:row>
                    <xdr:rowOff>0</xdr:rowOff>
                  </from>
                  <to>
                    <xdr:col>0</xdr:col>
                    <xdr:colOff>581025</xdr:colOff>
                    <xdr:row>10</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olveElectric">
                <anchor moveWithCells="1" sizeWithCells="1">
                  <from>
                    <xdr:col>0</xdr:col>
                    <xdr:colOff>38100</xdr:colOff>
                    <xdr:row>11</xdr:row>
                    <xdr:rowOff>9525</xdr:rowOff>
                  </from>
                  <to>
                    <xdr:col>0</xdr:col>
                    <xdr:colOff>581025</xdr:colOff>
                    <xdr:row>12</xdr:row>
                    <xdr:rowOff>19050</xdr:rowOff>
                  </to>
                </anchor>
              </controlPr>
            </control>
          </mc:Choice>
        </mc:AlternateContent>
        <mc:AlternateContent xmlns:mc="http://schemas.openxmlformats.org/markup-compatibility/2006">
          <mc:Choice Requires="x14">
            <control shapeId="7173" r:id="rId7" name="Button 5">
              <controlPr defaultSize="0" print="0" autoFill="0" autoPict="0" macro="[0]!ResetElectric">
                <anchor moveWithCells="1" sizeWithCells="1">
                  <from>
                    <xdr:col>0</xdr:col>
                    <xdr:colOff>28575</xdr:colOff>
                    <xdr:row>13</xdr:row>
                    <xdr:rowOff>85725</xdr:rowOff>
                  </from>
                  <to>
                    <xdr:col>0</xdr:col>
                    <xdr:colOff>581025</xdr:colOff>
                    <xdr:row>14</xdr:row>
                    <xdr:rowOff>57150</xdr:rowOff>
                  </to>
                </anchor>
              </controlPr>
            </control>
          </mc:Choice>
        </mc:AlternateContent>
        <mc:AlternateContent xmlns:mc="http://schemas.openxmlformats.org/markup-compatibility/2006">
          <mc:Choice Requires="x14">
            <control shapeId="7174" r:id="rId8" name="Button 6">
              <controlPr defaultSize="0" print="0" autoFill="0" autoPict="0" macro="[0]!SolveSpectral">
                <anchor moveWithCells="1" sizeWithCells="1">
                  <from>
                    <xdr:col>0</xdr:col>
                    <xdr:colOff>47625</xdr:colOff>
                    <xdr:row>19</xdr:row>
                    <xdr:rowOff>0</xdr:rowOff>
                  </from>
                  <to>
                    <xdr:col>0</xdr:col>
                    <xdr:colOff>600075</xdr:colOff>
                    <xdr:row>20</xdr:row>
                    <xdr:rowOff>38100</xdr:rowOff>
                  </to>
                </anchor>
              </controlPr>
            </control>
          </mc:Choice>
        </mc:AlternateContent>
        <mc:AlternateContent xmlns:mc="http://schemas.openxmlformats.org/markup-compatibility/2006">
          <mc:Choice Requires="x14">
            <control shapeId="7175" r:id="rId9" name="Button 7">
              <controlPr defaultSize="0" print="0" autoFill="0" autoPict="0" macro="[0]!SolveSpatial">
                <anchor moveWithCells="1" sizeWithCells="1">
                  <from>
                    <xdr:col>0</xdr:col>
                    <xdr:colOff>19050</xdr:colOff>
                    <xdr:row>16</xdr:row>
                    <xdr:rowOff>180975</xdr:rowOff>
                  </from>
                  <to>
                    <xdr:col>0</xdr:col>
                    <xdr:colOff>561975</xdr:colOff>
                    <xdr:row>18</xdr:row>
                    <xdr:rowOff>28575</xdr:rowOff>
                  </to>
                </anchor>
              </controlPr>
            </control>
          </mc:Choice>
        </mc:AlternateContent>
        <mc:AlternateContent xmlns:mc="http://schemas.openxmlformats.org/markup-compatibility/2006">
          <mc:Choice Requires="x14">
            <control shapeId="7176" r:id="rId10" name="Button 8">
              <controlPr defaultSize="0" print="0" autoFill="0" autoPict="0" macro="[0]!SolveIV">
                <anchor moveWithCells="1" sizeWithCells="1">
                  <from>
                    <xdr:col>0</xdr:col>
                    <xdr:colOff>28575</xdr:colOff>
                    <xdr:row>15</xdr:row>
                    <xdr:rowOff>28575</xdr:rowOff>
                  </from>
                  <to>
                    <xdr:col>0</xdr:col>
                    <xdr:colOff>571500</xdr:colOff>
                    <xdr:row>16</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pageSetUpPr fitToPage="1"/>
  </sheetPr>
  <dimension ref="A1:DB918"/>
  <sheetViews>
    <sheetView zoomScale="85" zoomScaleNormal="85" zoomScalePageLayoutView="85" workbookViewId="0"/>
  </sheetViews>
  <sheetFormatPr defaultColWidth="8.85546875" defaultRowHeight="15"/>
  <cols>
    <col min="1" max="1" width="12.85546875" style="4" customWidth="1"/>
    <col min="2" max="2" width="9.7109375" style="52" customWidth="1"/>
    <col min="3" max="3" width="9.7109375" style="1" customWidth="1"/>
    <col min="4" max="8" width="9.7109375" style="4" customWidth="1"/>
    <col min="9" max="9" width="9.7109375" style="1" customWidth="1"/>
    <col min="10" max="24" width="9.7109375" style="4" customWidth="1"/>
    <col min="25" max="26" width="8.85546875" style="4"/>
    <col min="27" max="27" width="10.28515625" style="4" customWidth="1"/>
    <col min="28" max="28" width="10.5703125" style="4" customWidth="1"/>
    <col min="29" max="29" width="9.5703125" style="4" customWidth="1"/>
    <col min="30" max="31" width="8.85546875" style="4"/>
    <col min="32" max="52" width="9.7109375" style="4" customWidth="1"/>
    <col min="53" max="61" width="8.85546875" style="4"/>
    <col min="62" max="62" width="8.85546875" style="4" customWidth="1"/>
    <col min="63" max="69" width="8.85546875" style="4"/>
    <col min="70" max="70" width="9.85546875" style="4" customWidth="1"/>
    <col min="71" max="71" width="9.42578125" style="4" customWidth="1"/>
    <col min="72" max="73" width="8.85546875" style="4"/>
    <col min="74" max="74" width="9.7109375" style="4" customWidth="1"/>
    <col min="75" max="82" width="8.85546875" style="4"/>
    <col min="83" max="83" width="9.42578125" style="4" customWidth="1"/>
    <col min="84" max="104" width="9.7109375" style="4" customWidth="1"/>
    <col min="105" max="16384" width="8.85546875" style="4"/>
  </cols>
  <sheetData>
    <row r="1" spans="1:106">
      <c r="A1" s="58" t="s">
        <v>167</v>
      </c>
      <c r="B1" s="154"/>
      <c r="C1" s="112"/>
      <c r="D1" s="37" t="s">
        <v>354</v>
      </c>
      <c r="E1" s="155" t="str">
        <f>Excitation!$L$11</f>
        <v>Front</v>
      </c>
      <c r="F1"/>
      <c r="G1" s="19" t="s">
        <v>84</v>
      </c>
      <c r="H1" s="93" t="str">
        <f>Excitation!F11</f>
        <v>AM1.5G</v>
      </c>
      <c r="I1" s="19" t="s">
        <v>171</v>
      </c>
      <c r="J1" s="8">
        <v>1239.8424</v>
      </c>
      <c r="K1" t="s">
        <v>170</v>
      </c>
      <c r="L1"/>
      <c r="M1" s="19" t="s">
        <v>13</v>
      </c>
      <c r="N1" s="93">
        <f>Device!$C$3</f>
        <v>0.1</v>
      </c>
      <c r="O1" t="s">
        <v>16</v>
      </c>
      <c r="P1" s="19" t="s">
        <v>331</v>
      </c>
      <c r="Q1" s="93">
        <f>Device!$F$3</f>
        <v>1.7999999999999999E-2</v>
      </c>
      <c r="R1" t="s">
        <v>16</v>
      </c>
      <c r="S1" s="14">
        <f>Device!$C$2*Device!$I$2</f>
        <v>0.05</v>
      </c>
      <c r="T1" t="s">
        <v>330</v>
      </c>
    </row>
    <row r="2" spans="1:106" ht="14.25" customHeight="1">
      <c r="C2" s="4"/>
      <c r="I2" s="4"/>
      <c r="AA2" s="195" t="s">
        <v>85</v>
      </c>
      <c r="AB2" s="195"/>
    </row>
    <row r="3" spans="1:106">
      <c r="A3" s="37" t="s">
        <v>1</v>
      </c>
      <c r="B3" s="73">
        <v>1</v>
      </c>
      <c r="C3" s="73">
        <v>2</v>
      </c>
      <c r="D3" s="73">
        <v>3</v>
      </c>
      <c r="E3" s="73">
        <v>4</v>
      </c>
      <c r="F3" s="73">
        <v>5</v>
      </c>
      <c r="G3" s="73">
        <v>6</v>
      </c>
      <c r="H3" s="73">
        <v>7</v>
      </c>
      <c r="I3" s="73">
        <v>8</v>
      </c>
      <c r="J3" s="73">
        <v>9</v>
      </c>
      <c r="K3" s="73">
        <v>10</v>
      </c>
      <c r="L3" s="73">
        <v>11</v>
      </c>
      <c r="M3" s="73">
        <v>12</v>
      </c>
      <c r="N3" s="73">
        <v>13</v>
      </c>
      <c r="O3" s="73">
        <v>14</v>
      </c>
      <c r="P3" s="73">
        <v>15</v>
      </c>
      <c r="Q3" s="73">
        <v>16</v>
      </c>
      <c r="R3" s="73">
        <v>17</v>
      </c>
      <c r="S3" s="73">
        <v>18</v>
      </c>
      <c r="T3" s="73">
        <v>19</v>
      </c>
      <c r="U3" s="73">
        <v>20</v>
      </c>
      <c r="Z3" s="52" t="s">
        <v>407</v>
      </c>
      <c r="AA3" s="1" t="s">
        <v>408</v>
      </c>
      <c r="AB3" s="1" t="s">
        <v>324</v>
      </c>
      <c r="AC3" s="1" t="s">
        <v>409</v>
      </c>
    </row>
    <row r="4" spans="1:106">
      <c r="A4" s="19" t="s">
        <v>334</v>
      </c>
      <c r="B4" s="53">
        <f>Excitation!B14</f>
        <v>1</v>
      </c>
      <c r="C4" s="53">
        <f>Excitation!C14</f>
        <v>1</v>
      </c>
      <c r="D4" s="53">
        <f>Excitation!D14</f>
        <v>1</v>
      </c>
      <c r="E4" s="53">
        <f>Excitation!E14</f>
        <v>1</v>
      </c>
      <c r="F4" s="53">
        <f>Excitation!F14</f>
        <v>1</v>
      </c>
      <c r="G4" s="53">
        <f>Excitation!G14</f>
        <v>1</v>
      </c>
      <c r="H4" s="53">
        <f>Excitation!H14</f>
        <v>1</v>
      </c>
      <c r="I4" s="53">
        <f>Excitation!I14</f>
        <v>1</v>
      </c>
      <c r="J4" s="53">
        <f>Excitation!J14</f>
        <v>1</v>
      </c>
      <c r="K4" s="53">
        <f>Excitation!K14</f>
        <v>1</v>
      </c>
      <c r="L4" s="53">
        <f>Excitation!L14</f>
        <v>1</v>
      </c>
      <c r="M4" s="53">
        <f>Excitation!M14</f>
        <v>1</v>
      </c>
      <c r="N4" s="53">
        <f>Excitation!N14</f>
        <v>1</v>
      </c>
      <c r="O4" s="53">
        <f>Excitation!O14</f>
        <v>1</v>
      </c>
      <c r="P4" s="53">
        <f>Excitation!P14</f>
        <v>1</v>
      </c>
      <c r="Q4" s="53">
        <f>Excitation!Q14</f>
        <v>1</v>
      </c>
      <c r="R4" s="53">
        <f>Excitation!R14</f>
        <v>1</v>
      </c>
      <c r="S4" s="53">
        <f>Excitation!S14</f>
        <v>1</v>
      </c>
      <c r="T4" s="53">
        <f>Excitation!T14</f>
        <v>1</v>
      </c>
      <c r="U4" s="53">
        <f>Excitation!U14</f>
        <v>1</v>
      </c>
      <c r="Z4" s="1" t="s">
        <v>87</v>
      </c>
      <c r="AA4" s="1" t="s">
        <v>101</v>
      </c>
      <c r="AB4" s="1" t="s">
        <v>15</v>
      </c>
      <c r="AC4" s="1" t="s">
        <v>410</v>
      </c>
    </row>
    <row r="5" spans="1:106">
      <c r="A5" s="37" t="s">
        <v>104</v>
      </c>
      <c r="B5" s="53">
        <f>Device!C29*Device!$E$25</f>
        <v>0.48499999999999999</v>
      </c>
      <c r="C5" s="53">
        <f>Device!D29*Device!$E$25</f>
        <v>0.97</v>
      </c>
      <c r="D5" s="53">
        <f>Device!E29*Device!$E$25</f>
        <v>0.97</v>
      </c>
      <c r="E5" s="53">
        <f>Device!F29*Device!$E$25</f>
        <v>0.97</v>
      </c>
      <c r="F5" s="53">
        <f>Device!G29*Device!$E$25</f>
        <v>0.97</v>
      </c>
      <c r="G5" s="53">
        <f>Device!H29*Device!$E$25</f>
        <v>0.97</v>
      </c>
      <c r="H5" s="53">
        <f>Device!I29*Device!$E$25</f>
        <v>0.97</v>
      </c>
      <c r="I5" s="53">
        <f>Device!J29*Device!$E$25</f>
        <v>0.97</v>
      </c>
      <c r="J5" s="53">
        <f>Device!K29*Device!$E$25</f>
        <v>0.97</v>
      </c>
      <c r="K5" s="53">
        <f>Device!L29*Device!$E$25</f>
        <v>0.97</v>
      </c>
      <c r="L5" s="53">
        <f>Device!M29*Device!$E$25</f>
        <v>0.97</v>
      </c>
      <c r="M5" s="53">
        <f>Device!N29*Device!$E$25</f>
        <v>0.97</v>
      </c>
      <c r="N5" s="53">
        <f>Device!O29*Device!$E$25</f>
        <v>0.97</v>
      </c>
      <c r="O5" s="53">
        <f>Device!P29*Device!$E$25</f>
        <v>0.97</v>
      </c>
      <c r="P5" s="53">
        <f>Device!Q29*Device!$E$25</f>
        <v>0.97</v>
      </c>
      <c r="Q5" s="53">
        <f>Device!R29*Device!$E$25</f>
        <v>0.97</v>
      </c>
      <c r="R5" s="53">
        <f>Device!S29*Device!$E$25</f>
        <v>0.97</v>
      </c>
      <c r="S5" s="53">
        <f>Device!T29*Device!$E$25</f>
        <v>0.97</v>
      </c>
      <c r="T5" s="53">
        <f>Device!U29*Device!$E$25</f>
        <v>0.97</v>
      </c>
      <c r="U5" s="53">
        <f>Device!V29*Device!$E$25</f>
        <v>0.97</v>
      </c>
      <c r="Z5" s="105">
        <v>0</v>
      </c>
      <c r="AA5" s="192"/>
      <c r="AB5" s="185"/>
      <c r="AC5" s="81">
        <v>1440000</v>
      </c>
      <c r="AD5" s="4" t="s">
        <v>402</v>
      </c>
      <c r="AJ5" s="4" t="s">
        <v>403</v>
      </c>
    </row>
    <row r="6" spans="1:106">
      <c r="A6" s="37" t="s">
        <v>105</v>
      </c>
      <c r="B6" s="53">
        <f>Device!C30*Device!$E$26</f>
        <v>0.8</v>
      </c>
      <c r="C6" s="53">
        <f>Device!D30*Device!$E$26</f>
        <v>0.8</v>
      </c>
      <c r="D6" s="53">
        <f>Device!E30*Device!$E$26</f>
        <v>0.8</v>
      </c>
      <c r="E6" s="53">
        <f>Device!F30*Device!$E$26</f>
        <v>0.8</v>
      </c>
      <c r="F6" s="53">
        <f>Device!G30*Device!$E$26</f>
        <v>0.8</v>
      </c>
      <c r="G6" s="53">
        <f>Device!H30*Device!$E$26</f>
        <v>0.8</v>
      </c>
      <c r="H6" s="53">
        <f>Device!I30*Device!$E$26</f>
        <v>0.8</v>
      </c>
      <c r="I6" s="53">
        <f>Device!J30*Device!$E$26</f>
        <v>0.8</v>
      </c>
      <c r="J6" s="53">
        <f>Device!K30*Device!$E$26</f>
        <v>0.8</v>
      </c>
      <c r="K6" s="53">
        <f>Device!L30*Device!$E$26</f>
        <v>0.8</v>
      </c>
      <c r="L6" s="53">
        <f>Device!M30*Device!$E$26</f>
        <v>0.8</v>
      </c>
      <c r="M6" s="53">
        <f>Device!N30*Device!$E$26</f>
        <v>0.8</v>
      </c>
      <c r="N6" s="53">
        <f>Device!O30*Device!$E$26</f>
        <v>0.8</v>
      </c>
      <c r="O6" s="53">
        <f>Device!P30*Device!$E$26</f>
        <v>0.8</v>
      </c>
      <c r="P6" s="53">
        <f>Device!Q30*Device!$E$26</f>
        <v>0.8</v>
      </c>
      <c r="Q6" s="53">
        <f>Device!R30*Device!$E$26</f>
        <v>0.8</v>
      </c>
      <c r="R6" s="53">
        <f>Device!S30*Device!$E$26</f>
        <v>0.8</v>
      </c>
      <c r="S6" s="53">
        <f>Device!T30*Device!$E$26</f>
        <v>0.8</v>
      </c>
      <c r="T6" s="53">
        <f>Device!U30*Device!$E$26</f>
        <v>0.8</v>
      </c>
      <c r="U6" s="53">
        <f>Device!V30*Device!$E$26</f>
        <v>0.8</v>
      </c>
      <c r="Z6" s="105">
        <v>310</v>
      </c>
      <c r="AA6" s="191">
        <f>10000*$J$1*AB6/Z6</f>
        <v>0.71990849032258075</v>
      </c>
      <c r="AB6" s="193">
        <v>1.8E-5</v>
      </c>
      <c r="AC6" s="26">
        <v>1440000.92160059</v>
      </c>
      <c r="AD6" s="183">
        <f t="shared" ref="AD6:AD37" si="0">(AG6*(AH6-$Z6)+AI6*($Z6-AF6))/(AH6-AF6)</f>
        <v>0.64</v>
      </c>
      <c r="AE6" s="182">
        <f>MATCH($Z6,Device!$C$39:$W$39)</f>
        <v>2</v>
      </c>
      <c r="AF6" s="182">
        <f>INDEX(Device!$C$39:$W$39,AE6)</f>
        <v>300</v>
      </c>
      <c r="AG6" s="184">
        <f>INDEX(Device!$C$40:$W$40,AE6)</f>
        <v>0.6</v>
      </c>
      <c r="AH6" s="182">
        <f>INDEX(Device!$C$39:$W$39,AE6+1)</f>
        <v>350</v>
      </c>
      <c r="AI6" s="184">
        <f>INDEX(Device!$C$40:$W$40,AE6+1)</f>
        <v>0.8</v>
      </c>
      <c r="AJ6" s="183">
        <f t="shared" ref="AJ6:AJ37" si="1">(AM6*(AN6-$Z6)+AO6*($Z6-AL6))/(AN6-AL6)</f>
        <v>0.64</v>
      </c>
      <c r="AK6" s="182">
        <f>MATCH($Z6,Device!$C$39:$W$39)</f>
        <v>2</v>
      </c>
      <c r="AL6" s="182">
        <f>INDEX(Device!$C$39:$W$39,AK6)</f>
        <v>300</v>
      </c>
      <c r="AM6" s="184">
        <f>INDEX(Device!$C$41:$W$41,AK6)</f>
        <v>0.6</v>
      </c>
      <c r="AN6" s="182">
        <f>INDEX(Device!$C$39:$W$39,AK6+1)</f>
        <v>350</v>
      </c>
      <c r="AO6" s="184">
        <f>INDEX(Device!$C$41:$W$41,AK6+1)</f>
        <v>0.8</v>
      </c>
    </row>
    <row r="7" spans="1:106" s="1" customFormat="1">
      <c r="A7" s="19" t="s">
        <v>111</v>
      </c>
      <c r="B7" s="53">
        <f>Device!C31*Device!$K$25</f>
        <v>0.6</v>
      </c>
      <c r="C7" s="53">
        <f>Device!D31*Device!$K$25</f>
        <v>0.5</v>
      </c>
      <c r="D7" s="53">
        <f>Device!E31*Device!$K$25</f>
        <v>0.5</v>
      </c>
      <c r="E7" s="53">
        <f>Device!F31*Device!$K$25</f>
        <v>0.5</v>
      </c>
      <c r="F7" s="53">
        <f>Device!G31*Device!$K$25</f>
        <v>0.5</v>
      </c>
      <c r="G7" s="53">
        <f>Device!H31*Device!$K$25</f>
        <v>0.5</v>
      </c>
      <c r="H7" s="53">
        <f>Device!I31*Device!$K$25</f>
        <v>0.5</v>
      </c>
      <c r="I7" s="53">
        <f>Device!J31*Device!$K$25</f>
        <v>0.5</v>
      </c>
      <c r="J7" s="53">
        <f>Device!K31*Device!$K$25</f>
        <v>0.5</v>
      </c>
      <c r="K7" s="53">
        <f>Device!L31*Device!$K$25</f>
        <v>0.5</v>
      </c>
      <c r="L7" s="53">
        <f>Device!M31*Device!$K$25</f>
        <v>0.5</v>
      </c>
      <c r="M7" s="53">
        <f>Device!N31*Device!$K$25</f>
        <v>0.5</v>
      </c>
      <c r="N7" s="53">
        <f>Device!O31*Device!$K$25</f>
        <v>0.5</v>
      </c>
      <c r="O7" s="53">
        <f>Device!P31*Device!$K$25</f>
        <v>0.5</v>
      </c>
      <c r="P7" s="53">
        <f>Device!Q31*Device!$K$25</f>
        <v>0.5</v>
      </c>
      <c r="Q7" s="53">
        <f>Device!R31*Device!$K$25</f>
        <v>0.5</v>
      </c>
      <c r="R7" s="53">
        <f>Device!S31*Device!$K$25</f>
        <v>0.5</v>
      </c>
      <c r="S7" s="53">
        <f>Device!T31*Device!$K$25</f>
        <v>0.5</v>
      </c>
      <c r="T7" s="53">
        <f>Device!U31*Device!$K$25</f>
        <v>0.5</v>
      </c>
      <c r="U7" s="53">
        <f>Device!V31*Device!$K$25</f>
        <v>0.5</v>
      </c>
      <c r="W7" s="4"/>
      <c r="X7" s="4"/>
      <c r="Y7" s="4"/>
      <c r="Z7" s="105">
        <v>320</v>
      </c>
      <c r="AA7" s="191">
        <f t="shared" ref="AA7:AA64" si="2">10000*$J$1*AB7/Z7</f>
        <v>2.09804581125</v>
      </c>
      <c r="AB7" s="193">
        <v>5.4150000000000002E-5</v>
      </c>
      <c r="AC7" s="26">
        <v>1280000</v>
      </c>
      <c r="AD7" s="183">
        <f t="shared" si="0"/>
        <v>0.68</v>
      </c>
      <c r="AE7" s="182">
        <f>MATCH($Z7,Device!$C$39:$W$39)</f>
        <v>2</v>
      </c>
      <c r="AF7" s="182">
        <f>INDEX(Device!$C$39:$W$39,AE7)</f>
        <v>300</v>
      </c>
      <c r="AG7" s="184">
        <f>INDEX(Device!$C$40:$W$40,AE7)</f>
        <v>0.6</v>
      </c>
      <c r="AH7" s="182">
        <f>INDEX(Device!$C$39:$W$39,AE7+1)</f>
        <v>350</v>
      </c>
      <c r="AI7" s="184">
        <f>INDEX(Device!$C$40:$W$40,AE7+1)</f>
        <v>0.8</v>
      </c>
      <c r="AJ7" s="183">
        <f t="shared" si="1"/>
        <v>0.68</v>
      </c>
      <c r="AK7" s="182">
        <f>MATCH($Z7,Device!$C$39:$W$39)</f>
        <v>2</v>
      </c>
      <c r="AL7" s="182">
        <f>INDEX(Device!$C$39:$W$39,AK7)</f>
        <v>300</v>
      </c>
      <c r="AM7" s="184">
        <f>INDEX(Device!$C$41:$W$41,AK7)</f>
        <v>0.6</v>
      </c>
      <c r="AN7" s="182">
        <f>INDEX(Device!$C$39:$W$39,AK7+1)</f>
        <v>350</v>
      </c>
      <c r="AO7" s="184">
        <f>INDEX(Device!$C$41:$W$41,AK7+1)</f>
        <v>0.8</v>
      </c>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row>
    <row r="8" spans="1:106" s="1" customFormat="1">
      <c r="A8" s="19" t="s">
        <v>112</v>
      </c>
      <c r="B8" s="53">
        <f>Device!C32*Device!$K$26</f>
        <v>0.8</v>
      </c>
      <c r="C8" s="53">
        <f>Device!D32*Device!$K$26</f>
        <v>0.92</v>
      </c>
      <c r="D8" s="53">
        <f>Device!E32*Device!$K$26</f>
        <v>0.92</v>
      </c>
      <c r="E8" s="53">
        <f>Device!F32*Device!$K$26</f>
        <v>0.92</v>
      </c>
      <c r="F8" s="53">
        <f>Device!G32*Device!$K$26</f>
        <v>0.92</v>
      </c>
      <c r="G8" s="53">
        <f>Device!H32*Device!$K$26</f>
        <v>0.92</v>
      </c>
      <c r="H8" s="53">
        <f>Device!I32*Device!$K$26</f>
        <v>0.92</v>
      </c>
      <c r="I8" s="53">
        <f>Device!J32*Device!$K$26</f>
        <v>0.92</v>
      </c>
      <c r="J8" s="53">
        <f>Device!K32*Device!$K$26</f>
        <v>0.92</v>
      </c>
      <c r="K8" s="53">
        <f>Device!L32*Device!$K$26</f>
        <v>0.92</v>
      </c>
      <c r="L8" s="53">
        <f>Device!M32*Device!$K$26</f>
        <v>0.92</v>
      </c>
      <c r="M8" s="53">
        <f>Device!N32*Device!$K$26</f>
        <v>0.92</v>
      </c>
      <c r="N8" s="53">
        <f>Device!O32*Device!$K$26</f>
        <v>0.92</v>
      </c>
      <c r="O8" s="53">
        <f>Device!P32*Device!$K$26</f>
        <v>0.92</v>
      </c>
      <c r="P8" s="53">
        <f>Device!Q32*Device!$K$26</f>
        <v>0.92</v>
      </c>
      <c r="Q8" s="53">
        <f>Device!R32*Device!$K$26</f>
        <v>0.92</v>
      </c>
      <c r="R8" s="53">
        <f>Device!S32*Device!$K$26</f>
        <v>0.92</v>
      </c>
      <c r="S8" s="53">
        <f>Device!T32*Device!$K$26</f>
        <v>0.92</v>
      </c>
      <c r="T8" s="53">
        <f>Device!U32*Device!$K$26</f>
        <v>0.92</v>
      </c>
      <c r="U8" s="53">
        <f>Device!V32*Device!$K$26</f>
        <v>0.92</v>
      </c>
      <c r="W8" s="4"/>
      <c r="Y8" s="4"/>
      <c r="Z8" s="105">
        <v>330</v>
      </c>
      <c r="AA8" s="191">
        <f t="shared" si="2"/>
        <v>4.1365650981818183</v>
      </c>
      <c r="AB8" s="193">
        <v>1.1010000000000001E-4</v>
      </c>
      <c r="AC8" s="26">
        <v>1169999.8011000338</v>
      </c>
      <c r="AD8" s="183">
        <f t="shared" si="0"/>
        <v>0.72</v>
      </c>
      <c r="AE8" s="182">
        <f>MATCH($Z8,Device!$C$39:$W$39)</f>
        <v>2</v>
      </c>
      <c r="AF8" s="182">
        <f>INDEX(Device!$C$39:$W$39,AE8)</f>
        <v>300</v>
      </c>
      <c r="AG8" s="184">
        <f>INDEX(Device!$C$40:$W$40,AE8)</f>
        <v>0.6</v>
      </c>
      <c r="AH8" s="182">
        <f>INDEX(Device!$C$39:$W$39,AE8+1)</f>
        <v>350</v>
      </c>
      <c r="AI8" s="184">
        <f>INDEX(Device!$C$40:$W$40,AE8+1)</f>
        <v>0.8</v>
      </c>
      <c r="AJ8" s="183">
        <f t="shared" si="1"/>
        <v>0.72</v>
      </c>
      <c r="AK8" s="182">
        <f>MATCH($Z8,Device!$C$39:$W$39)</f>
        <v>2</v>
      </c>
      <c r="AL8" s="182">
        <f>INDEX(Device!$C$39:$W$39,AK8)</f>
        <v>300</v>
      </c>
      <c r="AM8" s="184">
        <f>INDEX(Device!$C$41:$W$41,AK8)</f>
        <v>0.6</v>
      </c>
      <c r="AN8" s="182">
        <f>INDEX(Device!$C$39:$W$39,AK8+1)</f>
        <v>350</v>
      </c>
      <c r="AO8" s="184">
        <f>INDEX(Device!$C$41:$W$41,AK8+1)</f>
        <v>0.8</v>
      </c>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row>
    <row r="9" spans="1:106" s="1" customFormat="1">
      <c r="A9" s="19" t="s">
        <v>106</v>
      </c>
      <c r="B9" s="53">
        <f>Device!C33*Device!$V$26</f>
        <v>0.2</v>
      </c>
      <c r="C9" s="53">
        <f>Device!D33*Device!$V$26</f>
        <v>0.2</v>
      </c>
      <c r="D9" s="53">
        <f>Device!E33*Device!$V$26</f>
        <v>0.2</v>
      </c>
      <c r="E9" s="53">
        <f>Device!F33*Device!$V$26</f>
        <v>0.2</v>
      </c>
      <c r="F9" s="53">
        <f>Device!G33*Device!$V$26</f>
        <v>0.2</v>
      </c>
      <c r="G9" s="53">
        <f>Device!H33*Device!$V$26</f>
        <v>0.2</v>
      </c>
      <c r="H9" s="53">
        <f>Device!I33*Device!$V$26</f>
        <v>0.2</v>
      </c>
      <c r="I9" s="53">
        <f>Device!J33*Device!$V$26</f>
        <v>0.2</v>
      </c>
      <c r="J9" s="53">
        <f>Device!K33*Device!$V$26</f>
        <v>0.2</v>
      </c>
      <c r="K9" s="53">
        <f>Device!L33*Device!$V$26</f>
        <v>0.2</v>
      </c>
      <c r="L9" s="53">
        <f>Device!M33*Device!$V$26</f>
        <v>0.2</v>
      </c>
      <c r="M9" s="53">
        <f>Device!N33*Device!$V$26</f>
        <v>0.2</v>
      </c>
      <c r="N9" s="53">
        <f>Device!O33*Device!$V$26</f>
        <v>0.2</v>
      </c>
      <c r="O9" s="53">
        <f>Device!P33*Device!$V$26</f>
        <v>0.2</v>
      </c>
      <c r="P9" s="53">
        <f>Device!Q33*Device!$V$26</f>
        <v>0.2</v>
      </c>
      <c r="Q9" s="53">
        <f>Device!R33*Device!$V$26</f>
        <v>0.2</v>
      </c>
      <c r="R9" s="53">
        <f>Device!S33*Device!$V$26</f>
        <v>0.2</v>
      </c>
      <c r="S9" s="53">
        <f>Device!T33*Device!$V$26</f>
        <v>0.2</v>
      </c>
      <c r="T9" s="53">
        <f>Device!U33*Device!$V$26</f>
        <v>0.2</v>
      </c>
      <c r="U9" s="53">
        <f>Device!V33*Device!$V$26</f>
        <v>0.2</v>
      </c>
      <c r="W9" s="4"/>
      <c r="Y9" s="4"/>
      <c r="Z9" s="105">
        <v>340</v>
      </c>
      <c r="AA9" s="191">
        <f t="shared" si="2"/>
        <v>4.5400111411764703</v>
      </c>
      <c r="AB9" s="193">
        <v>1.2449999999999999E-4</v>
      </c>
      <c r="AC9" s="26">
        <v>1090000.2289000482</v>
      </c>
      <c r="AD9" s="183">
        <f t="shared" si="0"/>
        <v>0.76</v>
      </c>
      <c r="AE9" s="182">
        <f>MATCH($Z9,Device!$C$39:$W$39)</f>
        <v>2</v>
      </c>
      <c r="AF9" s="182">
        <f>INDEX(Device!$C$39:$W$39,AE9)</f>
        <v>300</v>
      </c>
      <c r="AG9" s="184">
        <f>INDEX(Device!$C$40:$W$40,AE9)</f>
        <v>0.6</v>
      </c>
      <c r="AH9" s="182">
        <f>INDEX(Device!$C$39:$W$39,AE9+1)</f>
        <v>350</v>
      </c>
      <c r="AI9" s="184">
        <f>INDEX(Device!$C$40:$W$40,AE9+1)</f>
        <v>0.8</v>
      </c>
      <c r="AJ9" s="183">
        <f t="shared" si="1"/>
        <v>0.76</v>
      </c>
      <c r="AK9" s="182">
        <f>MATCH($Z9,Device!$C$39:$W$39)</f>
        <v>2</v>
      </c>
      <c r="AL9" s="182">
        <f>INDEX(Device!$C$39:$W$39,AK9)</f>
        <v>300</v>
      </c>
      <c r="AM9" s="184">
        <f>INDEX(Device!$C$41:$W$41,AK9)</f>
        <v>0.6</v>
      </c>
      <c r="AN9" s="182">
        <f>INDEX(Device!$C$39:$W$39,AK9+1)</f>
        <v>350</v>
      </c>
      <c r="AO9" s="184">
        <f>INDEX(Device!$C$41:$W$41,AK9+1)</f>
        <v>0.8</v>
      </c>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row>
    <row r="10" spans="1:106" s="1" customFormat="1">
      <c r="A10" s="19" t="s">
        <v>113</v>
      </c>
      <c r="B10" s="53">
        <f>Device!C34*Device!$Q$25</f>
        <v>0.85</v>
      </c>
      <c r="C10" s="53">
        <f>Device!D34*Device!$Q$25</f>
        <v>0.9</v>
      </c>
      <c r="D10" s="53">
        <f>Device!E34*Device!$Q$25</f>
        <v>0.9</v>
      </c>
      <c r="E10" s="53">
        <f>Device!F34*Device!$Q$25</f>
        <v>0.9</v>
      </c>
      <c r="F10" s="53">
        <f>Device!G34*Device!$Q$25</f>
        <v>0.9</v>
      </c>
      <c r="G10" s="53">
        <f>Device!H34*Device!$Q$25</f>
        <v>0.9</v>
      </c>
      <c r="H10" s="53">
        <f>Device!I34*Device!$Q$25</f>
        <v>0.9</v>
      </c>
      <c r="I10" s="53">
        <f>Device!J34*Device!$Q$25</f>
        <v>0.9</v>
      </c>
      <c r="J10" s="53">
        <f>Device!K34*Device!$Q$25</f>
        <v>0.9</v>
      </c>
      <c r="K10" s="53">
        <f>Device!L34*Device!$Q$25</f>
        <v>0.9</v>
      </c>
      <c r="L10" s="53">
        <f>Device!M34*Device!$Q$25</f>
        <v>0.9</v>
      </c>
      <c r="M10" s="53">
        <f>Device!N34*Device!$Q$25</f>
        <v>0.9</v>
      </c>
      <c r="N10" s="53">
        <f>Device!O34*Device!$Q$25</f>
        <v>0.9</v>
      </c>
      <c r="O10" s="53">
        <f>Device!P34*Device!$Q$25</f>
        <v>0.9</v>
      </c>
      <c r="P10" s="53">
        <f>Device!Q34*Device!$Q$25</f>
        <v>0.9</v>
      </c>
      <c r="Q10" s="53">
        <f>Device!R34*Device!$Q$25</f>
        <v>0.9</v>
      </c>
      <c r="R10" s="53">
        <f>Device!S34*Device!$Q$25</f>
        <v>0.9</v>
      </c>
      <c r="S10" s="53">
        <f>Device!T34*Device!$Q$25</f>
        <v>0.9</v>
      </c>
      <c r="T10" s="53">
        <f>Device!U34*Device!$Q$25</f>
        <v>0.9</v>
      </c>
      <c r="U10" s="53">
        <f>Device!V34*Device!$Q$25</f>
        <v>0.85</v>
      </c>
      <c r="W10" s="4"/>
      <c r="Y10" s="4"/>
      <c r="Z10" s="105">
        <v>350</v>
      </c>
      <c r="AA10" s="191">
        <f t="shared" si="2"/>
        <v>7.800379899428572</v>
      </c>
      <c r="AB10" s="193">
        <v>2.2020000000000001E-4</v>
      </c>
      <c r="AC10" s="26">
        <v>1040000.4992002395</v>
      </c>
      <c r="AD10" s="183">
        <f t="shared" si="0"/>
        <v>0.8</v>
      </c>
      <c r="AE10" s="182">
        <f>MATCH($Z10,Device!$C$39:$W$39)</f>
        <v>3</v>
      </c>
      <c r="AF10" s="182">
        <f>INDEX(Device!$C$39:$W$39,AE10)</f>
        <v>350</v>
      </c>
      <c r="AG10" s="184">
        <f>INDEX(Device!$C$40:$W$40,AE10)</f>
        <v>0.8</v>
      </c>
      <c r="AH10" s="182">
        <f>INDEX(Device!$C$39:$W$39,AE10+1)</f>
        <v>400</v>
      </c>
      <c r="AI10" s="184">
        <f>INDEX(Device!$C$40:$W$40,AE10+1)</f>
        <v>0.9</v>
      </c>
      <c r="AJ10" s="183">
        <f t="shared" si="1"/>
        <v>0.8</v>
      </c>
      <c r="AK10" s="182">
        <f>MATCH($Z10,Device!$C$39:$W$39)</f>
        <v>3</v>
      </c>
      <c r="AL10" s="182">
        <f>INDEX(Device!$C$39:$W$39,AK10)</f>
        <v>350</v>
      </c>
      <c r="AM10" s="184">
        <f>INDEX(Device!$C$41:$W$41,AK10)</f>
        <v>0.8</v>
      </c>
      <c r="AN10" s="182">
        <f>INDEX(Device!$C$39:$W$39,AK10+1)</f>
        <v>400</v>
      </c>
      <c r="AO10" s="184">
        <f>INDEX(Device!$C$41:$W$41,AK10+1)</f>
        <v>0.9</v>
      </c>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row>
    <row r="11" spans="1:106" s="1" customFormat="1">
      <c r="A11" s="19" t="s">
        <v>114</v>
      </c>
      <c r="B11" s="53">
        <f>Device!C35*Device!$Q$26</f>
        <v>0.85</v>
      </c>
      <c r="C11" s="53">
        <f>Device!D35*Device!$Q$26</f>
        <v>0.95</v>
      </c>
      <c r="D11" s="53">
        <f>Device!E35*Device!$Q$26</f>
        <v>0.95</v>
      </c>
      <c r="E11" s="53">
        <f>Device!F35*Device!$Q$26</f>
        <v>0.95</v>
      </c>
      <c r="F11" s="53">
        <f>Device!G35*Device!$Q$26</f>
        <v>0.95</v>
      </c>
      <c r="G11" s="53">
        <f>Device!H35*Device!$Q$26</f>
        <v>0.95</v>
      </c>
      <c r="H11" s="53">
        <f>Device!I35*Device!$Q$26</f>
        <v>0.95</v>
      </c>
      <c r="I11" s="53">
        <f>Device!J35*Device!$Q$26</f>
        <v>0.95</v>
      </c>
      <c r="J11" s="53">
        <f>Device!K35*Device!$Q$26</f>
        <v>0.95</v>
      </c>
      <c r="K11" s="53">
        <f>Device!L35*Device!$Q$26</f>
        <v>0.95</v>
      </c>
      <c r="L11" s="53">
        <f>Device!M35*Device!$Q$26</f>
        <v>0.95</v>
      </c>
      <c r="M11" s="53">
        <f>Device!N35*Device!$Q$26</f>
        <v>0.95</v>
      </c>
      <c r="N11" s="53">
        <f>Device!O35*Device!$Q$26</f>
        <v>0.95</v>
      </c>
      <c r="O11" s="53">
        <f>Device!P35*Device!$Q$26</f>
        <v>0.95</v>
      </c>
      <c r="P11" s="53">
        <f>Device!Q35*Device!$Q$26</f>
        <v>0.95</v>
      </c>
      <c r="Q11" s="53">
        <f>Device!R35*Device!$Q$26</f>
        <v>0.95</v>
      </c>
      <c r="R11" s="53">
        <f>Device!S35*Device!$Q$26</f>
        <v>0.95</v>
      </c>
      <c r="S11" s="53">
        <f>Device!T35*Device!$Q$26</f>
        <v>0.95</v>
      </c>
      <c r="T11" s="53">
        <f>Device!U35*Device!$Q$26</f>
        <v>0.95</v>
      </c>
      <c r="U11" s="53">
        <f>Device!V35*Device!$Q$26</f>
        <v>0.85</v>
      </c>
      <c r="W11" s="4"/>
      <c r="Y11" s="4"/>
      <c r="Z11" s="105">
        <v>370</v>
      </c>
      <c r="AA11" s="191">
        <f t="shared" si="2"/>
        <v>13.239506276756758</v>
      </c>
      <c r="AB11" s="193">
        <v>3.9510000000000001E-4</v>
      </c>
      <c r="AC11" s="26">
        <v>697000.11152001785</v>
      </c>
      <c r="AD11" s="183">
        <f t="shared" si="0"/>
        <v>0.84</v>
      </c>
      <c r="AE11" s="182">
        <f>MATCH($Z11,Device!$C$39:$W$39)</f>
        <v>3</v>
      </c>
      <c r="AF11" s="182">
        <f>INDEX(Device!$C$39:$W$39,AE11)</f>
        <v>350</v>
      </c>
      <c r="AG11" s="184">
        <f>INDEX(Device!$C$40:$W$40,AE11)</f>
        <v>0.8</v>
      </c>
      <c r="AH11" s="182">
        <f>INDEX(Device!$C$39:$W$39,AE11+1)</f>
        <v>400</v>
      </c>
      <c r="AI11" s="184">
        <f>INDEX(Device!$C$40:$W$40,AE11+1)</f>
        <v>0.9</v>
      </c>
      <c r="AJ11" s="183">
        <f t="shared" si="1"/>
        <v>0.84</v>
      </c>
      <c r="AK11" s="182">
        <f>MATCH($Z11,Device!$C$39:$W$39)</f>
        <v>3</v>
      </c>
      <c r="AL11" s="182">
        <f>INDEX(Device!$C$39:$W$39,AK11)</f>
        <v>350</v>
      </c>
      <c r="AM11" s="184">
        <f>INDEX(Device!$C$41:$W$41,AK11)</f>
        <v>0.8</v>
      </c>
      <c r="AN11" s="182">
        <f>INDEX(Device!$C$39:$W$39,AK11+1)</f>
        <v>400</v>
      </c>
      <c r="AO11" s="184">
        <f>INDEX(Device!$C$41:$W$41,AK11+1)</f>
        <v>0.9</v>
      </c>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row>
    <row r="12" spans="1:106" s="1" customFormat="1">
      <c r="A12" s="19" t="s">
        <v>318</v>
      </c>
      <c r="B12" s="53">
        <f>Device!C36*Device!$V$25</f>
        <v>0</v>
      </c>
      <c r="C12" s="53">
        <f>Device!D36*Device!$V$25</f>
        <v>0</v>
      </c>
      <c r="D12" s="53">
        <f>Device!E36*Device!$V$25</f>
        <v>0</v>
      </c>
      <c r="E12" s="53">
        <f>Device!F36*Device!$V$25</f>
        <v>0</v>
      </c>
      <c r="F12" s="53">
        <f>Device!G36*Device!$V$25</f>
        <v>0</v>
      </c>
      <c r="G12" s="53">
        <f>Device!H36*Device!$V$25</f>
        <v>0</v>
      </c>
      <c r="H12" s="53">
        <f>Device!I36*Device!$V$25</f>
        <v>0</v>
      </c>
      <c r="I12" s="53">
        <f>Device!J36*Device!$V$25</f>
        <v>0</v>
      </c>
      <c r="J12" s="53">
        <f>Device!K36*Device!$V$25</f>
        <v>0</v>
      </c>
      <c r="K12" s="53">
        <f>Device!L36*Device!$V$25</f>
        <v>0</v>
      </c>
      <c r="L12" s="53">
        <f>Device!M36*Device!$V$25</f>
        <v>0</v>
      </c>
      <c r="M12" s="53">
        <f>Device!N36*Device!$V$25</f>
        <v>0</v>
      </c>
      <c r="N12" s="53">
        <f>Device!O36*Device!$V$25</f>
        <v>0</v>
      </c>
      <c r="O12" s="53">
        <f>Device!P36*Device!$V$25</f>
        <v>0</v>
      </c>
      <c r="P12" s="53">
        <f>Device!Q36*Device!$V$25</f>
        <v>0</v>
      </c>
      <c r="Q12" s="53">
        <f>Device!R36*Device!$V$25</f>
        <v>0</v>
      </c>
      <c r="R12" s="53">
        <f>Device!S36*Device!$V$25</f>
        <v>0</v>
      </c>
      <c r="S12" s="53">
        <f>Device!T36*Device!$V$25</f>
        <v>0</v>
      </c>
      <c r="T12" s="53">
        <f>Device!U36*Device!$V$25</f>
        <v>0</v>
      </c>
      <c r="U12" s="53">
        <f>Device!V36*Device!$V$25</f>
        <v>0</v>
      </c>
      <c r="W12" s="4"/>
      <c r="Y12" s="4"/>
      <c r="Z12" s="105">
        <v>390</v>
      </c>
      <c r="AA12" s="191">
        <f t="shared" si="2"/>
        <v>14.553842326153847</v>
      </c>
      <c r="AB12" s="193">
        <v>4.5780000000000001E-4</v>
      </c>
      <c r="AC12" s="26">
        <v>149999.9250000375</v>
      </c>
      <c r="AD12" s="183">
        <f t="shared" si="0"/>
        <v>0.88</v>
      </c>
      <c r="AE12" s="182">
        <f>MATCH($Z12,Device!$C$39:$W$39)</f>
        <v>3</v>
      </c>
      <c r="AF12" s="182">
        <f>INDEX(Device!$C$39:$W$39,AE12)</f>
        <v>350</v>
      </c>
      <c r="AG12" s="184">
        <f>INDEX(Device!$C$40:$W$40,AE12)</f>
        <v>0.8</v>
      </c>
      <c r="AH12" s="182">
        <f>INDEX(Device!$C$39:$W$39,AE12+1)</f>
        <v>400</v>
      </c>
      <c r="AI12" s="184">
        <f>INDEX(Device!$C$40:$W$40,AE12+1)</f>
        <v>0.9</v>
      </c>
      <c r="AJ12" s="183">
        <f t="shared" si="1"/>
        <v>0.88</v>
      </c>
      <c r="AK12" s="182">
        <f>MATCH($Z12,Device!$C$39:$W$39)</f>
        <v>3</v>
      </c>
      <c r="AL12" s="182">
        <f>INDEX(Device!$C$39:$W$39,AK12)</f>
        <v>350</v>
      </c>
      <c r="AM12" s="184">
        <f>INDEX(Device!$C$41:$W$41,AK12)</f>
        <v>0.8</v>
      </c>
      <c r="AN12" s="182">
        <f>INDEX(Device!$C$39:$W$39,AK12+1)</f>
        <v>400</v>
      </c>
      <c r="AO12" s="184">
        <f>INDEX(Device!$C$41:$W$41,AK12+1)</f>
        <v>0.9</v>
      </c>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row>
    <row r="13" spans="1:106">
      <c r="B13" s="4"/>
      <c r="C13" s="4"/>
      <c r="I13" s="4"/>
      <c r="Z13" s="105">
        <v>410</v>
      </c>
      <c r="AA13" s="191">
        <f t="shared" si="2"/>
        <v>23.596317676097563</v>
      </c>
      <c r="AB13" s="193">
        <v>7.8030000000000005E-4</v>
      </c>
      <c r="AC13" s="26">
        <v>67399.978432006901</v>
      </c>
      <c r="AD13" s="183">
        <f t="shared" si="0"/>
        <v>0.91599999999999993</v>
      </c>
      <c r="AE13" s="182">
        <f>MATCH($Z13,Device!$C$39:$W$39)</f>
        <v>4</v>
      </c>
      <c r="AF13" s="182">
        <f>INDEX(Device!$C$39:$W$39,AE13)</f>
        <v>400</v>
      </c>
      <c r="AG13" s="184">
        <f>INDEX(Device!$C$40:$W$40,AE13)</f>
        <v>0.9</v>
      </c>
      <c r="AH13" s="182">
        <f>INDEX(Device!$C$39:$W$39,AE13+1)</f>
        <v>450</v>
      </c>
      <c r="AI13" s="184">
        <f>INDEX(Device!$C$40:$W$40,AE13+1)</f>
        <v>0.98</v>
      </c>
      <c r="AJ13" s="183">
        <f t="shared" si="1"/>
        <v>0.91599999999999993</v>
      </c>
      <c r="AK13" s="182">
        <f>MATCH($Z13,Device!$C$39:$W$39)</f>
        <v>4</v>
      </c>
      <c r="AL13" s="182">
        <f>INDEX(Device!$C$39:$W$39,AK13)</f>
        <v>400</v>
      </c>
      <c r="AM13" s="184">
        <f>INDEX(Device!$C$41:$W$41,AK13)</f>
        <v>0.9</v>
      </c>
      <c r="AN13" s="182">
        <f>INDEX(Device!$C$39:$W$39,AK13+1)</f>
        <v>450</v>
      </c>
      <c r="AO13" s="184">
        <f>INDEX(Device!$C$41:$W$41,AK13+1)</f>
        <v>0.98</v>
      </c>
    </row>
    <row r="14" spans="1:106">
      <c r="A14" t="s">
        <v>386</v>
      </c>
      <c r="B14" s="54"/>
      <c r="C14"/>
      <c r="D14"/>
      <c r="E14"/>
      <c r="F14" s="19"/>
      <c r="G14" t="s">
        <v>367</v>
      </c>
      <c r="H14"/>
      <c r="I14" s="112"/>
      <c r="J14"/>
      <c r="K14" s="19" t="s">
        <v>387</v>
      </c>
      <c r="L14" s="137">
        <f>Recombination!T18</f>
        <v>4.2857142857142855E-21</v>
      </c>
      <c r="M14"/>
      <c r="N14" s="137">
        <f>IF(H1="Mono",Device!L3*Excitation!C11*Excitation!I11/J1*SUM(Excitation!B14:U14)/20,IF(H1="AM1.5G",Device!L3*AB66*1000/AA66*Excitation!C11/0.1*SUM(Excitation!B14:U14)/20,0))</f>
        <v>6.8871528142217614E-2</v>
      </c>
      <c r="O14" t="s">
        <v>352</v>
      </c>
      <c r="P14"/>
      <c r="Q14" s="137">
        <f>Device!$O$8*Device!$C$2*Device!$F$2*Device!$I$2*(SUM(C16:U34)+SUM(B16:B34,V16:V34,C15:U15,C35:U35)/2+SUM(B15,B35,V15,V35)/4)/$L$14</f>
        <v>3.9991317391699872E-2</v>
      </c>
      <c r="R14" t="s">
        <v>130</v>
      </c>
      <c r="S14"/>
      <c r="T14"/>
      <c r="U14" s="35" t="s">
        <v>400</v>
      </c>
      <c r="V14" s="13">
        <f>Q14/N14</f>
        <v>0.58066545741687359</v>
      </c>
      <c r="Z14" s="105">
        <v>430</v>
      </c>
      <c r="AA14" s="191">
        <f t="shared" si="2"/>
        <v>23.963558573023256</v>
      </c>
      <c r="AB14" s="193">
        <v>8.3109999999999998E-4</v>
      </c>
      <c r="AC14" s="26">
        <v>39200.006272001003</v>
      </c>
      <c r="AD14" s="183">
        <f t="shared" si="0"/>
        <v>0.94799999999999995</v>
      </c>
      <c r="AE14" s="182">
        <f>MATCH($Z14,Device!$C$39:$W$39)</f>
        <v>4</v>
      </c>
      <c r="AF14" s="182">
        <f>INDEX(Device!$C$39:$W$39,AE14)</f>
        <v>400</v>
      </c>
      <c r="AG14" s="184">
        <f>INDEX(Device!$C$40:$W$40,AE14)</f>
        <v>0.9</v>
      </c>
      <c r="AH14" s="182">
        <f>INDEX(Device!$C$39:$W$39,AE14+1)</f>
        <v>450</v>
      </c>
      <c r="AI14" s="184">
        <f>INDEX(Device!$C$40:$W$40,AE14+1)</f>
        <v>0.98</v>
      </c>
      <c r="AJ14" s="183">
        <f t="shared" si="1"/>
        <v>0.94799999999999995</v>
      </c>
      <c r="AK14" s="182">
        <f>MATCH($Z14,Device!$C$39:$W$39)</f>
        <v>4</v>
      </c>
      <c r="AL14" s="182">
        <f>INDEX(Device!$C$39:$W$39,AK14)</f>
        <v>400</v>
      </c>
      <c r="AM14" s="184">
        <f>INDEX(Device!$C$41:$W$41,AK14)</f>
        <v>0.9</v>
      </c>
      <c r="AN14" s="182">
        <f>INDEX(Device!$C$39:$W$39,AK14+1)</f>
        <v>450</v>
      </c>
      <c r="AO14" s="184">
        <f>INDEX(Device!$C$41:$W$41,AK14+1)</f>
        <v>0.98</v>
      </c>
      <c r="AR14"/>
      <c r="AS14"/>
      <c r="AT14"/>
      <c r="AU14"/>
      <c r="AV14"/>
      <c r="AW14"/>
      <c r="AX14"/>
      <c r="AY14"/>
      <c r="AZ14"/>
    </row>
    <row r="15" spans="1:106">
      <c r="A15" s="19" t="s">
        <v>2</v>
      </c>
      <c r="B15" s="127">
        <v>0.78346727394677818</v>
      </c>
      <c r="C15" s="127">
        <v>1.173807041568623</v>
      </c>
      <c r="D15" s="127">
        <v>1.5641734871550812</v>
      </c>
      <c r="E15" s="127">
        <v>1.5642266366473441</v>
      </c>
      <c r="F15" s="127">
        <v>1.5642752736295158</v>
      </c>
      <c r="G15" s="127">
        <v>1.5643148227171551</v>
      </c>
      <c r="H15" s="127">
        <v>1.5643455323926814</v>
      </c>
      <c r="I15" s="127">
        <v>1.5643689747913401</v>
      </c>
      <c r="J15" s="127">
        <v>1.5643866998708029</v>
      </c>
      <c r="K15" s="127">
        <v>1.5643999334638496</v>
      </c>
      <c r="L15" s="127">
        <v>1.5644095636703457</v>
      </c>
      <c r="M15" s="127">
        <v>1.564416182810342</v>
      </c>
      <c r="N15" s="127">
        <v>1.5644201238162909</v>
      </c>
      <c r="O15" s="127">
        <v>1.5644214699143653</v>
      </c>
      <c r="P15" s="127">
        <v>1.5644200283863765</v>
      </c>
      <c r="Q15" s="127">
        <v>1.5644152847022403</v>
      </c>
      <c r="R15" s="127">
        <v>1.5644064526473871</v>
      </c>
      <c r="S15" s="127">
        <v>1.5643930025919175</v>
      </c>
      <c r="T15" s="127">
        <v>1.5643762205435681</v>
      </c>
      <c r="U15" s="127">
        <v>1.5643326909111885</v>
      </c>
      <c r="V15" s="127">
        <v>1.5642980420663912</v>
      </c>
      <c r="Z15" s="105">
        <v>450</v>
      </c>
      <c r="AA15" s="191">
        <f t="shared" si="2"/>
        <v>29.921529919999998</v>
      </c>
      <c r="AB15" s="193">
        <v>1.0859999999999999E-3</v>
      </c>
      <c r="AC15" s="26">
        <v>25499.991075003123</v>
      </c>
      <c r="AD15" s="183">
        <f t="shared" si="0"/>
        <v>0.98</v>
      </c>
      <c r="AE15" s="182">
        <f>MATCH($Z15,Device!$C$39:$W$39)</f>
        <v>5</v>
      </c>
      <c r="AF15" s="182">
        <f>INDEX(Device!$C$39:$W$39,AE15)</f>
        <v>450</v>
      </c>
      <c r="AG15" s="184">
        <f>INDEX(Device!$C$40:$W$40,AE15)</f>
        <v>0.98</v>
      </c>
      <c r="AH15" s="182">
        <f>INDEX(Device!$C$39:$W$39,AE15+1)</f>
        <v>500</v>
      </c>
      <c r="AI15" s="184">
        <f>INDEX(Device!$C$40:$W$40,AE15+1)</f>
        <v>1</v>
      </c>
      <c r="AJ15" s="183">
        <f t="shared" si="1"/>
        <v>0.98</v>
      </c>
      <c r="AK15" s="182">
        <f>MATCH($Z15,Device!$C$39:$W$39)</f>
        <v>5</v>
      </c>
      <c r="AL15" s="182">
        <f>INDEX(Device!$C$39:$W$39,AK15)</f>
        <v>450</v>
      </c>
      <c r="AM15" s="184">
        <f>INDEX(Device!$C$41:$W$41,AK15)</f>
        <v>0.98</v>
      </c>
      <c r="AN15" s="182">
        <f>INDEX(Device!$C$39:$W$39,AK15+1)</f>
        <v>500</v>
      </c>
      <c r="AO15" s="184">
        <f>INDEX(Device!$C$41:$W$41,AK15+1)</f>
        <v>1</v>
      </c>
      <c r="AR15"/>
      <c r="AS15"/>
      <c r="AT15"/>
      <c r="AU15"/>
      <c r="AV15"/>
      <c r="AW15"/>
      <c r="AX15"/>
      <c r="AY15"/>
      <c r="AZ15"/>
    </row>
    <row r="16" spans="1:106">
      <c r="A16"/>
      <c r="B16" s="150">
        <v>7.774550431334068E-2</v>
      </c>
      <c r="C16" s="150">
        <v>0.10982517774708013</v>
      </c>
      <c r="D16" s="150">
        <v>0.14312600318065014</v>
      </c>
      <c r="E16" s="150">
        <v>0.1443860868794816</v>
      </c>
      <c r="F16" s="150">
        <v>0.14454095057954319</v>
      </c>
      <c r="G16" s="150">
        <v>0.1446762630173424</v>
      </c>
      <c r="H16" s="150">
        <v>0.14473462312264543</v>
      </c>
      <c r="I16" s="150">
        <v>0.1447844060708095</v>
      </c>
      <c r="J16" s="150">
        <v>0.1448132919640524</v>
      </c>
      <c r="K16" s="150">
        <v>0.14483732735807672</v>
      </c>
      <c r="L16" s="150">
        <v>0.14485249502547401</v>
      </c>
      <c r="M16" s="150">
        <v>0.14486450864243894</v>
      </c>
      <c r="N16" s="150">
        <v>0.14487152028504408</v>
      </c>
      <c r="O16" s="150">
        <v>0.14487587727419673</v>
      </c>
      <c r="P16" s="150">
        <v>0.14487625057248754</v>
      </c>
      <c r="Q16" s="150">
        <v>0.14487334075264277</v>
      </c>
      <c r="R16" s="150">
        <v>0.14486568409480333</v>
      </c>
      <c r="S16" s="150">
        <v>0.14485355106915002</v>
      </c>
      <c r="T16" s="150">
        <v>0.14483682437620768</v>
      </c>
      <c r="U16" s="150">
        <v>0.14479784737186407</v>
      </c>
      <c r="V16" s="150">
        <v>0.1447679815972891</v>
      </c>
      <c r="Z16" s="105">
        <v>470</v>
      </c>
      <c r="AA16" s="191">
        <f t="shared" si="2"/>
        <v>31.470893259574471</v>
      </c>
      <c r="AB16" s="193">
        <v>1.193E-3</v>
      </c>
      <c r="AC16" s="26">
        <v>17200.010320006193</v>
      </c>
      <c r="AD16" s="183">
        <f t="shared" si="0"/>
        <v>0.98799999999999999</v>
      </c>
      <c r="AE16" s="182">
        <f>MATCH($Z16,Device!$C$39:$W$39)</f>
        <v>5</v>
      </c>
      <c r="AF16" s="182">
        <f>INDEX(Device!$C$39:$W$39,AE16)</f>
        <v>450</v>
      </c>
      <c r="AG16" s="184">
        <f>INDEX(Device!$C$40:$W$40,AE16)</f>
        <v>0.98</v>
      </c>
      <c r="AH16" s="182">
        <f>INDEX(Device!$C$39:$W$39,AE16+1)</f>
        <v>500</v>
      </c>
      <c r="AI16" s="184">
        <f>INDEX(Device!$C$40:$W$40,AE16+1)</f>
        <v>1</v>
      </c>
      <c r="AJ16" s="183">
        <f t="shared" si="1"/>
        <v>0.98799999999999999</v>
      </c>
      <c r="AK16" s="182">
        <f>MATCH($Z16,Device!$C$39:$W$39)</f>
        <v>5</v>
      </c>
      <c r="AL16" s="182">
        <f>INDEX(Device!$C$39:$W$39,AK16)</f>
        <v>450</v>
      </c>
      <c r="AM16" s="184">
        <f>INDEX(Device!$C$41:$W$41,AK16)</f>
        <v>0.98</v>
      </c>
      <c r="AN16" s="182">
        <f>INDEX(Device!$C$39:$W$39,AK16+1)</f>
        <v>500</v>
      </c>
      <c r="AO16" s="184">
        <f>INDEX(Device!$C$41:$W$41,AK16+1)</f>
        <v>1</v>
      </c>
      <c r="AR16"/>
      <c r="AS16"/>
      <c r="AT16"/>
      <c r="AU16"/>
      <c r="AV16"/>
      <c r="AW16"/>
      <c r="AX16"/>
      <c r="AY16"/>
      <c r="AZ16"/>
    </row>
    <row r="17" spans="1:52">
      <c r="A17"/>
      <c r="B17" s="150">
        <v>3.5874712877704572E-2</v>
      </c>
      <c r="C17" s="150">
        <v>4.8058338209008282E-2</v>
      </c>
      <c r="D17" s="150">
        <v>6.1210362290826575E-2</v>
      </c>
      <c r="E17" s="150">
        <v>6.22291091050294E-2</v>
      </c>
      <c r="F17" s="150">
        <v>6.2372804710442167E-2</v>
      </c>
      <c r="G17" s="150">
        <v>6.2487307100384866E-2</v>
      </c>
      <c r="H17" s="150">
        <v>6.2541148535661756E-2</v>
      </c>
      <c r="I17" s="150">
        <v>6.2585232992000528E-2</v>
      </c>
      <c r="J17" s="150">
        <v>6.2612145845241177E-2</v>
      </c>
      <c r="K17" s="150">
        <v>6.263389014776824E-2</v>
      </c>
      <c r="L17" s="150">
        <v>6.2648065930284713E-2</v>
      </c>
      <c r="M17" s="150">
        <v>6.2658965386627075E-2</v>
      </c>
      <c r="N17" s="150">
        <v>6.2665437757852466E-2</v>
      </c>
      <c r="O17" s="150">
        <v>6.2669204222906019E-2</v>
      </c>
      <c r="P17" s="150">
        <v>6.2669300324502561E-2</v>
      </c>
      <c r="Q17" s="150">
        <v>6.2666113567463017E-2</v>
      </c>
      <c r="R17" s="150">
        <v>6.2658400733657985E-2</v>
      </c>
      <c r="S17" s="150">
        <v>6.2646195554957346E-2</v>
      </c>
      <c r="T17" s="150">
        <v>6.2629076792760585E-2</v>
      </c>
      <c r="U17" s="150">
        <v>6.2592279692163605E-2</v>
      </c>
      <c r="V17" s="150">
        <v>6.2565073236452329E-2</v>
      </c>
      <c r="Z17" s="105">
        <v>490</v>
      </c>
      <c r="AA17" s="191">
        <f t="shared" si="2"/>
        <v>30.970757093877552</v>
      </c>
      <c r="AB17" s="193">
        <v>1.224E-3</v>
      </c>
      <c r="AC17" s="26">
        <v>12699.993142003703</v>
      </c>
      <c r="AD17" s="183">
        <f t="shared" si="0"/>
        <v>0.996</v>
      </c>
      <c r="AE17" s="182">
        <f>MATCH($Z17,Device!$C$39:$W$39)</f>
        <v>5</v>
      </c>
      <c r="AF17" s="182">
        <f>INDEX(Device!$C$39:$W$39,AE17)</f>
        <v>450</v>
      </c>
      <c r="AG17" s="184">
        <f>INDEX(Device!$C$40:$W$40,AE17)</f>
        <v>0.98</v>
      </c>
      <c r="AH17" s="182">
        <f>INDEX(Device!$C$39:$W$39,AE17+1)</f>
        <v>500</v>
      </c>
      <c r="AI17" s="184">
        <f>INDEX(Device!$C$40:$W$40,AE17+1)</f>
        <v>1</v>
      </c>
      <c r="AJ17" s="183">
        <f t="shared" si="1"/>
        <v>0.996</v>
      </c>
      <c r="AK17" s="182">
        <f>MATCH($Z17,Device!$C$39:$W$39)</f>
        <v>5</v>
      </c>
      <c r="AL17" s="182">
        <f>INDEX(Device!$C$39:$W$39,AK17)</f>
        <v>450</v>
      </c>
      <c r="AM17" s="184">
        <f>INDEX(Device!$C$41:$W$41,AK17)</f>
        <v>0.98</v>
      </c>
      <c r="AN17" s="182">
        <f>INDEX(Device!$C$39:$W$39,AK17+1)</f>
        <v>500</v>
      </c>
      <c r="AO17" s="184">
        <f>INDEX(Device!$C$41:$W$41,AK17+1)</f>
        <v>1</v>
      </c>
      <c r="AR17"/>
      <c r="AS17"/>
      <c r="AT17"/>
      <c r="AU17"/>
      <c r="AV17"/>
      <c r="AW17"/>
      <c r="AX17"/>
      <c r="AY17"/>
      <c r="AZ17"/>
    </row>
    <row r="18" spans="1:52">
      <c r="A18"/>
      <c r="B18" s="150">
        <v>2.3032768366204111E-2</v>
      </c>
      <c r="C18" s="150">
        <v>2.9448788532376115E-2</v>
      </c>
      <c r="D18" s="150">
        <v>3.6655260080312752E-2</v>
      </c>
      <c r="E18" s="150">
        <v>3.7512043304044111E-2</v>
      </c>
      <c r="F18" s="150">
        <v>3.7656540752216999E-2</v>
      </c>
      <c r="G18" s="150">
        <v>3.7757881281736801E-2</v>
      </c>
      <c r="H18" s="150">
        <v>3.7809882874125476E-2</v>
      </c>
      <c r="I18" s="150">
        <v>3.7850431099450396E-2</v>
      </c>
      <c r="J18" s="150">
        <v>3.7876308499393406E-2</v>
      </c>
      <c r="K18" s="150">
        <v>3.7896633658595497E-2</v>
      </c>
      <c r="L18" s="150">
        <v>3.7910300598758051E-2</v>
      </c>
      <c r="M18" s="150">
        <v>3.7920537750818981E-2</v>
      </c>
      <c r="N18" s="150">
        <v>3.7926765341929569E-2</v>
      </c>
      <c r="O18" s="150">
        <v>3.7930153704493298E-2</v>
      </c>
      <c r="P18" s="150">
        <v>3.793011077280601E-2</v>
      </c>
      <c r="Q18" s="150">
        <v>3.7926785390359957E-2</v>
      </c>
      <c r="R18" s="150">
        <v>3.7919089203373377E-2</v>
      </c>
      <c r="S18" s="150">
        <v>3.7906831325832301E-2</v>
      </c>
      <c r="T18" s="150">
        <v>3.7889377467280681E-2</v>
      </c>
      <c r="U18" s="150">
        <v>3.7853814433626315E-2</v>
      </c>
      <c r="V18" s="150">
        <v>3.7828201485701297E-2</v>
      </c>
      <c r="Z18" s="105">
        <v>510</v>
      </c>
      <c r="AA18" s="191">
        <f t="shared" si="2"/>
        <v>30.339672847058822</v>
      </c>
      <c r="AB18" s="193">
        <v>1.248E-3</v>
      </c>
      <c r="AC18" s="26">
        <v>9699.979630042777</v>
      </c>
      <c r="AD18" s="183">
        <f t="shared" si="0"/>
        <v>1</v>
      </c>
      <c r="AE18" s="182">
        <f>MATCH($Z18,Device!$C$39:$W$39)</f>
        <v>6</v>
      </c>
      <c r="AF18" s="182">
        <f>INDEX(Device!$C$39:$W$39,AE18)</f>
        <v>500</v>
      </c>
      <c r="AG18" s="184">
        <f>INDEX(Device!$C$40:$W$40,AE18)</f>
        <v>1</v>
      </c>
      <c r="AH18" s="182">
        <f>INDEX(Device!$C$39:$W$39,AE18+1)</f>
        <v>550</v>
      </c>
      <c r="AI18" s="184">
        <f>INDEX(Device!$C$40:$W$40,AE18+1)</f>
        <v>1</v>
      </c>
      <c r="AJ18" s="183">
        <f t="shared" si="1"/>
        <v>1</v>
      </c>
      <c r="AK18" s="182">
        <f>MATCH($Z18,Device!$C$39:$W$39)</f>
        <v>6</v>
      </c>
      <c r="AL18" s="182">
        <f>INDEX(Device!$C$39:$W$39,AK18)</f>
        <v>500</v>
      </c>
      <c r="AM18" s="184">
        <f>INDEX(Device!$C$41:$W$41,AK18)</f>
        <v>1</v>
      </c>
      <c r="AN18" s="182">
        <f>INDEX(Device!$C$39:$W$39,AK18+1)</f>
        <v>550</v>
      </c>
      <c r="AO18" s="184">
        <f>INDEX(Device!$C$41:$W$41,AK18+1)</f>
        <v>1</v>
      </c>
      <c r="AR18"/>
      <c r="AS18"/>
      <c r="AT18"/>
      <c r="AU18"/>
      <c r="AV18"/>
      <c r="AW18"/>
      <c r="AX18"/>
      <c r="AY18"/>
      <c r="AZ18"/>
    </row>
    <row r="19" spans="1:52">
      <c r="A19"/>
      <c r="B19" s="150">
        <v>1.7122410690590416E-2</v>
      </c>
      <c r="C19" s="150">
        <v>2.1040340135557431E-2</v>
      </c>
      <c r="D19" s="150">
        <v>2.5611238555365665E-2</v>
      </c>
      <c r="E19" s="150">
        <v>2.6346604671172693E-2</v>
      </c>
      <c r="F19" s="150">
        <v>2.6496478728146425E-2</v>
      </c>
      <c r="G19" s="150">
        <v>2.658929544221425E-2</v>
      </c>
      <c r="H19" s="150">
        <v>2.6640389132132812E-2</v>
      </c>
      <c r="I19" s="150">
        <v>2.6678625402510907E-2</v>
      </c>
      <c r="J19" s="150">
        <v>2.6704047070870426E-2</v>
      </c>
      <c r="K19" s="150">
        <v>2.6723458214199792E-2</v>
      </c>
      <c r="L19" s="150">
        <v>2.6736835910343995E-2</v>
      </c>
      <c r="M19" s="150">
        <v>2.6746618475983901E-2</v>
      </c>
      <c r="N19" s="150">
        <v>2.6752686907437762E-2</v>
      </c>
      <c r="O19" s="150">
        <v>2.6755922974005239E-2</v>
      </c>
      <c r="P19" s="150">
        <v>2.6755867389845176E-2</v>
      </c>
      <c r="Q19" s="150">
        <v>2.6752480272847497E-2</v>
      </c>
      <c r="R19" s="150">
        <v>2.6744813752696394E-2</v>
      </c>
      <c r="S19" s="150">
        <v>2.6732382648420903E-2</v>
      </c>
      <c r="T19" s="150">
        <v>2.6714588462007721E-2</v>
      </c>
      <c r="U19" s="150">
        <v>2.6679595116059031E-2</v>
      </c>
      <c r="V19" s="150">
        <v>2.6654814866307306E-2</v>
      </c>
      <c r="Z19" s="105">
        <v>530</v>
      </c>
      <c r="AA19" s="191">
        <f t="shared" si="2"/>
        <v>30.7855207245283</v>
      </c>
      <c r="AB19" s="193">
        <v>1.3159999999999999E-3</v>
      </c>
      <c r="AC19" s="26">
        <v>7849.9713476045818</v>
      </c>
      <c r="AD19" s="183">
        <f t="shared" si="0"/>
        <v>1</v>
      </c>
      <c r="AE19" s="182">
        <f>MATCH($Z19,Device!$C$39:$W$39)</f>
        <v>6</v>
      </c>
      <c r="AF19" s="182">
        <f>INDEX(Device!$C$39:$W$39,AE19)</f>
        <v>500</v>
      </c>
      <c r="AG19" s="184">
        <f>INDEX(Device!$C$40:$W$40,AE19)</f>
        <v>1</v>
      </c>
      <c r="AH19" s="182">
        <f>INDEX(Device!$C$39:$W$39,AE19+1)</f>
        <v>550</v>
      </c>
      <c r="AI19" s="184">
        <f>INDEX(Device!$C$40:$W$40,AE19+1)</f>
        <v>1</v>
      </c>
      <c r="AJ19" s="183">
        <f t="shared" si="1"/>
        <v>1</v>
      </c>
      <c r="AK19" s="182">
        <f>MATCH($Z19,Device!$C$39:$W$39)</f>
        <v>6</v>
      </c>
      <c r="AL19" s="182">
        <f>INDEX(Device!$C$39:$W$39,AK19)</f>
        <v>500</v>
      </c>
      <c r="AM19" s="184">
        <f>INDEX(Device!$C$41:$W$41,AK19)</f>
        <v>1</v>
      </c>
      <c r="AN19" s="182">
        <f>INDEX(Device!$C$39:$W$39,AK19+1)</f>
        <v>550</v>
      </c>
      <c r="AO19" s="184">
        <f>INDEX(Device!$C$41:$W$41,AK19+1)</f>
        <v>1</v>
      </c>
      <c r="AR19"/>
      <c r="AS19"/>
      <c r="AT19"/>
      <c r="AU19"/>
      <c r="AV19"/>
      <c r="AW19"/>
      <c r="AX19"/>
      <c r="AY19"/>
      <c r="AZ19"/>
    </row>
    <row r="20" spans="1:52">
      <c r="A20"/>
      <c r="B20" s="150">
        <v>1.3822689067804846E-2</v>
      </c>
      <c r="C20" s="150">
        <v>1.6440546982966806E-2</v>
      </c>
      <c r="D20" s="150">
        <v>1.9599563341537306E-2</v>
      </c>
      <c r="E20" s="150">
        <v>2.0236424323653478E-2</v>
      </c>
      <c r="F20" s="150">
        <v>2.0392388345281117E-2</v>
      </c>
      <c r="G20" s="150">
        <v>2.0480127588612271E-2</v>
      </c>
      <c r="H20" s="150">
        <v>2.0530888407785428E-2</v>
      </c>
      <c r="I20" s="150">
        <v>2.056760658351791E-2</v>
      </c>
      <c r="J20" s="150">
        <v>2.0592684950922764E-2</v>
      </c>
      <c r="K20" s="150">
        <v>2.061147420108906E-2</v>
      </c>
      <c r="L20" s="150">
        <v>2.0624655585839698E-2</v>
      </c>
      <c r="M20" s="150">
        <v>2.0634142774466093E-2</v>
      </c>
      <c r="N20" s="150">
        <v>2.0640090179017044E-2</v>
      </c>
      <c r="O20" s="150">
        <v>2.0643162153339764E-2</v>
      </c>
      <c r="P20" s="150">
        <v>2.0643085928635615E-2</v>
      </c>
      <c r="Q20" s="150">
        <v>2.063970386823373E-2</v>
      </c>
      <c r="R20" s="150">
        <v>2.0632133640268339E-2</v>
      </c>
      <c r="S20" s="150">
        <v>2.0619622588042157E-2</v>
      </c>
      <c r="T20" s="150">
        <v>2.0601421539517693E-2</v>
      </c>
      <c r="U20" s="150">
        <v>2.0566337306831897E-2</v>
      </c>
      <c r="V20" s="150">
        <v>2.0541783836091794E-2</v>
      </c>
      <c r="Z20" s="105">
        <v>550</v>
      </c>
      <c r="AA20" s="191">
        <f t="shared" si="2"/>
        <v>46.054509512727279</v>
      </c>
      <c r="AB20" s="193">
        <v>2.0430000000000001E-3</v>
      </c>
      <c r="AC20" s="26">
        <v>6389.9805105594432</v>
      </c>
      <c r="AD20" s="183">
        <f t="shared" si="0"/>
        <v>1</v>
      </c>
      <c r="AE20" s="182">
        <f>MATCH($Z20,Device!$C$39:$W$39)</f>
        <v>7</v>
      </c>
      <c r="AF20" s="182">
        <f>INDEX(Device!$C$39:$W$39,AE20)</f>
        <v>550</v>
      </c>
      <c r="AG20" s="184">
        <f>INDEX(Device!$C$40:$W$40,AE20)</f>
        <v>1</v>
      </c>
      <c r="AH20" s="182">
        <f>INDEX(Device!$C$39:$W$39,AE20+1)</f>
        <v>600</v>
      </c>
      <c r="AI20" s="184">
        <f>INDEX(Device!$C$40:$W$40,AE20+1)</f>
        <v>1</v>
      </c>
      <c r="AJ20" s="183">
        <f t="shared" si="1"/>
        <v>1</v>
      </c>
      <c r="AK20" s="182">
        <f>MATCH($Z20,Device!$C$39:$W$39)</f>
        <v>7</v>
      </c>
      <c r="AL20" s="182">
        <f>INDEX(Device!$C$39:$W$39,AK20)</f>
        <v>550</v>
      </c>
      <c r="AM20" s="184">
        <f>INDEX(Device!$C$41:$W$41,AK20)</f>
        <v>1</v>
      </c>
      <c r="AN20" s="182">
        <f>INDEX(Device!$C$39:$W$39,AK20+1)</f>
        <v>600</v>
      </c>
      <c r="AO20" s="184">
        <f>INDEX(Device!$C$41:$W$41,AK20+1)</f>
        <v>1</v>
      </c>
      <c r="AR20"/>
      <c r="AS20"/>
      <c r="AT20"/>
      <c r="AU20"/>
      <c r="AV20"/>
      <c r="AW20"/>
      <c r="AX20"/>
      <c r="AY20"/>
      <c r="AZ20"/>
    </row>
    <row r="21" spans="1:52">
      <c r="A21"/>
      <c r="B21" s="150">
        <v>1.1750206673296314E-2</v>
      </c>
      <c r="C21" s="150">
        <v>1.3613755522847716E-2</v>
      </c>
      <c r="D21" s="150">
        <v>1.5927351432385748E-2</v>
      </c>
      <c r="E21" s="150">
        <v>1.6481405175344455E-2</v>
      </c>
      <c r="F21" s="150">
        <v>1.6641824102767187E-2</v>
      </c>
      <c r="G21" s="150">
        <v>1.6726706479870145E-2</v>
      </c>
      <c r="H21" s="150">
        <v>1.677722134534497E-2</v>
      </c>
      <c r="I21" s="150">
        <v>1.6812921559199275E-2</v>
      </c>
      <c r="J21" s="150">
        <v>1.6837736786498563E-2</v>
      </c>
      <c r="K21" s="150">
        <v>1.6856102733992025E-2</v>
      </c>
      <c r="L21" s="150">
        <v>1.686913121455702E-2</v>
      </c>
      <c r="M21" s="150">
        <v>1.6878400612204178E-2</v>
      </c>
      <c r="N21" s="150">
        <v>1.6884276201963439E-2</v>
      </c>
      <c r="O21" s="150">
        <v>1.6887270536998088E-2</v>
      </c>
      <c r="P21" s="150">
        <v>1.6887211813225497E-2</v>
      </c>
      <c r="Q21" s="150">
        <v>1.6883856642070431E-2</v>
      </c>
      <c r="R21" s="150">
        <v>1.6876377531113027E-2</v>
      </c>
      <c r="S21" s="150">
        <v>1.6863759710022051E-2</v>
      </c>
      <c r="T21" s="150">
        <v>1.684505556223263E-2</v>
      </c>
      <c r="U21" s="150">
        <v>1.6809270781113571E-2</v>
      </c>
      <c r="V21" s="150">
        <v>1.6784420060129358E-2</v>
      </c>
      <c r="Z21" s="105">
        <v>590</v>
      </c>
      <c r="AA21" s="191">
        <f t="shared" si="2"/>
        <v>59.071135362711864</v>
      </c>
      <c r="AB21" s="193">
        <v>2.8110000000000001E-3</v>
      </c>
      <c r="AC21" s="26">
        <v>4490.0030083020156</v>
      </c>
      <c r="AD21" s="183">
        <f t="shared" si="0"/>
        <v>1</v>
      </c>
      <c r="AE21" s="182">
        <f>MATCH($Z21,Device!$C$39:$W$39)</f>
        <v>7</v>
      </c>
      <c r="AF21" s="182">
        <f>INDEX(Device!$C$39:$W$39,AE21)</f>
        <v>550</v>
      </c>
      <c r="AG21" s="184">
        <f>INDEX(Device!$C$40:$W$40,AE21)</f>
        <v>1</v>
      </c>
      <c r="AH21" s="182">
        <f>INDEX(Device!$C$39:$W$39,AE21+1)</f>
        <v>600</v>
      </c>
      <c r="AI21" s="184">
        <f>INDEX(Device!$C$40:$W$40,AE21+1)</f>
        <v>1</v>
      </c>
      <c r="AJ21" s="183">
        <f t="shared" si="1"/>
        <v>1</v>
      </c>
      <c r="AK21" s="182">
        <f>MATCH($Z21,Device!$C$39:$W$39)</f>
        <v>7</v>
      </c>
      <c r="AL21" s="182">
        <f>INDEX(Device!$C$39:$W$39,AK21)</f>
        <v>550</v>
      </c>
      <c r="AM21" s="184">
        <f>INDEX(Device!$C$41:$W$41,AK21)</f>
        <v>1</v>
      </c>
      <c r="AN21" s="182">
        <f>INDEX(Device!$C$39:$W$39,AK21+1)</f>
        <v>600</v>
      </c>
      <c r="AO21" s="184">
        <f>INDEX(Device!$C$41:$W$41,AK21+1)</f>
        <v>1</v>
      </c>
      <c r="AR21"/>
      <c r="AS21"/>
      <c r="AT21"/>
      <c r="AU21"/>
      <c r="AV21"/>
      <c r="AW21"/>
      <c r="AX21"/>
      <c r="AY21"/>
      <c r="AZ21"/>
    </row>
    <row r="22" spans="1:52">
      <c r="A22"/>
      <c r="B22" s="150">
        <v>1.0342167098409299E-2</v>
      </c>
      <c r="C22" s="150">
        <v>1.1736691945468863E-2</v>
      </c>
      <c r="D22" s="150">
        <v>1.3506745712962865E-2</v>
      </c>
      <c r="E22" s="150">
        <v>1.3990520352484834E-2</v>
      </c>
      <c r="F22" s="150">
        <v>1.4153097675817274E-2</v>
      </c>
      <c r="G22" s="150">
        <v>1.4236612455168359E-2</v>
      </c>
      <c r="H22" s="150">
        <v>1.428702297474548E-2</v>
      </c>
      <c r="I22" s="150">
        <v>1.4322063333617165E-2</v>
      </c>
      <c r="J22" s="150">
        <v>1.4346658551844988E-2</v>
      </c>
      <c r="K22" s="150">
        <v>1.4364701315919114E-2</v>
      </c>
      <c r="L22" s="150">
        <v>1.4377606420827572E-2</v>
      </c>
      <c r="M22" s="150">
        <v>1.4386736458243074E-2</v>
      </c>
      <c r="N22" s="150">
        <v>1.43925478310415E-2</v>
      </c>
      <c r="O22" s="150">
        <v>1.4395485274694145E-2</v>
      </c>
      <c r="P22" s="150">
        <v>1.4395448202693947E-2</v>
      </c>
      <c r="Q22" s="150">
        <v>1.4392174639165161E-2</v>
      </c>
      <c r="R22" s="150">
        <v>1.4384805656078978E-2</v>
      </c>
      <c r="S22" s="150">
        <v>1.4372091193145175E-2</v>
      </c>
      <c r="T22" s="150">
        <v>1.435275092181275E-2</v>
      </c>
      <c r="U22" s="150">
        <v>1.4315684322103193E-2</v>
      </c>
      <c r="V22" s="150">
        <v>1.4290050375146735E-2</v>
      </c>
      <c r="Z22" s="105">
        <v>630</v>
      </c>
      <c r="AA22" s="191">
        <f t="shared" si="2"/>
        <v>57.249230819047625</v>
      </c>
      <c r="AB22" s="193">
        <v>2.9090000000000001E-3</v>
      </c>
      <c r="AC22" s="26">
        <v>3271.2129984919707</v>
      </c>
      <c r="AD22" s="183">
        <f t="shared" si="0"/>
        <v>1</v>
      </c>
      <c r="AE22" s="182">
        <f>MATCH($Z22,Device!$C$39:$W$39)</f>
        <v>8</v>
      </c>
      <c r="AF22" s="182">
        <f>INDEX(Device!$C$39:$W$39,AE22)</f>
        <v>600</v>
      </c>
      <c r="AG22" s="184">
        <f>INDEX(Device!$C$40:$W$40,AE22)</f>
        <v>1</v>
      </c>
      <c r="AH22" s="182">
        <f>INDEX(Device!$C$39:$W$39,AE22+1)</f>
        <v>650</v>
      </c>
      <c r="AI22" s="184">
        <f>INDEX(Device!$C$40:$W$40,AE22+1)</f>
        <v>1</v>
      </c>
      <c r="AJ22" s="183">
        <f t="shared" si="1"/>
        <v>1</v>
      </c>
      <c r="AK22" s="182">
        <f>MATCH($Z22,Device!$C$39:$W$39)</f>
        <v>8</v>
      </c>
      <c r="AL22" s="182">
        <f>INDEX(Device!$C$39:$W$39,AK22)</f>
        <v>600</v>
      </c>
      <c r="AM22" s="184">
        <f>INDEX(Device!$C$41:$W$41,AK22)</f>
        <v>1</v>
      </c>
      <c r="AN22" s="182">
        <f>INDEX(Device!$C$39:$W$39,AK22+1)</f>
        <v>650</v>
      </c>
      <c r="AO22" s="184">
        <f>INDEX(Device!$C$41:$W$41,AK22+1)</f>
        <v>1</v>
      </c>
      <c r="AR22"/>
      <c r="AS22"/>
      <c r="AT22"/>
      <c r="AU22"/>
      <c r="AV22"/>
      <c r="AW22"/>
      <c r="AX22"/>
      <c r="AY22"/>
      <c r="AZ22"/>
    </row>
    <row r="23" spans="1:52">
      <c r="A23"/>
      <c r="B23" s="150">
        <v>9.3292106494292319E-3</v>
      </c>
      <c r="C23" s="150">
        <v>1.0416237681784226E-2</v>
      </c>
      <c r="D23" s="150">
        <v>1.1818335269889844E-2</v>
      </c>
      <c r="E23" s="150">
        <v>1.2242369121864084E-2</v>
      </c>
      <c r="F23" s="150">
        <v>1.24047706472303E-2</v>
      </c>
      <c r="G23" s="150">
        <v>1.2487842345572965E-2</v>
      </c>
      <c r="H23" s="150">
        <v>1.2538243074947608E-2</v>
      </c>
      <c r="I23" s="150">
        <v>1.2572874922985889E-2</v>
      </c>
      <c r="J23" s="150">
        <v>1.259730418170894E-2</v>
      </c>
      <c r="K23" s="150">
        <v>1.2615122796799303E-2</v>
      </c>
      <c r="L23" s="150">
        <v>1.2627905270351271E-2</v>
      </c>
      <c r="M23" s="150">
        <v>1.2636908414779808E-2</v>
      </c>
      <c r="N23" s="150">
        <v>1.2642679770306421E-2</v>
      </c>
      <c r="O23" s="150">
        <v>1.2645587362603267E-2</v>
      </c>
      <c r="P23" s="150">
        <v>1.2645585939603946E-2</v>
      </c>
      <c r="Q23" s="150">
        <v>1.264239970378952E-2</v>
      </c>
      <c r="R23" s="150">
        <v>1.263517798837752E-2</v>
      </c>
      <c r="S23" s="150">
        <v>1.2622411280926072E-2</v>
      </c>
      <c r="T23" s="150">
        <v>1.2602308947545276E-2</v>
      </c>
      <c r="U23" s="150">
        <v>1.2563312764233401E-2</v>
      </c>
      <c r="V23" s="150">
        <v>1.2536389948404057E-2</v>
      </c>
      <c r="Z23" s="105">
        <v>670</v>
      </c>
      <c r="AA23" s="191">
        <f t="shared" si="2"/>
        <v>54.423529826865675</v>
      </c>
      <c r="AB23" s="193">
        <v>2.941E-3</v>
      </c>
      <c r="AC23" s="26">
        <v>2387.843013648911</v>
      </c>
      <c r="AD23" s="183">
        <f t="shared" si="0"/>
        <v>1</v>
      </c>
      <c r="AE23" s="182">
        <f>MATCH($Z23,Device!$C$39:$W$39)</f>
        <v>9</v>
      </c>
      <c r="AF23" s="182">
        <f>INDEX(Device!$C$39:$W$39,AE23)</f>
        <v>650</v>
      </c>
      <c r="AG23" s="184">
        <f>INDEX(Device!$C$40:$W$40,AE23)</f>
        <v>1</v>
      </c>
      <c r="AH23" s="182">
        <f>INDEX(Device!$C$39:$W$39,AE23+1)</f>
        <v>700</v>
      </c>
      <c r="AI23" s="184">
        <f>INDEX(Device!$C$40:$W$40,AE23+1)</f>
        <v>1</v>
      </c>
      <c r="AJ23" s="183">
        <f t="shared" si="1"/>
        <v>1</v>
      </c>
      <c r="AK23" s="182">
        <f>MATCH($Z23,Device!$C$39:$W$39)</f>
        <v>9</v>
      </c>
      <c r="AL23" s="182">
        <f>INDEX(Device!$C$39:$W$39,AK23)</f>
        <v>650</v>
      </c>
      <c r="AM23" s="184">
        <f>INDEX(Device!$C$41:$W$41,AK23)</f>
        <v>1</v>
      </c>
      <c r="AN23" s="182">
        <f>INDEX(Device!$C$39:$W$39,AK23+1)</f>
        <v>700</v>
      </c>
      <c r="AO23" s="184">
        <f>INDEX(Device!$C$41:$W$41,AK23+1)</f>
        <v>1</v>
      </c>
      <c r="AR23"/>
      <c r="AS23"/>
      <c r="AT23"/>
      <c r="AU23"/>
      <c r="AV23"/>
      <c r="AW23"/>
      <c r="AX23"/>
      <c r="AY23"/>
      <c r="AZ23"/>
    </row>
    <row r="24" spans="1:52">
      <c r="A24"/>
      <c r="B24" s="150">
        <v>8.5700394620764203E-3</v>
      </c>
      <c r="C24" s="150">
        <v>9.4477439353018808E-3</v>
      </c>
      <c r="D24" s="150">
        <v>1.0591663881655321E-2</v>
      </c>
      <c r="E24" s="150">
        <v>1.096520929906453E-2</v>
      </c>
      <c r="F24" s="150">
        <v>1.1125547351474332E-2</v>
      </c>
      <c r="G24" s="150">
        <v>1.1208604279035072E-2</v>
      </c>
      <c r="H24" s="150">
        <v>1.1259109538892283E-2</v>
      </c>
      <c r="I24" s="150">
        <v>1.1293487971776763E-2</v>
      </c>
      <c r="J24" s="150">
        <v>1.1317758670081448E-2</v>
      </c>
      <c r="K24" s="150">
        <v>1.1335396213585494E-2</v>
      </c>
      <c r="L24" s="150">
        <v>1.134808823335922E-2</v>
      </c>
      <c r="M24" s="150">
        <v>1.1357016309952428E-2</v>
      </c>
      <c r="N24" s="150">
        <v>1.1362748432965756E-2</v>
      </c>
      <c r="O24" s="150">
        <v>1.1365640153958745E-2</v>
      </c>
      <c r="P24" s="150">
        <v>1.1365682476962322E-2</v>
      </c>
      <c r="Q24" s="150">
        <v>1.1362600315988942E-2</v>
      </c>
      <c r="R24" s="150">
        <v>1.1355540781181197E-2</v>
      </c>
      <c r="S24" s="150">
        <v>1.1342782953833687E-2</v>
      </c>
      <c r="T24" s="150">
        <v>1.1321818524337607E-2</v>
      </c>
      <c r="U24" s="150">
        <v>1.1280207994719569E-2</v>
      </c>
      <c r="V24" s="150">
        <v>1.1251461236502943E-2</v>
      </c>
      <c r="Z24" s="105">
        <v>710</v>
      </c>
      <c r="AA24" s="191">
        <f t="shared" si="2"/>
        <v>37.317509983098596</v>
      </c>
      <c r="AB24" s="193">
        <v>2.137E-3</v>
      </c>
      <c r="AC24" s="26">
        <v>1775.9497335187427</v>
      </c>
      <c r="AD24" s="183">
        <f t="shared" si="0"/>
        <v>0.998</v>
      </c>
      <c r="AE24" s="182">
        <f>MATCH($Z24,Device!$C$39:$W$39)</f>
        <v>10</v>
      </c>
      <c r="AF24" s="182">
        <f>INDEX(Device!$C$39:$W$39,AE24)</f>
        <v>700</v>
      </c>
      <c r="AG24" s="184">
        <f>INDEX(Device!$C$40:$W$40,AE24)</f>
        <v>1</v>
      </c>
      <c r="AH24" s="182">
        <f>INDEX(Device!$C$39:$W$39,AE24+1)</f>
        <v>750</v>
      </c>
      <c r="AI24" s="184">
        <f>INDEX(Device!$C$40:$W$40,AE24+1)</f>
        <v>0.99</v>
      </c>
      <c r="AJ24" s="183">
        <f t="shared" si="1"/>
        <v>0.998</v>
      </c>
      <c r="AK24" s="182">
        <f>MATCH($Z24,Device!$C$39:$W$39)</f>
        <v>10</v>
      </c>
      <c r="AL24" s="182">
        <f>INDEX(Device!$C$39:$W$39,AK24)</f>
        <v>700</v>
      </c>
      <c r="AM24" s="184">
        <f>INDEX(Device!$C$41:$W$41,AK24)</f>
        <v>1</v>
      </c>
      <c r="AN24" s="182">
        <f>INDEX(Device!$C$39:$W$39,AK24+1)</f>
        <v>750</v>
      </c>
      <c r="AO24" s="184">
        <f>INDEX(Device!$C$41:$W$41,AK24+1)</f>
        <v>0.99</v>
      </c>
      <c r="AR24"/>
      <c r="AS24"/>
      <c r="AT24"/>
      <c r="AU24"/>
      <c r="AV24"/>
      <c r="AW24"/>
      <c r="AX24"/>
      <c r="AY24"/>
      <c r="AZ24"/>
    </row>
    <row r="25" spans="1:52">
      <c r="A25"/>
      <c r="B25" s="150">
        <v>7.983844281914303E-3</v>
      </c>
      <c r="C25" s="150">
        <v>8.7149090535172721E-3</v>
      </c>
      <c r="D25" s="150">
        <v>9.6730058593136239E-3</v>
      </c>
      <c r="E25" s="150">
        <v>1.0004094191481296E-2</v>
      </c>
      <c r="F25" s="150">
        <v>1.0160902590350686E-2</v>
      </c>
      <c r="G25" s="150">
        <v>1.0244093455938677E-2</v>
      </c>
      <c r="H25" s="150">
        <v>1.0294840097568234E-2</v>
      </c>
      <c r="I25" s="150">
        <v>1.0329127967813831E-2</v>
      </c>
      <c r="J25" s="150">
        <v>1.035330046863888E-2</v>
      </c>
      <c r="K25" s="150">
        <v>1.0370810594704623E-2</v>
      </c>
      <c r="L25" s="150">
        <v>1.0383420771462572E-2</v>
      </c>
      <c r="M25" s="150">
        <v>1.0392279925945571E-2</v>
      </c>
      <c r="N25" s="150">
        <v>1.0397984947044511E-2</v>
      </c>
      <c r="O25" s="150">
        <v>1.0400870209241426E-2</v>
      </c>
      <c r="P25" s="150">
        <v>1.0400959983776112E-2</v>
      </c>
      <c r="Q25" s="150">
        <v>1.0397999491291424E-2</v>
      </c>
      <c r="R25" s="150">
        <v>1.0391145547919799E-2</v>
      </c>
      <c r="S25" s="150">
        <v>1.0378467863908409E-2</v>
      </c>
      <c r="T25" s="150">
        <v>1.0356517182413892E-2</v>
      </c>
      <c r="U25" s="150">
        <v>1.0311502626300144E-2</v>
      </c>
      <c r="V25" s="150">
        <v>1.0280306303806261E-2</v>
      </c>
      <c r="Z25" s="105">
        <v>730</v>
      </c>
      <c r="AA25" s="191">
        <f t="shared" si="2"/>
        <v>22.89462404383562</v>
      </c>
      <c r="AB25" s="193">
        <v>1.348E-3</v>
      </c>
      <c r="AC25" s="26">
        <v>1540</v>
      </c>
      <c r="AD25" s="183">
        <f t="shared" si="0"/>
        <v>0.99400000000000011</v>
      </c>
      <c r="AE25" s="182">
        <f>MATCH($Z25,Device!$C$39:$W$39)</f>
        <v>10</v>
      </c>
      <c r="AF25" s="182">
        <f>INDEX(Device!$C$39:$W$39,AE25)</f>
        <v>700</v>
      </c>
      <c r="AG25" s="184">
        <f>INDEX(Device!$C$40:$W$40,AE25)</f>
        <v>1</v>
      </c>
      <c r="AH25" s="182">
        <f>INDEX(Device!$C$39:$W$39,AE25+1)</f>
        <v>750</v>
      </c>
      <c r="AI25" s="184">
        <f>INDEX(Device!$C$40:$W$40,AE25+1)</f>
        <v>0.99</v>
      </c>
      <c r="AJ25" s="183">
        <f t="shared" si="1"/>
        <v>0.99400000000000011</v>
      </c>
      <c r="AK25" s="182">
        <f>MATCH($Z25,Device!$C$39:$W$39)</f>
        <v>10</v>
      </c>
      <c r="AL25" s="182">
        <f>INDEX(Device!$C$39:$W$39,AK25)</f>
        <v>700</v>
      </c>
      <c r="AM25" s="184">
        <f>INDEX(Device!$C$41:$W$41,AK25)</f>
        <v>1</v>
      </c>
      <c r="AN25" s="182">
        <f>INDEX(Device!$C$39:$W$39,AK25+1)</f>
        <v>750</v>
      </c>
      <c r="AO25" s="184">
        <f>INDEX(Device!$C$41:$W$41,AK25+1)</f>
        <v>0.99</v>
      </c>
      <c r="AR25"/>
      <c r="AS25"/>
      <c r="AT25"/>
      <c r="AU25"/>
      <c r="AV25"/>
      <c r="AW25"/>
      <c r="AX25"/>
      <c r="AY25"/>
      <c r="AZ25"/>
    </row>
    <row r="26" spans="1:52">
      <c r="A26"/>
      <c r="B26" s="150">
        <v>7.5220067485571229E-3</v>
      </c>
      <c r="C26" s="150">
        <v>8.1485057492449182E-3</v>
      </c>
      <c r="D26" s="150">
        <v>8.9710071649471684E-3</v>
      </c>
      <c r="E26" s="150">
        <v>9.2667466824961162E-3</v>
      </c>
      <c r="F26" s="150">
        <v>9.419035828865073E-3</v>
      </c>
      <c r="G26" s="150">
        <v>9.5022724227677626E-3</v>
      </c>
      <c r="H26" s="150">
        <v>9.5532865586248211E-3</v>
      </c>
      <c r="I26" s="150">
        <v>9.5875744851943306E-3</v>
      </c>
      <c r="J26" s="150">
        <v>9.6116967443008617E-3</v>
      </c>
      <c r="K26" s="150">
        <v>9.6291149919214922E-3</v>
      </c>
      <c r="L26" s="150">
        <v>9.6416565444756765E-3</v>
      </c>
      <c r="M26" s="150">
        <v>9.6504598913872992E-3</v>
      </c>
      <c r="N26" s="150">
        <v>9.6561431411945568E-3</v>
      </c>
      <c r="O26" s="150">
        <v>9.659042266887248E-3</v>
      </c>
      <c r="P26" s="150">
        <v>9.6591912473385985E-3</v>
      </c>
      <c r="Q26" s="150">
        <v>9.6563653042633923E-3</v>
      </c>
      <c r="R26" s="150">
        <v>9.6497465260406631E-3</v>
      </c>
      <c r="S26" s="150">
        <v>9.6372465801927883E-3</v>
      </c>
      <c r="T26" s="150">
        <v>9.6142497806851798E-3</v>
      </c>
      <c r="U26" s="150">
        <v>9.5649368354286599E-3</v>
      </c>
      <c r="V26" s="150">
        <v>9.5305358353782246E-3</v>
      </c>
      <c r="Z26" s="105">
        <v>750</v>
      </c>
      <c r="AA26" s="191">
        <f t="shared" si="2"/>
        <v>23.689255455999998</v>
      </c>
      <c r="AB26" s="193">
        <v>1.433E-3</v>
      </c>
      <c r="AC26" s="26">
        <v>1300</v>
      </c>
      <c r="AD26" s="183">
        <f t="shared" si="0"/>
        <v>0.99</v>
      </c>
      <c r="AE26" s="182">
        <f>MATCH($Z26,Device!$C$39:$W$39)</f>
        <v>11</v>
      </c>
      <c r="AF26" s="182">
        <f>INDEX(Device!$C$39:$W$39,AE26)</f>
        <v>750</v>
      </c>
      <c r="AG26" s="184">
        <f>INDEX(Device!$C$40:$W$40,AE26)</f>
        <v>0.99</v>
      </c>
      <c r="AH26" s="182">
        <f>INDEX(Device!$C$39:$W$39,AE26+1)</f>
        <v>800</v>
      </c>
      <c r="AI26" s="184">
        <f>INDEX(Device!$C$40:$W$40,AE26+1)</f>
        <v>0.99</v>
      </c>
      <c r="AJ26" s="183">
        <f t="shared" si="1"/>
        <v>0.99</v>
      </c>
      <c r="AK26" s="182">
        <f>MATCH($Z26,Device!$C$39:$W$39)</f>
        <v>11</v>
      </c>
      <c r="AL26" s="182">
        <f>INDEX(Device!$C$39:$W$39,AK26)</f>
        <v>750</v>
      </c>
      <c r="AM26" s="184">
        <f>INDEX(Device!$C$41:$W$41,AK26)</f>
        <v>0.99</v>
      </c>
      <c r="AN26" s="182">
        <f>INDEX(Device!$C$39:$W$39,AK26+1)</f>
        <v>800</v>
      </c>
      <c r="AO26" s="184">
        <f>INDEX(Device!$C$41:$W$41,AK26+1)</f>
        <v>0.99</v>
      </c>
      <c r="AR26"/>
      <c r="AS26"/>
      <c r="AT26"/>
      <c r="AU26"/>
      <c r="AV26"/>
      <c r="AW26"/>
      <c r="AX26"/>
      <c r="AY26"/>
      <c r="AZ26"/>
    </row>
    <row r="27" spans="1:52">
      <c r="A27"/>
      <c r="B27" s="150">
        <v>7.1525408547957105E-3</v>
      </c>
      <c r="C27" s="150">
        <v>7.7034651664008667E-3</v>
      </c>
      <c r="D27" s="150">
        <v>8.4258619769059327E-3</v>
      </c>
      <c r="E27" s="150">
        <v>8.6924008104531884E-3</v>
      </c>
      <c r="F27" s="150">
        <v>8.8396897630065308E-3</v>
      </c>
      <c r="G27" s="150">
        <v>8.9228758123263783E-3</v>
      </c>
      <c r="H27" s="150">
        <v>8.9742260728981234E-3</v>
      </c>
      <c r="I27" s="150">
        <v>9.0086004196530331E-3</v>
      </c>
      <c r="J27" s="150">
        <v>9.0327031222783693E-3</v>
      </c>
      <c r="K27" s="150">
        <v>9.0500518165013005E-3</v>
      </c>
      <c r="L27" s="150">
        <v>9.0625375306114201E-3</v>
      </c>
      <c r="M27" s="150">
        <v>9.0712987099256202E-3</v>
      </c>
      <c r="N27" s="150">
        <v>9.0769588314187095E-3</v>
      </c>
      <c r="O27" s="150">
        <v>9.0798669619703235E-3</v>
      </c>
      <c r="P27" s="150">
        <v>9.0800748921631997E-3</v>
      </c>
      <c r="Q27" s="150">
        <v>9.0773944000453657E-3</v>
      </c>
      <c r="R27" s="150">
        <v>9.0710481460114876E-3</v>
      </c>
      <c r="S27" s="150">
        <v>9.0588781422930101E-3</v>
      </c>
      <c r="T27" s="150">
        <v>9.0348324321166771E-3</v>
      </c>
      <c r="U27" s="150">
        <v>8.9801556445659302E-3</v>
      </c>
      <c r="V27" s="150">
        <v>8.9416005010017462E-3</v>
      </c>
      <c r="Z27" s="105">
        <v>770</v>
      </c>
      <c r="AA27" s="191">
        <f t="shared" si="2"/>
        <v>19.434932166233764</v>
      </c>
      <c r="AB27" s="193">
        <v>1.207E-3</v>
      </c>
      <c r="AC27" s="26">
        <v>1100</v>
      </c>
      <c r="AD27" s="183">
        <f t="shared" si="0"/>
        <v>0.99</v>
      </c>
      <c r="AE27" s="182">
        <f>MATCH($Z27,Device!$C$39:$W$39)</f>
        <v>11</v>
      </c>
      <c r="AF27" s="182">
        <f>INDEX(Device!$C$39:$W$39,AE27)</f>
        <v>750</v>
      </c>
      <c r="AG27" s="184">
        <f>INDEX(Device!$C$40:$W$40,AE27)</f>
        <v>0.99</v>
      </c>
      <c r="AH27" s="182">
        <f>INDEX(Device!$C$39:$W$39,AE27+1)</f>
        <v>800</v>
      </c>
      <c r="AI27" s="184">
        <f>INDEX(Device!$C$40:$W$40,AE27+1)</f>
        <v>0.99</v>
      </c>
      <c r="AJ27" s="183">
        <f t="shared" si="1"/>
        <v>0.99</v>
      </c>
      <c r="AK27" s="182">
        <f>MATCH($Z27,Device!$C$39:$W$39)</f>
        <v>11</v>
      </c>
      <c r="AL27" s="182">
        <f>INDEX(Device!$C$39:$W$39,AK27)</f>
        <v>750</v>
      </c>
      <c r="AM27" s="184">
        <f>INDEX(Device!$C$41:$W$41,AK27)</f>
        <v>0.99</v>
      </c>
      <c r="AN27" s="182">
        <f>INDEX(Device!$C$39:$W$39,AK27+1)</f>
        <v>800</v>
      </c>
      <c r="AO27" s="184">
        <f>INDEX(Device!$C$41:$W$41,AK27+1)</f>
        <v>0.99</v>
      </c>
      <c r="AR27"/>
      <c r="AS27"/>
      <c r="AT27"/>
      <c r="AU27"/>
      <c r="AV27"/>
      <c r="AW27"/>
      <c r="AX27"/>
      <c r="AY27"/>
      <c r="AZ27"/>
    </row>
    <row r="28" spans="1:52">
      <c r="A28" s="112" t="s">
        <v>362</v>
      </c>
      <c r="B28" s="150">
        <v>6.8551521489955448E-3</v>
      </c>
      <c r="C28" s="150">
        <v>7.3517889534246298E-3</v>
      </c>
      <c r="D28" s="150">
        <v>8.0007428373802068E-3</v>
      </c>
      <c r="E28" s="150">
        <v>8.2434208482230834E-3</v>
      </c>
      <c r="F28" s="150">
        <v>8.3855529485093658E-3</v>
      </c>
      <c r="G28" s="150">
        <v>8.4685379363884043E-3</v>
      </c>
      <c r="H28" s="150">
        <v>8.5202138650932041E-3</v>
      </c>
      <c r="I28" s="150">
        <v>8.5547201066190574E-3</v>
      </c>
      <c r="J28" s="150">
        <v>8.5788345125865223E-3</v>
      </c>
      <c r="K28" s="150">
        <v>8.5961503096318743E-3</v>
      </c>
      <c r="L28" s="150">
        <v>8.6085956601810783E-3</v>
      </c>
      <c r="M28" s="150">
        <v>8.6173239267710831E-3</v>
      </c>
      <c r="N28" s="150">
        <v>8.6229720281747E-3</v>
      </c>
      <c r="O28" s="150">
        <v>8.6258968525019294E-3</v>
      </c>
      <c r="P28" s="150">
        <v>8.6261671401244751E-3</v>
      </c>
      <c r="Q28" s="150">
        <v>8.6236458564302974E-3</v>
      </c>
      <c r="R28" s="150">
        <v>8.6175977183894619E-3</v>
      </c>
      <c r="S28" s="150">
        <v>8.6059094860743337E-3</v>
      </c>
      <c r="T28" s="150">
        <v>8.5809054174208355E-3</v>
      </c>
      <c r="U28" s="150">
        <v>8.5195833184103942E-3</v>
      </c>
      <c r="V28" s="150">
        <v>8.4756462215409903E-3</v>
      </c>
      <c r="Z28" s="105">
        <v>790</v>
      </c>
      <c r="AA28" s="191">
        <f t="shared" si="2"/>
        <v>22.379940030379746</v>
      </c>
      <c r="AB28" s="193">
        <v>1.426E-3</v>
      </c>
      <c r="AC28" s="26">
        <v>927</v>
      </c>
      <c r="AD28" s="183">
        <f t="shared" si="0"/>
        <v>0.99</v>
      </c>
      <c r="AE28" s="182">
        <f>MATCH($Z28,Device!$C$39:$W$39)</f>
        <v>11</v>
      </c>
      <c r="AF28" s="182">
        <f>INDEX(Device!$C$39:$W$39,AE28)</f>
        <v>750</v>
      </c>
      <c r="AG28" s="184">
        <f>INDEX(Device!$C$40:$W$40,AE28)</f>
        <v>0.99</v>
      </c>
      <c r="AH28" s="182">
        <f>INDEX(Device!$C$39:$W$39,AE28+1)</f>
        <v>800</v>
      </c>
      <c r="AI28" s="184">
        <f>INDEX(Device!$C$40:$W$40,AE28+1)</f>
        <v>0.99</v>
      </c>
      <c r="AJ28" s="183">
        <f t="shared" si="1"/>
        <v>0.99</v>
      </c>
      <c r="AK28" s="182">
        <f>MATCH($Z28,Device!$C$39:$W$39)</f>
        <v>11</v>
      </c>
      <c r="AL28" s="182">
        <f>INDEX(Device!$C$39:$W$39,AK28)</f>
        <v>750</v>
      </c>
      <c r="AM28" s="184">
        <f>INDEX(Device!$C$41:$W$41,AK28)</f>
        <v>0.99</v>
      </c>
      <c r="AN28" s="182">
        <f>INDEX(Device!$C$39:$W$39,AK28+1)</f>
        <v>800</v>
      </c>
      <c r="AO28" s="184">
        <f>INDEX(Device!$C$41:$W$41,AK28+1)</f>
        <v>0.99</v>
      </c>
      <c r="AR28"/>
      <c r="AS28"/>
      <c r="AT28"/>
      <c r="AU28"/>
      <c r="AV28"/>
      <c r="AW28"/>
      <c r="AX28"/>
      <c r="AY28"/>
      <c r="AZ28"/>
    </row>
    <row r="29" spans="1:52">
      <c r="A29" s="112" t="s">
        <v>363</v>
      </c>
      <c r="B29" s="150">
        <v>6.6153469819503789E-3</v>
      </c>
      <c r="C29" s="150">
        <v>7.0738520553451549E-3</v>
      </c>
      <c r="D29" s="150">
        <v>7.669856831589536E-3</v>
      </c>
      <c r="E29" s="150">
        <v>7.8932012365175563E-3</v>
      </c>
      <c r="F29" s="150">
        <v>8.0303180397710439E-3</v>
      </c>
      <c r="G29" s="150">
        <v>8.1130125030127211E-3</v>
      </c>
      <c r="H29" s="150">
        <v>8.1650022334432103E-3</v>
      </c>
      <c r="I29" s="150">
        <v>8.1996850619305301E-3</v>
      </c>
      <c r="J29" s="150">
        <v>8.2238363990329456E-3</v>
      </c>
      <c r="K29" s="150">
        <v>8.2411292683886722E-3</v>
      </c>
      <c r="L29" s="150">
        <v>8.2535387635118349E-3</v>
      </c>
      <c r="M29" s="150">
        <v>8.2622419648455975E-3</v>
      </c>
      <c r="N29" s="150">
        <v>8.2678795990528235E-3</v>
      </c>
      <c r="O29" s="150">
        <v>8.2708263560760456E-3</v>
      </c>
      <c r="P29" s="150">
        <v>8.2711630417447082E-3</v>
      </c>
      <c r="Q29" s="150">
        <v>8.2688118208313014E-3</v>
      </c>
      <c r="R29" s="150">
        <v>8.2630781752950321E-3</v>
      </c>
      <c r="S29" s="150">
        <v>8.2520487971612204E-3</v>
      </c>
      <c r="T29" s="150">
        <v>8.2263146446359021E-3</v>
      </c>
      <c r="U29" s="150">
        <v>8.1568009287047282E-3</v>
      </c>
      <c r="V29" s="150">
        <v>8.1058739919259958E-3</v>
      </c>
      <c r="Z29" s="105">
        <v>810</v>
      </c>
      <c r="AA29" s="191">
        <f t="shared" si="2"/>
        <v>19.898705185185186</v>
      </c>
      <c r="AB29" s="193">
        <v>1.2999999999999999E-3</v>
      </c>
      <c r="AC29" s="26">
        <v>707</v>
      </c>
      <c r="AD29" s="183">
        <f t="shared" si="0"/>
        <v>0.9880000000000001</v>
      </c>
      <c r="AE29" s="182">
        <f>MATCH($Z29,Device!$C$39:$W$39)</f>
        <v>12</v>
      </c>
      <c r="AF29" s="182">
        <f>INDEX(Device!$C$39:$W$39,AE29)</f>
        <v>800</v>
      </c>
      <c r="AG29" s="184">
        <f>INDEX(Device!$C$40:$W$40,AE29)</f>
        <v>0.99</v>
      </c>
      <c r="AH29" s="182">
        <f>INDEX(Device!$C$39:$W$39,AE29+1)</f>
        <v>850</v>
      </c>
      <c r="AI29" s="184">
        <f>INDEX(Device!$C$40:$W$40,AE29+1)</f>
        <v>0.98</v>
      </c>
      <c r="AJ29" s="183">
        <f t="shared" si="1"/>
        <v>0.9880000000000001</v>
      </c>
      <c r="AK29" s="182">
        <f>MATCH($Z29,Device!$C$39:$W$39)</f>
        <v>12</v>
      </c>
      <c r="AL29" s="182">
        <f>INDEX(Device!$C$39:$W$39,AK29)</f>
        <v>800</v>
      </c>
      <c r="AM29" s="184">
        <f>INDEX(Device!$C$41:$W$41,AK29)</f>
        <v>0.99</v>
      </c>
      <c r="AN29" s="182">
        <f>INDEX(Device!$C$39:$W$39,AK29+1)</f>
        <v>850</v>
      </c>
      <c r="AO29" s="184">
        <f>INDEX(Device!$C$41:$W$41,AK29+1)</f>
        <v>0.98</v>
      </c>
      <c r="AR29"/>
      <c r="AS29"/>
      <c r="AT29"/>
      <c r="AU29"/>
      <c r="AV29"/>
      <c r="AW29"/>
      <c r="AX29"/>
      <c r="AY29"/>
      <c r="AZ29"/>
    </row>
    <row r="30" spans="1:52">
      <c r="A30" s="114">
        <f>Excitation!I11</f>
        <v>1000</v>
      </c>
      <c r="B30" s="150">
        <v>6.4237102256153762E-3</v>
      </c>
      <c r="C30" s="150">
        <v>6.8574069090828471E-3</v>
      </c>
      <c r="D30" s="150">
        <v>7.4172398146473018E-3</v>
      </c>
      <c r="E30" s="150">
        <v>7.6250629790780107E-3</v>
      </c>
      <c r="F30" s="150">
        <v>7.7575638860736271E-3</v>
      </c>
      <c r="G30" s="150">
        <v>7.8399553208556311E-3</v>
      </c>
      <c r="H30" s="150">
        <v>7.8922398558361889E-3</v>
      </c>
      <c r="I30" s="150">
        <v>7.9271249559160484E-3</v>
      </c>
      <c r="J30" s="150">
        <v>7.9513337412539624E-3</v>
      </c>
      <c r="K30" s="150">
        <v>7.9686242637301893E-3</v>
      </c>
      <c r="L30" s="150">
        <v>7.9810087326707552E-3</v>
      </c>
      <c r="M30" s="150">
        <v>7.9896948699196939E-3</v>
      </c>
      <c r="N30" s="150">
        <v>7.9953311679615072E-3</v>
      </c>
      <c r="O30" s="150">
        <v>7.9983128568911193E-3</v>
      </c>
      <c r="P30" s="150">
        <v>7.9987225563673166E-3</v>
      </c>
      <c r="Q30" s="150">
        <v>7.9965526985691197E-3</v>
      </c>
      <c r="R30" s="150">
        <v>7.9911450663876817E-3</v>
      </c>
      <c r="S30" s="150">
        <v>7.9809552042884278E-3</v>
      </c>
      <c r="T30" s="150">
        <v>7.9549167353855591E-3</v>
      </c>
      <c r="U30" s="150">
        <v>7.8753001518764385E-3</v>
      </c>
      <c r="V30" s="150">
        <v>7.8152315926767694E-3</v>
      </c>
      <c r="Z30" s="105">
        <v>830</v>
      </c>
      <c r="AA30" s="191">
        <f t="shared" si="2"/>
        <v>23.960327826506024</v>
      </c>
      <c r="AB30" s="193">
        <v>1.604E-3</v>
      </c>
      <c r="AC30" s="26">
        <v>646</v>
      </c>
      <c r="AD30" s="183">
        <f t="shared" si="0"/>
        <v>0.9840000000000001</v>
      </c>
      <c r="AE30" s="182">
        <f>MATCH($Z30,Device!$C$39:$W$39)</f>
        <v>12</v>
      </c>
      <c r="AF30" s="182">
        <f>INDEX(Device!$C$39:$W$39,AE30)</f>
        <v>800</v>
      </c>
      <c r="AG30" s="184">
        <f>INDEX(Device!$C$40:$W$40,AE30)</f>
        <v>0.99</v>
      </c>
      <c r="AH30" s="182">
        <f>INDEX(Device!$C$39:$W$39,AE30+1)</f>
        <v>850</v>
      </c>
      <c r="AI30" s="184">
        <f>INDEX(Device!$C$40:$W$40,AE30+1)</f>
        <v>0.98</v>
      </c>
      <c r="AJ30" s="183">
        <f t="shared" si="1"/>
        <v>0.9840000000000001</v>
      </c>
      <c r="AK30" s="182">
        <f>MATCH($Z30,Device!$C$39:$W$39)</f>
        <v>12</v>
      </c>
      <c r="AL30" s="182">
        <f>INDEX(Device!$C$39:$W$39,AK30)</f>
        <v>800</v>
      </c>
      <c r="AM30" s="184">
        <f>INDEX(Device!$C$41:$W$41,AK30)</f>
        <v>0.99</v>
      </c>
      <c r="AN30" s="182">
        <f>INDEX(Device!$C$39:$W$39,AK30+1)</f>
        <v>850</v>
      </c>
      <c r="AO30" s="184">
        <f>INDEX(Device!$C$41:$W$41,AK30+1)</f>
        <v>0.98</v>
      </c>
      <c r="AR30"/>
      <c r="AS30"/>
      <c r="AT30"/>
      <c r="AU30"/>
      <c r="AV30"/>
      <c r="AW30"/>
      <c r="AX30"/>
      <c r="AY30"/>
      <c r="AZ30"/>
    </row>
    <row r="31" spans="1:52">
      <c r="A31" s="114" t="s">
        <v>87</v>
      </c>
      <c r="B31" s="150">
        <v>6.27406583222822E-3</v>
      </c>
      <c r="C31" s="150">
        <v>6.6948457153212888E-3</v>
      </c>
      <c r="D31" s="150">
        <v>7.2330619868061158E-3</v>
      </c>
      <c r="E31" s="150">
        <v>7.4285310507879766E-3</v>
      </c>
      <c r="F31" s="150">
        <v>7.5570776776413924E-3</v>
      </c>
      <c r="G31" s="150">
        <v>7.6392730703972716E-3</v>
      </c>
      <c r="H31" s="150">
        <v>7.6918596590611578E-3</v>
      </c>
      <c r="I31" s="150">
        <v>7.726957245136442E-3</v>
      </c>
      <c r="J31" s="150">
        <v>7.7512360593074425E-3</v>
      </c>
      <c r="K31" s="150">
        <v>7.7685432405864641E-3</v>
      </c>
      <c r="L31" s="150">
        <v>7.780913584135944E-3</v>
      </c>
      <c r="M31" s="150">
        <v>7.7895921805897078E-3</v>
      </c>
      <c r="N31" s="150">
        <v>7.7952322512430949E-3</v>
      </c>
      <c r="O31" s="150">
        <v>7.7982544822001541E-3</v>
      </c>
      <c r="P31" s="150">
        <v>7.7987408427929025E-3</v>
      </c>
      <c r="Q31" s="150">
        <v>7.7967707973237406E-3</v>
      </c>
      <c r="R31" s="150">
        <v>7.7917113761264596E-3</v>
      </c>
      <c r="S31" s="150">
        <v>7.7825460204107352E-3</v>
      </c>
      <c r="T31" s="150">
        <v>7.7569044357975883E-3</v>
      </c>
      <c r="U31" s="150">
        <v>7.6647881151412564E-3</v>
      </c>
      <c r="V31" s="150">
        <v>7.5926558772933268E-3</v>
      </c>
      <c r="Z31" s="105">
        <v>860</v>
      </c>
      <c r="AA31" s="191">
        <f t="shared" si="2"/>
        <v>33.648746065116285</v>
      </c>
      <c r="AB31" s="193">
        <v>2.3340000000000001E-3</v>
      </c>
      <c r="AC31" s="26">
        <v>480.00076800122883</v>
      </c>
      <c r="AD31" s="183">
        <f t="shared" si="0"/>
        <v>0.98</v>
      </c>
      <c r="AE31" s="182">
        <f>MATCH($Z31,Device!$C$39:$W$39)</f>
        <v>13</v>
      </c>
      <c r="AF31" s="182">
        <f>INDEX(Device!$C$39:$W$39,AE31)</f>
        <v>850</v>
      </c>
      <c r="AG31" s="184">
        <f>INDEX(Device!$C$40:$W$40,AE31)</f>
        <v>0.98</v>
      </c>
      <c r="AH31" s="182">
        <f>INDEX(Device!$C$39:$W$39,AE31+1)</f>
        <v>900</v>
      </c>
      <c r="AI31" s="184">
        <f>INDEX(Device!$C$40:$W$40,AE31+1)</f>
        <v>0.98</v>
      </c>
      <c r="AJ31" s="183">
        <f t="shared" si="1"/>
        <v>0.98</v>
      </c>
      <c r="AK31" s="182">
        <f>MATCH($Z31,Device!$C$39:$W$39)</f>
        <v>13</v>
      </c>
      <c r="AL31" s="182">
        <f>INDEX(Device!$C$39:$W$39,AK31)</f>
        <v>850</v>
      </c>
      <c r="AM31" s="184">
        <f>INDEX(Device!$C$41:$W$41,AK31)</f>
        <v>0.98</v>
      </c>
      <c r="AN31" s="182">
        <f>INDEX(Device!$C$39:$W$39,AK31+1)</f>
        <v>900</v>
      </c>
      <c r="AO31" s="184">
        <f>INDEX(Device!$C$41:$W$41,AK31+1)</f>
        <v>0.98</v>
      </c>
      <c r="AR31"/>
      <c r="AS31"/>
      <c r="AT31"/>
      <c r="AU31"/>
      <c r="AV31"/>
      <c r="AW31"/>
      <c r="AX31"/>
      <c r="AY31"/>
      <c r="AZ31"/>
    </row>
    <row r="32" spans="1:52">
      <c r="A32"/>
      <c r="B32" s="150">
        <v>6.1624026523637481E-3</v>
      </c>
      <c r="C32" s="150">
        <v>6.5818868172716101E-3</v>
      </c>
      <c r="D32" s="150">
        <v>7.1118880765606929E-3</v>
      </c>
      <c r="E32" s="150">
        <v>7.2975599954888297E-3</v>
      </c>
      <c r="F32" s="150">
        <v>7.4230812210797454E-3</v>
      </c>
      <c r="G32" s="150">
        <v>7.5052625118492517E-3</v>
      </c>
      <c r="H32" s="150">
        <v>7.5581779092375985E-3</v>
      </c>
      <c r="I32" s="150">
        <v>7.5935081971008336E-3</v>
      </c>
      <c r="J32" s="150">
        <v>7.6178660550838776E-3</v>
      </c>
      <c r="K32" s="150">
        <v>7.635183201903136E-3</v>
      </c>
      <c r="L32" s="150">
        <v>7.6475428541177984E-3</v>
      </c>
      <c r="M32" s="150">
        <v>7.6562192144294409E-3</v>
      </c>
      <c r="N32" s="150">
        <v>7.6618619906847329E-3</v>
      </c>
      <c r="O32" s="150">
        <v>7.6649260932998712E-3</v>
      </c>
      <c r="P32" s="150">
        <v>7.6654961809057799E-3</v>
      </c>
      <c r="Q32" s="150">
        <v>7.663738929530455E-3</v>
      </c>
      <c r="R32" s="150">
        <v>7.6590524922124977E-3</v>
      </c>
      <c r="S32" s="150">
        <v>7.6510483345655321E-3</v>
      </c>
      <c r="T32" s="150">
        <v>7.6268837594601832E-3</v>
      </c>
      <c r="U32" s="150">
        <v>7.5191688194978217E-3</v>
      </c>
      <c r="V32" s="150">
        <v>7.430920146125234E-3</v>
      </c>
      <c r="Z32" s="105">
        <v>900</v>
      </c>
      <c r="AA32" s="191">
        <f t="shared" si="2"/>
        <v>23.915182293333334</v>
      </c>
      <c r="AB32" s="193">
        <v>1.7359999999999999E-3</v>
      </c>
      <c r="AC32" s="26">
        <v>306</v>
      </c>
      <c r="AD32" s="183">
        <f t="shared" si="0"/>
        <v>0.98</v>
      </c>
      <c r="AE32" s="182">
        <f>MATCH($Z32,Device!$C$39:$W$39)</f>
        <v>14</v>
      </c>
      <c r="AF32" s="182">
        <f>INDEX(Device!$C$39:$W$39,AE32)</f>
        <v>900</v>
      </c>
      <c r="AG32" s="184">
        <f>INDEX(Device!$C$40:$W$40,AE32)</f>
        <v>0.98</v>
      </c>
      <c r="AH32" s="182">
        <f>INDEX(Device!$C$39:$W$39,AE32+1)</f>
        <v>950</v>
      </c>
      <c r="AI32" s="184">
        <f>INDEX(Device!$C$40:$W$40,AE32+1)</f>
        <v>0.98</v>
      </c>
      <c r="AJ32" s="183">
        <f t="shared" si="1"/>
        <v>0.98</v>
      </c>
      <c r="AK32" s="182">
        <f>MATCH($Z32,Device!$C$39:$W$39)</f>
        <v>14</v>
      </c>
      <c r="AL32" s="182">
        <f>INDEX(Device!$C$39:$W$39,AK32)</f>
        <v>900</v>
      </c>
      <c r="AM32" s="184">
        <f>INDEX(Device!$C$41:$W$41,AK32)</f>
        <v>0.98</v>
      </c>
      <c r="AN32" s="182">
        <f>INDEX(Device!$C$39:$W$39,AK32+1)</f>
        <v>950</v>
      </c>
      <c r="AO32" s="184">
        <f>INDEX(Device!$C$41:$W$41,AK32+1)</f>
        <v>0.98</v>
      </c>
      <c r="AR32"/>
      <c r="AS32"/>
      <c r="AT32"/>
      <c r="AU32"/>
      <c r="AV32"/>
      <c r="AW32"/>
      <c r="AX32"/>
      <c r="AY32"/>
      <c r="AZ32"/>
    </row>
    <row r="33" spans="1:52">
      <c r="A33"/>
      <c r="B33" s="150">
        <v>6.0877530615263045E-3</v>
      </c>
      <c r="C33" s="150">
        <v>6.5186909350992885E-3</v>
      </c>
      <c r="D33" s="150">
        <v>7.0541527817122671E-3</v>
      </c>
      <c r="E33" s="150">
        <v>7.2320189993933352E-3</v>
      </c>
      <c r="F33" s="150">
        <v>7.3558033364099704E-3</v>
      </c>
      <c r="G33" s="150">
        <v>7.4382920183740271E-3</v>
      </c>
      <c r="H33" s="150">
        <v>7.4915982349352903E-3</v>
      </c>
      <c r="I33" s="150">
        <v>7.5271513377311496E-3</v>
      </c>
      <c r="J33" s="150">
        <v>7.551582635074521E-3</v>
      </c>
      <c r="K33" s="150">
        <v>7.5689117009322586E-3</v>
      </c>
      <c r="L33" s="150">
        <v>7.581250144167679E-3</v>
      </c>
      <c r="M33" s="150">
        <v>7.5899138748647703E-3</v>
      </c>
      <c r="N33" s="150">
        <v>7.5955649758148213E-3</v>
      </c>
      <c r="O33" s="150">
        <v>7.5986792799959046E-3</v>
      </c>
      <c r="P33" s="150">
        <v>7.5993485043021744E-3</v>
      </c>
      <c r="Q33" s="150">
        <v>7.597821387864084E-3</v>
      </c>
      <c r="R33" s="150">
        <v>7.5935764901345652E-3</v>
      </c>
      <c r="S33" s="150">
        <v>7.5868417424019268E-3</v>
      </c>
      <c r="T33" s="150">
        <v>7.5658048171854649E-3</v>
      </c>
      <c r="U33" s="150">
        <v>7.4382736984140458E-3</v>
      </c>
      <c r="V33" s="150">
        <v>7.3280814971865569E-3</v>
      </c>
      <c r="Z33" s="105">
        <v>920</v>
      </c>
      <c r="AA33" s="191">
        <f t="shared" si="2"/>
        <v>13.399731503478261</v>
      </c>
      <c r="AB33" s="193">
        <v>9.9430000000000004E-4</v>
      </c>
      <c r="AC33" s="26">
        <v>200</v>
      </c>
      <c r="AD33" s="183">
        <f t="shared" si="0"/>
        <v>0.98</v>
      </c>
      <c r="AE33" s="182">
        <f>MATCH($Z33,Device!$C$39:$W$39)</f>
        <v>14</v>
      </c>
      <c r="AF33" s="182">
        <f>INDEX(Device!$C$39:$W$39,AE33)</f>
        <v>900</v>
      </c>
      <c r="AG33" s="184">
        <f>INDEX(Device!$C$40:$W$40,AE33)</f>
        <v>0.98</v>
      </c>
      <c r="AH33" s="182">
        <f>INDEX(Device!$C$39:$W$39,AE33+1)</f>
        <v>950</v>
      </c>
      <c r="AI33" s="184">
        <f>INDEX(Device!$C$40:$W$40,AE33+1)</f>
        <v>0.98</v>
      </c>
      <c r="AJ33" s="183">
        <f t="shared" si="1"/>
        <v>0.98</v>
      </c>
      <c r="AK33" s="182">
        <f>MATCH($Z33,Device!$C$39:$W$39)</f>
        <v>14</v>
      </c>
      <c r="AL33" s="182">
        <f>INDEX(Device!$C$39:$W$39,AK33)</f>
        <v>900</v>
      </c>
      <c r="AM33" s="184">
        <f>INDEX(Device!$C$41:$W$41,AK33)</f>
        <v>0.98</v>
      </c>
      <c r="AN33" s="182">
        <f>INDEX(Device!$C$39:$W$39,AK33+1)</f>
        <v>950</v>
      </c>
      <c r="AO33" s="184">
        <f>INDEX(Device!$C$41:$W$41,AK33+1)</f>
        <v>0.98</v>
      </c>
      <c r="AR33"/>
      <c r="AS33"/>
      <c r="AT33"/>
      <c r="AU33"/>
      <c r="AV33"/>
      <c r="AW33"/>
      <c r="AX33"/>
      <c r="AY33"/>
      <c r="AZ33"/>
    </row>
    <row r="34" spans="1:52">
      <c r="A34"/>
      <c r="B34" s="150">
        <v>6.0552510282486129E-3</v>
      </c>
      <c r="C34" s="150">
        <v>6.5142892149194801E-3</v>
      </c>
      <c r="D34" s="150">
        <v>7.0717444642306405E-3</v>
      </c>
      <c r="E34" s="150">
        <v>7.2432514982037352E-3</v>
      </c>
      <c r="F34" s="150">
        <v>7.3671998866238538E-3</v>
      </c>
      <c r="G34" s="150">
        <v>7.4505042209780884E-3</v>
      </c>
      <c r="H34" s="150">
        <v>7.5043707139677718E-3</v>
      </c>
      <c r="I34" s="150">
        <v>7.5401591773064883E-3</v>
      </c>
      <c r="J34" s="150">
        <v>7.5646621197302446E-3</v>
      </c>
      <c r="K34" s="150">
        <v>7.5819826873333111E-3</v>
      </c>
      <c r="L34" s="150">
        <v>7.5943014956504238E-3</v>
      </c>
      <c r="M34" s="150">
        <v>7.6029517039285623E-3</v>
      </c>
      <c r="N34" s="150">
        <v>7.6086160150484116E-3</v>
      </c>
      <c r="O34" s="150">
        <v>7.6117773835328228E-3</v>
      </c>
      <c r="P34" s="150">
        <v>7.6125693524203954E-3</v>
      </c>
      <c r="Q34" s="150">
        <v>7.6112729481679249E-3</v>
      </c>
      <c r="R34" s="150">
        <v>7.6075875764401134E-3</v>
      </c>
      <c r="S34" s="150">
        <v>7.6021648116262565E-3</v>
      </c>
      <c r="T34" s="150">
        <v>7.5868822375326772E-3</v>
      </c>
      <c r="U34" s="150">
        <v>7.4332420260012988E-3</v>
      </c>
      <c r="V34" s="150">
        <v>7.2920777085974048E-3</v>
      </c>
      <c r="Z34" s="105">
        <v>940</v>
      </c>
      <c r="AA34" s="191">
        <f t="shared" si="2"/>
        <v>5.9446486136170211</v>
      </c>
      <c r="AB34" s="193">
        <v>4.507E-4</v>
      </c>
      <c r="AC34" s="26">
        <v>183</v>
      </c>
      <c r="AD34" s="183">
        <f t="shared" si="0"/>
        <v>0.98</v>
      </c>
      <c r="AE34" s="182">
        <f>MATCH($Z34,Device!$C$39:$W$39)</f>
        <v>14</v>
      </c>
      <c r="AF34" s="182">
        <f>INDEX(Device!$C$39:$W$39,AE34)</f>
        <v>900</v>
      </c>
      <c r="AG34" s="184">
        <f>INDEX(Device!$C$40:$W$40,AE34)</f>
        <v>0.98</v>
      </c>
      <c r="AH34" s="182">
        <f>INDEX(Device!$C$39:$W$39,AE34+1)</f>
        <v>950</v>
      </c>
      <c r="AI34" s="184">
        <f>INDEX(Device!$C$40:$W$40,AE34+1)</f>
        <v>0.98</v>
      </c>
      <c r="AJ34" s="183">
        <f t="shared" si="1"/>
        <v>0.98</v>
      </c>
      <c r="AK34" s="182">
        <f>MATCH($Z34,Device!$C$39:$W$39)</f>
        <v>14</v>
      </c>
      <c r="AL34" s="182">
        <f>INDEX(Device!$C$39:$W$39,AK34)</f>
        <v>900</v>
      </c>
      <c r="AM34" s="184">
        <f>INDEX(Device!$C$41:$W$41,AK34)</f>
        <v>0.98</v>
      </c>
      <c r="AN34" s="182">
        <f>INDEX(Device!$C$39:$W$39,AK34+1)</f>
        <v>950</v>
      </c>
      <c r="AO34" s="184">
        <f>INDEX(Device!$C$41:$W$41,AK34+1)</f>
        <v>0.98</v>
      </c>
      <c r="AR34"/>
      <c r="AS34"/>
      <c r="AT34"/>
      <c r="AU34"/>
      <c r="AV34"/>
      <c r="AW34"/>
      <c r="AX34"/>
      <c r="AY34"/>
      <c r="AZ34"/>
    </row>
    <row r="35" spans="1:52">
      <c r="A35" s="19" t="s">
        <v>222</v>
      </c>
      <c r="B35" s="127">
        <v>6.1117907967818113E-3</v>
      </c>
      <c r="C35" s="127">
        <v>6.6307252699423329E-3</v>
      </c>
      <c r="D35" s="127">
        <v>7.240516317367808E-3</v>
      </c>
      <c r="E35" s="127">
        <v>7.4076009026920221E-3</v>
      </c>
      <c r="F35" s="127">
        <v>7.5359790887317406E-3</v>
      </c>
      <c r="G35" s="127">
        <v>7.6215669549571834E-3</v>
      </c>
      <c r="H35" s="127">
        <v>7.6766748420002374E-3</v>
      </c>
      <c r="I35" s="127">
        <v>7.7128847187045999E-3</v>
      </c>
      <c r="J35" s="127">
        <v>7.7375646281209725E-3</v>
      </c>
      <c r="K35" s="127">
        <v>7.7549047222506056E-3</v>
      </c>
      <c r="L35" s="127">
        <v>7.7672363251748448E-3</v>
      </c>
      <c r="M35" s="127">
        <v>7.7758758193470752E-3</v>
      </c>
      <c r="N35" s="127">
        <v>7.781579166746014E-3</v>
      </c>
      <c r="O35" s="127">
        <v>7.7847826496427932E-3</v>
      </c>
      <c r="P35" s="127">
        <v>7.7857469321650418E-3</v>
      </c>
      <c r="Q35" s="127">
        <v>7.784664669568917E-3</v>
      </c>
      <c r="R35" s="127">
        <v>7.7817781321450142E-3</v>
      </c>
      <c r="S35" s="127">
        <v>7.7775377071725438E-3</v>
      </c>
      <c r="T35" s="127">
        <v>7.7728022566506544E-3</v>
      </c>
      <c r="U35" s="127">
        <v>7.5798033000874353E-3</v>
      </c>
      <c r="V35" s="127">
        <v>7.3891559730872814E-3</v>
      </c>
      <c r="Z35" s="105">
        <v>960</v>
      </c>
      <c r="AA35" s="191">
        <f t="shared" si="2"/>
        <v>12.296395302500001</v>
      </c>
      <c r="AB35" s="193">
        <v>9.5209999999999999E-4</v>
      </c>
      <c r="AC35" s="26">
        <v>134</v>
      </c>
      <c r="AD35" s="183">
        <f t="shared" si="0"/>
        <v>0.98</v>
      </c>
      <c r="AE35" s="182">
        <f>MATCH($Z35,Device!$C$39:$W$39)</f>
        <v>15</v>
      </c>
      <c r="AF35" s="182">
        <f>INDEX(Device!$C$39:$W$39,AE35)</f>
        <v>950</v>
      </c>
      <c r="AG35" s="184">
        <f>INDEX(Device!$C$40:$W$40,AE35)</f>
        <v>0.98</v>
      </c>
      <c r="AH35" s="182">
        <f>INDEX(Device!$C$39:$W$39,AE35+1)</f>
        <v>1000</v>
      </c>
      <c r="AI35" s="184">
        <f>INDEX(Device!$C$40:$W$40,AE35+1)</f>
        <v>0.98</v>
      </c>
      <c r="AJ35" s="183">
        <f t="shared" si="1"/>
        <v>0.98</v>
      </c>
      <c r="AK35" s="182">
        <f>MATCH($Z35,Device!$C$39:$W$39)</f>
        <v>15</v>
      </c>
      <c r="AL35" s="182">
        <f>INDEX(Device!$C$39:$W$39,AK35)</f>
        <v>950</v>
      </c>
      <c r="AM35" s="184">
        <f>INDEX(Device!$C$41:$W$41,AK35)</f>
        <v>0.98</v>
      </c>
      <c r="AN35" s="182">
        <f>INDEX(Device!$C$39:$W$39,AK35+1)</f>
        <v>1000</v>
      </c>
      <c r="AO35" s="184">
        <f>INDEX(Device!$C$41:$W$41,AK35+1)</f>
        <v>0.98</v>
      </c>
      <c r="AR35"/>
      <c r="AS35"/>
      <c r="AT35"/>
      <c r="AU35"/>
      <c r="AV35"/>
      <c r="AW35"/>
      <c r="AX35"/>
      <c r="AY35"/>
      <c r="AZ35"/>
    </row>
    <row r="36" spans="1:52">
      <c r="B36" s="4"/>
      <c r="C36" s="4"/>
      <c r="I36" s="4"/>
      <c r="Z36" s="105">
        <v>990</v>
      </c>
      <c r="AA36" s="191">
        <f t="shared" si="2"/>
        <v>39.499625551515152</v>
      </c>
      <c r="AB36" s="193">
        <v>3.1540000000000001E-3</v>
      </c>
      <c r="AC36" s="26">
        <v>79.2</v>
      </c>
      <c r="AD36" s="183">
        <f t="shared" si="0"/>
        <v>0.98</v>
      </c>
      <c r="AE36" s="182">
        <f>MATCH($Z36,Device!$C$39:$W$39)</f>
        <v>15</v>
      </c>
      <c r="AF36" s="182">
        <f>INDEX(Device!$C$39:$W$39,AE36)</f>
        <v>950</v>
      </c>
      <c r="AG36" s="184">
        <f>INDEX(Device!$C$40:$W$40,AE36)</f>
        <v>0.98</v>
      </c>
      <c r="AH36" s="182">
        <f>INDEX(Device!$C$39:$W$39,AE36+1)</f>
        <v>1000</v>
      </c>
      <c r="AI36" s="184">
        <f>INDEX(Device!$C$40:$W$40,AE36+1)</f>
        <v>0.98</v>
      </c>
      <c r="AJ36" s="183">
        <f t="shared" si="1"/>
        <v>0.98</v>
      </c>
      <c r="AK36" s="182">
        <f>MATCH($Z36,Device!$C$39:$W$39)</f>
        <v>15</v>
      </c>
      <c r="AL36" s="182">
        <f>INDEX(Device!$C$39:$W$39,AK36)</f>
        <v>950</v>
      </c>
      <c r="AM36" s="184">
        <f>INDEX(Device!$C$41:$W$41,AK36)</f>
        <v>0.98</v>
      </c>
      <c r="AN36" s="182">
        <f>INDEX(Device!$C$39:$W$39,AK36+1)</f>
        <v>1000</v>
      </c>
      <c r="AO36" s="184">
        <f>INDEX(Device!$C$41:$W$41,AK36+1)</f>
        <v>0.98</v>
      </c>
      <c r="AR36"/>
      <c r="AS36"/>
      <c r="AT36"/>
      <c r="AU36"/>
      <c r="AV36"/>
      <c r="AW36"/>
      <c r="AX36"/>
      <c r="AY36"/>
      <c r="AZ36"/>
    </row>
    <row r="37" spans="1:52">
      <c r="B37" s="4"/>
      <c r="C37" s="4"/>
      <c r="I37" s="4"/>
      <c r="Z37" s="105">
        <v>1070</v>
      </c>
      <c r="AA37" s="191">
        <f t="shared" si="2"/>
        <v>45.457025562616828</v>
      </c>
      <c r="AB37" s="193">
        <v>3.9230000000000003E-3</v>
      </c>
      <c r="AC37" s="26">
        <v>8</v>
      </c>
      <c r="AD37" s="183">
        <f t="shared" si="0"/>
        <v>0.97</v>
      </c>
      <c r="AE37" s="182">
        <f>MATCH($Z37,Device!$C$39:$W$39)</f>
        <v>17</v>
      </c>
      <c r="AF37" s="182">
        <f>INDEX(Device!$C$39:$W$39,AE37)</f>
        <v>1050</v>
      </c>
      <c r="AG37" s="184">
        <f>INDEX(Device!$C$40:$W$40,AE37)</f>
        <v>0.97</v>
      </c>
      <c r="AH37" s="182">
        <f>INDEX(Device!$C$39:$W$39,AE37+1)</f>
        <v>1100</v>
      </c>
      <c r="AI37" s="184">
        <f>INDEX(Device!$C$40:$W$40,AE37+1)</f>
        <v>0.97</v>
      </c>
      <c r="AJ37" s="183">
        <f t="shared" si="1"/>
        <v>0.97</v>
      </c>
      <c r="AK37" s="182">
        <f>MATCH($Z37,Device!$C$39:$W$39)</f>
        <v>17</v>
      </c>
      <c r="AL37" s="182">
        <f>INDEX(Device!$C$39:$W$39,AK37)</f>
        <v>1050</v>
      </c>
      <c r="AM37" s="184">
        <f>INDEX(Device!$C$41:$W$41,AK37)</f>
        <v>0.97</v>
      </c>
      <c r="AN37" s="182">
        <f>INDEX(Device!$C$39:$W$39,AK37+1)</f>
        <v>1100</v>
      </c>
      <c r="AO37" s="184">
        <f>INDEX(Device!$C$41:$W$41,AK37+1)</f>
        <v>0.97</v>
      </c>
    </row>
    <row r="38" spans="1:52">
      <c r="A38" s="51" t="s">
        <v>343</v>
      </c>
      <c r="B38"/>
      <c r="C38"/>
      <c r="D38"/>
      <c r="E38"/>
      <c r="F38"/>
      <c r="G38"/>
      <c r="H38"/>
      <c r="I38"/>
      <c r="J38"/>
      <c r="K38"/>
      <c r="L38"/>
      <c r="M38"/>
      <c r="N38"/>
      <c r="O38"/>
      <c r="P38"/>
      <c r="Q38"/>
      <c r="R38"/>
      <c r="S38"/>
      <c r="T38"/>
      <c r="U38"/>
      <c r="V38"/>
      <c r="W38"/>
      <c r="X38"/>
      <c r="Z38" s="105">
        <v>1120</v>
      </c>
      <c r="AA38" s="191">
        <f t="shared" si="2"/>
        <v>5.6091798578571428</v>
      </c>
      <c r="AB38" s="193">
        <v>5.0670000000000001E-4</v>
      </c>
      <c r="AC38" s="26">
        <v>2</v>
      </c>
      <c r="AD38" s="183">
        <f t="shared" ref="AD38:AD64" si="3">(AG38*(AH38-$Z38)+AI38*($Z38-AF38))/(AH38-AF38)</f>
        <v>0.96599999999999997</v>
      </c>
      <c r="AE38" s="182">
        <f>MATCH($Z38,Device!$C$39:$W$39)</f>
        <v>18</v>
      </c>
      <c r="AF38" s="182">
        <f>INDEX(Device!$C$39:$W$39,AE38)</f>
        <v>1100</v>
      </c>
      <c r="AG38" s="184">
        <f>INDEX(Device!$C$40:$W$40,AE38)</f>
        <v>0.97</v>
      </c>
      <c r="AH38" s="182">
        <f>INDEX(Device!$C$39:$W$39,AE38+1)</f>
        <v>1150</v>
      </c>
      <c r="AI38" s="184">
        <f>INDEX(Device!$C$40:$W$40,AE38+1)</f>
        <v>0.96</v>
      </c>
      <c r="AJ38" s="183">
        <f t="shared" ref="AJ38:AJ64" si="4">(AM38*(AN38-$Z38)+AO38*($Z38-AL38))/(AN38-AL38)</f>
        <v>0.96599999999999997</v>
      </c>
      <c r="AK38" s="182">
        <f>MATCH($Z38,Device!$C$39:$W$39)</f>
        <v>18</v>
      </c>
      <c r="AL38" s="182">
        <f>INDEX(Device!$C$39:$W$39,AK38)</f>
        <v>1100</v>
      </c>
      <c r="AM38" s="184">
        <f>INDEX(Device!$C$41:$W$41,AK38)</f>
        <v>0.97</v>
      </c>
      <c r="AN38" s="182">
        <f>INDEX(Device!$C$39:$W$39,AK38+1)</f>
        <v>1150</v>
      </c>
      <c r="AO38" s="184">
        <f>INDEX(Device!$C$41:$W$41,AK38+1)</f>
        <v>0.96</v>
      </c>
    </row>
    <row r="39" spans="1:52">
      <c r="A39" s="112" t="s">
        <v>322</v>
      </c>
      <c r="B39" s="112" t="s">
        <v>319</v>
      </c>
      <c r="C39" s="112" t="s">
        <v>324</v>
      </c>
      <c r="D39" s="112" t="s">
        <v>325</v>
      </c>
      <c r="E39"/>
      <c r="F39"/>
      <c r="G39"/>
      <c r="H39"/>
      <c r="I39"/>
      <c r="J39"/>
      <c r="K39"/>
      <c r="L39"/>
      <c r="M39"/>
      <c r="N39"/>
      <c r="O39"/>
      <c r="P39"/>
      <c r="Q39"/>
      <c r="R39"/>
      <c r="S39"/>
      <c r="T39"/>
      <c r="U39"/>
      <c r="V39"/>
      <c r="W39"/>
      <c r="X39"/>
      <c r="Z39" s="105">
        <v>1140</v>
      </c>
      <c r="AA39" s="191">
        <f t="shared" si="2"/>
        <v>6.4460928989473683</v>
      </c>
      <c r="AB39" s="193">
        <v>5.9270000000000004E-4</v>
      </c>
      <c r="AC39" s="26">
        <v>1</v>
      </c>
      <c r="AD39" s="183">
        <f t="shared" si="3"/>
        <v>0.96199999999999986</v>
      </c>
      <c r="AE39" s="182">
        <f>MATCH($Z39,Device!$C$39:$W$39)</f>
        <v>18</v>
      </c>
      <c r="AF39" s="182">
        <f>INDEX(Device!$C$39:$W$39,AE39)</f>
        <v>1100</v>
      </c>
      <c r="AG39" s="184">
        <f>INDEX(Device!$C$40:$W$40,AE39)</f>
        <v>0.97</v>
      </c>
      <c r="AH39" s="182">
        <f>INDEX(Device!$C$39:$W$39,AE39+1)</f>
        <v>1150</v>
      </c>
      <c r="AI39" s="184">
        <f>INDEX(Device!$C$40:$W$40,AE39+1)</f>
        <v>0.96</v>
      </c>
      <c r="AJ39" s="183">
        <f t="shared" si="4"/>
        <v>0.96199999999999986</v>
      </c>
      <c r="AK39" s="182">
        <f>MATCH($Z39,Device!$C$39:$W$39)</f>
        <v>18</v>
      </c>
      <c r="AL39" s="182">
        <f>INDEX(Device!$C$39:$W$39,AK39)</f>
        <v>1100</v>
      </c>
      <c r="AM39" s="184">
        <f>INDEX(Device!$C$41:$W$41,AK39)</f>
        <v>0.97</v>
      </c>
      <c r="AN39" s="182">
        <f>INDEX(Device!$C$39:$W$39,AK39+1)</f>
        <v>1150</v>
      </c>
      <c r="AO39" s="184">
        <f>INDEX(Device!$C$41:$W$41,AK39+1)</f>
        <v>0.96</v>
      </c>
    </row>
    <row r="40" spans="1:52">
      <c r="A40" s="112" t="s">
        <v>321</v>
      </c>
      <c r="B40" s="112" t="s">
        <v>320</v>
      </c>
      <c r="C40" s="112" t="s">
        <v>323</v>
      </c>
      <c r="D40" s="112" t="s">
        <v>327</v>
      </c>
      <c r="E40" s="124">
        <v>1</v>
      </c>
      <c r="F40" s="124">
        <v>2</v>
      </c>
      <c r="G40" s="124">
        <v>3</v>
      </c>
      <c r="H40" s="124">
        <v>4</v>
      </c>
      <c r="I40" s="124">
        <v>5</v>
      </c>
      <c r="J40" s="124">
        <v>6</v>
      </c>
      <c r="K40" s="124">
        <v>7</v>
      </c>
      <c r="L40" s="124">
        <v>8</v>
      </c>
      <c r="M40" s="124">
        <v>9</v>
      </c>
      <c r="N40" s="124">
        <v>10</v>
      </c>
      <c r="O40" s="124">
        <v>11</v>
      </c>
      <c r="P40" s="124">
        <v>12</v>
      </c>
      <c r="Q40" s="124">
        <v>13</v>
      </c>
      <c r="R40" s="124">
        <v>14</v>
      </c>
      <c r="S40" s="124">
        <v>15</v>
      </c>
      <c r="T40" s="124">
        <v>16</v>
      </c>
      <c r="U40" s="124">
        <v>17</v>
      </c>
      <c r="V40" s="124">
        <v>18</v>
      </c>
      <c r="W40" s="124">
        <v>19</v>
      </c>
      <c r="X40" s="124">
        <v>20</v>
      </c>
      <c r="Z40" s="105">
        <v>1180</v>
      </c>
      <c r="AA40" s="191">
        <f t="shared" si="2"/>
        <v>17.074100847457625</v>
      </c>
      <c r="AB40" s="193">
        <v>1.6249999999999999E-3</v>
      </c>
      <c r="AC40" s="26">
        <v>6.5000065000064999E-2</v>
      </c>
      <c r="AD40" s="183">
        <f t="shared" si="3"/>
        <v>0.96</v>
      </c>
      <c r="AE40" s="182">
        <f>MATCH($Z40,Device!$C$39:$W$39)</f>
        <v>19</v>
      </c>
      <c r="AF40" s="182">
        <f>INDEX(Device!$C$39:$W$39,AE40)</f>
        <v>1150</v>
      </c>
      <c r="AG40" s="184">
        <f>INDEX(Device!$C$40:$W$40,AE40)</f>
        <v>0.96</v>
      </c>
      <c r="AH40" s="182">
        <f>INDEX(Device!$C$39:$W$39,AE40+1)</f>
        <v>1200</v>
      </c>
      <c r="AI40" s="184">
        <f>INDEX(Device!$C$40:$W$40,AE40+1)</f>
        <v>0.96</v>
      </c>
      <c r="AJ40" s="183">
        <f t="shared" si="4"/>
        <v>0.96</v>
      </c>
      <c r="AK40" s="182">
        <f>MATCH($Z40,Device!$C$39:$W$39)</f>
        <v>19</v>
      </c>
      <c r="AL40" s="182">
        <f>INDEX(Device!$C$39:$W$39,AK40)</f>
        <v>1150</v>
      </c>
      <c r="AM40" s="184">
        <f>INDEX(Device!$C$41:$W$41,AK40)</f>
        <v>0.96</v>
      </c>
      <c r="AN40" s="182">
        <f>INDEX(Device!$C$39:$W$39,AK40+1)</f>
        <v>1200</v>
      </c>
      <c r="AO40" s="184">
        <f>INDEX(Device!$C$41:$W$41,AK40+1)</f>
        <v>0.96</v>
      </c>
    </row>
    <row r="41" spans="1:52">
      <c r="A41" s="106">
        <f>Z69</f>
        <v>1000</v>
      </c>
      <c r="B41" s="107">
        <f>AC69</f>
        <v>59.466281484474898</v>
      </c>
      <c r="C41" s="107">
        <f>IF(Excitation!$L$11="Front",AB69,0)</f>
        <v>8.065541233305136E-2</v>
      </c>
      <c r="D41" s="158">
        <f>AC70</f>
        <v>0.98</v>
      </c>
      <c r="E41" s="107">
        <f t="shared" ref="E41:N42" si="5">$C41*B$4*B$5*$D41*(1-B$6)</f>
        <v>7.6671034963798606E-3</v>
      </c>
      <c r="F41" s="107">
        <f t="shared" si="5"/>
        <v>1.5334206992759721E-2</v>
      </c>
      <c r="G41" s="107">
        <f t="shared" si="5"/>
        <v>1.5334206992759721E-2</v>
      </c>
      <c r="H41" s="107">
        <f t="shared" si="5"/>
        <v>1.5334206992759721E-2</v>
      </c>
      <c r="I41" s="107">
        <f t="shared" si="5"/>
        <v>1.5334206992759721E-2</v>
      </c>
      <c r="J41" s="107">
        <f t="shared" si="5"/>
        <v>1.5334206992759721E-2</v>
      </c>
      <c r="K41" s="107">
        <f t="shared" si="5"/>
        <v>1.5334206992759721E-2</v>
      </c>
      <c r="L41" s="107">
        <f t="shared" si="5"/>
        <v>1.5334206992759721E-2</v>
      </c>
      <c r="M41" s="107">
        <f t="shared" si="5"/>
        <v>1.5334206992759721E-2</v>
      </c>
      <c r="N41" s="107">
        <f t="shared" si="5"/>
        <v>1.5334206992759721E-2</v>
      </c>
      <c r="O41" s="107">
        <f t="shared" ref="O41:X42" si="6">$C41*L$4*L$5*$D41*(1-L$6)</f>
        <v>1.5334206992759721E-2</v>
      </c>
      <c r="P41" s="107">
        <f t="shared" si="6"/>
        <v>1.5334206992759721E-2</v>
      </c>
      <c r="Q41" s="107">
        <f t="shared" si="6"/>
        <v>1.5334206992759721E-2</v>
      </c>
      <c r="R41" s="107">
        <f t="shared" si="6"/>
        <v>1.5334206992759721E-2</v>
      </c>
      <c r="S41" s="107">
        <f t="shared" si="6"/>
        <v>1.5334206992759721E-2</v>
      </c>
      <c r="T41" s="107">
        <f t="shared" si="6"/>
        <v>1.5334206992759721E-2</v>
      </c>
      <c r="U41" s="107">
        <f t="shared" si="6"/>
        <v>1.5334206992759721E-2</v>
      </c>
      <c r="V41" s="107">
        <f t="shared" si="6"/>
        <v>1.5334206992759721E-2</v>
      </c>
      <c r="W41" s="107">
        <f t="shared" si="6"/>
        <v>1.5334206992759721E-2</v>
      </c>
      <c r="X41" s="107">
        <f t="shared" si="6"/>
        <v>1.5334206992759721E-2</v>
      </c>
      <c r="Z41" s="105">
        <v>1220</v>
      </c>
      <c r="AA41" s="191">
        <f t="shared" si="2"/>
        <v>22.693180977049181</v>
      </c>
      <c r="AB41" s="193">
        <v>2.2330000000000002E-3</v>
      </c>
      <c r="AC41" s="26">
        <v>8.2000000000000007E-3</v>
      </c>
      <c r="AD41" s="183">
        <f t="shared" si="3"/>
        <v>0.96</v>
      </c>
      <c r="AE41" s="182">
        <f>MATCH($Z41,Device!$C$39:$W$39)</f>
        <v>20</v>
      </c>
      <c r="AF41" s="182">
        <f>INDEX(Device!$C$39:$W$39,AE41)</f>
        <v>1200</v>
      </c>
      <c r="AG41" s="184">
        <f>INDEX(Device!$C$40:$W$40,AE41)</f>
        <v>0.96</v>
      </c>
      <c r="AH41" s="182">
        <f>INDEX(Device!$C$39:$W$39,AE41+1)</f>
        <v>10000000000</v>
      </c>
      <c r="AI41" s="184">
        <f>INDEX(Device!$C$40:$W$40,AE41+1)</f>
        <v>0.96</v>
      </c>
      <c r="AJ41" s="183">
        <f t="shared" si="4"/>
        <v>0.95999999807999969</v>
      </c>
      <c r="AK41" s="182">
        <f>MATCH($Z41,Device!$C$39:$W$39)</f>
        <v>20</v>
      </c>
      <c r="AL41" s="182">
        <f>INDEX(Device!$C$39:$W$39,AK41)</f>
        <v>1200</v>
      </c>
      <c r="AM41" s="184">
        <f>INDEX(Device!$C$41:$W$41,AK41)</f>
        <v>0.96</v>
      </c>
      <c r="AN41" s="182">
        <f>INDEX(Device!$C$39:$W$39,AK41+1)</f>
        <v>10000000000</v>
      </c>
      <c r="AO41" s="184">
        <f>INDEX(Device!$C$41:$W$41,AK41+1)</f>
        <v>0</v>
      </c>
    </row>
    <row r="42" spans="1:52">
      <c r="A42" s="156">
        <f>Z6</f>
        <v>310</v>
      </c>
      <c r="B42" s="137">
        <f>AC6</f>
        <v>1440000.92160059</v>
      </c>
      <c r="C42" s="137">
        <f>IF(Excitation!$L$11="Front",$AB6*1000/$AA$66*Excitation!$C$11/0.1,0)</f>
        <v>1.795823002179168E-5</v>
      </c>
      <c r="D42" s="157">
        <f>AD6</f>
        <v>0.64</v>
      </c>
      <c r="E42" s="137">
        <f t="shared" si="5"/>
        <v>1.1148469197528274E-6</v>
      </c>
      <c r="F42" s="137">
        <f t="shared" si="5"/>
        <v>2.2296938395056547E-6</v>
      </c>
      <c r="G42" s="137">
        <f t="shared" si="5"/>
        <v>2.2296938395056547E-6</v>
      </c>
      <c r="H42" s="137">
        <f t="shared" si="5"/>
        <v>2.2296938395056547E-6</v>
      </c>
      <c r="I42" s="137">
        <f t="shared" si="5"/>
        <v>2.2296938395056547E-6</v>
      </c>
      <c r="J42" s="137">
        <f t="shared" si="5"/>
        <v>2.2296938395056547E-6</v>
      </c>
      <c r="K42" s="137">
        <f t="shared" si="5"/>
        <v>2.2296938395056547E-6</v>
      </c>
      <c r="L42" s="137">
        <f t="shared" si="5"/>
        <v>2.2296938395056547E-6</v>
      </c>
      <c r="M42" s="137">
        <f t="shared" si="5"/>
        <v>2.2296938395056547E-6</v>
      </c>
      <c r="N42" s="137">
        <f t="shared" si="5"/>
        <v>2.2296938395056547E-6</v>
      </c>
      <c r="O42" s="137">
        <f t="shared" si="6"/>
        <v>2.2296938395056547E-6</v>
      </c>
      <c r="P42" s="137">
        <f t="shared" si="6"/>
        <v>2.2296938395056547E-6</v>
      </c>
      <c r="Q42" s="137">
        <f t="shared" si="6"/>
        <v>2.2296938395056547E-6</v>
      </c>
      <c r="R42" s="137">
        <f t="shared" si="6"/>
        <v>2.2296938395056547E-6</v>
      </c>
      <c r="S42" s="137">
        <f t="shared" si="6"/>
        <v>2.2296938395056547E-6</v>
      </c>
      <c r="T42" s="137">
        <f t="shared" si="6"/>
        <v>2.2296938395056547E-6</v>
      </c>
      <c r="U42" s="137">
        <f t="shared" si="6"/>
        <v>2.2296938395056547E-6</v>
      </c>
      <c r="V42" s="137">
        <f t="shared" si="6"/>
        <v>2.2296938395056547E-6</v>
      </c>
      <c r="W42" s="137">
        <f t="shared" si="6"/>
        <v>2.2296938395056547E-6</v>
      </c>
      <c r="X42" s="137">
        <f t="shared" si="6"/>
        <v>2.2296938395056547E-6</v>
      </c>
      <c r="Z42" s="105">
        <v>1280</v>
      </c>
      <c r="AA42" s="191">
        <f t="shared" si="2"/>
        <v>27.044062350000001</v>
      </c>
      <c r="AB42" s="193">
        <v>2.7920000000000002E-3</v>
      </c>
      <c r="AC42" s="26">
        <v>1.2E-4</v>
      </c>
      <c r="AD42" s="183">
        <f t="shared" si="3"/>
        <v>0.95999999999999985</v>
      </c>
      <c r="AE42" s="182">
        <f>MATCH($Z42,Device!$C$39:$W$39)</f>
        <v>20</v>
      </c>
      <c r="AF42" s="182">
        <f>INDEX(Device!$C$39:$W$39,AE42)</f>
        <v>1200</v>
      </c>
      <c r="AG42" s="184">
        <f>INDEX(Device!$C$40:$W$40,AE42)</f>
        <v>0.96</v>
      </c>
      <c r="AH42" s="182">
        <f>INDEX(Device!$C$39:$W$39,AE42+1)</f>
        <v>10000000000</v>
      </c>
      <c r="AI42" s="184">
        <f>INDEX(Device!$C$40:$W$40,AE42+1)</f>
        <v>0.96</v>
      </c>
      <c r="AJ42" s="183">
        <f t="shared" si="4"/>
        <v>0.959999992319999</v>
      </c>
      <c r="AK42" s="182">
        <f>MATCH($Z42,Device!$C$39:$W$39)</f>
        <v>20</v>
      </c>
      <c r="AL42" s="182">
        <f>INDEX(Device!$C$39:$W$39,AK42)</f>
        <v>1200</v>
      </c>
      <c r="AM42" s="184">
        <f>INDEX(Device!$C$41:$W$41,AK42)</f>
        <v>0.96</v>
      </c>
      <c r="AN42" s="182">
        <f>INDEX(Device!$C$39:$W$39,AK42+1)</f>
        <v>10000000000</v>
      </c>
      <c r="AO42" s="184">
        <f>INDEX(Device!$C$41:$W$41,AK42+1)</f>
        <v>0</v>
      </c>
    </row>
    <row r="43" spans="1:52">
      <c r="A43" s="156">
        <f t="shared" ref="A43:A65" si="7">Z7</f>
        <v>320</v>
      </c>
      <c r="B43" s="137">
        <f t="shared" ref="B43:B65" si="8">AC7</f>
        <v>1280000</v>
      </c>
      <c r="C43" s="137">
        <f>IF(Excitation!$L$11="Front",$AB7*1000/$AA$66*Excitation!$C$11/0.1,0)</f>
        <v>5.4024341982223298E-5</v>
      </c>
      <c r="D43" s="157">
        <f t="shared" ref="D43:D65" si="9">AD7</f>
        <v>0.68</v>
      </c>
      <c r="E43" s="137">
        <f t="shared" ref="E43:E65" si="10">$C43*B$4*B$5*$D43*(1-B$6)</f>
        <v>3.5634455971474483E-6</v>
      </c>
      <c r="F43" s="137">
        <f t="shared" ref="F43:F65" si="11">$C43*C$4*C$5*$D43*(1-C$6)</f>
        <v>7.1268911942948966E-6</v>
      </c>
      <c r="G43" s="137">
        <f t="shared" ref="G43:G65" si="12">$C43*D$4*D$5*$D43*(1-D$6)</f>
        <v>7.1268911942948966E-6</v>
      </c>
      <c r="H43" s="137">
        <f t="shared" ref="H43:H65" si="13">$C43*E$4*E$5*$D43*(1-E$6)</f>
        <v>7.1268911942948966E-6</v>
      </c>
      <c r="I43" s="137">
        <f t="shared" ref="I43:I65" si="14">$C43*F$4*F$5*$D43*(1-F$6)</f>
        <v>7.1268911942948966E-6</v>
      </c>
      <c r="J43" s="137">
        <f t="shared" ref="J43:J65" si="15">$C43*G$4*G$5*$D43*(1-G$6)</f>
        <v>7.1268911942948966E-6</v>
      </c>
      <c r="K43" s="137">
        <f t="shared" ref="K43:K65" si="16">$C43*H$4*H$5*$D43*(1-H$6)</f>
        <v>7.1268911942948966E-6</v>
      </c>
      <c r="L43" s="137">
        <f t="shared" ref="L43:L65" si="17">$C43*I$4*I$5*$D43*(1-I$6)</f>
        <v>7.1268911942948966E-6</v>
      </c>
      <c r="M43" s="137">
        <f t="shared" ref="M43:M65" si="18">$C43*J$4*J$5*$D43*(1-J$6)</f>
        <v>7.1268911942948966E-6</v>
      </c>
      <c r="N43" s="137">
        <f t="shared" ref="N43:N65" si="19">$C43*K$4*K$5*$D43*(1-K$6)</f>
        <v>7.1268911942948966E-6</v>
      </c>
      <c r="O43" s="137">
        <f t="shared" ref="O43:O65" si="20">$C43*L$4*L$5*$D43*(1-L$6)</f>
        <v>7.1268911942948966E-6</v>
      </c>
      <c r="P43" s="137">
        <f t="shared" ref="P43:P65" si="21">$C43*M$4*M$5*$D43*(1-M$6)</f>
        <v>7.1268911942948966E-6</v>
      </c>
      <c r="Q43" s="137">
        <f t="shared" ref="Q43:Q65" si="22">$C43*N$4*N$5*$D43*(1-N$6)</f>
        <v>7.1268911942948966E-6</v>
      </c>
      <c r="R43" s="137">
        <f t="shared" ref="R43:R65" si="23">$C43*O$4*O$5*$D43*(1-O$6)</f>
        <v>7.1268911942948966E-6</v>
      </c>
      <c r="S43" s="137">
        <f t="shared" ref="S43:S65" si="24">$C43*P$4*P$5*$D43*(1-P$6)</f>
        <v>7.1268911942948966E-6</v>
      </c>
      <c r="T43" s="137">
        <f t="shared" ref="T43:T65" si="25">$C43*Q$4*Q$5*$D43*(1-Q$6)</f>
        <v>7.1268911942948966E-6</v>
      </c>
      <c r="U43" s="137">
        <f t="shared" ref="U43:U65" si="26">$C43*R$4*R$5*$D43*(1-R$6)</f>
        <v>7.1268911942948966E-6</v>
      </c>
      <c r="V43" s="137">
        <f t="shared" ref="V43:V65" si="27">$C43*S$4*S$5*$D43*(1-S$6)</f>
        <v>7.1268911942948966E-6</v>
      </c>
      <c r="W43" s="137">
        <f t="shared" ref="W43:W65" si="28">$C43*T$4*T$5*$D43*(1-T$6)</f>
        <v>7.1268911942948966E-6</v>
      </c>
      <c r="X43" s="137">
        <f t="shared" ref="X43:X65" si="29">$C43*U$4*U$5*$D43*(1-U$6)</f>
        <v>7.1268911942948966E-6</v>
      </c>
      <c r="Z43" s="105">
        <v>1360</v>
      </c>
      <c r="AA43" s="191">
        <f t="shared" si="2"/>
        <v>5.1015868164705891</v>
      </c>
      <c r="AB43" s="193">
        <v>5.5960000000000005E-4</v>
      </c>
      <c r="AC43" s="26">
        <v>9.9999999999999995E-7</v>
      </c>
      <c r="AD43" s="183">
        <f t="shared" si="3"/>
        <v>0.96</v>
      </c>
      <c r="AE43" s="182">
        <f>MATCH($Z43,Device!$C$39:$W$39)</f>
        <v>20</v>
      </c>
      <c r="AF43" s="182">
        <f>INDEX(Device!$C$39:$W$39,AE43)</f>
        <v>1200</v>
      </c>
      <c r="AG43" s="184">
        <f>INDEX(Device!$C$40:$W$40,AE43)</f>
        <v>0.96</v>
      </c>
      <c r="AH43" s="182">
        <f>INDEX(Device!$C$39:$W$39,AE43+1)</f>
        <v>10000000000</v>
      </c>
      <c r="AI43" s="184">
        <f>INDEX(Device!$C$40:$W$40,AE43+1)</f>
        <v>0.96</v>
      </c>
      <c r="AJ43" s="183">
        <f t="shared" si="4"/>
        <v>0.95999998463999814</v>
      </c>
      <c r="AK43" s="182">
        <f>MATCH($Z43,Device!$C$39:$W$39)</f>
        <v>20</v>
      </c>
      <c r="AL43" s="182">
        <f>INDEX(Device!$C$39:$W$39,AK43)</f>
        <v>1200</v>
      </c>
      <c r="AM43" s="184">
        <f>INDEX(Device!$C$41:$W$41,AK43)</f>
        <v>0.96</v>
      </c>
      <c r="AN43" s="182">
        <f>INDEX(Device!$C$39:$W$39,AK43+1)</f>
        <v>10000000000</v>
      </c>
      <c r="AO43" s="184">
        <f>INDEX(Device!$C$41:$W$41,AK43+1)</f>
        <v>0</v>
      </c>
    </row>
    <row r="44" spans="1:52">
      <c r="A44" s="156">
        <f t="shared" si="7"/>
        <v>330</v>
      </c>
      <c r="B44" s="137">
        <f t="shared" si="8"/>
        <v>1169999.8011000338</v>
      </c>
      <c r="C44" s="137">
        <f>IF(Excitation!$L$11="Front",$AB8*1000/$AA$66*Excitation!$C$11/0.1,0)</f>
        <v>1.0984450696662576E-4</v>
      </c>
      <c r="D44" s="157">
        <f t="shared" si="9"/>
        <v>0.72</v>
      </c>
      <c r="E44" s="137">
        <f t="shared" si="10"/>
        <v>7.671540366549141E-6</v>
      </c>
      <c r="F44" s="137">
        <f t="shared" si="11"/>
        <v>1.5343080733098282E-5</v>
      </c>
      <c r="G44" s="137">
        <f t="shared" si="12"/>
        <v>1.5343080733098282E-5</v>
      </c>
      <c r="H44" s="137">
        <f t="shared" si="13"/>
        <v>1.5343080733098282E-5</v>
      </c>
      <c r="I44" s="137">
        <f t="shared" si="14"/>
        <v>1.5343080733098282E-5</v>
      </c>
      <c r="J44" s="137">
        <f t="shared" si="15"/>
        <v>1.5343080733098282E-5</v>
      </c>
      <c r="K44" s="137">
        <f t="shared" si="16"/>
        <v>1.5343080733098282E-5</v>
      </c>
      <c r="L44" s="137">
        <f t="shared" si="17"/>
        <v>1.5343080733098282E-5</v>
      </c>
      <c r="M44" s="137">
        <f t="shared" si="18"/>
        <v>1.5343080733098282E-5</v>
      </c>
      <c r="N44" s="137">
        <f t="shared" si="19"/>
        <v>1.5343080733098282E-5</v>
      </c>
      <c r="O44" s="137">
        <f t="shared" si="20"/>
        <v>1.5343080733098282E-5</v>
      </c>
      <c r="P44" s="137">
        <f t="shared" si="21"/>
        <v>1.5343080733098282E-5</v>
      </c>
      <c r="Q44" s="137">
        <f t="shared" si="22"/>
        <v>1.5343080733098282E-5</v>
      </c>
      <c r="R44" s="137">
        <f t="shared" si="23"/>
        <v>1.5343080733098282E-5</v>
      </c>
      <c r="S44" s="137">
        <f t="shared" si="24"/>
        <v>1.5343080733098282E-5</v>
      </c>
      <c r="T44" s="137">
        <f t="shared" si="25"/>
        <v>1.5343080733098282E-5</v>
      </c>
      <c r="U44" s="137">
        <f t="shared" si="26"/>
        <v>1.5343080733098282E-5</v>
      </c>
      <c r="V44" s="137">
        <f t="shared" si="27"/>
        <v>1.5343080733098282E-5</v>
      </c>
      <c r="W44" s="137">
        <f t="shared" si="28"/>
        <v>1.5343080733098282E-5</v>
      </c>
      <c r="X44" s="137">
        <f t="shared" si="29"/>
        <v>1.5343080733098282E-5</v>
      </c>
      <c r="Z44" s="105">
        <v>1460</v>
      </c>
      <c r="AA44" s="191">
        <f t="shared" si="2"/>
        <v>7.0747445441095893</v>
      </c>
      <c r="AB44" s="193">
        <v>8.3310000000000003E-4</v>
      </c>
      <c r="AC44" s="26">
        <v>9.9999999999999995E-7</v>
      </c>
      <c r="AD44" s="183">
        <f t="shared" si="3"/>
        <v>0.96</v>
      </c>
      <c r="AE44" s="182">
        <f>MATCH($Z44,Device!$C$39:$W$39)</f>
        <v>20</v>
      </c>
      <c r="AF44" s="182">
        <f>INDEX(Device!$C$39:$W$39,AE44)</f>
        <v>1200</v>
      </c>
      <c r="AG44" s="184">
        <f>INDEX(Device!$C$40:$W$40,AE44)</f>
        <v>0.96</v>
      </c>
      <c r="AH44" s="182">
        <f>INDEX(Device!$C$39:$W$39,AE44+1)</f>
        <v>10000000000</v>
      </c>
      <c r="AI44" s="184">
        <f>INDEX(Device!$C$40:$W$40,AE44+1)</f>
        <v>0.96</v>
      </c>
      <c r="AJ44" s="183">
        <f t="shared" si="4"/>
        <v>0.95999997503999701</v>
      </c>
      <c r="AK44" s="182">
        <f>MATCH($Z44,Device!$C$39:$W$39)</f>
        <v>20</v>
      </c>
      <c r="AL44" s="182">
        <f>INDEX(Device!$C$39:$W$39,AK44)</f>
        <v>1200</v>
      </c>
      <c r="AM44" s="184">
        <f>INDEX(Device!$C$41:$W$41,AK44)</f>
        <v>0.96</v>
      </c>
      <c r="AN44" s="182">
        <f>INDEX(Device!$C$39:$W$39,AK44+1)</f>
        <v>10000000000</v>
      </c>
      <c r="AO44" s="184">
        <f>INDEX(Device!$C$41:$W$41,AK44+1)</f>
        <v>0</v>
      </c>
    </row>
    <row r="45" spans="1:52">
      <c r="A45" s="156">
        <f t="shared" si="7"/>
        <v>340</v>
      </c>
      <c r="B45" s="137">
        <f t="shared" si="8"/>
        <v>1090000.2289000482</v>
      </c>
      <c r="C45" s="137">
        <f>IF(Excitation!$L$11="Front",$AB9*1000/$AA$66*Excitation!$C$11/0.1,0)</f>
        <v>1.2421109098405909E-4</v>
      </c>
      <c r="D45" s="157">
        <f t="shared" si="9"/>
        <v>0.76</v>
      </c>
      <c r="E45" s="137">
        <f t="shared" si="10"/>
        <v>9.1568416273448344E-6</v>
      </c>
      <c r="F45" s="137">
        <f t="shared" si="11"/>
        <v>1.8313683254689669E-5</v>
      </c>
      <c r="G45" s="137">
        <f t="shared" si="12"/>
        <v>1.8313683254689669E-5</v>
      </c>
      <c r="H45" s="137">
        <f t="shared" si="13"/>
        <v>1.8313683254689669E-5</v>
      </c>
      <c r="I45" s="137">
        <f t="shared" si="14"/>
        <v>1.8313683254689669E-5</v>
      </c>
      <c r="J45" s="137">
        <f t="shared" si="15"/>
        <v>1.8313683254689669E-5</v>
      </c>
      <c r="K45" s="137">
        <f t="shared" si="16"/>
        <v>1.8313683254689669E-5</v>
      </c>
      <c r="L45" s="137">
        <f t="shared" si="17"/>
        <v>1.8313683254689669E-5</v>
      </c>
      <c r="M45" s="137">
        <f t="shared" si="18"/>
        <v>1.8313683254689669E-5</v>
      </c>
      <c r="N45" s="137">
        <f t="shared" si="19"/>
        <v>1.8313683254689669E-5</v>
      </c>
      <c r="O45" s="137">
        <f t="shared" si="20"/>
        <v>1.8313683254689669E-5</v>
      </c>
      <c r="P45" s="137">
        <f t="shared" si="21"/>
        <v>1.8313683254689669E-5</v>
      </c>
      <c r="Q45" s="137">
        <f t="shared" si="22"/>
        <v>1.8313683254689669E-5</v>
      </c>
      <c r="R45" s="137">
        <f t="shared" si="23"/>
        <v>1.8313683254689669E-5</v>
      </c>
      <c r="S45" s="137">
        <f t="shared" si="24"/>
        <v>1.8313683254689669E-5</v>
      </c>
      <c r="T45" s="137">
        <f t="shared" si="25"/>
        <v>1.8313683254689669E-5</v>
      </c>
      <c r="U45" s="137">
        <f t="shared" si="26"/>
        <v>1.8313683254689669E-5</v>
      </c>
      <c r="V45" s="137">
        <f t="shared" si="27"/>
        <v>1.8313683254689669E-5</v>
      </c>
      <c r="W45" s="137">
        <f t="shared" si="28"/>
        <v>1.8313683254689669E-5</v>
      </c>
      <c r="X45" s="137">
        <f t="shared" si="29"/>
        <v>1.8313683254689669E-5</v>
      </c>
      <c r="Z45" s="105">
        <v>1540</v>
      </c>
      <c r="AA45" s="191">
        <f t="shared" si="2"/>
        <v>15.489979075324674</v>
      </c>
      <c r="AB45" s="193">
        <v>1.9239999999999999E-3</v>
      </c>
      <c r="AC45" s="26">
        <v>9.9999999999999995E-7</v>
      </c>
      <c r="AD45" s="183">
        <f t="shared" si="3"/>
        <v>0.96</v>
      </c>
      <c r="AE45" s="182">
        <f>MATCH($Z45,Device!$C$39:$W$39)</f>
        <v>20</v>
      </c>
      <c r="AF45" s="182">
        <f>INDEX(Device!$C$39:$W$39,AE45)</f>
        <v>1200</v>
      </c>
      <c r="AG45" s="184">
        <f>INDEX(Device!$C$40:$W$40,AE45)</f>
        <v>0.96</v>
      </c>
      <c r="AH45" s="182">
        <f>INDEX(Device!$C$39:$W$39,AE45+1)</f>
        <v>10000000000</v>
      </c>
      <c r="AI45" s="184">
        <f>INDEX(Device!$C$40:$W$40,AE45+1)</f>
        <v>0.96</v>
      </c>
      <c r="AJ45" s="183">
        <f t="shared" si="4"/>
        <v>0.95999996735999615</v>
      </c>
      <c r="AK45" s="182">
        <f>MATCH($Z45,Device!$C$39:$W$39)</f>
        <v>20</v>
      </c>
      <c r="AL45" s="182">
        <f>INDEX(Device!$C$39:$W$39,AK45)</f>
        <v>1200</v>
      </c>
      <c r="AM45" s="184">
        <f>INDEX(Device!$C$41:$W$41,AK45)</f>
        <v>0.96</v>
      </c>
      <c r="AN45" s="182">
        <f>INDEX(Device!$C$39:$W$39,AK45+1)</f>
        <v>10000000000</v>
      </c>
      <c r="AO45" s="184">
        <f>INDEX(Device!$C$41:$W$41,AK45+1)</f>
        <v>0</v>
      </c>
    </row>
    <row r="46" spans="1:52">
      <c r="A46" s="156">
        <f t="shared" si="7"/>
        <v>350</v>
      </c>
      <c r="B46" s="137">
        <f t="shared" si="8"/>
        <v>1040000.4992002395</v>
      </c>
      <c r="C46" s="137">
        <f>IF(Excitation!$L$11="Front",$AB10*1000/$AA$66*Excitation!$C$11/0.1,0)</f>
        <v>2.1968901393325152E-4</v>
      </c>
      <c r="D46" s="157">
        <f t="shared" si="9"/>
        <v>0.8</v>
      </c>
      <c r="E46" s="137">
        <f t="shared" si="10"/>
        <v>1.7047867481220315E-5</v>
      </c>
      <c r="F46" s="137">
        <f t="shared" si="11"/>
        <v>3.409573496244063E-5</v>
      </c>
      <c r="G46" s="137">
        <f t="shared" si="12"/>
        <v>3.409573496244063E-5</v>
      </c>
      <c r="H46" s="137">
        <f t="shared" si="13"/>
        <v>3.409573496244063E-5</v>
      </c>
      <c r="I46" s="137">
        <f t="shared" si="14"/>
        <v>3.409573496244063E-5</v>
      </c>
      <c r="J46" s="137">
        <f t="shared" si="15"/>
        <v>3.409573496244063E-5</v>
      </c>
      <c r="K46" s="137">
        <f t="shared" si="16"/>
        <v>3.409573496244063E-5</v>
      </c>
      <c r="L46" s="137">
        <f t="shared" si="17"/>
        <v>3.409573496244063E-5</v>
      </c>
      <c r="M46" s="137">
        <f t="shared" si="18"/>
        <v>3.409573496244063E-5</v>
      </c>
      <c r="N46" s="137">
        <f t="shared" si="19"/>
        <v>3.409573496244063E-5</v>
      </c>
      <c r="O46" s="137">
        <f t="shared" si="20"/>
        <v>3.409573496244063E-5</v>
      </c>
      <c r="P46" s="137">
        <f t="shared" si="21"/>
        <v>3.409573496244063E-5</v>
      </c>
      <c r="Q46" s="137">
        <f t="shared" si="22"/>
        <v>3.409573496244063E-5</v>
      </c>
      <c r="R46" s="137">
        <f t="shared" si="23"/>
        <v>3.409573496244063E-5</v>
      </c>
      <c r="S46" s="137">
        <f t="shared" si="24"/>
        <v>3.409573496244063E-5</v>
      </c>
      <c r="T46" s="137">
        <f t="shared" si="25"/>
        <v>3.409573496244063E-5</v>
      </c>
      <c r="U46" s="137">
        <f t="shared" si="26"/>
        <v>3.409573496244063E-5</v>
      </c>
      <c r="V46" s="137">
        <f t="shared" si="27"/>
        <v>3.409573496244063E-5</v>
      </c>
      <c r="W46" s="137">
        <f t="shared" si="28"/>
        <v>3.409573496244063E-5</v>
      </c>
      <c r="X46" s="137">
        <f t="shared" si="29"/>
        <v>3.409573496244063E-5</v>
      </c>
      <c r="Z46" s="105">
        <v>1580</v>
      </c>
      <c r="AA46" s="191">
        <f t="shared" si="2"/>
        <v>8.7181323189873421</v>
      </c>
      <c r="AB46" s="193">
        <v>1.111E-3</v>
      </c>
      <c r="AC46" s="26">
        <v>9.9999999999999995E-7</v>
      </c>
      <c r="AD46" s="183">
        <f t="shared" si="3"/>
        <v>0.95999999999999985</v>
      </c>
      <c r="AE46" s="182">
        <f>MATCH($Z46,Device!$C$39:$W$39)</f>
        <v>20</v>
      </c>
      <c r="AF46" s="182">
        <f>INDEX(Device!$C$39:$W$39,AE46)</f>
        <v>1200</v>
      </c>
      <c r="AG46" s="184">
        <f>INDEX(Device!$C$40:$W$40,AE46)</f>
        <v>0.96</v>
      </c>
      <c r="AH46" s="182">
        <f>INDEX(Device!$C$39:$W$39,AE46+1)</f>
        <v>10000000000</v>
      </c>
      <c r="AI46" s="184">
        <f>INDEX(Device!$C$40:$W$40,AE46+1)</f>
        <v>0.96</v>
      </c>
      <c r="AJ46" s="183">
        <f t="shared" si="4"/>
        <v>0.9599999635199955</v>
      </c>
      <c r="AK46" s="182">
        <f>MATCH($Z46,Device!$C$39:$W$39)</f>
        <v>20</v>
      </c>
      <c r="AL46" s="182">
        <f>INDEX(Device!$C$39:$W$39,AK46)</f>
        <v>1200</v>
      </c>
      <c r="AM46" s="184">
        <f>INDEX(Device!$C$41:$W$41,AK46)</f>
        <v>0.96</v>
      </c>
      <c r="AN46" s="182">
        <f>INDEX(Device!$C$39:$W$39,AK46+1)</f>
        <v>10000000000</v>
      </c>
      <c r="AO46" s="184">
        <f>INDEX(Device!$C$41:$W$41,AK46+1)</f>
        <v>0</v>
      </c>
    </row>
    <row r="47" spans="1:52">
      <c r="A47" s="156">
        <f t="shared" si="7"/>
        <v>370</v>
      </c>
      <c r="B47" s="137">
        <f t="shared" si="8"/>
        <v>697000.11152001785</v>
      </c>
      <c r="C47" s="137">
        <f>IF(Excitation!$L$11="Front",$AB11*1000/$AA$66*Excitation!$C$11/0.1,0)</f>
        <v>3.9418314897832739E-4</v>
      </c>
      <c r="D47" s="157">
        <f t="shared" si="9"/>
        <v>0.84</v>
      </c>
      <c r="E47" s="137">
        <f t="shared" si="10"/>
        <v>3.2118042978754107E-5</v>
      </c>
      <c r="F47" s="137">
        <f t="shared" si="11"/>
        <v>6.4236085957508214E-5</v>
      </c>
      <c r="G47" s="137">
        <f t="shared" si="12"/>
        <v>6.4236085957508214E-5</v>
      </c>
      <c r="H47" s="137">
        <f t="shared" si="13"/>
        <v>6.4236085957508214E-5</v>
      </c>
      <c r="I47" s="137">
        <f t="shared" si="14"/>
        <v>6.4236085957508214E-5</v>
      </c>
      <c r="J47" s="137">
        <f t="shared" si="15"/>
        <v>6.4236085957508214E-5</v>
      </c>
      <c r="K47" s="137">
        <f t="shared" si="16"/>
        <v>6.4236085957508214E-5</v>
      </c>
      <c r="L47" s="137">
        <f t="shared" si="17"/>
        <v>6.4236085957508214E-5</v>
      </c>
      <c r="M47" s="137">
        <f t="shared" si="18"/>
        <v>6.4236085957508214E-5</v>
      </c>
      <c r="N47" s="137">
        <f t="shared" si="19"/>
        <v>6.4236085957508214E-5</v>
      </c>
      <c r="O47" s="137">
        <f t="shared" si="20"/>
        <v>6.4236085957508214E-5</v>
      </c>
      <c r="P47" s="137">
        <f t="shared" si="21"/>
        <v>6.4236085957508214E-5</v>
      </c>
      <c r="Q47" s="137">
        <f t="shared" si="22"/>
        <v>6.4236085957508214E-5</v>
      </c>
      <c r="R47" s="137">
        <f t="shared" si="23"/>
        <v>6.4236085957508214E-5</v>
      </c>
      <c r="S47" s="137">
        <f t="shared" si="24"/>
        <v>6.4236085957508214E-5</v>
      </c>
      <c r="T47" s="137">
        <f t="shared" si="25"/>
        <v>6.4236085957508214E-5</v>
      </c>
      <c r="U47" s="137">
        <f t="shared" si="26"/>
        <v>6.4236085957508214E-5</v>
      </c>
      <c r="V47" s="137">
        <f t="shared" si="27"/>
        <v>6.4236085957508214E-5</v>
      </c>
      <c r="W47" s="137">
        <f t="shared" si="28"/>
        <v>6.4236085957508214E-5</v>
      </c>
      <c r="X47" s="137">
        <f t="shared" si="29"/>
        <v>6.4236085957508214E-5</v>
      </c>
      <c r="Z47" s="105">
        <v>1610</v>
      </c>
      <c r="AA47" s="191">
        <f t="shared" si="2"/>
        <v>7.0671016800000004</v>
      </c>
      <c r="AB47" s="193">
        <v>9.1770000000000003E-4</v>
      </c>
      <c r="AC47" s="26">
        <v>9.9999999999999995E-7</v>
      </c>
      <c r="AD47" s="183">
        <f t="shared" si="3"/>
        <v>0.96</v>
      </c>
      <c r="AE47" s="182">
        <f>MATCH($Z47,Device!$C$39:$W$39)</f>
        <v>20</v>
      </c>
      <c r="AF47" s="182">
        <f>INDEX(Device!$C$39:$W$39,AE47)</f>
        <v>1200</v>
      </c>
      <c r="AG47" s="184">
        <f>INDEX(Device!$C$40:$W$40,AE47)</f>
        <v>0.96</v>
      </c>
      <c r="AH47" s="182">
        <f>INDEX(Device!$C$39:$W$39,AE47+1)</f>
        <v>10000000000</v>
      </c>
      <c r="AI47" s="184">
        <f>INDEX(Device!$C$40:$W$40,AE47+1)</f>
        <v>0.96</v>
      </c>
      <c r="AJ47" s="183">
        <f t="shared" si="4"/>
        <v>0.95999996063999526</v>
      </c>
      <c r="AK47" s="182">
        <f>MATCH($Z47,Device!$C$39:$W$39)</f>
        <v>20</v>
      </c>
      <c r="AL47" s="182">
        <f>INDEX(Device!$C$39:$W$39,AK47)</f>
        <v>1200</v>
      </c>
      <c r="AM47" s="184">
        <f>INDEX(Device!$C$41:$W$41,AK47)</f>
        <v>0.96</v>
      </c>
      <c r="AN47" s="182">
        <f>INDEX(Device!$C$39:$W$39,AK47+1)</f>
        <v>10000000000</v>
      </c>
      <c r="AO47" s="184">
        <f>INDEX(Device!$C$41:$W$41,AK47+1)</f>
        <v>0</v>
      </c>
    </row>
    <row r="48" spans="1:52">
      <c r="A48" s="156">
        <f t="shared" si="7"/>
        <v>390</v>
      </c>
      <c r="B48" s="137">
        <f t="shared" si="8"/>
        <v>149999.9250000375</v>
      </c>
      <c r="C48" s="137">
        <f>IF(Excitation!$L$11="Front",$AB12*1000/$AA$66*Excitation!$C$11/0.1,0)</f>
        <v>4.5673765022090173E-4</v>
      </c>
      <c r="D48" s="157">
        <f t="shared" si="9"/>
        <v>0.88</v>
      </c>
      <c r="E48" s="137">
        <f t="shared" si="10"/>
        <v>3.898712582285616E-5</v>
      </c>
      <c r="F48" s="137">
        <f t="shared" si="11"/>
        <v>7.797425164571232E-5</v>
      </c>
      <c r="G48" s="137">
        <f t="shared" si="12"/>
        <v>7.797425164571232E-5</v>
      </c>
      <c r="H48" s="137">
        <f t="shared" si="13"/>
        <v>7.797425164571232E-5</v>
      </c>
      <c r="I48" s="137">
        <f t="shared" si="14"/>
        <v>7.797425164571232E-5</v>
      </c>
      <c r="J48" s="137">
        <f t="shared" si="15"/>
        <v>7.797425164571232E-5</v>
      </c>
      <c r="K48" s="137">
        <f t="shared" si="16"/>
        <v>7.797425164571232E-5</v>
      </c>
      <c r="L48" s="137">
        <f t="shared" si="17"/>
        <v>7.797425164571232E-5</v>
      </c>
      <c r="M48" s="137">
        <f t="shared" si="18"/>
        <v>7.797425164571232E-5</v>
      </c>
      <c r="N48" s="137">
        <f t="shared" si="19"/>
        <v>7.797425164571232E-5</v>
      </c>
      <c r="O48" s="137">
        <f t="shared" si="20"/>
        <v>7.797425164571232E-5</v>
      </c>
      <c r="P48" s="137">
        <f t="shared" si="21"/>
        <v>7.797425164571232E-5</v>
      </c>
      <c r="Q48" s="137">
        <f t="shared" si="22"/>
        <v>7.797425164571232E-5</v>
      </c>
      <c r="R48" s="137">
        <f t="shared" si="23"/>
        <v>7.797425164571232E-5</v>
      </c>
      <c r="S48" s="137">
        <f t="shared" si="24"/>
        <v>7.797425164571232E-5</v>
      </c>
      <c r="T48" s="137">
        <f t="shared" si="25"/>
        <v>7.797425164571232E-5</v>
      </c>
      <c r="U48" s="137">
        <f t="shared" si="26"/>
        <v>7.797425164571232E-5</v>
      </c>
      <c r="V48" s="137">
        <f t="shared" si="27"/>
        <v>7.797425164571232E-5</v>
      </c>
      <c r="W48" s="137">
        <f t="shared" si="28"/>
        <v>7.797425164571232E-5</v>
      </c>
      <c r="X48" s="137">
        <f t="shared" si="29"/>
        <v>7.797425164571232E-5</v>
      </c>
      <c r="Z48" s="105">
        <v>1640</v>
      </c>
      <c r="AA48" s="191">
        <f t="shared" si="2"/>
        <v>14.371587819512195</v>
      </c>
      <c r="AB48" s="193">
        <v>1.9009999999999999E-3</v>
      </c>
      <c r="AC48" s="26">
        <v>9.9999999999999995E-7</v>
      </c>
      <c r="AD48" s="183">
        <f t="shared" si="3"/>
        <v>0.96</v>
      </c>
      <c r="AE48" s="182">
        <f>MATCH($Z48,Device!$C$39:$W$39)</f>
        <v>20</v>
      </c>
      <c r="AF48" s="182">
        <f>INDEX(Device!$C$39:$W$39,AE48)</f>
        <v>1200</v>
      </c>
      <c r="AG48" s="184">
        <f>INDEX(Device!$C$40:$W$40,AE48)</f>
        <v>0.96</v>
      </c>
      <c r="AH48" s="182">
        <f>INDEX(Device!$C$39:$W$39,AE48+1)</f>
        <v>10000000000</v>
      </c>
      <c r="AI48" s="184">
        <f>INDEX(Device!$C$40:$W$40,AE48+1)</f>
        <v>0.96</v>
      </c>
      <c r="AJ48" s="183">
        <f t="shared" si="4"/>
        <v>0.95999995775999492</v>
      </c>
      <c r="AK48" s="182">
        <f>MATCH($Z48,Device!$C$39:$W$39)</f>
        <v>20</v>
      </c>
      <c r="AL48" s="182">
        <f>INDEX(Device!$C$39:$W$39,AK48)</f>
        <v>1200</v>
      </c>
      <c r="AM48" s="184">
        <f>INDEX(Device!$C$41:$W$41,AK48)</f>
        <v>0.96</v>
      </c>
      <c r="AN48" s="182">
        <f>INDEX(Device!$C$39:$W$39,AK48+1)</f>
        <v>10000000000</v>
      </c>
      <c r="AO48" s="184">
        <f>INDEX(Device!$C$41:$W$41,AK48+1)</f>
        <v>0</v>
      </c>
    </row>
    <row r="49" spans="1:41">
      <c r="A49" s="156">
        <f t="shared" si="7"/>
        <v>410</v>
      </c>
      <c r="B49" s="137">
        <f t="shared" si="8"/>
        <v>67399.978432006901</v>
      </c>
      <c r="C49" s="137">
        <f>IF(Excitation!$L$11="Front",$AB13*1000/$AA$66*Excitation!$C$11/0.1,0)</f>
        <v>7.7848927144466931E-4</v>
      </c>
      <c r="D49" s="157">
        <f t="shared" si="9"/>
        <v>0.91599999999999993</v>
      </c>
      <c r="E49" s="137">
        <f t="shared" si="10"/>
        <v>6.9170328746401741E-5</v>
      </c>
      <c r="F49" s="137">
        <f t="shared" si="11"/>
        <v>1.3834065749280348E-4</v>
      </c>
      <c r="G49" s="137">
        <f t="shared" si="12"/>
        <v>1.3834065749280348E-4</v>
      </c>
      <c r="H49" s="137">
        <f t="shared" si="13"/>
        <v>1.3834065749280348E-4</v>
      </c>
      <c r="I49" s="137">
        <f t="shared" si="14"/>
        <v>1.3834065749280348E-4</v>
      </c>
      <c r="J49" s="137">
        <f t="shared" si="15"/>
        <v>1.3834065749280348E-4</v>
      </c>
      <c r="K49" s="137">
        <f t="shared" si="16"/>
        <v>1.3834065749280348E-4</v>
      </c>
      <c r="L49" s="137">
        <f t="shared" si="17"/>
        <v>1.3834065749280348E-4</v>
      </c>
      <c r="M49" s="137">
        <f t="shared" si="18"/>
        <v>1.3834065749280348E-4</v>
      </c>
      <c r="N49" s="137">
        <f t="shared" si="19"/>
        <v>1.3834065749280348E-4</v>
      </c>
      <c r="O49" s="137">
        <f t="shared" si="20"/>
        <v>1.3834065749280348E-4</v>
      </c>
      <c r="P49" s="137">
        <f t="shared" si="21"/>
        <v>1.3834065749280348E-4</v>
      </c>
      <c r="Q49" s="137">
        <f t="shared" si="22"/>
        <v>1.3834065749280348E-4</v>
      </c>
      <c r="R49" s="137">
        <f t="shared" si="23"/>
        <v>1.3834065749280348E-4</v>
      </c>
      <c r="S49" s="137">
        <f t="shared" si="24"/>
        <v>1.3834065749280348E-4</v>
      </c>
      <c r="T49" s="137">
        <f t="shared" si="25"/>
        <v>1.3834065749280348E-4</v>
      </c>
      <c r="U49" s="137">
        <f t="shared" si="26"/>
        <v>1.3834065749280348E-4</v>
      </c>
      <c r="V49" s="137">
        <f t="shared" si="27"/>
        <v>1.3834065749280348E-4</v>
      </c>
      <c r="W49" s="137">
        <f t="shared" si="28"/>
        <v>1.3834065749280348E-4</v>
      </c>
      <c r="X49" s="137">
        <f t="shared" si="29"/>
        <v>1.3834065749280348E-4</v>
      </c>
      <c r="Z49" s="105">
        <v>1740</v>
      </c>
      <c r="AA49" s="191">
        <f t="shared" si="2"/>
        <v>16.759248993103448</v>
      </c>
      <c r="AB49" s="193">
        <v>2.3519999999999999E-3</v>
      </c>
      <c r="AC49" s="26">
        <v>9.9999999999999995E-7</v>
      </c>
      <c r="AD49" s="183">
        <f t="shared" si="3"/>
        <v>0.96</v>
      </c>
      <c r="AE49" s="182">
        <f>MATCH($Z49,Device!$C$39:$W$39)</f>
        <v>20</v>
      </c>
      <c r="AF49" s="182">
        <f>INDEX(Device!$C$39:$W$39,AE49)</f>
        <v>1200</v>
      </c>
      <c r="AG49" s="184">
        <f>INDEX(Device!$C$40:$W$40,AE49)</f>
        <v>0.96</v>
      </c>
      <c r="AH49" s="182">
        <f>INDEX(Device!$C$39:$W$39,AE49+1)</f>
        <v>10000000000</v>
      </c>
      <c r="AI49" s="184">
        <f>INDEX(Device!$C$40:$W$40,AE49+1)</f>
        <v>0.96</v>
      </c>
      <c r="AJ49" s="183">
        <f t="shared" si="4"/>
        <v>0.95999994815999379</v>
      </c>
      <c r="AK49" s="182">
        <f>MATCH($Z49,Device!$C$39:$W$39)</f>
        <v>20</v>
      </c>
      <c r="AL49" s="182">
        <f>INDEX(Device!$C$39:$W$39,AK49)</f>
        <v>1200</v>
      </c>
      <c r="AM49" s="184">
        <f>INDEX(Device!$C$41:$W$41,AK49)</f>
        <v>0.96</v>
      </c>
      <c r="AN49" s="182">
        <f>INDEX(Device!$C$39:$W$39,AK49+1)</f>
        <v>10000000000</v>
      </c>
      <c r="AO49" s="184">
        <f>INDEX(Device!$C$41:$W$41,AK49+1)</f>
        <v>0</v>
      </c>
    </row>
    <row r="50" spans="1:41">
      <c r="A50" s="156">
        <f t="shared" si="7"/>
        <v>430</v>
      </c>
      <c r="B50" s="137">
        <f t="shared" si="8"/>
        <v>39200.006272001003</v>
      </c>
      <c r="C50" s="137">
        <f>IF(Excitation!$L$11="Front",$AB14*1000/$AA$66*Excitation!$C$11/0.1,0)</f>
        <v>8.2917138728394782E-4</v>
      </c>
      <c r="D50" s="157">
        <f t="shared" si="9"/>
        <v>0.94799999999999995</v>
      </c>
      <c r="E50" s="137">
        <f t="shared" si="10"/>
        <v>7.6247284089082679E-5</v>
      </c>
      <c r="F50" s="137">
        <f t="shared" si="11"/>
        <v>1.5249456817816536E-4</v>
      </c>
      <c r="G50" s="137">
        <f t="shared" si="12"/>
        <v>1.5249456817816536E-4</v>
      </c>
      <c r="H50" s="137">
        <f t="shared" si="13"/>
        <v>1.5249456817816536E-4</v>
      </c>
      <c r="I50" s="137">
        <f t="shared" si="14"/>
        <v>1.5249456817816536E-4</v>
      </c>
      <c r="J50" s="137">
        <f t="shared" si="15"/>
        <v>1.5249456817816536E-4</v>
      </c>
      <c r="K50" s="137">
        <f t="shared" si="16"/>
        <v>1.5249456817816536E-4</v>
      </c>
      <c r="L50" s="137">
        <f t="shared" si="17"/>
        <v>1.5249456817816536E-4</v>
      </c>
      <c r="M50" s="137">
        <f t="shared" si="18"/>
        <v>1.5249456817816536E-4</v>
      </c>
      <c r="N50" s="137">
        <f t="shared" si="19"/>
        <v>1.5249456817816536E-4</v>
      </c>
      <c r="O50" s="137">
        <f t="shared" si="20"/>
        <v>1.5249456817816536E-4</v>
      </c>
      <c r="P50" s="137">
        <f t="shared" si="21"/>
        <v>1.5249456817816536E-4</v>
      </c>
      <c r="Q50" s="137">
        <f t="shared" si="22"/>
        <v>1.5249456817816536E-4</v>
      </c>
      <c r="R50" s="137">
        <f t="shared" si="23"/>
        <v>1.5249456817816536E-4</v>
      </c>
      <c r="S50" s="137">
        <f t="shared" si="24"/>
        <v>1.5249456817816536E-4</v>
      </c>
      <c r="T50" s="137">
        <f t="shared" si="25"/>
        <v>1.5249456817816536E-4</v>
      </c>
      <c r="U50" s="137">
        <f t="shared" si="26"/>
        <v>1.5249456817816536E-4</v>
      </c>
      <c r="V50" s="137">
        <f t="shared" si="27"/>
        <v>1.5249456817816536E-4</v>
      </c>
      <c r="W50" s="137">
        <f t="shared" si="28"/>
        <v>1.5249456817816536E-4</v>
      </c>
      <c r="X50" s="137">
        <f t="shared" si="29"/>
        <v>1.5249456817816536E-4</v>
      </c>
      <c r="Z50" s="105">
        <v>1860</v>
      </c>
      <c r="AA50" s="191">
        <f t="shared" si="2"/>
        <v>0.1489144043870968</v>
      </c>
      <c r="AB50" s="193">
        <v>2.234E-5</v>
      </c>
      <c r="AC50" s="26">
        <v>9.9999999999999995E-7</v>
      </c>
      <c r="AD50" s="183">
        <f t="shared" si="3"/>
        <v>0.96</v>
      </c>
      <c r="AE50" s="182">
        <f>MATCH($Z50,Device!$C$39:$W$39)</f>
        <v>20</v>
      </c>
      <c r="AF50" s="182">
        <f>INDEX(Device!$C$39:$W$39,AE50)</f>
        <v>1200</v>
      </c>
      <c r="AG50" s="184">
        <f>INDEX(Device!$C$40:$W$40,AE50)</f>
        <v>0.96</v>
      </c>
      <c r="AH50" s="182">
        <f>INDEX(Device!$C$39:$W$39,AE50+1)</f>
        <v>10000000000</v>
      </c>
      <c r="AI50" s="184">
        <f>INDEX(Device!$C$40:$W$40,AE50+1)</f>
        <v>0.96</v>
      </c>
      <c r="AJ50" s="183">
        <f t="shared" si="4"/>
        <v>0.95999993663999239</v>
      </c>
      <c r="AK50" s="182">
        <f>MATCH($Z50,Device!$C$39:$W$39)</f>
        <v>20</v>
      </c>
      <c r="AL50" s="182">
        <f>INDEX(Device!$C$39:$W$39,AK50)</f>
        <v>1200</v>
      </c>
      <c r="AM50" s="184">
        <f>INDEX(Device!$C$41:$W$41,AK50)</f>
        <v>0.96</v>
      </c>
      <c r="AN50" s="182">
        <f>INDEX(Device!$C$39:$W$39,AK50+1)</f>
        <v>10000000000</v>
      </c>
      <c r="AO50" s="184">
        <f>INDEX(Device!$C$41:$W$41,AK50+1)</f>
        <v>0</v>
      </c>
    </row>
    <row r="51" spans="1:41">
      <c r="A51" s="156">
        <f t="shared" si="7"/>
        <v>450</v>
      </c>
      <c r="B51" s="137">
        <f t="shared" si="8"/>
        <v>25499.991075003123</v>
      </c>
      <c r="C51" s="137">
        <f>IF(Excitation!$L$11="Front",$AB15*1000/$AA$66*Excitation!$C$11/0.1,0)</f>
        <v>1.0834798779814311E-3</v>
      </c>
      <c r="D51" s="157">
        <f t="shared" si="9"/>
        <v>0.98</v>
      </c>
      <c r="E51" s="137">
        <f t="shared" si="10"/>
        <v>1.0299559720091482E-4</v>
      </c>
      <c r="F51" s="137">
        <f t="shared" si="11"/>
        <v>2.0599119440182964E-4</v>
      </c>
      <c r="G51" s="137">
        <f t="shared" si="12"/>
        <v>2.0599119440182964E-4</v>
      </c>
      <c r="H51" s="137">
        <f t="shared" si="13"/>
        <v>2.0599119440182964E-4</v>
      </c>
      <c r="I51" s="137">
        <f t="shared" si="14"/>
        <v>2.0599119440182964E-4</v>
      </c>
      <c r="J51" s="137">
        <f t="shared" si="15"/>
        <v>2.0599119440182964E-4</v>
      </c>
      <c r="K51" s="137">
        <f t="shared" si="16"/>
        <v>2.0599119440182964E-4</v>
      </c>
      <c r="L51" s="137">
        <f t="shared" si="17"/>
        <v>2.0599119440182964E-4</v>
      </c>
      <c r="M51" s="137">
        <f t="shared" si="18"/>
        <v>2.0599119440182964E-4</v>
      </c>
      <c r="N51" s="137">
        <f t="shared" si="19"/>
        <v>2.0599119440182964E-4</v>
      </c>
      <c r="O51" s="137">
        <f t="shared" si="20"/>
        <v>2.0599119440182964E-4</v>
      </c>
      <c r="P51" s="137">
        <f t="shared" si="21"/>
        <v>2.0599119440182964E-4</v>
      </c>
      <c r="Q51" s="137">
        <f t="shared" si="22"/>
        <v>2.0599119440182964E-4</v>
      </c>
      <c r="R51" s="137">
        <f t="shared" si="23"/>
        <v>2.0599119440182964E-4</v>
      </c>
      <c r="S51" s="137">
        <f t="shared" si="24"/>
        <v>2.0599119440182964E-4</v>
      </c>
      <c r="T51" s="137">
        <f t="shared" si="25"/>
        <v>2.0599119440182964E-4</v>
      </c>
      <c r="U51" s="137">
        <f t="shared" si="26"/>
        <v>2.0599119440182964E-4</v>
      </c>
      <c r="V51" s="137">
        <f t="shared" si="27"/>
        <v>2.0599119440182964E-4</v>
      </c>
      <c r="W51" s="137">
        <f t="shared" si="28"/>
        <v>2.0599119440182964E-4</v>
      </c>
      <c r="X51" s="137">
        <f t="shared" si="29"/>
        <v>2.0599119440182964E-4</v>
      </c>
      <c r="Z51" s="105">
        <v>1960</v>
      </c>
      <c r="AA51" s="191">
        <f t="shared" si="2"/>
        <v>1.4523868114285714</v>
      </c>
      <c r="AB51" s="193">
        <v>2.296E-4</v>
      </c>
      <c r="AC51" s="26">
        <v>9.9999999999999995E-7</v>
      </c>
      <c r="AD51" s="183">
        <f t="shared" si="3"/>
        <v>0.96</v>
      </c>
      <c r="AE51" s="182">
        <f>MATCH($Z51,Device!$C$39:$W$39)</f>
        <v>20</v>
      </c>
      <c r="AF51" s="182">
        <f>INDEX(Device!$C$39:$W$39,AE51)</f>
        <v>1200</v>
      </c>
      <c r="AG51" s="184">
        <f>INDEX(Device!$C$40:$W$40,AE51)</f>
        <v>0.96</v>
      </c>
      <c r="AH51" s="182">
        <f>INDEX(Device!$C$39:$W$39,AE51+1)</f>
        <v>10000000000</v>
      </c>
      <c r="AI51" s="184">
        <f>INDEX(Device!$C$40:$W$40,AE51+1)</f>
        <v>0.96</v>
      </c>
      <c r="AJ51" s="183">
        <f t="shared" si="4"/>
        <v>0.95999992703999115</v>
      </c>
      <c r="AK51" s="182">
        <f>MATCH($Z51,Device!$C$39:$W$39)</f>
        <v>20</v>
      </c>
      <c r="AL51" s="182">
        <f>INDEX(Device!$C$39:$W$39,AK51)</f>
        <v>1200</v>
      </c>
      <c r="AM51" s="184">
        <f>INDEX(Device!$C$41:$W$41,AK51)</f>
        <v>0.96</v>
      </c>
      <c r="AN51" s="182">
        <f>INDEX(Device!$C$39:$W$39,AK51+1)</f>
        <v>10000000000</v>
      </c>
      <c r="AO51" s="184">
        <f>INDEX(Device!$C$41:$W$41,AK51+1)</f>
        <v>0</v>
      </c>
    </row>
    <row r="52" spans="1:41">
      <c r="A52" s="156">
        <f t="shared" si="7"/>
        <v>470</v>
      </c>
      <c r="B52" s="137">
        <f t="shared" si="8"/>
        <v>17200.010320006193</v>
      </c>
      <c r="C52" s="137">
        <f>IF(Excitation!$L$11="Front",$AB16*1000/$AA$66*Excitation!$C$11/0.1,0)</f>
        <v>1.1902315786665261E-3</v>
      </c>
      <c r="D52" s="157">
        <f t="shared" si="9"/>
        <v>0.98799999999999999</v>
      </c>
      <c r="E52" s="137">
        <f t="shared" si="10"/>
        <v>1.1406703357308518E-4</v>
      </c>
      <c r="F52" s="137">
        <f t="shared" si="11"/>
        <v>2.2813406714617036E-4</v>
      </c>
      <c r="G52" s="137">
        <f t="shared" si="12"/>
        <v>2.2813406714617036E-4</v>
      </c>
      <c r="H52" s="137">
        <f t="shared" si="13"/>
        <v>2.2813406714617036E-4</v>
      </c>
      <c r="I52" s="137">
        <f t="shared" si="14"/>
        <v>2.2813406714617036E-4</v>
      </c>
      <c r="J52" s="137">
        <f t="shared" si="15"/>
        <v>2.2813406714617036E-4</v>
      </c>
      <c r="K52" s="137">
        <f t="shared" si="16"/>
        <v>2.2813406714617036E-4</v>
      </c>
      <c r="L52" s="137">
        <f t="shared" si="17"/>
        <v>2.2813406714617036E-4</v>
      </c>
      <c r="M52" s="137">
        <f t="shared" si="18"/>
        <v>2.2813406714617036E-4</v>
      </c>
      <c r="N52" s="137">
        <f t="shared" si="19"/>
        <v>2.2813406714617036E-4</v>
      </c>
      <c r="O52" s="137">
        <f t="shared" si="20"/>
        <v>2.2813406714617036E-4</v>
      </c>
      <c r="P52" s="137">
        <f t="shared" si="21"/>
        <v>2.2813406714617036E-4</v>
      </c>
      <c r="Q52" s="137">
        <f t="shared" si="22"/>
        <v>2.2813406714617036E-4</v>
      </c>
      <c r="R52" s="137">
        <f t="shared" si="23"/>
        <v>2.2813406714617036E-4</v>
      </c>
      <c r="S52" s="137">
        <f t="shared" si="24"/>
        <v>2.2813406714617036E-4</v>
      </c>
      <c r="T52" s="137">
        <f t="shared" si="25"/>
        <v>2.2813406714617036E-4</v>
      </c>
      <c r="U52" s="137">
        <f t="shared" si="26"/>
        <v>2.2813406714617036E-4</v>
      </c>
      <c r="V52" s="137">
        <f t="shared" si="27"/>
        <v>2.2813406714617036E-4</v>
      </c>
      <c r="W52" s="137">
        <f t="shared" si="28"/>
        <v>2.2813406714617036E-4</v>
      </c>
      <c r="X52" s="137">
        <f t="shared" si="29"/>
        <v>2.2813406714617036E-4</v>
      </c>
      <c r="Z52" s="105">
        <v>2000</v>
      </c>
      <c r="AA52" s="191">
        <f t="shared" si="2"/>
        <v>2.8751945256</v>
      </c>
      <c r="AB52" s="193">
        <v>4.638E-4</v>
      </c>
      <c r="AC52" s="26">
        <v>9.9999999999999995E-7</v>
      </c>
      <c r="AD52" s="183">
        <f t="shared" si="3"/>
        <v>0.96</v>
      </c>
      <c r="AE52" s="182">
        <f>MATCH($Z52,Device!$C$39:$W$39)</f>
        <v>20</v>
      </c>
      <c r="AF52" s="182">
        <f>INDEX(Device!$C$39:$W$39,AE52)</f>
        <v>1200</v>
      </c>
      <c r="AG52" s="184">
        <f>INDEX(Device!$C$40:$W$40,AE52)</f>
        <v>0.96</v>
      </c>
      <c r="AH52" s="182">
        <f>INDEX(Device!$C$39:$W$39,AE52+1)</f>
        <v>10000000000</v>
      </c>
      <c r="AI52" s="184">
        <f>INDEX(Device!$C$40:$W$40,AE52+1)</f>
        <v>0.96</v>
      </c>
      <c r="AJ52" s="183">
        <f t="shared" si="4"/>
        <v>0.95999992319999083</v>
      </c>
      <c r="AK52" s="182">
        <f>MATCH($Z52,Device!$C$39:$W$39)</f>
        <v>20</v>
      </c>
      <c r="AL52" s="182">
        <f>INDEX(Device!$C$39:$W$39,AK52)</f>
        <v>1200</v>
      </c>
      <c r="AM52" s="184">
        <f>INDEX(Device!$C$41:$W$41,AK52)</f>
        <v>0.96</v>
      </c>
      <c r="AN52" s="182">
        <f>INDEX(Device!$C$39:$W$39,AK52+1)</f>
        <v>10000000000</v>
      </c>
      <c r="AO52" s="184">
        <f>INDEX(Device!$C$41:$W$41,AK52+1)</f>
        <v>0</v>
      </c>
    </row>
    <row r="53" spans="1:41">
      <c r="A53" s="156">
        <f t="shared" si="7"/>
        <v>490</v>
      </c>
      <c r="B53" s="137">
        <f t="shared" si="8"/>
        <v>12699.993142003703</v>
      </c>
      <c r="C53" s="137">
        <f>IF(Excitation!$L$11="Front",$AB17*1000/$AA$66*Excitation!$C$11/0.1,0)</f>
        <v>1.2211596414818339E-3</v>
      </c>
      <c r="D53" s="157">
        <f t="shared" si="9"/>
        <v>0.996</v>
      </c>
      <c r="E53" s="137">
        <f t="shared" si="10"/>
        <v>1.1797867528284291E-4</v>
      </c>
      <c r="F53" s="137">
        <f t="shared" si="11"/>
        <v>2.3595735056568582E-4</v>
      </c>
      <c r="G53" s="137">
        <f t="shared" si="12"/>
        <v>2.3595735056568582E-4</v>
      </c>
      <c r="H53" s="137">
        <f t="shared" si="13"/>
        <v>2.3595735056568582E-4</v>
      </c>
      <c r="I53" s="137">
        <f t="shared" si="14"/>
        <v>2.3595735056568582E-4</v>
      </c>
      <c r="J53" s="137">
        <f t="shared" si="15"/>
        <v>2.3595735056568582E-4</v>
      </c>
      <c r="K53" s="137">
        <f t="shared" si="16"/>
        <v>2.3595735056568582E-4</v>
      </c>
      <c r="L53" s="137">
        <f t="shared" si="17"/>
        <v>2.3595735056568582E-4</v>
      </c>
      <c r="M53" s="137">
        <f t="shared" si="18"/>
        <v>2.3595735056568582E-4</v>
      </c>
      <c r="N53" s="137">
        <f t="shared" si="19"/>
        <v>2.3595735056568582E-4</v>
      </c>
      <c r="O53" s="137">
        <f t="shared" si="20"/>
        <v>2.3595735056568582E-4</v>
      </c>
      <c r="P53" s="137">
        <f t="shared" si="21"/>
        <v>2.3595735056568582E-4</v>
      </c>
      <c r="Q53" s="137">
        <f t="shared" si="22"/>
        <v>2.3595735056568582E-4</v>
      </c>
      <c r="R53" s="137">
        <f t="shared" si="23"/>
        <v>2.3595735056568582E-4</v>
      </c>
      <c r="S53" s="137">
        <f t="shared" si="24"/>
        <v>2.3595735056568582E-4</v>
      </c>
      <c r="T53" s="137">
        <f t="shared" si="25"/>
        <v>2.3595735056568582E-4</v>
      </c>
      <c r="U53" s="137">
        <f t="shared" si="26"/>
        <v>2.3595735056568582E-4</v>
      </c>
      <c r="V53" s="137">
        <f t="shared" si="27"/>
        <v>2.3595735056568582E-4</v>
      </c>
      <c r="W53" s="137">
        <f t="shared" si="28"/>
        <v>2.3595735056568582E-4</v>
      </c>
      <c r="X53" s="137">
        <f t="shared" si="29"/>
        <v>2.3595735056568582E-4</v>
      </c>
      <c r="Z53" s="105">
        <v>2060</v>
      </c>
      <c r="AA53" s="191">
        <f t="shared" si="2"/>
        <v>6.0547643417475721</v>
      </c>
      <c r="AB53" s="193">
        <v>1.0059999999999999E-3</v>
      </c>
      <c r="AC53" s="26">
        <v>9.9999999999999995E-7</v>
      </c>
      <c r="AD53" s="183">
        <f t="shared" si="3"/>
        <v>0.96</v>
      </c>
      <c r="AE53" s="182">
        <f>MATCH($Z53,Device!$C$39:$W$39)</f>
        <v>20</v>
      </c>
      <c r="AF53" s="182">
        <f>INDEX(Device!$C$39:$W$39,AE53)</f>
        <v>1200</v>
      </c>
      <c r="AG53" s="184">
        <f>INDEX(Device!$C$40:$W$40,AE53)</f>
        <v>0.96</v>
      </c>
      <c r="AH53" s="182">
        <f>INDEX(Device!$C$39:$W$39,AE53+1)</f>
        <v>10000000000</v>
      </c>
      <c r="AI53" s="184">
        <f>INDEX(Device!$C$40:$W$40,AE53+1)</f>
        <v>0.96</v>
      </c>
      <c r="AJ53" s="183">
        <f t="shared" si="4"/>
        <v>0.95999991743999002</v>
      </c>
      <c r="AK53" s="182">
        <f>MATCH($Z53,Device!$C$39:$W$39)</f>
        <v>20</v>
      </c>
      <c r="AL53" s="182">
        <f>INDEX(Device!$C$39:$W$39,AK53)</f>
        <v>1200</v>
      </c>
      <c r="AM53" s="184">
        <f>INDEX(Device!$C$41:$W$41,AK53)</f>
        <v>0.96</v>
      </c>
      <c r="AN53" s="182">
        <f>INDEX(Device!$C$39:$W$39,AK53+1)</f>
        <v>10000000000</v>
      </c>
      <c r="AO53" s="184">
        <f>INDEX(Device!$C$41:$W$41,AK53+1)</f>
        <v>0</v>
      </c>
    </row>
    <row r="54" spans="1:41">
      <c r="A54" s="156">
        <f t="shared" si="7"/>
        <v>510</v>
      </c>
      <c r="B54" s="137">
        <f t="shared" si="8"/>
        <v>9699.979630042777</v>
      </c>
      <c r="C54" s="137">
        <f>IF(Excitation!$L$11="Front",$AB18*1000/$AA$66*Excitation!$C$11/0.1,0)</f>
        <v>1.2451039481775562E-3</v>
      </c>
      <c r="D54" s="157">
        <f t="shared" si="9"/>
        <v>1</v>
      </c>
      <c r="E54" s="137">
        <f t="shared" si="10"/>
        <v>1.2077508297322293E-4</v>
      </c>
      <c r="F54" s="137">
        <f t="shared" si="11"/>
        <v>2.4155016594644586E-4</v>
      </c>
      <c r="G54" s="137">
        <f t="shared" si="12"/>
        <v>2.4155016594644586E-4</v>
      </c>
      <c r="H54" s="137">
        <f t="shared" si="13"/>
        <v>2.4155016594644586E-4</v>
      </c>
      <c r="I54" s="137">
        <f t="shared" si="14"/>
        <v>2.4155016594644586E-4</v>
      </c>
      <c r="J54" s="137">
        <f t="shared" si="15"/>
        <v>2.4155016594644586E-4</v>
      </c>
      <c r="K54" s="137">
        <f t="shared" si="16"/>
        <v>2.4155016594644586E-4</v>
      </c>
      <c r="L54" s="137">
        <f t="shared" si="17"/>
        <v>2.4155016594644586E-4</v>
      </c>
      <c r="M54" s="137">
        <f t="shared" si="18"/>
        <v>2.4155016594644586E-4</v>
      </c>
      <c r="N54" s="137">
        <f t="shared" si="19"/>
        <v>2.4155016594644586E-4</v>
      </c>
      <c r="O54" s="137">
        <f t="shared" si="20"/>
        <v>2.4155016594644586E-4</v>
      </c>
      <c r="P54" s="137">
        <f t="shared" si="21"/>
        <v>2.4155016594644586E-4</v>
      </c>
      <c r="Q54" s="137">
        <f t="shared" si="22"/>
        <v>2.4155016594644586E-4</v>
      </c>
      <c r="R54" s="137">
        <f t="shared" si="23"/>
        <v>2.4155016594644586E-4</v>
      </c>
      <c r="S54" s="137">
        <f t="shared" si="24"/>
        <v>2.4155016594644586E-4</v>
      </c>
      <c r="T54" s="137">
        <f t="shared" si="25"/>
        <v>2.4155016594644586E-4</v>
      </c>
      <c r="U54" s="137">
        <f t="shared" si="26"/>
        <v>2.4155016594644586E-4</v>
      </c>
      <c r="V54" s="137">
        <f t="shared" si="27"/>
        <v>2.4155016594644586E-4</v>
      </c>
      <c r="W54" s="137">
        <f t="shared" si="28"/>
        <v>2.4155016594644586E-4</v>
      </c>
      <c r="X54" s="137">
        <f t="shared" si="29"/>
        <v>2.4155016594644586E-4</v>
      </c>
      <c r="Z54" s="105">
        <v>2150</v>
      </c>
      <c r="AA54" s="191">
        <f t="shared" si="2"/>
        <v>8.3674945227906985</v>
      </c>
      <c r="AB54" s="193">
        <v>1.451E-3</v>
      </c>
      <c r="AC54" s="26">
        <v>9.9999999999999995E-7</v>
      </c>
      <c r="AD54" s="183">
        <f t="shared" si="3"/>
        <v>0.96</v>
      </c>
      <c r="AE54" s="182">
        <f>MATCH($Z54,Device!$C$39:$W$39)</f>
        <v>20</v>
      </c>
      <c r="AF54" s="182">
        <f>INDEX(Device!$C$39:$W$39,AE54)</f>
        <v>1200</v>
      </c>
      <c r="AG54" s="184">
        <f>INDEX(Device!$C$40:$W$40,AE54)</f>
        <v>0.96</v>
      </c>
      <c r="AH54" s="182">
        <f>INDEX(Device!$C$39:$W$39,AE54+1)</f>
        <v>10000000000</v>
      </c>
      <c r="AI54" s="184">
        <f>INDEX(Device!$C$40:$W$40,AE54+1)</f>
        <v>0.96</v>
      </c>
      <c r="AJ54" s="183">
        <f t="shared" si="4"/>
        <v>0.95999990879998909</v>
      </c>
      <c r="AK54" s="182">
        <f>MATCH($Z54,Device!$C$39:$W$39)</f>
        <v>20</v>
      </c>
      <c r="AL54" s="182">
        <f>INDEX(Device!$C$39:$W$39,AK54)</f>
        <v>1200</v>
      </c>
      <c r="AM54" s="184">
        <f>INDEX(Device!$C$41:$W$41,AK54)</f>
        <v>0.96</v>
      </c>
      <c r="AN54" s="182">
        <f>INDEX(Device!$C$39:$W$39,AK54+1)</f>
        <v>10000000000</v>
      </c>
      <c r="AO54" s="184">
        <f>INDEX(Device!$C$41:$W$41,AK54+1)</f>
        <v>0</v>
      </c>
    </row>
    <row r="55" spans="1:41">
      <c r="A55" s="156">
        <f t="shared" si="7"/>
        <v>530</v>
      </c>
      <c r="B55" s="137">
        <f t="shared" si="8"/>
        <v>7849.9713476045818</v>
      </c>
      <c r="C55" s="137">
        <f>IF(Excitation!$L$11="Front",$AB19*1000/$AA$66*Excitation!$C$11/0.1,0)</f>
        <v>1.3129461504821024E-3</v>
      </c>
      <c r="D55" s="157">
        <f t="shared" si="9"/>
        <v>1</v>
      </c>
      <c r="E55" s="137">
        <f t="shared" si="10"/>
        <v>1.2735577659676392E-4</v>
      </c>
      <c r="F55" s="137">
        <f t="shared" si="11"/>
        <v>2.5471155319352785E-4</v>
      </c>
      <c r="G55" s="137">
        <f t="shared" si="12"/>
        <v>2.5471155319352785E-4</v>
      </c>
      <c r="H55" s="137">
        <f t="shared" si="13"/>
        <v>2.5471155319352785E-4</v>
      </c>
      <c r="I55" s="137">
        <f t="shared" si="14"/>
        <v>2.5471155319352785E-4</v>
      </c>
      <c r="J55" s="137">
        <f t="shared" si="15"/>
        <v>2.5471155319352785E-4</v>
      </c>
      <c r="K55" s="137">
        <f t="shared" si="16"/>
        <v>2.5471155319352785E-4</v>
      </c>
      <c r="L55" s="137">
        <f t="shared" si="17"/>
        <v>2.5471155319352785E-4</v>
      </c>
      <c r="M55" s="137">
        <f t="shared" si="18"/>
        <v>2.5471155319352785E-4</v>
      </c>
      <c r="N55" s="137">
        <f t="shared" si="19"/>
        <v>2.5471155319352785E-4</v>
      </c>
      <c r="O55" s="137">
        <f t="shared" si="20"/>
        <v>2.5471155319352785E-4</v>
      </c>
      <c r="P55" s="137">
        <f t="shared" si="21"/>
        <v>2.5471155319352785E-4</v>
      </c>
      <c r="Q55" s="137">
        <f t="shared" si="22"/>
        <v>2.5471155319352785E-4</v>
      </c>
      <c r="R55" s="137">
        <f t="shared" si="23"/>
        <v>2.5471155319352785E-4</v>
      </c>
      <c r="S55" s="137">
        <f t="shared" si="24"/>
        <v>2.5471155319352785E-4</v>
      </c>
      <c r="T55" s="137">
        <f t="shared" si="25"/>
        <v>2.5471155319352785E-4</v>
      </c>
      <c r="U55" s="137">
        <f t="shared" si="26"/>
        <v>2.5471155319352785E-4</v>
      </c>
      <c r="V55" s="137">
        <f t="shared" si="27"/>
        <v>2.5471155319352785E-4</v>
      </c>
      <c r="W55" s="137">
        <f t="shared" si="28"/>
        <v>2.5471155319352785E-4</v>
      </c>
      <c r="X55" s="137">
        <f t="shared" si="29"/>
        <v>2.5471155319352785E-4</v>
      </c>
      <c r="Z55" s="105">
        <v>2270</v>
      </c>
      <c r="AA55" s="191">
        <f t="shared" si="2"/>
        <v>9.8368112881057268</v>
      </c>
      <c r="AB55" s="193">
        <v>1.8010000000000001E-3</v>
      </c>
      <c r="AC55" s="26">
        <v>9.9999999999999995E-7</v>
      </c>
      <c r="AD55" s="183">
        <f t="shared" si="3"/>
        <v>0.96</v>
      </c>
      <c r="AE55" s="182">
        <f>MATCH($Z55,Device!$C$39:$W$39)</f>
        <v>20</v>
      </c>
      <c r="AF55" s="182">
        <f>INDEX(Device!$C$39:$W$39,AE55)</f>
        <v>1200</v>
      </c>
      <c r="AG55" s="184">
        <f>INDEX(Device!$C$40:$W$40,AE55)</f>
        <v>0.96</v>
      </c>
      <c r="AH55" s="182">
        <f>INDEX(Device!$C$39:$W$39,AE55+1)</f>
        <v>10000000000</v>
      </c>
      <c r="AI55" s="184">
        <f>INDEX(Device!$C$40:$W$40,AE55+1)</f>
        <v>0.96</v>
      </c>
      <c r="AJ55" s="183">
        <f t="shared" si="4"/>
        <v>0.95999989727998758</v>
      </c>
      <c r="AK55" s="182">
        <f>MATCH($Z55,Device!$C$39:$W$39)</f>
        <v>20</v>
      </c>
      <c r="AL55" s="182">
        <f>INDEX(Device!$C$39:$W$39,AK55)</f>
        <v>1200</v>
      </c>
      <c r="AM55" s="184">
        <f>INDEX(Device!$C$41:$W$41,AK55)</f>
        <v>0.96</v>
      </c>
      <c r="AN55" s="182">
        <f>INDEX(Device!$C$39:$W$39,AK55+1)</f>
        <v>10000000000</v>
      </c>
      <c r="AO55" s="184">
        <f>INDEX(Device!$C$41:$W$41,AK55+1)</f>
        <v>0</v>
      </c>
    </row>
    <row r="56" spans="1:41">
      <c r="A56" s="156">
        <f t="shared" si="7"/>
        <v>550</v>
      </c>
      <c r="B56" s="137">
        <f t="shared" si="8"/>
        <v>6389.9805105594432</v>
      </c>
      <c r="C56" s="137">
        <f>IF(Excitation!$L$11="Front",$AB20*1000/$AA$66*Excitation!$C$11/0.1,0)</f>
        <v>2.0382591074733555E-3</v>
      </c>
      <c r="D56" s="157">
        <f t="shared" si="9"/>
        <v>1</v>
      </c>
      <c r="E56" s="137">
        <f t="shared" si="10"/>
        <v>1.9771113342491542E-4</v>
      </c>
      <c r="F56" s="137">
        <f t="shared" si="11"/>
        <v>3.9542226684983084E-4</v>
      </c>
      <c r="G56" s="137">
        <f t="shared" si="12"/>
        <v>3.9542226684983084E-4</v>
      </c>
      <c r="H56" s="137">
        <f t="shared" si="13"/>
        <v>3.9542226684983084E-4</v>
      </c>
      <c r="I56" s="137">
        <f t="shared" si="14"/>
        <v>3.9542226684983084E-4</v>
      </c>
      <c r="J56" s="137">
        <f t="shared" si="15"/>
        <v>3.9542226684983084E-4</v>
      </c>
      <c r="K56" s="137">
        <f t="shared" si="16"/>
        <v>3.9542226684983084E-4</v>
      </c>
      <c r="L56" s="137">
        <f t="shared" si="17"/>
        <v>3.9542226684983084E-4</v>
      </c>
      <c r="M56" s="137">
        <f t="shared" si="18"/>
        <v>3.9542226684983084E-4</v>
      </c>
      <c r="N56" s="137">
        <f t="shared" si="19"/>
        <v>3.9542226684983084E-4</v>
      </c>
      <c r="O56" s="137">
        <f t="shared" si="20"/>
        <v>3.9542226684983084E-4</v>
      </c>
      <c r="P56" s="137">
        <f t="shared" si="21"/>
        <v>3.9542226684983084E-4</v>
      </c>
      <c r="Q56" s="137">
        <f t="shared" si="22"/>
        <v>3.9542226684983084E-4</v>
      </c>
      <c r="R56" s="137">
        <f t="shared" si="23"/>
        <v>3.9542226684983084E-4</v>
      </c>
      <c r="S56" s="137">
        <f t="shared" si="24"/>
        <v>3.9542226684983084E-4</v>
      </c>
      <c r="T56" s="137">
        <f t="shared" si="25"/>
        <v>3.9542226684983084E-4</v>
      </c>
      <c r="U56" s="137">
        <f t="shared" si="26"/>
        <v>3.9542226684983084E-4</v>
      </c>
      <c r="V56" s="137">
        <f t="shared" si="27"/>
        <v>3.9542226684983084E-4</v>
      </c>
      <c r="W56" s="137">
        <f t="shared" si="28"/>
        <v>3.9542226684983084E-4</v>
      </c>
      <c r="X56" s="137">
        <f t="shared" si="29"/>
        <v>3.9542226684983084E-4</v>
      </c>
      <c r="Z56" s="105">
        <v>2450</v>
      </c>
      <c r="AA56" s="191">
        <f t="shared" si="2"/>
        <v>3.6820788989387756</v>
      </c>
      <c r="AB56" s="193">
        <v>7.2760000000000001E-4</v>
      </c>
      <c r="AC56" s="26">
        <v>9.9999999999999995E-7</v>
      </c>
      <c r="AD56" s="183">
        <f t="shared" si="3"/>
        <v>0.96</v>
      </c>
      <c r="AE56" s="182">
        <f>MATCH($Z56,Device!$C$39:$W$39)</f>
        <v>20</v>
      </c>
      <c r="AF56" s="182">
        <f>INDEX(Device!$C$39:$W$39,AE56)</f>
        <v>1200</v>
      </c>
      <c r="AG56" s="184">
        <f>INDEX(Device!$C$40:$W$40,AE56)</f>
        <v>0.96</v>
      </c>
      <c r="AH56" s="182">
        <f>INDEX(Device!$C$39:$W$39,AE56+1)</f>
        <v>10000000000</v>
      </c>
      <c r="AI56" s="184">
        <f>INDEX(Device!$C$40:$W$40,AE56+1)</f>
        <v>0.96</v>
      </c>
      <c r="AJ56" s="183">
        <f t="shared" si="4"/>
        <v>0.95999987999998559</v>
      </c>
      <c r="AK56" s="182">
        <f>MATCH($Z56,Device!$C$39:$W$39)</f>
        <v>20</v>
      </c>
      <c r="AL56" s="182">
        <f>INDEX(Device!$C$39:$W$39,AK56)</f>
        <v>1200</v>
      </c>
      <c r="AM56" s="184">
        <f>INDEX(Device!$C$41:$W$41,AK56)</f>
        <v>0.96</v>
      </c>
      <c r="AN56" s="182">
        <f>INDEX(Device!$C$39:$W$39,AK56+1)</f>
        <v>10000000000</v>
      </c>
      <c r="AO56" s="184">
        <f>INDEX(Device!$C$41:$W$41,AK56+1)</f>
        <v>0</v>
      </c>
    </row>
    <row r="57" spans="1:41">
      <c r="A57" s="156">
        <f t="shared" si="7"/>
        <v>590</v>
      </c>
      <c r="B57" s="137">
        <f t="shared" si="8"/>
        <v>4490.0030083020156</v>
      </c>
      <c r="C57" s="137">
        <f>IF(Excitation!$L$11="Front",$AB21*1000/$AA$66*Excitation!$C$11/0.1,0)</f>
        <v>2.8044769217364669E-3</v>
      </c>
      <c r="D57" s="157">
        <f t="shared" si="9"/>
        <v>1</v>
      </c>
      <c r="E57" s="137">
        <f t="shared" si="10"/>
        <v>2.7203426140843721E-4</v>
      </c>
      <c r="F57" s="137">
        <f t="shared" si="11"/>
        <v>5.4406852281687441E-4</v>
      </c>
      <c r="G57" s="137">
        <f t="shared" si="12"/>
        <v>5.4406852281687441E-4</v>
      </c>
      <c r="H57" s="137">
        <f t="shared" si="13"/>
        <v>5.4406852281687441E-4</v>
      </c>
      <c r="I57" s="137">
        <f t="shared" si="14"/>
        <v>5.4406852281687441E-4</v>
      </c>
      <c r="J57" s="137">
        <f t="shared" si="15"/>
        <v>5.4406852281687441E-4</v>
      </c>
      <c r="K57" s="137">
        <f t="shared" si="16"/>
        <v>5.4406852281687441E-4</v>
      </c>
      <c r="L57" s="137">
        <f t="shared" si="17"/>
        <v>5.4406852281687441E-4</v>
      </c>
      <c r="M57" s="137">
        <f t="shared" si="18"/>
        <v>5.4406852281687441E-4</v>
      </c>
      <c r="N57" s="137">
        <f t="shared" si="19"/>
        <v>5.4406852281687441E-4</v>
      </c>
      <c r="O57" s="137">
        <f t="shared" si="20"/>
        <v>5.4406852281687441E-4</v>
      </c>
      <c r="P57" s="137">
        <f t="shared" si="21"/>
        <v>5.4406852281687441E-4</v>
      </c>
      <c r="Q57" s="137">
        <f t="shared" si="22"/>
        <v>5.4406852281687441E-4</v>
      </c>
      <c r="R57" s="137">
        <f t="shared" si="23"/>
        <v>5.4406852281687441E-4</v>
      </c>
      <c r="S57" s="137">
        <f t="shared" si="24"/>
        <v>5.4406852281687441E-4</v>
      </c>
      <c r="T57" s="137">
        <f t="shared" si="25"/>
        <v>5.4406852281687441E-4</v>
      </c>
      <c r="U57" s="137">
        <f t="shared" si="26"/>
        <v>5.4406852281687441E-4</v>
      </c>
      <c r="V57" s="137">
        <f t="shared" si="27"/>
        <v>5.4406852281687441E-4</v>
      </c>
      <c r="W57" s="137">
        <f t="shared" si="28"/>
        <v>5.4406852281687441E-4</v>
      </c>
      <c r="X57" s="137">
        <f t="shared" si="29"/>
        <v>5.4406852281687441E-4</v>
      </c>
      <c r="Z57" s="105">
        <v>2540</v>
      </c>
      <c r="AA57" s="191">
        <f t="shared" si="2"/>
        <v>5.7843041102362207E-2</v>
      </c>
      <c r="AB57" s="193">
        <v>1.185E-5</v>
      </c>
      <c r="AC57" s="26">
        <v>9.9999999999999995E-7</v>
      </c>
      <c r="AD57" s="183">
        <f t="shared" si="3"/>
        <v>0.96</v>
      </c>
      <c r="AE57" s="182">
        <f>MATCH($Z57,Device!$C$39:$W$39)</f>
        <v>20</v>
      </c>
      <c r="AF57" s="182">
        <f>INDEX(Device!$C$39:$W$39,AE57)</f>
        <v>1200</v>
      </c>
      <c r="AG57" s="184">
        <f>INDEX(Device!$C$40:$W$40,AE57)</f>
        <v>0.96</v>
      </c>
      <c r="AH57" s="182">
        <f>INDEX(Device!$C$39:$W$39,AE57+1)</f>
        <v>10000000000</v>
      </c>
      <c r="AI57" s="184">
        <f>INDEX(Device!$C$40:$W$40,AE57+1)</f>
        <v>0.96</v>
      </c>
      <c r="AJ57" s="183">
        <f t="shared" si="4"/>
        <v>0.95999987135998455</v>
      </c>
      <c r="AK57" s="182">
        <f>MATCH($Z57,Device!$C$39:$W$39)</f>
        <v>20</v>
      </c>
      <c r="AL57" s="182">
        <f>INDEX(Device!$C$39:$W$39,AK57)</f>
        <v>1200</v>
      </c>
      <c r="AM57" s="184">
        <f>INDEX(Device!$C$41:$W$41,AK57)</f>
        <v>0.96</v>
      </c>
      <c r="AN57" s="182">
        <f>INDEX(Device!$C$39:$W$39,AK57+1)</f>
        <v>10000000000</v>
      </c>
      <c r="AO57" s="184">
        <f>INDEX(Device!$C$41:$W$41,AK57+1)</f>
        <v>0</v>
      </c>
    </row>
    <row r="58" spans="1:41">
      <c r="A58" s="156">
        <f t="shared" si="7"/>
        <v>630</v>
      </c>
      <c r="B58" s="137">
        <f t="shared" si="8"/>
        <v>3271.2129984919707</v>
      </c>
      <c r="C58" s="137">
        <f>IF(Excitation!$L$11="Front",$AB22*1000/$AA$66*Excitation!$C$11/0.1,0)</f>
        <v>2.9022495074106664E-3</v>
      </c>
      <c r="D58" s="157">
        <f t="shared" si="9"/>
        <v>1</v>
      </c>
      <c r="E58" s="137">
        <f t="shared" si="10"/>
        <v>2.8151820221883458E-4</v>
      </c>
      <c r="F58" s="137">
        <f t="shared" si="11"/>
        <v>5.6303640443766917E-4</v>
      </c>
      <c r="G58" s="137">
        <f t="shared" si="12"/>
        <v>5.6303640443766917E-4</v>
      </c>
      <c r="H58" s="137">
        <f t="shared" si="13"/>
        <v>5.6303640443766917E-4</v>
      </c>
      <c r="I58" s="137">
        <f t="shared" si="14"/>
        <v>5.6303640443766917E-4</v>
      </c>
      <c r="J58" s="137">
        <f t="shared" si="15"/>
        <v>5.6303640443766917E-4</v>
      </c>
      <c r="K58" s="137">
        <f t="shared" si="16"/>
        <v>5.6303640443766917E-4</v>
      </c>
      <c r="L58" s="137">
        <f t="shared" si="17"/>
        <v>5.6303640443766917E-4</v>
      </c>
      <c r="M58" s="137">
        <f t="shared" si="18"/>
        <v>5.6303640443766917E-4</v>
      </c>
      <c r="N58" s="137">
        <f t="shared" si="19"/>
        <v>5.6303640443766917E-4</v>
      </c>
      <c r="O58" s="137">
        <f t="shared" si="20"/>
        <v>5.6303640443766917E-4</v>
      </c>
      <c r="P58" s="137">
        <f t="shared" si="21"/>
        <v>5.6303640443766917E-4</v>
      </c>
      <c r="Q58" s="137">
        <f t="shared" si="22"/>
        <v>5.6303640443766917E-4</v>
      </c>
      <c r="R58" s="137">
        <f t="shared" si="23"/>
        <v>5.6303640443766917E-4</v>
      </c>
      <c r="S58" s="137">
        <f t="shared" si="24"/>
        <v>5.6303640443766917E-4</v>
      </c>
      <c r="T58" s="137">
        <f t="shared" si="25"/>
        <v>5.6303640443766917E-4</v>
      </c>
      <c r="U58" s="137">
        <f t="shared" si="26"/>
        <v>5.6303640443766917E-4</v>
      </c>
      <c r="V58" s="137">
        <f t="shared" si="27"/>
        <v>5.6303640443766917E-4</v>
      </c>
      <c r="W58" s="137">
        <f t="shared" si="28"/>
        <v>5.6303640443766917E-4</v>
      </c>
      <c r="X58" s="137">
        <f t="shared" si="29"/>
        <v>5.6303640443766917E-4</v>
      </c>
      <c r="Z58" s="105">
        <v>2980</v>
      </c>
      <c r="AA58" s="191">
        <f t="shared" si="2"/>
        <v>0.47763056214765104</v>
      </c>
      <c r="AB58" s="193">
        <v>1.148E-4</v>
      </c>
      <c r="AC58" s="26">
        <v>9.9999999999999995E-7</v>
      </c>
      <c r="AD58" s="183">
        <f t="shared" si="3"/>
        <v>0.95999999999999985</v>
      </c>
      <c r="AE58" s="182">
        <f>MATCH($Z58,Device!$C$39:$W$39)</f>
        <v>20</v>
      </c>
      <c r="AF58" s="182">
        <f>INDEX(Device!$C$39:$W$39,AE58)</f>
        <v>1200</v>
      </c>
      <c r="AG58" s="184">
        <f>INDEX(Device!$C$40:$W$40,AE58)</f>
        <v>0.96</v>
      </c>
      <c r="AH58" s="182">
        <f>INDEX(Device!$C$39:$W$39,AE58+1)</f>
        <v>10000000000</v>
      </c>
      <c r="AI58" s="184">
        <f>INDEX(Device!$C$40:$W$40,AE58+1)</f>
        <v>0.96</v>
      </c>
      <c r="AJ58" s="183">
        <f t="shared" si="4"/>
        <v>0.95999982911997939</v>
      </c>
      <c r="AK58" s="182">
        <f>MATCH($Z58,Device!$C$39:$W$39)</f>
        <v>20</v>
      </c>
      <c r="AL58" s="182">
        <f>INDEX(Device!$C$39:$W$39,AK58)</f>
        <v>1200</v>
      </c>
      <c r="AM58" s="184">
        <f>INDEX(Device!$C$41:$W$41,AK58)</f>
        <v>0.96</v>
      </c>
      <c r="AN58" s="182">
        <f>INDEX(Device!$C$39:$W$39,AK58+1)</f>
        <v>10000000000</v>
      </c>
      <c r="AO58" s="184">
        <f>INDEX(Device!$C$41:$W$41,AK58+1)</f>
        <v>0</v>
      </c>
    </row>
    <row r="59" spans="1:41">
      <c r="A59" s="156">
        <f t="shared" si="7"/>
        <v>670</v>
      </c>
      <c r="B59" s="137">
        <f t="shared" si="8"/>
        <v>2387.843013648911</v>
      </c>
      <c r="C59" s="137">
        <f>IF(Excitation!$L$11="Front",$AB23*1000/$AA$66*Excitation!$C$11/0.1,0)</f>
        <v>2.9341752496716287E-3</v>
      </c>
      <c r="D59" s="157">
        <f t="shared" si="9"/>
        <v>1</v>
      </c>
      <c r="E59" s="137">
        <f t="shared" si="10"/>
        <v>2.8461499921814793E-4</v>
      </c>
      <c r="F59" s="137">
        <f t="shared" si="11"/>
        <v>5.6922999843629586E-4</v>
      </c>
      <c r="G59" s="137">
        <f t="shared" si="12"/>
        <v>5.6922999843629586E-4</v>
      </c>
      <c r="H59" s="137">
        <f t="shared" si="13"/>
        <v>5.6922999843629586E-4</v>
      </c>
      <c r="I59" s="137">
        <f t="shared" si="14"/>
        <v>5.6922999843629586E-4</v>
      </c>
      <c r="J59" s="137">
        <f t="shared" si="15"/>
        <v>5.6922999843629586E-4</v>
      </c>
      <c r="K59" s="137">
        <f t="shared" si="16"/>
        <v>5.6922999843629586E-4</v>
      </c>
      <c r="L59" s="137">
        <f t="shared" si="17"/>
        <v>5.6922999843629586E-4</v>
      </c>
      <c r="M59" s="137">
        <f t="shared" si="18"/>
        <v>5.6922999843629586E-4</v>
      </c>
      <c r="N59" s="137">
        <f t="shared" si="19"/>
        <v>5.6922999843629586E-4</v>
      </c>
      <c r="O59" s="137">
        <f t="shared" si="20"/>
        <v>5.6922999843629586E-4</v>
      </c>
      <c r="P59" s="137">
        <f t="shared" si="21"/>
        <v>5.6922999843629586E-4</v>
      </c>
      <c r="Q59" s="137">
        <f t="shared" si="22"/>
        <v>5.6922999843629586E-4</v>
      </c>
      <c r="R59" s="137">
        <f t="shared" si="23"/>
        <v>5.6922999843629586E-4</v>
      </c>
      <c r="S59" s="137">
        <f t="shared" si="24"/>
        <v>5.6922999843629586E-4</v>
      </c>
      <c r="T59" s="137">
        <f t="shared" si="25"/>
        <v>5.6922999843629586E-4</v>
      </c>
      <c r="U59" s="137">
        <f t="shared" si="26"/>
        <v>5.6922999843629586E-4</v>
      </c>
      <c r="V59" s="137">
        <f t="shared" si="27"/>
        <v>5.6922999843629586E-4</v>
      </c>
      <c r="W59" s="137">
        <f t="shared" si="28"/>
        <v>5.6922999843629586E-4</v>
      </c>
      <c r="X59" s="137">
        <f t="shared" si="29"/>
        <v>5.6922999843629586E-4</v>
      </c>
      <c r="Z59" s="105">
        <v>3060</v>
      </c>
      <c r="AA59" s="191">
        <f t="shared" si="2"/>
        <v>0.27600674603921571</v>
      </c>
      <c r="AB59" s="193">
        <v>6.8120000000000005E-5</v>
      </c>
      <c r="AC59" s="26">
        <v>9.9999999999999995E-7</v>
      </c>
      <c r="AD59" s="183">
        <f t="shared" si="3"/>
        <v>0.96</v>
      </c>
      <c r="AE59" s="182">
        <f>MATCH($Z59,Device!$C$39:$W$39)</f>
        <v>20</v>
      </c>
      <c r="AF59" s="182">
        <f>INDEX(Device!$C$39:$W$39,AE59)</f>
        <v>1200</v>
      </c>
      <c r="AG59" s="184">
        <f>INDEX(Device!$C$40:$W$40,AE59)</f>
        <v>0.96</v>
      </c>
      <c r="AH59" s="182">
        <f>INDEX(Device!$C$39:$W$39,AE59+1)</f>
        <v>10000000000</v>
      </c>
      <c r="AI59" s="184">
        <f>INDEX(Device!$C$40:$W$40,AE59+1)</f>
        <v>0.96</v>
      </c>
      <c r="AJ59" s="183">
        <f t="shared" si="4"/>
        <v>0.95999982143997853</v>
      </c>
      <c r="AK59" s="182">
        <f>MATCH($Z59,Device!$C$39:$W$39)</f>
        <v>20</v>
      </c>
      <c r="AL59" s="182">
        <f>INDEX(Device!$C$39:$W$39,AK59)</f>
        <v>1200</v>
      </c>
      <c r="AM59" s="184">
        <f>INDEX(Device!$C$41:$W$41,AK59)</f>
        <v>0.96</v>
      </c>
      <c r="AN59" s="182">
        <f>INDEX(Device!$C$39:$W$39,AK59+1)</f>
        <v>10000000000</v>
      </c>
      <c r="AO59" s="184">
        <f>INDEX(Device!$C$41:$W$41,AK59+1)</f>
        <v>0</v>
      </c>
    </row>
    <row r="60" spans="1:41">
      <c r="A60" s="156">
        <f t="shared" si="7"/>
        <v>710</v>
      </c>
      <c r="B60" s="137">
        <f t="shared" si="8"/>
        <v>1775.9497335187427</v>
      </c>
      <c r="C60" s="137">
        <f>IF(Excitation!$L$11="Front",$AB24*1000/$AA$66*Excitation!$C$11/0.1,0)</f>
        <v>2.1320409753649342E-3</v>
      </c>
      <c r="D60" s="157">
        <f t="shared" si="9"/>
        <v>0.998</v>
      </c>
      <c r="E60" s="137">
        <f t="shared" si="10"/>
        <v>2.0639435866117773E-4</v>
      </c>
      <c r="F60" s="137">
        <f t="shared" si="11"/>
        <v>4.1278871732235546E-4</v>
      </c>
      <c r="G60" s="137">
        <f t="shared" si="12"/>
        <v>4.1278871732235546E-4</v>
      </c>
      <c r="H60" s="137">
        <f t="shared" si="13"/>
        <v>4.1278871732235546E-4</v>
      </c>
      <c r="I60" s="137">
        <f t="shared" si="14"/>
        <v>4.1278871732235546E-4</v>
      </c>
      <c r="J60" s="137">
        <f t="shared" si="15"/>
        <v>4.1278871732235546E-4</v>
      </c>
      <c r="K60" s="137">
        <f t="shared" si="16"/>
        <v>4.1278871732235546E-4</v>
      </c>
      <c r="L60" s="137">
        <f t="shared" si="17"/>
        <v>4.1278871732235546E-4</v>
      </c>
      <c r="M60" s="137">
        <f t="shared" si="18"/>
        <v>4.1278871732235546E-4</v>
      </c>
      <c r="N60" s="137">
        <f t="shared" si="19"/>
        <v>4.1278871732235546E-4</v>
      </c>
      <c r="O60" s="137">
        <f t="shared" si="20"/>
        <v>4.1278871732235546E-4</v>
      </c>
      <c r="P60" s="137">
        <f t="shared" si="21"/>
        <v>4.1278871732235546E-4</v>
      </c>
      <c r="Q60" s="137">
        <f t="shared" si="22"/>
        <v>4.1278871732235546E-4</v>
      </c>
      <c r="R60" s="137">
        <f t="shared" si="23"/>
        <v>4.1278871732235546E-4</v>
      </c>
      <c r="S60" s="137">
        <f t="shared" si="24"/>
        <v>4.1278871732235546E-4</v>
      </c>
      <c r="T60" s="137">
        <f t="shared" si="25"/>
        <v>4.1278871732235546E-4</v>
      </c>
      <c r="U60" s="137">
        <f t="shared" si="26"/>
        <v>4.1278871732235546E-4</v>
      </c>
      <c r="V60" s="137">
        <f t="shared" si="27"/>
        <v>4.1278871732235546E-4</v>
      </c>
      <c r="W60" s="137">
        <f t="shared" si="28"/>
        <v>4.1278871732235546E-4</v>
      </c>
      <c r="X60" s="137">
        <f t="shared" si="29"/>
        <v>4.1278871732235546E-4</v>
      </c>
      <c r="Z60" s="105">
        <v>3160</v>
      </c>
      <c r="AA60" s="191">
        <f t="shared" si="2"/>
        <v>0.61089703063291134</v>
      </c>
      <c r="AB60" s="193">
        <v>1.5569999999999999E-4</v>
      </c>
      <c r="AC60" s="26">
        <v>9.9999999999999995E-7</v>
      </c>
      <c r="AD60" s="183">
        <f t="shared" si="3"/>
        <v>0.96</v>
      </c>
      <c r="AE60" s="182">
        <f>MATCH($Z60,Device!$C$39:$W$39)</f>
        <v>20</v>
      </c>
      <c r="AF60" s="182">
        <f>INDEX(Device!$C$39:$W$39,AE60)</f>
        <v>1200</v>
      </c>
      <c r="AG60" s="184">
        <f>INDEX(Device!$C$40:$W$40,AE60)</f>
        <v>0.96</v>
      </c>
      <c r="AH60" s="182">
        <f>INDEX(Device!$C$39:$W$39,AE60+1)</f>
        <v>10000000000</v>
      </c>
      <c r="AI60" s="184">
        <f>INDEX(Device!$C$40:$W$40,AE60+1)</f>
        <v>0.96</v>
      </c>
      <c r="AJ60" s="183">
        <f t="shared" si="4"/>
        <v>0.9599998118399774</v>
      </c>
      <c r="AK60" s="182">
        <f>MATCH($Z60,Device!$C$39:$W$39)</f>
        <v>20</v>
      </c>
      <c r="AL60" s="182">
        <f>INDEX(Device!$C$39:$W$39,AK60)</f>
        <v>1200</v>
      </c>
      <c r="AM60" s="184">
        <f>INDEX(Device!$C$41:$W$41,AK60)</f>
        <v>0.96</v>
      </c>
      <c r="AN60" s="182">
        <f>INDEX(Device!$C$39:$W$39,AK60+1)</f>
        <v>10000000000</v>
      </c>
      <c r="AO60" s="184">
        <f>INDEX(Device!$C$41:$W$41,AK60+1)</f>
        <v>0</v>
      </c>
    </row>
    <row r="61" spans="1:41">
      <c r="A61" s="156">
        <f t="shared" si="7"/>
        <v>730</v>
      </c>
      <c r="B61" s="137">
        <f t="shared" si="8"/>
        <v>1540</v>
      </c>
      <c r="C61" s="137">
        <f>IF(Excitation!$L$11="Front",$AB25*1000/$AA$66*Excitation!$C$11/0.1,0)</f>
        <v>1.3448718927430655E-3</v>
      </c>
      <c r="D61" s="157">
        <f t="shared" si="9"/>
        <v>0.99400000000000011</v>
      </c>
      <c r="E61" s="137">
        <f t="shared" si="10"/>
        <v>1.2966985815450089E-4</v>
      </c>
      <c r="F61" s="137">
        <f t="shared" si="11"/>
        <v>2.5933971630900178E-4</v>
      </c>
      <c r="G61" s="137">
        <f t="shared" si="12"/>
        <v>2.5933971630900178E-4</v>
      </c>
      <c r="H61" s="137">
        <f t="shared" si="13"/>
        <v>2.5933971630900178E-4</v>
      </c>
      <c r="I61" s="137">
        <f t="shared" si="14"/>
        <v>2.5933971630900178E-4</v>
      </c>
      <c r="J61" s="137">
        <f t="shared" si="15"/>
        <v>2.5933971630900178E-4</v>
      </c>
      <c r="K61" s="137">
        <f t="shared" si="16"/>
        <v>2.5933971630900178E-4</v>
      </c>
      <c r="L61" s="137">
        <f t="shared" si="17"/>
        <v>2.5933971630900178E-4</v>
      </c>
      <c r="M61" s="137">
        <f t="shared" si="18"/>
        <v>2.5933971630900178E-4</v>
      </c>
      <c r="N61" s="137">
        <f t="shared" si="19"/>
        <v>2.5933971630900178E-4</v>
      </c>
      <c r="O61" s="137">
        <f t="shared" si="20"/>
        <v>2.5933971630900178E-4</v>
      </c>
      <c r="P61" s="137">
        <f t="shared" si="21"/>
        <v>2.5933971630900178E-4</v>
      </c>
      <c r="Q61" s="137">
        <f t="shared" si="22"/>
        <v>2.5933971630900178E-4</v>
      </c>
      <c r="R61" s="137">
        <f t="shared" si="23"/>
        <v>2.5933971630900178E-4</v>
      </c>
      <c r="S61" s="137">
        <f t="shared" si="24"/>
        <v>2.5933971630900178E-4</v>
      </c>
      <c r="T61" s="137">
        <f t="shared" si="25"/>
        <v>2.5933971630900178E-4</v>
      </c>
      <c r="U61" s="137">
        <f t="shared" si="26"/>
        <v>2.5933971630900178E-4</v>
      </c>
      <c r="V61" s="137">
        <f t="shared" si="27"/>
        <v>2.5933971630900178E-4</v>
      </c>
      <c r="W61" s="137">
        <f t="shared" si="28"/>
        <v>2.5933971630900178E-4</v>
      </c>
      <c r="X61" s="137">
        <f t="shared" si="29"/>
        <v>2.5933971630900178E-4</v>
      </c>
      <c r="Z61" s="105">
        <v>3240</v>
      </c>
      <c r="AA61" s="191">
        <f t="shared" si="2"/>
        <v>0.30712886118518518</v>
      </c>
      <c r="AB61" s="193">
        <v>8.0259999999999994E-5</v>
      </c>
      <c r="AC61" s="26">
        <v>9.9999999999999995E-7</v>
      </c>
      <c r="AD61" s="183">
        <f t="shared" si="3"/>
        <v>0.96</v>
      </c>
      <c r="AE61" s="182">
        <f>MATCH($Z61,Device!$C$39:$W$39)</f>
        <v>20</v>
      </c>
      <c r="AF61" s="182">
        <f>INDEX(Device!$C$39:$W$39,AE61)</f>
        <v>1200</v>
      </c>
      <c r="AG61" s="184">
        <f>INDEX(Device!$C$40:$W$40,AE61)</f>
        <v>0.96</v>
      </c>
      <c r="AH61" s="182">
        <f>INDEX(Device!$C$39:$W$39,AE61+1)</f>
        <v>10000000000</v>
      </c>
      <c r="AI61" s="184">
        <f>INDEX(Device!$C$40:$W$40,AE61+1)</f>
        <v>0.96</v>
      </c>
      <c r="AJ61" s="183">
        <f t="shared" si="4"/>
        <v>0.95999980415997654</v>
      </c>
      <c r="AK61" s="182">
        <f>MATCH($Z61,Device!$C$39:$W$39)</f>
        <v>20</v>
      </c>
      <c r="AL61" s="182">
        <f>INDEX(Device!$C$39:$W$39,AK61)</f>
        <v>1200</v>
      </c>
      <c r="AM61" s="184">
        <f>INDEX(Device!$C$41:$W$41,AK61)</f>
        <v>0.96</v>
      </c>
      <c r="AN61" s="182">
        <f>INDEX(Device!$C$39:$W$39,AK61+1)</f>
        <v>10000000000</v>
      </c>
      <c r="AO61" s="184">
        <f>INDEX(Device!$C$41:$W$41,AK61+1)</f>
        <v>0</v>
      </c>
    </row>
    <row r="62" spans="1:41">
      <c r="A62" s="156">
        <f t="shared" si="7"/>
        <v>750</v>
      </c>
      <c r="B62" s="137">
        <f t="shared" si="8"/>
        <v>1300</v>
      </c>
      <c r="C62" s="137">
        <f>IF(Excitation!$L$11="Front",$AB26*1000/$AA$66*Excitation!$C$11/0.1,0)</f>
        <v>1.4296746456237486E-3</v>
      </c>
      <c r="D62" s="157">
        <f t="shared" si="9"/>
        <v>0.99</v>
      </c>
      <c r="E62" s="137">
        <f t="shared" si="10"/>
        <v>1.3729165621924853E-4</v>
      </c>
      <c r="F62" s="137">
        <f t="shared" si="11"/>
        <v>2.7458331243849707E-4</v>
      </c>
      <c r="G62" s="137">
        <f t="shared" si="12"/>
        <v>2.7458331243849707E-4</v>
      </c>
      <c r="H62" s="137">
        <f t="shared" si="13"/>
        <v>2.7458331243849707E-4</v>
      </c>
      <c r="I62" s="137">
        <f t="shared" si="14"/>
        <v>2.7458331243849707E-4</v>
      </c>
      <c r="J62" s="137">
        <f t="shared" si="15"/>
        <v>2.7458331243849707E-4</v>
      </c>
      <c r="K62" s="137">
        <f t="shared" si="16"/>
        <v>2.7458331243849707E-4</v>
      </c>
      <c r="L62" s="137">
        <f t="shared" si="17"/>
        <v>2.7458331243849707E-4</v>
      </c>
      <c r="M62" s="137">
        <f t="shared" si="18"/>
        <v>2.7458331243849707E-4</v>
      </c>
      <c r="N62" s="137">
        <f t="shared" si="19"/>
        <v>2.7458331243849707E-4</v>
      </c>
      <c r="O62" s="137">
        <f t="shared" si="20"/>
        <v>2.7458331243849707E-4</v>
      </c>
      <c r="P62" s="137">
        <f t="shared" si="21"/>
        <v>2.7458331243849707E-4</v>
      </c>
      <c r="Q62" s="137">
        <f t="shared" si="22"/>
        <v>2.7458331243849707E-4</v>
      </c>
      <c r="R62" s="137">
        <f t="shared" si="23"/>
        <v>2.7458331243849707E-4</v>
      </c>
      <c r="S62" s="137">
        <f t="shared" si="24"/>
        <v>2.7458331243849707E-4</v>
      </c>
      <c r="T62" s="137">
        <f t="shared" si="25"/>
        <v>2.7458331243849707E-4</v>
      </c>
      <c r="U62" s="137">
        <f t="shared" si="26"/>
        <v>2.7458331243849707E-4</v>
      </c>
      <c r="V62" s="137">
        <f t="shared" si="27"/>
        <v>2.7458331243849707E-4</v>
      </c>
      <c r="W62" s="137">
        <f t="shared" si="28"/>
        <v>2.7458331243849707E-4</v>
      </c>
      <c r="X62" s="137">
        <f t="shared" si="29"/>
        <v>2.7458331243849707E-4</v>
      </c>
      <c r="Z62" s="105">
        <v>3340</v>
      </c>
      <c r="AA62" s="191">
        <f t="shared" si="2"/>
        <v>0.64367865916167677</v>
      </c>
      <c r="AB62" s="193">
        <v>1.7340000000000001E-4</v>
      </c>
      <c r="AC62" s="26">
        <v>9.9999999999999995E-7</v>
      </c>
      <c r="AD62" s="183">
        <f t="shared" si="3"/>
        <v>0.96</v>
      </c>
      <c r="AE62" s="182">
        <f>MATCH($Z62,Device!$C$39:$W$39)</f>
        <v>20</v>
      </c>
      <c r="AF62" s="182">
        <f>INDEX(Device!$C$39:$W$39,AE62)</f>
        <v>1200</v>
      </c>
      <c r="AG62" s="184">
        <f>INDEX(Device!$C$40:$W$40,AE62)</f>
        <v>0.96</v>
      </c>
      <c r="AH62" s="182">
        <f>INDEX(Device!$C$39:$W$39,AE62+1)</f>
        <v>10000000000</v>
      </c>
      <c r="AI62" s="184">
        <f>INDEX(Device!$C$40:$W$40,AE62+1)</f>
        <v>0.96</v>
      </c>
      <c r="AJ62" s="183">
        <f t="shared" si="4"/>
        <v>0.95999979455997542</v>
      </c>
      <c r="AK62" s="182">
        <f>MATCH($Z62,Device!$C$39:$W$39)</f>
        <v>20</v>
      </c>
      <c r="AL62" s="182">
        <f>INDEX(Device!$C$39:$W$39,AK62)</f>
        <v>1200</v>
      </c>
      <c r="AM62" s="184">
        <f>INDEX(Device!$C$41:$W$41,AK62)</f>
        <v>0.96</v>
      </c>
      <c r="AN62" s="182">
        <f>INDEX(Device!$C$39:$W$39,AK62+1)</f>
        <v>10000000000</v>
      </c>
      <c r="AO62" s="184">
        <f>INDEX(Device!$C$41:$W$41,AK62+1)</f>
        <v>0</v>
      </c>
    </row>
    <row r="63" spans="1:41">
      <c r="A63" s="156">
        <f t="shared" si="7"/>
        <v>770</v>
      </c>
      <c r="B63" s="137">
        <f t="shared" si="8"/>
        <v>1100</v>
      </c>
      <c r="C63" s="137">
        <f>IF(Excitation!$L$11="Front",$AB27*1000/$AA$66*Excitation!$C$11/0.1,0)</f>
        <v>1.2041990909056972E-3</v>
      </c>
      <c r="D63" s="157">
        <f t="shared" si="9"/>
        <v>0.99</v>
      </c>
      <c r="E63" s="137">
        <f t="shared" si="10"/>
        <v>1.1563923869967409E-4</v>
      </c>
      <c r="F63" s="137">
        <f t="shared" si="11"/>
        <v>2.3127847739934818E-4</v>
      </c>
      <c r="G63" s="137">
        <f t="shared" si="12"/>
        <v>2.3127847739934818E-4</v>
      </c>
      <c r="H63" s="137">
        <f t="shared" si="13"/>
        <v>2.3127847739934818E-4</v>
      </c>
      <c r="I63" s="137">
        <f t="shared" si="14"/>
        <v>2.3127847739934818E-4</v>
      </c>
      <c r="J63" s="137">
        <f t="shared" si="15"/>
        <v>2.3127847739934818E-4</v>
      </c>
      <c r="K63" s="137">
        <f t="shared" si="16"/>
        <v>2.3127847739934818E-4</v>
      </c>
      <c r="L63" s="137">
        <f t="shared" si="17"/>
        <v>2.3127847739934818E-4</v>
      </c>
      <c r="M63" s="137">
        <f t="shared" si="18"/>
        <v>2.3127847739934818E-4</v>
      </c>
      <c r="N63" s="137">
        <f t="shared" si="19"/>
        <v>2.3127847739934818E-4</v>
      </c>
      <c r="O63" s="137">
        <f t="shared" si="20"/>
        <v>2.3127847739934818E-4</v>
      </c>
      <c r="P63" s="137">
        <f t="shared" si="21"/>
        <v>2.3127847739934818E-4</v>
      </c>
      <c r="Q63" s="137">
        <f t="shared" si="22"/>
        <v>2.3127847739934818E-4</v>
      </c>
      <c r="R63" s="137">
        <f t="shared" si="23"/>
        <v>2.3127847739934818E-4</v>
      </c>
      <c r="S63" s="137">
        <f t="shared" si="24"/>
        <v>2.3127847739934818E-4</v>
      </c>
      <c r="T63" s="137">
        <f t="shared" si="25"/>
        <v>2.3127847739934818E-4</v>
      </c>
      <c r="U63" s="137">
        <f t="shared" si="26"/>
        <v>2.3127847739934818E-4</v>
      </c>
      <c r="V63" s="137">
        <f t="shared" si="27"/>
        <v>2.3127847739934818E-4</v>
      </c>
      <c r="W63" s="137">
        <f t="shared" si="28"/>
        <v>2.3127847739934818E-4</v>
      </c>
      <c r="X63" s="137">
        <f t="shared" si="29"/>
        <v>2.3127847739934818E-4</v>
      </c>
      <c r="Z63" s="105">
        <v>3580</v>
      </c>
      <c r="AA63" s="191">
        <f t="shared" si="2"/>
        <v>3.8303511016759777</v>
      </c>
      <c r="AB63" s="193">
        <v>1.106E-3</v>
      </c>
      <c r="AC63" s="26">
        <v>9.9999999999999995E-7</v>
      </c>
      <c r="AD63" s="183">
        <f t="shared" si="3"/>
        <v>0.95999999999999985</v>
      </c>
      <c r="AE63" s="182">
        <f>MATCH($Z63,Device!$C$39:$W$39)</f>
        <v>20</v>
      </c>
      <c r="AF63" s="182">
        <f>INDEX(Device!$C$39:$W$39,AE63)</f>
        <v>1200</v>
      </c>
      <c r="AG63" s="184">
        <f>INDEX(Device!$C$40:$W$40,AE63)</f>
        <v>0.96</v>
      </c>
      <c r="AH63" s="182">
        <f>INDEX(Device!$C$39:$W$39,AE63+1)</f>
        <v>10000000000</v>
      </c>
      <c r="AI63" s="184">
        <f>INDEX(Device!$C$40:$W$40,AE63+1)</f>
        <v>0.96</v>
      </c>
      <c r="AJ63" s="183">
        <f t="shared" si="4"/>
        <v>0.95999977151997251</v>
      </c>
      <c r="AK63" s="182">
        <f>MATCH($Z63,Device!$C$39:$W$39)</f>
        <v>20</v>
      </c>
      <c r="AL63" s="182">
        <f>INDEX(Device!$C$39:$W$39,AK63)</f>
        <v>1200</v>
      </c>
      <c r="AM63" s="184">
        <f>INDEX(Device!$C$41:$W$41,AK63)</f>
        <v>0.96</v>
      </c>
      <c r="AN63" s="182">
        <f>INDEX(Device!$C$39:$W$39,AK63+1)</f>
        <v>10000000000</v>
      </c>
      <c r="AO63" s="184">
        <f>INDEX(Device!$C$41:$W$41,AK63+1)</f>
        <v>0</v>
      </c>
    </row>
    <row r="64" spans="1:41">
      <c r="A64" s="156">
        <f t="shared" si="7"/>
        <v>790</v>
      </c>
      <c r="B64" s="137">
        <f t="shared" si="8"/>
        <v>927</v>
      </c>
      <c r="C64" s="137">
        <f>IF(Excitation!$L$11="Front",$AB28*1000/$AA$66*Excitation!$C$11/0.1,0)</f>
        <v>1.4226908895041627E-3</v>
      </c>
      <c r="D64" s="157">
        <f t="shared" si="9"/>
        <v>0.99</v>
      </c>
      <c r="E64" s="137">
        <f t="shared" si="10"/>
        <v>1.366210061190847E-4</v>
      </c>
      <c r="F64" s="137">
        <f t="shared" si="11"/>
        <v>2.7324201223816939E-4</v>
      </c>
      <c r="G64" s="137">
        <f t="shared" si="12"/>
        <v>2.7324201223816939E-4</v>
      </c>
      <c r="H64" s="137">
        <f t="shared" si="13"/>
        <v>2.7324201223816939E-4</v>
      </c>
      <c r="I64" s="137">
        <f t="shared" si="14"/>
        <v>2.7324201223816939E-4</v>
      </c>
      <c r="J64" s="137">
        <f t="shared" si="15"/>
        <v>2.7324201223816939E-4</v>
      </c>
      <c r="K64" s="137">
        <f t="shared" si="16"/>
        <v>2.7324201223816939E-4</v>
      </c>
      <c r="L64" s="137">
        <f t="shared" si="17"/>
        <v>2.7324201223816939E-4</v>
      </c>
      <c r="M64" s="137">
        <f t="shared" si="18"/>
        <v>2.7324201223816939E-4</v>
      </c>
      <c r="N64" s="137">
        <f t="shared" si="19"/>
        <v>2.7324201223816939E-4</v>
      </c>
      <c r="O64" s="137">
        <f t="shared" si="20"/>
        <v>2.7324201223816939E-4</v>
      </c>
      <c r="P64" s="137">
        <f t="shared" si="21"/>
        <v>2.7324201223816939E-4</v>
      </c>
      <c r="Q64" s="137">
        <f t="shared" si="22"/>
        <v>2.7324201223816939E-4</v>
      </c>
      <c r="R64" s="137">
        <f t="shared" si="23"/>
        <v>2.7324201223816939E-4</v>
      </c>
      <c r="S64" s="137">
        <f t="shared" si="24"/>
        <v>2.7324201223816939E-4</v>
      </c>
      <c r="T64" s="137">
        <f t="shared" si="25"/>
        <v>2.7324201223816939E-4</v>
      </c>
      <c r="U64" s="137">
        <f t="shared" si="26"/>
        <v>2.7324201223816939E-4</v>
      </c>
      <c r="V64" s="137">
        <f t="shared" si="27"/>
        <v>2.7324201223816939E-4</v>
      </c>
      <c r="W64" s="137">
        <f t="shared" si="28"/>
        <v>2.7324201223816939E-4</v>
      </c>
      <c r="X64" s="137">
        <f t="shared" si="29"/>
        <v>2.7324201223816939E-4</v>
      </c>
      <c r="Z64" s="105">
        <v>4000</v>
      </c>
      <c r="AA64" s="191">
        <f t="shared" si="2"/>
        <v>1.5842086266000002</v>
      </c>
      <c r="AB64" s="193">
        <v>5.1110000000000001E-4</v>
      </c>
      <c r="AC64" s="26">
        <v>9.9999999999999995E-7</v>
      </c>
      <c r="AD64" s="183">
        <f t="shared" si="3"/>
        <v>0.96</v>
      </c>
      <c r="AE64" s="182">
        <f>MATCH($Z64,Device!$C$39:$W$39)</f>
        <v>20</v>
      </c>
      <c r="AF64" s="182">
        <f>INDEX(Device!$C$39:$W$39,AE64)</f>
        <v>1200</v>
      </c>
      <c r="AG64" s="184">
        <f>INDEX(Device!$C$40:$W$40,AE64)</f>
        <v>0.96</v>
      </c>
      <c r="AH64" s="182">
        <f>INDEX(Device!$C$39:$W$39,AE64+1)</f>
        <v>10000000000</v>
      </c>
      <c r="AI64" s="184">
        <f>INDEX(Device!$C$40:$W$40,AE64+1)</f>
        <v>0.96</v>
      </c>
      <c r="AJ64" s="183">
        <f t="shared" si="4"/>
        <v>0.95999973119996773</v>
      </c>
      <c r="AK64" s="182">
        <f>MATCH($Z64,Device!$C$39:$W$39)</f>
        <v>20</v>
      </c>
      <c r="AL64" s="182">
        <f>INDEX(Device!$C$39:$W$39,AK64)</f>
        <v>1200</v>
      </c>
      <c r="AM64" s="184">
        <f>INDEX(Device!$C$41:$W$41,AK64)</f>
        <v>0.96</v>
      </c>
      <c r="AN64" s="182">
        <f>INDEX(Device!$C$39:$W$39,AK64+1)</f>
        <v>10000000000</v>
      </c>
      <c r="AO64" s="184">
        <f>INDEX(Device!$C$41:$W$41,AK64+1)</f>
        <v>0</v>
      </c>
    </row>
    <row r="65" spans="1:46">
      <c r="A65" s="156">
        <f t="shared" si="7"/>
        <v>810</v>
      </c>
      <c r="B65" s="137">
        <f t="shared" si="8"/>
        <v>707</v>
      </c>
      <c r="C65" s="137">
        <f>IF(Excitation!$L$11="Front",$AB29*1000/$AA$66*Excitation!$C$11/0.1,0)</f>
        <v>1.2969832793516209E-3</v>
      </c>
      <c r="D65" s="157">
        <f t="shared" si="9"/>
        <v>0.9880000000000001</v>
      </c>
      <c r="E65" s="137">
        <f t="shared" si="10"/>
        <v>1.2429768955994194E-4</v>
      </c>
      <c r="F65" s="137">
        <f t="shared" si="11"/>
        <v>2.4859537911988387E-4</v>
      </c>
      <c r="G65" s="137">
        <f t="shared" si="12"/>
        <v>2.4859537911988387E-4</v>
      </c>
      <c r="H65" s="137">
        <f t="shared" si="13"/>
        <v>2.4859537911988387E-4</v>
      </c>
      <c r="I65" s="137">
        <f t="shared" si="14"/>
        <v>2.4859537911988387E-4</v>
      </c>
      <c r="J65" s="137">
        <f t="shared" si="15"/>
        <v>2.4859537911988387E-4</v>
      </c>
      <c r="K65" s="137">
        <f t="shared" si="16"/>
        <v>2.4859537911988387E-4</v>
      </c>
      <c r="L65" s="137">
        <f t="shared" si="17"/>
        <v>2.4859537911988387E-4</v>
      </c>
      <c r="M65" s="137">
        <f t="shared" si="18"/>
        <v>2.4859537911988387E-4</v>
      </c>
      <c r="N65" s="137">
        <f t="shared" si="19"/>
        <v>2.4859537911988387E-4</v>
      </c>
      <c r="O65" s="137">
        <f t="shared" si="20"/>
        <v>2.4859537911988387E-4</v>
      </c>
      <c r="P65" s="137">
        <f t="shared" si="21"/>
        <v>2.4859537911988387E-4</v>
      </c>
      <c r="Q65" s="137">
        <f t="shared" si="22"/>
        <v>2.4859537911988387E-4</v>
      </c>
      <c r="R65" s="137">
        <f t="shared" si="23"/>
        <v>2.4859537911988387E-4</v>
      </c>
      <c r="S65" s="137">
        <f t="shared" si="24"/>
        <v>2.4859537911988387E-4</v>
      </c>
      <c r="T65" s="137">
        <f t="shared" si="25"/>
        <v>2.4859537911988387E-4</v>
      </c>
      <c r="U65" s="137">
        <f t="shared" si="26"/>
        <v>2.4859537911988387E-4</v>
      </c>
      <c r="V65" s="137">
        <f t="shared" si="27"/>
        <v>2.4859537911988387E-4</v>
      </c>
      <c r="W65" s="137">
        <f t="shared" si="28"/>
        <v>2.4859537911988387E-4</v>
      </c>
      <c r="X65" s="137">
        <f t="shared" si="29"/>
        <v>2.4859537911988387E-4</v>
      </c>
      <c r="Z65" s="151">
        <v>10000000000</v>
      </c>
      <c r="AA65" s="149"/>
      <c r="AB65" s="14"/>
      <c r="AC65" s="81">
        <v>9.9999999999999995E-7</v>
      </c>
      <c r="AE65"/>
      <c r="AF65"/>
      <c r="AG65"/>
      <c r="AH65"/>
      <c r="AI65"/>
      <c r="AJ65"/>
      <c r="AK65"/>
      <c r="AL65"/>
      <c r="AM65"/>
      <c r="AN65"/>
      <c r="AO65"/>
      <c r="AP65"/>
    </row>
    <row r="66" spans="1:46">
      <c r="A66" s="156">
        <f>Z30</f>
        <v>830</v>
      </c>
      <c r="B66" s="137">
        <f>AC30</f>
        <v>646</v>
      </c>
      <c r="C66" s="137">
        <f>IF(Excitation!$L$11="Front",$AB30*1000/$AA$66*Excitation!$C$11/0.1,0)</f>
        <v>1.6002778308307692E-3</v>
      </c>
      <c r="D66" s="157">
        <f>AD30</f>
        <v>0.9840000000000001</v>
      </c>
      <c r="E66" s="137">
        <f t="shared" ref="E66:X66" si="30">$C66*B$4*B$5*$D66*(1-B$6)</f>
        <v>1.5274331839713526E-4</v>
      </c>
      <c r="F66" s="137">
        <f t="shared" si="30"/>
        <v>3.0548663679427052E-4</v>
      </c>
      <c r="G66" s="137">
        <f t="shared" si="30"/>
        <v>3.0548663679427052E-4</v>
      </c>
      <c r="H66" s="137">
        <f t="shared" si="30"/>
        <v>3.0548663679427052E-4</v>
      </c>
      <c r="I66" s="137">
        <f t="shared" si="30"/>
        <v>3.0548663679427052E-4</v>
      </c>
      <c r="J66" s="137">
        <f t="shared" si="30"/>
        <v>3.0548663679427052E-4</v>
      </c>
      <c r="K66" s="137">
        <f t="shared" si="30"/>
        <v>3.0548663679427052E-4</v>
      </c>
      <c r="L66" s="137">
        <f t="shared" si="30"/>
        <v>3.0548663679427052E-4</v>
      </c>
      <c r="M66" s="137">
        <f t="shared" si="30"/>
        <v>3.0548663679427052E-4</v>
      </c>
      <c r="N66" s="137">
        <f t="shared" si="30"/>
        <v>3.0548663679427052E-4</v>
      </c>
      <c r="O66" s="137">
        <f t="shared" si="30"/>
        <v>3.0548663679427052E-4</v>
      </c>
      <c r="P66" s="137">
        <f t="shared" si="30"/>
        <v>3.0548663679427052E-4</v>
      </c>
      <c r="Q66" s="137">
        <f t="shared" si="30"/>
        <v>3.0548663679427052E-4</v>
      </c>
      <c r="R66" s="137">
        <f t="shared" si="30"/>
        <v>3.0548663679427052E-4</v>
      </c>
      <c r="S66" s="137">
        <f t="shared" si="30"/>
        <v>3.0548663679427052E-4</v>
      </c>
      <c r="T66" s="137">
        <f t="shared" si="30"/>
        <v>3.0548663679427052E-4</v>
      </c>
      <c r="U66" s="137">
        <f t="shared" si="30"/>
        <v>3.0548663679427052E-4</v>
      </c>
      <c r="V66" s="137">
        <f t="shared" si="30"/>
        <v>3.0548663679427052E-4</v>
      </c>
      <c r="W66" s="137">
        <f t="shared" si="30"/>
        <v>3.0548663679427052E-4</v>
      </c>
      <c r="X66" s="137">
        <f t="shared" si="30"/>
        <v>3.0548663679427052E-4</v>
      </c>
      <c r="Z66" s="152">
        <f>COUNT(Z5:Z65)</f>
        <v>61</v>
      </c>
      <c r="AA66" s="122">
        <f>SUM(AA5:AA65)</f>
        <v>1002.3259518425612</v>
      </c>
      <c r="AB66" s="153">
        <f>SUM(AB5:AB65)</f>
        <v>6.9031720000000005E-2</v>
      </c>
      <c r="AC66" s="24" t="s">
        <v>411</v>
      </c>
      <c r="AD66" s="4" t="s">
        <v>412</v>
      </c>
    </row>
    <row r="67" spans="1:46">
      <c r="A67" s="156">
        <f t="shared" ref="A67:A88" si="31">Z31</f>
        <v>860</v>
      </c>
      <c r="B67" s="137">
        <f t="shared" ref="B67:B88" si="32">AC31</f>
        <v>480.00076800122883</v>
      </c>
      <c r="C67" s="137">
        <f>IF(Excitation!$L$11="Front",$AB31*1000/$AA$66*Excitation!$C$11/0.1,0)</f>
        <v>2.3285838261589875E-3</v>
      </c>
      <c r="D67" s="157">
        <f t="shared" ref="D67:D88" si="33">AD31</f>
        <v>0.98</v>
      </c>
      <c r="E67" s="137">
        <f t="shared" ref="E67:E88" si="34">$C67*B$4*B$5*$D67*(1-B$6)</f>
        <v>2.213551785146733E-4</v>
      </c>
      <c r="F67" s="137">
        <f t="shared" ref="F67:F88" si="35">$C67*C$4*C$5*$D67*(1-C$6)</f>
        <v>4.4271035702934659E-4</v>
      </c>
      <c r="G67" s="137">
        <f t="shared" ref="G67:G88" si="36">$C67*D$4*D$5*$D67*(1-D$6)</f>
        <v>4.4271035702934659E-4</v>
      </c>
      <c r="H67" s="137">
        <f t="shared" ref="H67:H88" si="37">$C67*E$4*E$5*$D67*(1-E$6)</f>
        <v>4.4271035702934659E-4</v>
      </c>
      <c r="I67" s="137">
        <f t="shared" ref="I67:I88" si="38">$C67*F$4*F$5*$D67*(1-F$6)</f>
        <v>4.4271035702934659E-4</v>
      </c>
      <c r="J67" s="137">
        <f t="shared" ref="J67:J88" si="39">$C67*G$4*G$5*$D67*(1-G$6)</f>
        <v>4.4271035702934659E-4</v>
      </c>
      <c r="K67" s="137">
        <f t="shared" ref="K67:K88" si="40">$C67*H$4*H$5*$D67*(1-H$6)</f>
        <v>4.4271035702934659E-4</v>
      </c>
      <c r="L67" s="137">
        <f t="shared" ref="L67:L88" si="41">$C67*I$4*I$5*$D67*(1-I$6)</f>
        <v>4.4271035702934659E-4</v>
      </c>
      <c r="M67" s="137">
        <f t="shared" ref="M67:M88" si="42">$C67*J$4*J$5*$D67*(1-J$6)</f>
        <v>4.4271035702934659E-4</v>
      </c>
      <c r="N67" s="137">
        <f t="shared" ref="N67:N88" si="43">$C67*K$4*K$5*$D67*(1-K$6)</f>
        <v>4.4271035702934659E-4</v>
      </c>
      <c r="O67" s="137">
        <f t="shared" ref="O67:O88" si="44">$C67*L$4*L$5*$D67*(1-L$6)</f>
        <v>4.4271035702934659E-4</v>
      </c>
      <c r="P67" s="137">
        <f t="shared" ref="P67:P88" si="45">$C67*M$4*M$5*$D67*(1-M$6)</f>
        <v>4.4271035702934659E-4</v>
      </c>
      <c r="Q67" s="137">
        <f t="shared" ref="Q67:Q88" si="46">$C67*N$4*N$5*$D67*(1-N$6)</f>
        <v>4.4271035702934659E-4</v>
      </c>
      <c r="R67" s="137">
        <f t="shared" ref="R67:R88" si="47">$C67*O$4*O$5*$D67*(1-O$6)</f>
        <v>4.4271035702934659E-4</v>
      </c>
      <c r="S67" s="137">
        <f t="shared" ref="S67:S88" si="48">$C67*P$4*P$5*$D67*(1-P$6)</f>
        <v>4.4271035702934659E-4</v>
      </c>
      <c r="T67" s="137">
        <f t="shared" ref="T67:T88" si="49">$C67*Q$4*Q$5*$D67*(1-Q$6)</f>
        <v>4.4271035702934659E-4</v>
      </c>
      <c r="U67" s="137">
        <f t="shared" ref="U67:U88" si="50">$C67*R$4*R$5*$D67*(1-R$6)</f>
        <v>4.4271035702934659E-4</v>
      </c>
      <c r="V67" s="137">
        <f t="shared" ref="V67:V88" si="51">$C67*S$4*S$5*$D67*(1-S$6)</f>
        <v>4.4271035702934659E-4</v>
      </c>
      <c r="W67" s="137">
        <f t="shared" ref="W67:W88" si="52">$C67*T$4*T$5*$D67*(1-T$6)</f>
        <v>4.4271035702934659E-4</v>
      </c>
      <c r="X67" s="137">
        <f t="shared" ref="X67:X88" si="53">$C67*U$4*U$5*$D67*(1-U$6)</f>
        <v>4.4271035702934659E-4</v>
      </c>
    </row>
    <row r="68" spans="1:46">
      <c r="A68" s="156">
        <f t="shared" si="31"/>
        <v>900</v>
      </c>
      <c r="B68" s="137">
        <f t="shared" si="32"/>
        <v>306</v>
      </c>
      <c r="C68" s="137">
        <f>IF(Excitation!$L$11="Front",$AB32*1000/$AA$66*Excitation!$C$11/0.1,0)</f>
        <v>1.7319715176572416E-3</v>
      </c>
      <c r="D68" s="157">
        <f t="shared" si="33"/>
        <v>0.98</v>
      </c>
      <c r="E68" s="137">
        <f t="shared" si="34"/>
        <v>1.6464121246849734E-4</v>
      </c>
      <c r="F68" s="137">
        <f t="shared" si="35"/>
        <v>3.2928242493699469E-4</v>
      </c>
      <c r="G68" s="137">
        <f t="shared" si="36"/>
        <v>3.2928242493699469E-4</v>
      </c>
      <c r="H68" s="137">
        <f t="shared" si="37"/>
        <v>3.2928242493699469E-4</v>
      </c>
      <c r="I68" s="137">
        <f t="shared" si="38"/>
        <v>3.2928242493699469E-4</v>
      </c>
      <c r="J68" s="137">
        <f t="shared" si="39"/>
        <v>3.2928242493699469E-4</v>
      </c>
      <c r="K68" s="137">
        <f t="shared" si="40"/>
        <v>3.2928242493699469E-4</v>
      </c>
      <c r="L68" s="137">
        <f t="shared" si="41"/>
        <v>3.2928242493699469E-4</v>
      </c>
      <c r="M68" s="137">
        <f t="shared" si="42"/>
        <v>3.2928242493699469E-4</v>
      </c>
      <c r="N68" s="137">
        <f t="shared" si="43"/>
        <v>3.2928242493699469E-4</v>
      </c>
      <c r="O68" s="137">
        <f t="shared" si="44"/>
        <v>3.2928242493699469E-4</v>
      </c>
      <c r="P68" s="137">
        <f t="shared" si="45"/>
        <v>3.2928242493699469E-4</v>
      </c>
      <c r="Q68" s="137">
        <f t="shared" si="46"/>
        <v>3.2928242493699469E-4</v>
      </c>
      <c r="R68" s="137">
        <f t="shared" si="47"/>
        <v>3.2928242493699469E-4</v>
      </c>
      <c r="S68" s="137">
        <f t="shared" si="48"/>
        <v>3.2928242493699469E-4</v>
      </c>
      <c r="T68" s="137">
        <f t="shared" si="49"/>
        <v>3.2928242493699469E-4</v>
      </c>
      <c r="U68" s="137">
        <f t="shared" si="50"/>
        <v>3.2928242493699469E-4</v>
      </c>
      <c r="V68" s="137">
        <f t="shared" si="51"/>
        <v>3.2928242493699469E-4</v>
      </c>
      <c r="W68" s="137">
        <f t="shared" si="52"/>
        <v>3.2928242493699469E-4</v>
      </c>
      <c r="X68" s="137">
        <f t="shared" si="53"/>
        <v>3.2928242493699469E-4</v>
      </c>
      <c r="Z68" t="s">
        <v>404</v>
      </c>
      <c r="AA68"/>
      <c r="AB68"/>
      <c r="AC68"/>
      <c r="AD68"/>
      <c r="AE68"/>
      <c r="AF68"/>
      <c r="AG68"/>
      <c r="AH68"/>
    </row>
    <row r="69" spans="1:46">
      <c r="A69" s="156">
        <f t="shared" si="31"/>
        <v>920</v>
      </c>
      <c r="B69" s="137">
        <f t="shared" si="32"/>
        <v>200</v>
      </c>
      <c r="C69" s="137">
        <f>IF(Excitation!$L$11="Front",$AB33*1000/$AA$66*Excitation!$C$11/0.1,0)</f>
        <v>9.9199267281485908E-4</v>
      </c>
      <c r="D69" s="157">
        <f t="shared" si="33"/>
        <v>0.98</v>
      </c>
      <c r="E69" s="137">
        <f t="shared" si="34"/>
        <v>9.4298823477780483E-5</v>
      </c>
      <c r="F69" s="137">
        <f t="shared" si="35"/>
        <v>1.8859764695556097E-4</v>
      </c>
      <c r="G69" s="137">
        <f t="shared" si="36"/>
        <v>1.8859764695556097E-4</v>
      </c>
      <c r="H69" s="137">
        <f t="shared" si="37"/>
        <v>1.8859764695556097E-4</v>
      </c>
      <c r="I69" s="137">
        <f t="shared" si="38"/>
        <v>1.8859764695556097E-4</v>
      </c>
      <c r="J69" s="137">
        <f t="shared" si="39"/>
        <v>1.8859764695556097E-4</v>
      </c>
      <c r="K69" s="137">
        <f t="shared" si="40"/>
        <v>1.8859764695556097E-4</v>
      </c>
      <c r="L69" s="137">
        <f t="shared" si="41"/>
        <v>1.8859764695556097E-4</v>
      </c>
      <c r="M69" s="137">
        <f t="shared" si="42"/>
        <v>1.8859764695556097E-4</v>
      </c>
      <c r="N69" s="137">
        <f t="shared" si="43"/>
        <v>1.8859764695556097E-4</v>
      </c>
      <c r="O69" s="137">
        <f t="shared" si="44"/>
        <v>1.8859764695556097E-4</v>
      </c>
      <c r="P69" s="137">
        <f t="shared" si="45"/>
        <v>1.8859764695556097E-4</v>
      </c>
      <c r="Q69" s="137">
        <f t="shared" si="46"/>
        <v>1.8859764695556097E-4</v>
      </c>
      <c r="R69" s="137">
        <f t="shared" si="47"/>
        <v>1.8859764695556097E-4</v>
      </c>
      <c r="S69" s="137">
        <f t="shared" si="48"/>
        <v>1.8859764695556097E-4</v>
      </c>
      <c r="T69" s="137">
        <f t="shared" si="49"/>
        <v>1.8859764695556097E-4</v>
      </c>
      <c r="U69" s="137">
        <f t="shared" si="50"/>
        <v>1.8859764695556097E-4</v>
      </c>
      <c r="V69" s="137">
        <f t="shared" si="51"/>
        <v>1.8859764695556097E-4</v>
      </c>
      <c r="W69" s="137">
        <f t="shared" si="52"/>
        <v>1.8859764695556097E-4</v>
      </c>
      <c r="X69" s="137">
        <f t="shared" si="53"/>
        <v>1.8859764695556097E-4</v>
      </c>
      <c r="Z69" s="186">
        <f>Excitation!$I$11</f>
        <v>1000</v>
      </c>
      <c r="AA69" s="181">
        <f>10000*AB69*$J$1/Z69</f>
        <v>999.99999999999989</v>
      </c>
      <c r="AB69" s="14">
        <f>Excitation!$C$11*Excitation!$I$11/$J$1</f>
        <v>8.065541233305136E-2</v>
      </c>
      <c r="AC69" s="14">
        <f>EXP((($Z69-AE69)*LN(AH69)+(AG69-$Z69)*LN(AF69))/(AG69-AE69))</f>
        <v>59.466281484474898</v>
      </c>
      <c r="AD69" s="182">
        <f>MATCH($Z69,$Z$4:$Z$65)</f>
        <v>33</v>
      </c>
      <c r="AE69" s="182">
        <f>INDEX($Z$4:$Z$65,AD69)</f>
        <v>990</v>
      </c>
      <c r="AF69" s="107">
        <f>INDEX($AC$4:$AC$65,AD69)</f>
        <v>79.2</v>
      </c>
      <c r="AG69" s="182">
        <f>INDEX($Z$4:$Z$65,AD69+1)</f>
        <v>1070</v>
      </c>
      <c r="AH69" s="107">
        <f>INDEX($AC$4:$AC$65,AD69+1)</f>
        <v>8</v>
      </c>
      <c r="AI69"/>
      <c r="AJ69"/>
      <c r="AK69"/>
      <c r="AL69"/>
      <c r="AM69"/>
      <c r="AN69"/>
      <c r="AO69"/>
      <c r="AP69"/>
      <c r="AQ69"/>
      <c r="AR69"/>
      <c r="AS69"/>
      <c r="AT69"/>
    </row>
    <row r="70" spans="1:46">
      <c r="A70" s="156">
        <f t="shared" si="31"/>
        <v>940</v>
      </c>
      <c r="B70" s="137">
        <f t="shared" si="32"/>
        <v>183</v>
      </c>
      <c r="C70" s="137">
        <f>IF(Excitation!$L$11="Front",$AB34*1000/$AA$66*Excitation!$C$11/0.1,0)</f>
        <v>4.4965412615675053E-4</v>
      </c>
      <c r="D70" s="157">
        <f t="shared" si="33"/>
        <v>0.98</v>
      </c>
      <c r="E70" s="137">
        <f t="shared" si="34"/>
        <v>4.2744121232460691E-5</v>
      </c>
      <c r="F70" s="137">
        <f t="shared" si="35"/>
        <v>8.5488242464921383E-5</v>
      </c>
      <c r="G70" s="137">
        <f t="shared" si="36"/>
        <v>8.5488242464921383E-5</v>
      </c>
      <c r="H70" s="137">
        <f t="shared" si="37"/>
        <v>8.5488242464921383E-5</v>
      </c>
      <c r="I70" s="137">
        <f t="shared" si="38"/>
        <v>8.5488242464921383E-5</v>
      </c>
      <c r="J70" s="137">
        <f t="shared" si="39"/>
        <v>8.5488242464921383E-5</v>
      </c>
      <c r="K70" s="137">
        <f t="shared" si="40"/>
        <v>8.5488242464921383E-5</v>
      </c>
      <c r="L70" s="137">
        <f t="shared" si="41"/>
        <v>8.5488242464921383E-5</v>
      </c>
      <c r="M70" s="137">
        <f t="shared" si="42"/>
        <v>8.5488242464921383E-5</v>
      </c>
      <c r="N70" s="137">
        <f t="shared" si="43"/>
        <v>8.5488242464921383E-5</v>
      </c>
      <c r="O70" s="137">
        <f t="shared" si="44"/>
        <v>8.5488242464921383E-5</v>
      </c>
      <c r="P70" s="137">
        <f t="shared" si="45"/>
        <v>8.5488242464921383E-5</v>
      </c>
      <c r="Q70" s="137">
        <f t="shared" si="46"/>
        <v>8.5488242464921383E-5</v>
      </c>
      <c r="R70" s="137">
        <f t="shared" si="47"/>
        <v>8.5488242464921383E-5</v>
      </c>
      <c r="S70" s="137">
        <f t="shared" si="48"/>
        <v>8.5488242464921383E-5</v>
      </c>
      <c r="T70" s="137">
        <f t="shared" si="49"/>
        <v>8.5488242464921383E-5</v>
      </c>
      <c r="U70" s="137">
        <f t="shared" si="50"/>
        <v>8.5488242464921383E-5</v>
      </c>
      <c r="V70" s="137">
        <f t="shared" si="51"/>
        <v>8.5488242464921383E-5</v>
      </c>
      <c r="W70" s="137">
        <f t="shared" si="52"/>
        <v>8.5488242464921383E-5</v>
      </c>
      <c r="X70" s="137">
        <f t="shared" si="53"/>
        <v>8.5488242464921383E-5</v>
      </c>
      <c r="AB70" s="2" t="s">
        <v>405</v>
      </c>
      <c r="AC70" s="183">
        <f>(AF70*(AG70-$Z69)+AH70*($Z69-AE70))/(AG70-AE70)</f>
        <v>0.98</v>
      </c>
      <c r="AD70" s="182">
        <f>MATCH($Z69,Device!$C$39:$W$39)</f>
        <v>16</v>
      </c>
      <c r="AE70" s="182">
        <f>INDEX(Device!$C$39:$W$39,AD70)</f>
        <v>1000</v>
      </c>
      <c r="AF70" s="184">
        <f>INDEX(Device!$C$40:$W$40,AD70)</f>
        <v>0.98</v>
      </c>
      <c r="AG70" s="182">
        <f>INDEX(Device!$C$39:$W$39,AD70+1)</f>
        <v>1050</v>
      </c>
      <c r="AH70" s="184">
        <f>INDEX(Device!$C$40:$W$40,AD70+1)</f>
        <v>0.97</v>
      </c>
      <c r="AI70"/>
      <c r="AJ70"/>
      <c r="AK70"/>
      <c r="AL70"/>
      <c r="AM70"/>
      <c r="AN70"/>
      <c r="AO70"/>
      <c r="AP70"/>
      <c r="AQ70"/>
      <c r="AR70"/>
      <c r="AS70"/>
      <c r="AT70"/>
    </row>
    <row r="71" spans="1:46">
      <c r="A71" s="156">
        <f t="shared" si="31"/>
        <v>960</v>
      </c>
      <c r="B71" s="137">
        <f t="shared" si="32"/>
        <v>134</v>
      </c>
      <c r="C71" s="137">
        <f>IF(Excitation!$L$11="Front",$AB35*1000/$AA$66*Excitation!$C$11/0.1,0)</f>
        <v>9.4989060020821408E-4</v>
      </c>
      <c r="D71" s="157">
        <f t="shared" si="33"/>
        <v>0.98</v>
      </c>
      <c r="E71" s="137">
        <f t="shared" si="34"/>
        <v>9.0296600455792812E-5</v>
      </c>
      <c r="F71" s="137">
        <f t="shared" si="35"/>
        <v>1.8059320091158562E-4</v>
      </c>
      <c r="G71" s="137">
        <f t="shared" si="36"/>
        <v>1.8059320091158562E-4</v>
      </c>
      <c r="H71" s="137">
        <f t="shared" si="37"/>
        <v>1.8059320091158562E-4</v>
      </c>
      <c r="I71" s="137">
        <f t="shared" si="38"/>
        <v>1.8059320091158562E-4</v>
      </c>
      <c r="J71" s="137">
        <f t="shared" si="39"/>
        <v>1.8059320091158562E-4</v>
      </c>
      <c r="K71" s="137">
        <f t="shared" si="40"/>
        <v>1.8059320091158562E-4</v>
      </c>
      <c r="L71" s="137">
        <f t="shared" si="41"/>
        <v>1.8059320091158562E-4</v>
      </c>
      <c r="M71" s="137">
        <f t="shared" si="42"/>
        <v>1.8059320091158562E-4</v>
      </c>
      <c r="N71" s="137">
        <f t="shared" si="43"/>
        <v>1.8059320091158562E-4</v>
      </c>
      <c r="O71" s="137">
        <f t="shared" si="44"/>
        <v>1.8059320091158562E-4</v>
      </c>
      <c r="P71" s="137">
        <f t="shared" si="45"/>
        <v>1.8059320091158562E-4</v>
      </c>
      <c r="Q71" s="137">
        <f t="shared" si="46"/>
        <v>1.8059320091158562E-4</v>
      </c>
      <c r="R71" s="137">
        <f t="shared" si="47"/>
        <v>1.8059320091158562E-4</v>
      </c>
      <c r="S71" s="137">
        <f t="shared" si="48"/>
        <v>1.8059320091158562E-4</v>
      </c>
      <c r="T71" s="137">
        <f t="shared" si="49"/>
        <v>1.8059320091158562E-4</v>
      </c>
      <c r="U71" s="137">
        <f t="shared" si="50"/>
        <v>1.8059320091158562E-4</v>
      </c>
      <c r="V71" s="137">
        <f t="shared" si="51"/>
        <v>1.8059320091158562E-4</v>
      </c>
      <c r="W71" s="137">
        <f t="shared" si="52"/>
        <v>1.8059320091158562E-4</v>
      </c>
      <c r="X71" s="137">
        <f t="shared" si="53"/>
        <v>1.8059320091158562E-4</v>
      </c>
      <c r="AB71" s="2" t="s">
        <v>406</v>
      </c>
      <c r="AC71" s="183">
        <f>(AF71*(AG71-$Z69)+AH71*($Z69-AE71))/(AG71-AE71)</f>
        <v>0.98</v>
      </c>
      <c r="AD71" s="182">
        <f>MATCH($Z69,Device!$C$39:$W$39)</f>
        <v>16</v>
      </c>
      <c r="AE71" s="182">
        <f>INDEX(Device!$C$39:$W$39,AD71)</f>
        <v>1000</v>
      </c>
      <c r="AF71" s="184">
        <f>INDEX(Device!$C$41:$W$41,AD71)</f>
        <v>0.98</v>
      </c>
      <c r="AG71" s="182">
        <f>INDEX(Device!$C$39:$W$39,AD71+1)</f>
        <v>1050</v>
      </c>
      <c r="AH71" s="184">
        <f>INDEX(Device!$C$41:$W$41,AD71+1)</f>
        <v>0.97</v>
      </c>
      <c r="AI71"/>
      <c r="AJ71"/>
      <c r="AK71"/>
      <c r="AL71"/>
      <c r="AM71"/>
      <c r="AN71"/>
      <c r="AO71"/>
      <c r="AP71"/>
      <c r="AQ71"/>
      <c r="AR71"/>
      <c r="AS71"/>
      <c r="AT71"/>
    </row>
    <row r="72" spans="1:46">
      <c r="A72" s="156">
        <f t="shared" si="31"/>
        <v>990</v>
      </c>
      <c r="B72" s="137">
        <f t="shared" si="32"/>
        <v>79.2</v>
      </c>
      <c r="C72" s="137">
        <f>IF(Excitation!$L$11="Front",$AB36*1000/$AA$66*Excitation!$C$11/0.1,0)</f>
        <v>3.1466809715961636E-3</v>
      </c>
      <c r="D72" s="157">
        <f t="shared" si="33"/>
        <v>0.98</v>
      </c>
      <c r="E72" s="137">
        <f t="shared" si="34"/>
        <v>2.9912349315993123E-4</v>
      </c>
      <c r="F72" s="137">
        <f t="shared" si="35"/>
        <v>5.9824698631986246E-4</v>
      </c>
      <c r="G72" s="137">
        <f t="shared" si="36"/>
        <v>5.9824698631986246E-4</v>
      </c>
      <c r="H72" s="137">
        <f t="shared" si="37"/>
        <v>5.9824698631986246E-4</v>
      </c>
      <c r="I72" s="137">
        <f t="shared" si="38"/>
        <v>5.9824698631986246E-4</v>
      </c>
      <c r="J72" s="137">
        <f t="shared" si="39"/>
        <v>5.9824698631986246E-4</v>
      </c>
      <c r="K72" s="137">
        <f t="shared" si="40"/>
        <v>5.9824698631986246E-4</v>
      </c>
      <c r="L72" s="137">
        <f t="shared" si="41"/>
        <v>5.9824698631986246E-4</v>
      </c>
      <c r="M72" s="137">
        <f t="shared" si="42"/>
        <v>5.9824698631986246E-4</v>
      </c>
      <c r="N72" s="137">
        <f t="shared" si="43"/>
        <v>5.9824698631986246E-4</v>
      </c>
      <c r="O72" s="137">
        <f t="shared" si="44"/>
        <v>5.9824698631986246E-4</v>
      </c>
      <c r="P72" s="137">
        <f t="shared" si="45"/>
        <v>5.9824698631986246E-4</v>
      </c>
      <c r="Q72" s="137">
        <f t="shared" si="46"/>
        <v>5.9824698631986246E-4</v>
      </c>
      <c r="R72" s="137">
        <f t="shared" si="47"/>
        <v>5.9824698631986246E-4</v>
      </c>
      <c r="S72" s="137">
        <f t="shared" si="48"/>
        <v>5.9824698631986246E-4</v>
      </c>
      <c r="T72" s="137">
        <f t="shared" si="49"/>
        <v>5.9824698631986246E-4</v>
      </c>
      <c r="U72" s="137">
        <f t="shared" si="50"/>
        <v>5.9824698631986246E-4</v>
      </c>
      <c r="V72" s="137">
        <f t="shared" si="51"/>
        <v>5.9824698631986246E-4</v>
      </c>
      <c r="W72" s="137">
        <f t="shared" si="52"/>
        <v>5.9824698631986246E-4</v>
      </c>
      <c r="X72" s="137">
        <f t="shared" si="53"/>
        <v>5.9824698631986246E-4</v>
      </c>
      <c r="Z72"/>
      <c r="AA72"/>
      <c r="AB72"/>
      <c r="AC72"/>
      <c r="AD72"/>
      <c r="AE72"/>
      <c r="AF72"/>
      <c r="AG72"/>
      <c r="AH72"/>
      <c r="AI72"/>
      <c r="AJ72"/>
      <c r="AK72"/>
      <c r="AL72"/>
      <c r="AM72"/>
      <c r="AN72"/>
      <c r="AO72"/>
      <c r="AP72"/>
      <c r="AQ72"/>
      <c r="AR72"/>
      <c r="AS72"/>
      <c r="AT72"/>
    </row>
    <row r="73" spans="1:46">
      <c r="A73" s="156">
        <f t="shared" si="31"/>
        <v>1070</v>
      </c>
      <c r="B73" s="137">
        <f t="shared" si="32"/>
        <v>8</v>
      </c>
      <c r="C73" s="137">
        <f>IF(Excitation!$L$11="Front",$AB37*1000/$AA$66*Excitation!$C$11/0.1,0)</f>
        <v>3.9138964653049309E-3</v>
      </c>
      <c r="D73" s="157">
        <f t="shared" si="33"/>
        <v>0.97</v>
      </c>
      <c r="E73" s="137">
        <f t="shared" si="34"/>
        <v>3.6825851842054087E-4</v>
      </c>
      <c r="F73" s="137">
        <f t="shared" si="35"/>
        <v>7.3651703684108174E-4</v>
      </c>
      <c r="G73" s="137">
        <f t="shared" si="36"/>
        <v>7.3651703684108174E-4</v>
      </c>
      <c r="H73" s="137">
        <f t="shared" si="37"/>
        <v>7.3651703684108174E-4</v>
      </c>
      <c r="I73" s="137">
        <f t="shared" si="38"/>
        <v>7.3651703684108174E-4</v>
      </c>
      <c r="J73" s="137">
        <f t="shared" si="39"/>
        <v>7.3651703684108174E-4</v>
      </c>
      <c r="K73" s="137">
        <f t="shared" si="40"/>
        <v>7.3651703684108174E-4</v>
      </c>
      <c r="L73" s="137">
        <f t="shared" si="41"/>
        <v>7.3651703684108174E-4</v>
      </c>
      <c r="M73" s="137">
        <f t="shared" si="42"/>
        <v>7.3651703684108174E-4</v>
      </c>
      <c r="N73" s="137">
        <f t="shared" si="43"/>
        <v>7.3651703684108174E-4</v>
      </c>
      <c r="O73" s="137">
        <f t="shared" si="44"/>
        <v>7.3651703684108174E-4</v>
      </c>
      <c r="P73" s="137">
        <f t="shared" si="45"/>
        <v>7.3651703684108174E-4</v>
      </c>
      <c r="Q73" s="137">
        <f t="shared" si="46"/>
        <v>7.3651703684108174E-4</v>
      </c>
      <c r="R73" s="137">
        <f t="shared" si="47"/>
        <v>7.3651703684108174E-4</v>
      </c>
      <c r="S73" s="137">
        <f t="shared" si="48"/>
        <v>7.3651703684108174E-4</v>
      </c>
      <c r="T73" s="137">
        <f t="shared" si="49"/>
        <v>7.3651703684108174E-4</v>
      </c>
      <c r="U73" s="137">
        <f t="shared" si="50"/>
        <v>7.3651703684108174E-4</v>
      </c>
      <c r="V73" s="137">
        <f t="shared" si="51"/>
        <v>7.3651703684108174E-4</v>
      </c>
      <c r="W73" s="137">
        <f t="shared" si="52"/>
        <v>7.3651703684108174E-4</v>
      </c>
      <c r="X73" s="137">
        <f t="shared" si="53"/>
        <v>7.3651703684108174E-4</v>
      </c>
      <c r="Z73"/>
      <c r="AA73"/>
      <c r="AB73"/>
      <c r="AC73"/>
      <c r="AD73"/>
      <c r="AE73"/>
      <c r="AF73"/>
      <c r="AG73"/>
      <c r="AH73"/>
      <c r="AI73"/>
      <c r="AJ73"/>
      <c r="AK73"/>
      <c r="AL73"/>
      <c r="AM73"/>
      <c r="AN73"/>
      <c r="AO73"/>
      <c r="AP73"/>
      <c r="AQ73"/>
      <c r="AR73"/>
      <c r="AS73"/>
      <c r="AT73"/>
    </row>
    <row r="74" spans="1:46">
      <c r="A74" s="156">
        <f t="shared" si="31"/>
        <v>1120</v>
      </c>
      <c r="B74" s="137">
        <f t="shared" si="32"/>
        <v>2</v>
      </c>
      <c r="C74" s="137">
        <f>IF(Excitation!$L$11="Front",$AB38*1000/$AA$66*Excitation!$C$11/0.1,0)</f>
        <v>5.0552417511343572E-4</v>
      </c>
      <c r="D74" s="157">
        <f t="shared" si="33"/>
        <v>0.96599999999999997</v>
      </c>
      <c r="E74" s="137">
        <f t="shared" si="34"/>
        <v>4.7368626256479141E-5</v>
      </c>
      <c r="F74" s="137">
        <f t="shared" si="35"/>
        <v>9.4737252512958281E-5</v>
      </c>
      <c r="G74" s="137">
        <f t="shared" si="36"/>
        <v>9.4737252512958281E-5</v>
      </c>
      <c r="H74" s="137">
        <f t="shared" si="37"/>
        <v>9.4737252512958281E-5</v>
      </c>
      <c r="I74" s="137">
        <f t="shared" si="38"/>
        <v>9.4737252512958281E-5</v>
      </c>
      <c r="J74" s="137">
        <f t="shared" si="39"/>
        <v>9.4737252512958281E-5</v>
      </c>
      <c r="K74" s="137">
        <f t="shared" si="40"/>
        <v>9.4737252512958281E-5</v>
      </c>
      <c r="L74" s="137">
        <f t="shared" si="41"/>
        <v>9.4737252512958281E-5</v>
      </c>
      <c r="M74" s="137">
        <f t="shared" si="42"/>
        <v>9.4737252512958281E-5</v>
      </c>
      <c r="N74" s="137">
        <f t="shared" si="43"/>
        <v>9.4737252512958281E-5</v>
      </c>
      <c r="O74" s="137">
        <f t="shared" si="44"/>
        <v>9.4737252512958281E-5</v>
      </c>
      <c r="P74" s="137">
        <f t="shared" si="45"/>
        <v>9.4737252512958281E-5</v>
      </c>
      <c r="Q74" s="137">
        <f t="shared" si="46"/>
        <v>9.4737252512958281E-5</v>
      </c>
      <c r="R74" s="137">
        <f t="shared" si="47"/>
        <v>9.4737252512958281E-5</v>
      </c>
      <c r="S74" s="137">
        <f t="shared" si="48"/>
        <v>9.4737252512958281E-5</v>
      </c>
      <c r="T74" s="137">
        <f t="shared" si="49"/>
        <v>9.4737252512958281E-5</v>
      </c>
      <c r="U74" s="137">
        <f t="shared" si="50"/>
        <v>9.4737252512958281E-5</v>
      </c>
      <c r="V74" s="137">
        <f t="shared" si="51"/>
        <v>9.4737252512958281E-5</v>
      </c>
      <c r="W74" s="137">
        <f t="shared" si="52"/>
        <v>9.4737252512958281E-5</v>
      </c>
      <c r="X74" s="137">
        <f t="shared" si="53"/>
        <v>9.4737252512958281E-5</v>
      </c>
      <c r="Z74"/>
      <c r="AA74"/>
      <c r="AB74"/>
      <c r="AC74"/>
      <c r="AD74"/>
      <c r="AE74"/>
      <c r="AF74"/>
      <c r="AG74"/>
      <c r="AH74"/>
      <c r="AI74"/>
      <c r="AJ74"/>
      <c r="AK74"/>
      <c r="AL74"/>
      <c r="AM74"/>
      <c r="AN74"/>
      <c r="AO74"/>
      <c r="AP74"/>
      <c r="AQ74"/>
      <c r="AR74"/>
      <c r="AS74"/>
      <c r="AT74"/>
    </row>
    <row r="75" spans="1:46">
      <c r="A75" s="156">
        <f t="shared" si="31"/>
        <v>1140</v>
      </c>
      <c r="B75" s="137">
        <f t="shared" si="32"/>
        <v>1</v>
      </c>
      <c r="C75" s="137">
        <f>IF(Excitation!$L$11="Front",$AB39*1000/$AA$66*Excitation!$C$11/0.1,0)</f>
        <v>5.9132460743977367E-4</v>
      </c>
      <c r="D75" s="157">
        <f t="shared" si="33"/>
        <v>0.96199999999999986</v>
      </c>
      <c r="E75" s="137">
        <f t="shared" si="34"/>
        <v>5.5178864418635019E-5</v>
      </c>
      <c r="F75" s="137">
        <f t="shared" si="35"/>
        <v>1.1035772883727004E-4</v>
      </c>
      <c r="G75" s="137">
        <f t="shared" si="36"/>
        <v>1.1035772883727004E-4</v>
      </c>
      <c r="H75" s="137">
        <f t="shared" si="37"/>
        <v>1.1035772883727004E-4</v>
      </c>
      <c r="I75" s="137">
        <f t="shared" si="38"/>
        <v>1.1035772883727004E-4</v>
      </c>
      <c r="J75" s="137">
        <f t="shared" si="39"/>
        <v>1.1035772883727004E-4</v>
      </c>
      <c r="K75" s="137">
        <f t="shared" si="40"/>
        <v>1.1035772883727004E-4</v>
      </c>
      <c r="L75" s="137">
        <f t="shared" si="41"/>
        <v>1.1035772883727004E-4</v>
      </c>
      <c r="M75" s="137">
        <f t="shared" si="42"/>
        <v>1.1035772883727004E-4</v>
      </c>
      <c r="N75" s="137">
        <f t="shared" si="43"/>
        <v>1.1035772883727004E-4</v>
      </c>
      <c r="O75" s="137">
        <f t="shared" si="44"/>
        <v>1.1035772883727004E-4</v>
      </c>
      <c r="P75" s="137">
        <f t="shared" si="45"/>
        <v>1.1035772883727004E-4</v>
      </c>
      <c r="Q75" s="137">
        <f t="shared" si="46"/>
        <v>1.1035772883727004E-4</v>
      </c>
      <c r="R75" s="137">
        <f t="shared" si="47"/>
        <v>1.1035772883727004E-4</v>
      </c>
      <c r="S75" s="137">
        <f t="shared" si="48"/>
        <v>1.1035772883727004E-4</v>
      </c>
      <c r="T75" s="137">
        <f t="shared" si="49"/>
        <v>1.1035772883727004E-4</v>
      </c>
      <c r="U75" s="137">
        <f t="shared" si="50"/>
        <v>1.1035772883727004E-4</v>
      </c>
      <c r="V75" s="137">
        <f t="shared" si="51"/>
        <v>1.1035772883727004E-4</v>
      </c>
      <c r="W75" s="137">
        <f t="shared" si="52"/>
        <v>1.1035772883727004E-4</v>
      </c>
      <c r="X75" s="137">
        <f t="shared" si="53"/>
        <v>1.1035772883727004E-4</v>
      </c>
      <c r="Z75"/>
      <c r="AA75"/>
      <c r="AB75"/>
      <c r="AC75"/>
      <c r="AD75"/>
      <c r="AE75"/>
      <c r="AF75"/>
      <c r="AG75"/>
      <c r="AH75"/>
      <c r="AI75"/>
      <c r="AJ75"/>
      <c r="AK75"/>
      <c r="AL75"/>
      <c r="AM75"/>
      <c r="AN75"/>
      <c r="AO75"/>
      <c r="AP75"/>
      <c r="AQ75"/>
      <c r="AR75"/>
      <c r="AS75"/>
      <c r="AT75"/>
    </row>
    <row r="76" spans="1:46">
      <c r="A76" s="156">
        <f t="shared" si="31"/>
        <v>1180</v>
      </c>
      <c r="B76" s="137">
        <f t="shared" si="32"/>
        <v>6.5000065000064999E-2</v>
      </c>
      <c r="C76" s="137">
        <f>IF(Excitation!$L$11="Front",$AB40*1000/$AA$66*Excitation!$C$11/0.1,0)</f>
        <v>1.6212290991895265E-3</v>
      </c>
      <c r="D76" s="157">
        <f t="shared" si="33"/>
        <v>0.96</v>
      </c>
      <c r="E76" s="137">
        <f t="shared" si="34"/>
        <v>1.5096885371652867E-4</v>
      </c>
      <c r="F76" s="137">
        <f t="shared" si="35"/>
        <v>3.0193770743305734E-4</v>
      </c>
      <c r="G76" s="137">
        <f t="shared" si="36"/>
        <v>3.0193770743305734E-4</v>
      </c>
      <c r="H76" s="137">
        <f t="shared" si="37"/>
        <v>3.0193770743305734E-4</v>
      </c>
      <c r="I76" s="137">
        <f t="shared" si="38"/>
        <v>3.0193770743305734E-4</v>
      </c>
      <c r="J76" s="137">
        <f t="shared" si="39"/>
        <v>3.0193770743305734E-4</v>
      </c>
      <c r="K76" s="137">
        <f t="shared" si="40"/>
        <v>3.0193770743305734E-4</v>
      </c>
      <c r="L76" s="137">
        <f t="shared" si="41"/>
        <v>3.0193770743305734E-4</v>
      </c>
      <c r="M76" s="137">
        <f t="shared" si="42"/>
        <v>3.0193770743305734E-4</v>
      </c>
      <c r="N76" s="137">
        <f t="shared" si="43"/>
        <v>3.0193770743305734E-4</v>
      </c>
      <c r="O76" s="137">
        <f t="shared" si="44"/>
        <v>3.0193770743305734E-4</v>
      </c>
      <c r="P76" s="137">
        <f t="shared" si="45"/>
        <v>3.0193770743305734E-4</v>
      </c>
      <c r="Q76" s="137">
        <f t="shared" si="46"/>
        <v>3.0193770743305734E-4</v>
      </c>
      <c r="R76" s="137">
        <f t="shared" si="47"/>
        <v>3.0193770743305734E-4</v>
      </c>
      <c r="S76" s="137">
        <f t="shared" si="48"/>
        <v>3.0193770743305734E-4</v>
      </c>
      <c r="T76" s="137">
        <f t="shared" si="49"/>
        <v>3.0193770743305734E-4</v>
      </c>
      <c r="U76" s="137">
        <f t="shared" si="50"/>
        <v>3.0193770743305734E-4</v>
      </c>
      <c r="V76" s="137">
        <f t="shared" si="51"/>
        <v>3.0193770743305734E-4</v>
      </c>
      <c r="W76" s="137">
        <f t="shared" si="52"/>
        <v>3.0193770743305734E-4</v>
      </c>
      <c r="X76" s="137">
        <f t="shared" si="53"/>
        <v>3.0193770743305734E-4</v>
      </c>
      <c r="Z76"/>
      <c r="AA76"/>
      <c r="AB76"/>
      <c r="AC76"/>
      <c r="AD76"/>
      <c r="AE76"/>
      <c r="AF76"/>
      <c r="AG76"/>
      <c r="AH76"/>
      <c r="AI76"/>
      <c r="AJ76"/>
      <c r="AK76"/>
      <c r="AL76"/>
      <c r="AM76"/>
      <c r="AN76"/>
      <c r="AO76"/>
      <c r="AP76"/>
      <c r="AQ76"/>
      <c r="AR76"/>
      <c r="AS76"/>
      <c r="AT76"/>
    </row>
    <row r="77" spans="1:46">
      <c r="A77" s="156">
        <f t="shared" si="31"/>
        <v>1220</v>
      </c>
      <c r="B77" s="137">
        <f t="shared" si="32"/>
        <v>8.2000000000000007E-3</v>
      </c>
      <c r="C77" s="137">
        <f>IF(Excitation!$L$11="Front",$AB41*1000/$AA$66*Excitation!$C$11/0.1,0)</f>
        <v>2.2278182021478231E-3</v>
      </c>
      <c r="D77" s="157">
        <f t="shared" si="33"/>
        <v>0.96</v>
      </c>
      <c r="E77" s="137">
        <f t="shared" si="34"/>
        <v>2.0745443098400528E-4</v>
      </c>
      <c r="F77" s="137">
        <f t="shared" si="35"/>
        <v>4.1490886196801055E-4</v>
      </c>
      <c r="G77" s="137">
        <f t="shared" si="36"/>
        <v>4.1490886196801055E-4</v>
      </c>
      <c r="H77" s="137">
        <f t="shared" si="37"/>
        <v>4.1490886196801055E-4</v>
      </c>
      <c r="I77" s="137">
        <f t="shared" si="38"/>
        <v>4.1490886196801055E-4</v>
      </c>
      <c r="J77" s="137">
        <f t="shared" si="39"/>
        <v>4.1490886196801055E-4</v>
      </c>
      <c r="K77" s="137">
        <f t="shared" si="40"/>
        <v>4.1490886196801055E-4</v>
      </c>
      <c r="L77" s="137">
        <f t="shared" si="41"/>
        <v>4.1490886196801055E-4</v>
      </c>
      <c r="M77" s="137">
        <f t="shared" si="42"/>
        <v>4.1490886196801055E-4</v>
      </c>
      <c r="N77" s="137">
        <f t="shared" si="43"/>
        <v>4.1490886196801055E-4</v>
      </c>
      <c r="O77" s="137">
        <f t="shared" si="44"/>
        <v>4.1490886196801055E-4</v>
      </c>
      <c r="P77" s="137">
        <f t="shared" si="45"/>
        <v>4.1490886196801055E-4</v>
      </c>
      <c r="Q77" s="137">
        <f t="shared" si="46"/>
        <v>4.1490886196801055E-4</v>
      </c>
      <c r="R77" s="137">
        <f t="shared" si="47"/>
        <v>4.1490886196801055E-4</v>
      </c>
      <c r="S77" s="137">
        <f t="shared" si="48"/>
        <v>4.1490886196801055E-4</v>
      </c>
      <c r="T77" s="137">
        <f t="shared" si="49"/>
        <v>4.1490886196801055E-4</v>
      </c>
      <c r="U77" s="137">
        <f t="shared" si="50"/>
        <v>4.1490886196801055E-4</v>
      </c>
      <c r="V77" s="137">
        <f t="shared" si="51"/>
        <v>4.1490886196801055E-4</v>
      </c>
      <c r="W77" s="137">
        <f t="shared" si="52"/>
        <v>4.1490886196801055E-4</v>
      </c>
      <c r="X77" s="137">
        <f t="shared" si="53"/>
        <v>4.1490886196801055E-4</v>
      </c>
      <c r="Z77"/>
      <c r="AA77"/>
      <c r="AB77"/>
      <c r="AC77"/>
      <c r="AD77"/>
      <c r="AE77"/>
      <c r="AF77"/>
      <c r="AG77"/>
      <c r="AH77"/>
      <c r="AI77"/>
      <c r="AJ77"/>
      <c r="AK77"/>
      <c r="AL77"/>
      <c r="AM77"/>
      <c r="AN77"/>
      <c r="AO77"/>
      <c r="AP77"/>
      <c r="AQ77"/>
      <c r="AR77"/>
      <c r="AS77"/>
      <c r="AT77"/>
    </row>
    <row r="78" spans="1:46">
      <c r="A78" s="156">
        <f t="shared" si="31"/>
        <v>1280</v>
      </c>
      <c r="B78" s="137">
        <f t="shared" si="32"/>
        <v>1.2E-4</v>
      </c>
      <c r="C78" s="137">
        <f>IF(Excitation!$L$11="Front",$AB42*1000/$AA$66*Excitation!$C$11/0.1,0)</f>
        <v>2.7855210122690204E-3</v>
      </c>
      <c r="D78" s="157">
        <f t="shared" si="33"/>
        <v>0.95999999999999985</v>
      </c>
      <c r="E78" s="137">
        <f t="shared" si="34"/>
        <v>2.593877166624911E-4</v>
      </c>
      <c r="F78" s="137">
        <f t="shared" si="35"/>
        <v>5.187754333249822E-4</v>
      </c>
      <c r="G78" s="137">
        <f t="shared" si="36"/>
        <v>5.187754333249822E-4</v>
      </c>
      <c r="H78" s="137">
        <f t="shared" si="37"/>
        <v>5.187754333249822E-4</v>
      </c>
      <c r="I78" s="137">
        <f t="shared" si="38"/>
        <v>5.187754333249822E-4</v>
      </c>
      <c r="J78" s="137">
        <f t="shared" si="39"/>
        <v>5.187754333249822E-4</v>
      </c>
      <c r="K78" s="137">
        <f t="shared" si="40"/>
        <v>5.187754333249822E-4</v>
      </c>
      <c r="L78" s="137">
        <f t="shared" si="41"/>
        <v>5.187754333249822E-4</v>
      </c>
      <c r="M78" s="137">
        <f t="shared" si="42"/>
        <v>5.187754333249822E-4</v>
      </c>
      <c r="N78" s="137">
        <f t="shared" si="43"/>
        <v>5.187754333249822E-4</v>
      </c>
      <c r="O78" s="137">
        <f t="shared" si="44"/>
        <v>5.187754333249822E-4</v>
      </c>
      <c r="P78" s="137">
        <f t="shared" si="45"/>
        <v>5.187754333249822E-4</v>
      </c>
      <c r="Q78" s="137">
        <f t="shared" si="46"/>
        <v>5.187754333249822E-4</v>
      </c>
      <c r="R78" s="137">
        <f t="shared" si="47"/>
        <v>5.187754333249822E-4</v>
      </c>
      <c r="S78" s="137">
        <f t="shared" si="48"/>
        <v>5.187754333249822E-4</v>
      </c>
      <c r="T78" s="137">
        <f t="shared" si="49"/>
        <v>5.187754333249822E-4</v>
      </c>
      <c r="U78" s="137">
        <f t="shared" si="50"/>
        <v>5.187754333249822E-4</v>
      </c>
      <c r="V78" s="137">
        <f t="shared" si="51"/>
        <v>5.187754333249822E-4</v>
      </c>
      <c r="W78" s="137">
        <f t="shared" si="52"/>
        <v>5.187754333249822E-4</v>
      </c>
      <c r="X78" s="137">
        <f t="shared" si="53"/>
        <v>5.187754333249822E-4</v>
      </c>
      <c r="Z78"/>
      <c r="AA78"/>
      <c r="AB78"/>
      <c r="AC78"/>
      <c r="AD78"/>
      <c r="AE78"/>
      <c r="AF78"/>
      <c r="AG78"/>
      <c r="AH78"/>
      <c r="AI78"/>
      <c r="AJ78"/>
      <c r="AK78"/>
      <c r="AL78"/>
      <c r="AM78"/>
      <c r="AN78"/>
      <c r="AO78"/>
      <c r="AP78"/>
      <c r="AQ78"/>
      <c r="AR78"/>
      <c r="AS78"/>
      <c r="AT78"/>
    </row>
    <row r="79" spans="1:46">
      <c r="A79" s="156">
        <f t="shared" si="31"/>
        <v>1360</v>
      </c>
      <c r="B79" s="137">
        <f t="shared" si="32"/>
        <v>9.9999999999999995E-7</v>
      </c>
      <c r="C79" s="137">
        <f>IF(Excitation!$L$11="Front",$AB43*1000/$AA$66*Excitation!$C$11/0.1,0)</f>
        <v>5.5830141778859027E-4</v>
      </c>
      <c r="D79" s="157">
        <f t="shared" si="33"/>
        <v>0.96</v>
      </c>
      <c r="E79" s="137">
        <f t="shared" si="34"/>
        <v>5.1989028024473516E-5</v>
      </c>
      <c r="F79" s="137">
        <f t="shared" si="35"/>
        <v>1.0397805604894703E-4</v>
      </c>
      <c r="G79" s="137">
        <f t="shared" si="36"/>
        <v>1.0397805604894703E-4</v>
      </c>
      <c r="H79" s="137">
        <f t="shared" si="37"/>
        <v>1.0397805604894703E-4</v>
      </c>
      <c r="I79" s="137">
        <f t="shared" si="38"/>
        <v>1.0397805604894703E-4</v>
      </c>
      <c r="J79" s="137">
        <f t="shared" si="39"/>
        <v>1.0397805604894703E-4</v>
      </c>
      <c r="K79" s="137">
        <f t="shared" si="40"/>
        <v>1.0397805604894703E-4</v>
      </c>
      <c r="L79" s="137">
        <f t="shared" si="41"/>
        <v>1.0397805604894703E-4</v>
      </c>
      <c r="M79" s="137">
        <f t="shared" si="42"/>
        <v>1.0397805604894703E-4</v>
      </c>
      <c r="N79" s="137">
        <f t="shared" si="43"/>
        <v>1.0397805604894703E-4</v>
      </c>
      <c r="O79" s="137">
        <f t="shared" si="44"/>
        <v>1.0397805604894703E-4</v>
      </c>
      <c r="P79" s="137">
        <f t="shared" si="45"/>
        <v>1.0397805604894703E-4</v>
      </c>
      <c r="Q79" s="137">
        <f t="shared" si="46"/>
        <v>1.0397805604894703E-4</v>
      </c>
      <c r="R79" s="137">
        <f t="shared" si="47"/>
        <v>1.0397805604894703E-4</v>
      </c>
      <c r="S79" s="137">
        <f t="shared" si="48"/>
        <v>1.0397805604894703E-4</v>
      </c>
      <c r="T79" s="137">
        <f t="shared" si="49"/>
        <v>1.0397805604894703E-4</v>
      </c>
      <c r="U79" s="137">
        <f t="shared" si="50"/>
        <v>1.0397805604894703E-4</v>
      </c>
      <c r="V79" s="137">
        <f t="shared" si="51"/>
        <v>1.0397805604894703E-4</v>
      </c>
      <c r="W79" s="137">
        <f t="shared" si="52"/>
        <v>1.0397805604894703E-4</v>
      </c>
      <c r="X79" s="137">
        <f t="shared" si="53"/>
        <v>1.0397805604894703E-4</v>
      </c>
      <c r="Z79"/>
      <c r="AA79"/>
      <c r="AB79"/>
      <c r="AC79"/>
      <c r="AD79"/>
      <c r="AE79"/>
      <c r="AF79"/>
      <c r="AG79"/>
      <c r="AH79"/>
      <c r="AI79"/>
      <c r="AJ79"/>
      <c r="AK79"/>
      <c r="AL79"/>
      <c r="AM79"/>
      <c r="AN79"/>
      <c r="AO79"/>
      <c r="AP79"/>
      <c r="AQ79"/>
      <c r="AR79"/>
      <c r="AS79"/>
      <c r="AT79"/>
    </row>
    <row r="80" spans="1:46">
      <c r="A80" s="156">
        <f t="shared" si="31"/>
        <v>1460</v>
      </c>
      <c r="B80" s="137">
        <f t="shared" si="32"/>
        <v>9.9999999999999995E-7</v>
      </c>
      <c r="C80" s="137">
        <f>IF(Excitation!$L$11="Front",$AB44*1000/$AA$66*Excitation!$C$11/0.1,0)</f>
        <v>8.3116674617525813E-4</v>
      </c>
      <c r="D80" s="157">
        <f t="shared" si="33"/>
        <v>0.96</v>
      </c>
      <c r="E80" s="137">
        <f t="shared" si="34"/>
        <v>7.7398247403840016E-5</v>
      </c>
      <c r="F80" s="137">
        <f t="shared" si="35"/>
        <v>1.5479649480768003E-4</v>
      </c>
      <c r="G80" s="137">
        <f t="shared" si="36"/>
        <v>1.5479649480768003E-4</v>
      </c>
      <c r="H80" s="137">
        <f t="shared" si="37"/>
        <v>1.5479649480768003E-4</v>
      </c>
      <c r="I80" s="137">
        <f t="shared" si="38"/>
        <v>1.5479649480768003E-4</v>
      </c>
      <c r="J80" s="137">
        <f t="shared" si="39"/>
        <v>1.5479649480768003E-4</v>
      </c>
      <c r="K80" s="137">
        <f t="shared" si="40"/>
        <v>1.5479649480768003E-4</v>
      </c>
      <c r="L80" s="137">
        <f t="shared" si="41"/>
        <v>1.5479649480768003E-4</v>
      </c>
      <c r="M80" s="137">
        <f t="shared" si="42"/>
        <v>1.5479649480768003E-4</v>
      </c>
      <c r="N80" s="137">
        <f t="shared" si="43"/>
        <v>1.5479649480768003E-4</v>
      </c>
      <c r="O80" s="137">
        <f t="shared" si="44"/>
        <v>1.5479649480768003E-4</v>
      </c>
      <c r="P80" s="137">
        <f t="shared" si="45"/>
        <v>1.5479649480768003E-4</v>
      </c>
      <c r="Q80" s="137">
        <f t="shared" si="46"/>
        <v>1.5479649480768003E-4</v>
      </c>
      <c r="R80" s="137">
        <f t="shared" si="47"/>
        <v>1.5479649480768003E-4</v>
      </c>
      <c r="S80" s="137">
        <f t="shared" si="48"/>
        <v>1.5479649480768003E-4</v>
      </c>
      <c r="T80" s="137">
        <f t="shared" si="49"/>
        <v>1.5479649480768003E-4</v>
      </c>
      <c r="U80" s="137">
        <f t="shared" si="50"/>
        <v>1.5479649480768003E-4</v>
      </c>
      <c r="V80" s="137">
        <f t="shared" si="51"/>
        <v>1.5479649480768003E-4</v>
      </c>
      <c r="W80" s="137">
        <f t="shared" si="52"/>
        <v>1.5479649480768003E-4</v>
      </c>
      <c r="X80" s="137">
        <f t="shared" si="53"/>
        <v>1.5479649480768003E-4</v>
      </c>
      <c r="Z80"/>
      <c r="AA80"/>
      <c r="AB80"/>
      <c r="AC80"/>
      <c r="AD80"/>
      <c r="AE80"/>
      <c r="AF80"/>
      <c r="AG80"/>
      <c r="AH80"/>
      <c r="AI80"/>
      <c r="AJ80"/>
      <c r="AK80"/>
      <c r="AL80"/>
      <c r="AM80"/>
      <c r="AN80"/>
      <c r="AO80"/>
      <c r="AP80"/>
      <c r="AQ80"/>
      <c r="AR80"/>
      <c r="AS80"/>
      <c r="AT80"/>
    </row>
    <row r="81" spans="1:46">
      <c r="A81" s="156">
        <f t="shared" si="31"/>
        <v>1540</v>
      </c>
      <c r="B81" s="137">
        <f t="shared" si="32"/>
        <v>9.9999999999999995E-7</v>
      </c>
      <c r="C81" s="137">
        <f>IF(Excitation!$L$11="Front",$AB45*1000/$AA$66*Excitation!$C$11/0.1,0)</f>
        <v>1.9195352534403991E-3</v>
      </c>
      <c r="D81" s="157">
        <f t="shared" si="33"/>
        <v>0.96</v>
      </c>
      <c r="E81" s="137">
        <f t="shared" si="34"/>
        <v>1.7874712280036993E-4</v>
      </c>
      <c r="F81" s="137">
        <f t="shared" si="35"/>
        <v>3.5749424560073986E-4</v>
      </c>
      <c r="G81" s="137">
        <f t="shared" si="36"/>
        <v>3.5749424560073986E-4</v>
      </c>
      <c r="H81" s="137">
        <f t="shared" si="37"/>
        <v>3.5749424560073986E-4</v>
      </c>
      <c r="I81" s="137">
        <f t="shared" si="38"/>
        <v>3.5749424560073986E-4</v>
      </c>
      <c r="J81" s="137">
        <f t="shared" si="39"/>
        <v>3.5749424560073986E-4</v>
      </c>
      <c r="K81" s="137">
        <f t="shared" si="40"/>
        <v>3.5749424560073986E-4</v>
      </c>
      <c r="L81" s="137">
        <f t="shared" si="41"/>
        <v>3.5749424560073986E-4</v>
      </c>
      <c r="M81" s="137">
        <f t="shared" si="42"/>
        <v>3.5749424560073986E-4</v>
      </c>
      <c r="N81" s="137">
        <f t="shared" si="43"/>
        <v>3.5749424560073986E-4</v>
      </c>
      <c r="O81" s="137">
        <f t="shared" si="44"/>
        <v>3.5749424560073986E-4</v>
      </c>
      <c r="P81" s="137">
        <f t="shared" si="45"/>
        <v>3.5749424560073986E-4</v>
      </c>
      <c r="Q81" s="137">
        <f t="shared" si="46"/>
        <v>3.5749424560073986E-4</v>
      </c>
      <c r="R81" s="137">
        <f t="shared" si="47"/>
        <v>3.5749424560073986E-4</v>
      </c>
      <c r="S81" s="137">
        <f t="shared" si="48"/>
        <v>3.5749424560073986E-4</v>
      </c>
      <c r="T81" s="137">
        <f t="shared" si="49"/>
        <v>3.5749424560073986E-4</v>
      </c>
      <c r="U81" s="137">
        <f t="shared" si="50"/>
        <v>3.5749424560073986E-4</v>
      </c>
      <c r="V81" s="137">
        <f t="shared" si="51"/>
        <v>3.5749424560073986E-4</v>
      </c>
      <c r="W81" s="137">
        <f t="shared" si="52"/>
        <v>3.5749424560073986E-4</v>
      </c>
      <c r="X81" s="137">
        <f t="shared" si="53"/>
        <v>3.5749424560073986E-4</v>
      </c>
      <c r="Z81"/>
      <c r="AA81"/>
      <c r="AB81"/>
      <c r="AC81"/>
      <c r="AD81"/>
      <c r="AE81"/>
      <c r="AF81"/>
      <c r="AG81"/>
      <c r="AH81"/>
      <c r="AI81"/>
      <c r="AJ81"/>
      <c r="AK81"/>
      <c r="AL81"/>
      <c r="AM81"/>
      <c r="AN81"/>
      <c r="AO81"/>
      <c r="AP81"/>
      <c r="AQ81"/>
      <c r="AR81"/>
      <c r="AS81"/>
      <c r="AT81"/>
    </row>
    <row r="82" spans="1:46">
      <c r="A82" s="156">
        <f t="shared" si="31"/>
        <v>1580</v>
      </c>
      <c r="B82" s="137">
        <f t="shared" si="32"/>
        <v>9.9999999999999995E-7</v>
      </c>
      <c r="C82" s="137">
        <f>IF(Excitation!$L$11="Front",$AB46*1000/$AA$66*Excitation!$C$11/0.1,0)</f>
        <v>1.1084218641228085E-3</v>
      </c>
      <c r="D82" s="157">
        <f t="shared" si="33"/>
        <v>0.95999999999999985</v>
      </c>
      <c r="E82" s="137">
        <f t="shared" si="34"/>
        <v>1.0321624398711589E-4</v>
      </c>
      <c r="F82" s="137">
        <f t="shared" si="35"/>
        <v>2.0643248797423179E-4</v>
      </c>
      <c r="G82" s="137">
        <f t="shared" si="36"/>
        <v>2.0643248797423179E-4</v>
      </c>
      <c r="H82" s="137">
        <f t="shared" si="37"/>
        <v>2.0643248797423179E-4</v>
      </c>
      <c r="I82" s="137">
        <f t="shared" si="38"/>
        <v>2.0643248797423179E-4</v>
      </c>
      <c r="J82" s="137">
        <f t="shared" si="39"/>
        <v>2.0643248797423179E-4</v>
      </c>
      <c r="K82" s="137">
        <f t="shared" si="40"/>
        <v>2.0643248797423179E-4</v>
      </c>
      <c r="L82" s="137">
        <f t="shared" si="41"/>
        <v>2.0643248797423179E-4</v>
      </c>
      <c r="M82" s="137">
        <f t="shared" si="42"/>
        <v>2.0643248797423179E-4</v>
      </c>
      <c r="N82" s="137">
        <f t="shared" si="43"/>
        <v>2.0643248797423179E-4</v>
      </c>
      <c r="O82" s="137">
        <f t="shared" si="44"/>
        <v>2.0643248797423179E-4</v>
      </c>
      <c r="P82" s="137">
        <f t="shared" si="45"/>
        <v>2.0643248797423179E-4</v>
      </c>
      <c r="Q82" s="137">
        <f t="shared" si="46"/>
        <v>2.0643248797423179E-4</v>
      </c>
      <c r="R82" s="137">
        <f t="shared" si="47"/>
        <v>2.0643248797423179E-4</v>
      </c>
      <c r="S82" s="137">
        <f t="shared" si="48"/>
        <v>2.0643248797423179E-4</v>
      </c>
      <c r="T82" s="137">
        <f t="shared" si="49"/>
        <v>2.0643248797423179E-4</v>
      </c>
      <c r="U82" s="137">
        <f t="shared" si="50"/>
        <v>2.0643248797423179E-4</v>
      </c>
      <c r="V82" s="137">
        <f t="shared" si="51"/>
        <v>2.0643248797423179E-4</v>
      </c>
      <c r="W82" s="137">
        <f t="shared" si="52"/>
        <v>2.0643248797423179E-4</v>
      </c>
      <c r="X82" s="137">
        <f t="shared" si="53"/>
        <v>2.0643248797423179E-4</v>
      </c>
      <c r="AI82"/>
      <c r="AJ82"/>
      <c r="AK82"/>
      <c r="AL82"/>
      <c r="AM82"/>
      <c r="AN82"/>
      <c r="AO82"/>
      <c r="AP82"/>
      <c r="AQ82"/>
      <c r="AR82"/>
      <c r="AS82"/>
      <c r="AT82"/>
    </row>
    <row r="83" spans="1:46">
      <c r="A83" s="156">
        <f t="shared" si="31"/>
        <v>1610</v>
      </c>
      <c r="B83" s="137">
        <f t="shared" si="32"/>
        <v>9.9999999999999995E-7</v>
      </c>
      <c r="C83" s="137">
        <f>IF(Excitation!$L$11="Front",$AB47*1000/$AA$66*Excitation!$C$11/0.1,0)</f>
        <v>9.1557042727767916E-4</v>
      </c>
      <c r="D83" s="157">
        <f t="shared" si="33"/>
        <v>0.96</v>
      </c>
      <c r="E83" s="137">
        <f t="shared" si="34"/>
        <v>8.5257918188097467E-5</v>
      </c>
      <c r="F83" s="137">
        <f t="shared" si="35"/>
        <v>1.7051583637619493E-4</v>
      </c>
      <c r="G83" s="137">
        <f t="shared" si="36"/>
        <v>1.7051583637619493E-4</v>
      </c>
      <c r="H83" s="137">
        <f t="shared" si="37"/>
        <v>1.7051583637619493E-4</v>
      </c>
      <c r="I83" s="137">
        <f t="shared" si="38"/>
        <v>1.7051583637619493E-4</v>
      </c>
      <c r="J83" s="137">
        <f t="shared" si="39"/>
        <v>1.7051583637619493E-4</v>
      </c>
      <c r="K83" s="137">
        <f t="shared" si="40"/>
        <v>1.7051583637619493E-4</v>
      </c>
      <c r="L83" s="137">
        <f t="shared" si="41"/>
        <v>1.7051583637619493E-4</v>
      </c>
      <c r="M83" s="137">
        <f t="shared" si="42"/>
        <v>1.7051583637619493E-4</v>
      </c>
      <c r="N83" s="137">
        <f t="shared" si="43"/>
        <v>1.7051583637619493E-4</v>
      </c>
      <c r="O83" s="137">
        <f t="shared" si="44"/>
        <v>1.7051583637619493E-4</v>
      </c>
      <c r="P83" s="137">
        <f t="shared" si="45"/>
        <v>1.7051583637619493E-4</v>
      </c>
      <c r="Q83" s="137">
        <f t="shared" si="46"/>
        <v>1.7051583637619493E-4</v>
      </c>
      <c r="R83" s="137">
        <f t="shared" si="47"/>
        <v>1.7051583637619493E-4</v>
      </c>
      <c r="S83" s="137">
        <f t="shared" si="48"/>
        <v>1.7051583637619493E-4</v>
      </c>
      <c r="T83" s="137">
        <f t="shared" si="49"/>
        <v>1.7051583637619493E-4</v>
      </c>
      <c r="U83" s="137">
        <f t="shared" si="50"/>
        <v>1.7051583637619493E-4</v>
      </c>
      <c r="V83" s="137">
        <f t="shared" si="51"/>
        <v>1.7051583637619493E-4</v>
      </c>
      <c r="W83" s="137">
        <f t="shared" si="52"/>
        <v>1.7051583637619493E-4</v>
      </c>
      <c r="X83" s="137">
        <f t="shared" si="53"/>
        <v>1.7051583637619493E-4</v>
      </c>
    </row>
    <row r="84" spans="1:46">
      <c r="A84" s="156">
        <f t="shared" si="31"/>
        <v>1640</v>
      </c>
      <c r="B84" s="137">
        <f t="shared" si="32"/>
        <v>9.9999999999999995E-7</v>
      </c>
      <c r="C84" s="137">
        <f>IF(Excitation!$L$11="Front",$AB48*1000/$AA$66*Excitation!$C$11/0.1,0)</f>
        <v>1.8965886261903318E-3</v>
      </c>
      <c r="D84" s="157">
        <f t="shared" si="33"/>
        <v>0.96</v>
      </c>
      <c r="E84" s="137">
        <f t="shared" si="34"/>
        <v>1.7661033287084366E-4</v>
      </c>
      <c r="F84" s="137">
        <f t="shared" si="35"/>
        <v>3.5322066574168732E-4</v>
      </c>
      <c r="G84" s="137">
        <f t="shared" si="36"/>
        <v>3.5322066574168732E-4</v>
      </c>
      <c r="H84" s="137">
        <f t="shared" si="37"/>
        <v>3.5322066574168732E-4</v>
      </c>
      <c r="I84" s="137">
        <f t="shared" si="38"/>
        <v>3.5322066574168732E-4</v>
      </c>
      <c r="J84" s="137">
        <f t="shared" si="39"/>
        <v>3.5322066574168732E-4</v>
      </c>
      <c r="K84" s="137">
        <f t="shared" si="40"/>
        <v>3.5322066574168732E-4</v>
      </c>
      <c r="L84" s="137">
        <f t="shared" si="41"/>
        <v>3.5322066574168732E-4</v>
      </c>
      <c r="M84" s="137">
        <f t="shared" si="42"/>
        <v>3.5322066574168732E-4</v>
      </c>
      <c r="N84" s="137">
        <f t="shared" si="43"/>
        <v>3.5322066574168732E-4</v>
      </c>
      <c r="O84" s="137">
        <f t="shared" si="44"/>
        <v>3.5322066574168732E-4</v>
      </c>
      <c r="P84" s="137">
        <f t="shared" si="45"/>
        <v>3.5322066574168732E-4</v>
      </c>
      <c r="Q84" s="137">
        <f t="shared" si="46"/>
        <v>3.5322066574168732E-4</v>
      </c>
      <c r="R84" s="137">
        <f t="shared" si="47"/>
        <v>3.5322066574168732E-4</v>
      </c>
      <c r="S84" s="137">
        <f t="shared" si="48"/>
        <v>3.5322066574168732E-4</v>
      </c>
      <c r="T84" s="137">
        <f t="shared" si="49"/>
        <v>3.5322066574168732E-4</v>
      </c>
      <c r="U84" s="137">
        <f t="shared" si="50"/>
        <v>3.5322066574168732E-4</v>
      </c>
      <c r="V84" s="137">
        <f t="shared" si="51"/>
        <v>3.5322066574168732E-4</v>
      </c>
      <c r="W84" s="137">
        <f t="shared" si="52"/>
        <v>3.5322066574168732E-4</v>
      </c>
      <c r="X84" s="137">
        <f t="shared" si="53"/>
        <v>3.5322066574168732E-4</v>
      </c>
    </row>
    <row r="85" spans="1:46">
      <c r="A85" s="156">
        <f t="shared" si="31"/>
        <v>1740</v>
      </c>
      <c r="B85" s="137">
        <f t="shared" si="32"/>
        <v>9.9999999999999995E-7</v>
      </c>
      <c r="C85" s="137">
        <f>IF(Excitation!$L$11="Front",$AB49*1000/$AA$66*Excitation!$C$11/0.1,0)</f>
        <v>2.3465420561807789E-3</v>
      </c>
      <c r="D85" s="157">
        <f t="shared" si="33"/>
        <v>0.96</v>
      </c>
      <c r="E85" s="137">
        <f t="shared" si="34"/>
        <v>2.1850999627155408E-4</v>
      </c>
      <c r="F85" s="137">
        <f t="shared" si="35"/>
        <v>4.3701999254310817E-4</v>
      </c>
      <c r="G85" s="137">
        <f t="shared" si="36"/>
        <v>4.3701999254310817E-4</v>
      </c>
      <c r="H85" s="137">
        <f t="shared" si="37"/>
        <v>4.3701999254310817E-4</v>
      </c>
      <c r="I85" s="137">
        <f t="shared" si="38"/>
        <v>4.3701999254310817E-4</v>
      </c>
      <c r="J85" s="137">
        <f t="shared" si="39"/>
        <v>4.3701999254310817E-4</v>
      </c>
      <c r="K85" s="137">
        <f t="shared" si="40"/>
        <v>4.3701999254310817E-4</v>
      </c>
      <c r="L85" s="137">
        <f t="shared" si="41"/>
        <v>4.3701999254310817E-4</v>
      </c>
      <c r="M85" s="137">
        <f t="shared" si="42"/>
        <v>4.3701999254310817E-4</v>
      </c>
      <c r="N85" s="137">
        <f t="shared" si="43"/>
        <v>4.3701999254310817E-4</v>
      </c>
      <c r="O85" s="137">
        <f t="shared" si="44"/>
        <v>4.3701999254310817E-4</v>
      </c>
      <c r="P85" s="137">
        <f t="shared" si="45"/>
        <v>4.3701999254310817E-4</v>
      </c>
      <c r="Q85" s="137">
        <f t="shared" si="46"/>
        <v>4.3701999254310817E-4</v>
      </c>
      <c r="R85" s="137">
        <f t="shared" si="47"/>
        <v>4.3701999254310817E-4</v>
      </c>
      <c r="S85" s="137">
        <f t="shared" si="48"/>
        <v>4.3701999254310817E-4</v>
      </c>
      <c r="T85" s="137">
        <f t="shared" si="49"/>
        <v>4.3701999254310817E-4</v>
      </c>
      <c r="U85" s="137">
        <f t="shared" si="50"/>
        <v>4.3701999254310817E-4</v>
      </c>
      <c r="V85" s="137">
        <f t="shared" si="51"/>
        <v>4.3701999254310817E-4</v>
      </c>
      <c r="W85" s="137">
        <f t="shared" si="52"/>
        <v>4.3701999254310817E-4</v>
      </c>
      <c r="X85" s="137">
        <f t="shared" si="53"/>
        <v>4.3701999254310817E-4</v>
      </c>
    </row>
    <row r="86" spans="1:46">
      <c r="A86" s="156">
        <f t="shared" si="31"/>
        <v>1860</v>
      </c>
      <c r="B86" s="137">
        <f t="shared" si="32"/>
        <v>9.9999999999999995E-7</v>
      </c>
      <c r="C86" s="137">
        <f>IF(Excitation!$L$11="Front",$AB50*1000/$AA$66*Excitation!$C$11/0.1,0)</f>
        <v>2.2288158815934779E-5</v>
      </c>
      <c r="D86" s="157">
        <f t="shared" si="33"/>
        <v>0.96</v>
      </c>
      <c r="E86" s="137">
        <f t="shared" si="34"/>
        <v>2.0754733489398463E-6</v>
      </c>
      <c r="F86" s="137">
        <f t="shared" si="35"/>
        <v>4.1509466978796927E-6</v>
      </c>
      <c r="G86" s="137">
        <f t="shared" si="36"/>
        <v>4.1509466978796927E-6</v>
      </c>
      <c r="H86" s="137">
        <f t="shared" si="37"/>
        <v>4.1509466978796927E-6</v>
      </c>
      <c r="I86" s="137">
        <f t="shared" si="38"/>
        <v>4.1509466978796927E-6</v>
      </c>
      <c r="J86" s="137">
        <f t="shared" si="39"/>
        <v>4.1509466978796927E-6</v>
      </c>
      <c r="K86" s="137">
        <f t="shared" si="40"/>
        <v>4.1509466978796927E-6</v>
      </c>
      <c r="L86" s="137">
        <f t="shared" si="41"/>
        <v>4.1509466978796927E-6</v>
      </c>
      <c r="M86" s="137">
        <f t="shared" si="42"/>
        <v>4.1509466978796927E-6</v>
      </c>
      <c r="N86" s="137">
        <f t="shared" si="43"/>
        <v>4.1509466978796927E-6</v>
      </c>
      <c r="O86" s="137">
        <f t="shared" si="44"/>
        <v>4.1509466978796927E-6</v>
      </c>
      <c r="P86" s="137">
        <f t="shared" si="45"/>
        <v>4.1509466978796927E-6</v>
      </c>
      <c r="Q86" s="137">
        <f t="shared" si="46"/>
        <v>4.1509466978796927E-6</v>
      </c>
      <c r="R86" s="137">
        <f t="shared" si="47"/>
        <v>4.1509466978796927E-6</v>
      </c>
      <c r="S86" s="137">
        <f t="shared" si="48"/>
        <v>4.1509466978796927E-6</v>
      </c>
      <c r="T86" s="137">
        <f t="shared" si="49"/>
        <v>4.1509466978796927E-6</v>
      </c>
      <c r="U86" s="137">
        <f t="shared" si="50"/>
        <v>4.1509466978796927E-6</v>
      </c>
      <c r="V86" s="137">
        <f t="shared" si="51"/>
        <v>4.1509466978796927E-6</v>
      </c>
      <c r="W86" s="137">
        <f t="shared" si="52"/>
        <v>4.1509466978796927E-6</v>
      </c>
      <c r="X86" s="137">
        <f t="shared" si="53"/>
        <v>4.1509466978796927E-6</v>
      </c>
    </row>
    <row r="87" spans="1:46">
      <c r="A87" s="156">
        <f t="shared" si="31"/>
        <v>1960</v>
      </c>
      <c r="B87" s="137">
        <f t="shared" si="32"/>
        <v>9.9999999999999995E-7</v>
      </c>
      <c r="C87" s="137">
        <f>IF(Excitation!$L$11="Front",$AB51*1000/$AA$66*Excitation!$C$11/0.1,0)</f>
        <v>2.2906720072240938E-4</v>
      </c>
      <c r="D87" s="157">
        <f t="shared" si="33"/>
        <v>0.96</v>
      </c>
      <c r="E87" s="137">
        <f t="shared" si="34"/>
        <v>2.1330737731270754E-5</v>
      </c>
      <c r="F87" s="137">
        <f t="shared" si="35"/>
        <v>4.2661475462541507E-5</v>
      </c>
      <c r="G87" s="137">
        <f t="shared" si="36"/>
        <v>4.2661475462541507E-5</v>
      </c>
      <c r="H87" s="137">
        <f t="shared" si="37"/>
        <v>4.2661475462541507E-5</v>
      </c>
      <c r="I87" s="137">
        <f t="shared" si="38"/>
        <v>4.2661475462541507E-5</v>
      </c>
      <c r="J87" s="137">
        <f t="shared" si="39"/>
        <v>4.2661475462541507E-5</v>
      </c>
      <c r="K87" s="137">
        <f t="shared" si="40"/>
        <v>4.2661475462541507E-5</v>
      </c>
      <c r="L87" s="137">
        <f t="shared" si="41"/>
        <v>4.2661475462541507E-5</v>
      </c>
      <c r="M87" s="137">
        <f t="shared" si="42"/>
        <v>4.2661475462541507E-5</v>
      </c>
      <c r="N87" s="137">
        <f t="shared" si="43"/>
        <v>4.2661475462541507E-5</v>
      </c>
      <c r="O87" s="137">
        <f t="shared" si="44"/>
        <v>4.2661475462541507E-5</v>
      </c>
      <c r="P87" s="137">
        <f t="shared" si="45"/>
        <v>4.2661475462541507E-5</v>
      </c>
      <c r="Q87" s="137">
        <f t="shared" si="46"/>
        <v>4.2661475462541507E-5</v>
      </c>
      <c r="R87" s="137">
        <f t="shared" si="47"/>
        <v>4.2661475462541507E-5</v>
      </c>
      <c r="S87" s="137">
        <f t="shared" si="48"/>
        <v>4.2661475462541507E-5</v>
      </c>
      <c r="T87" s="137">
        <f t="shared" si="49"/>
        <v>4.2661475462541507E-5</v>
      </c>
      <c r="U87" s="137">
        <f t="shared" si="50"/>
        <v>4.2661475462541507E-5</v>
      </c>
      <c r="V87" s="137">
        <f t="shared" si="51"/>
        <v>4.2661475462541507E-5</v>
      </c>
      <c r="W87" s="137">
        <f t="shared" si="52"/>
        <v>4.2661475462541507E-5</v>
      </c>
      <c r="X87" s="137">
        <f t="shared" si="53"/>
        <v>4.2661475462541507E-5</v>
      </c>
      <c r="AI87" s="5"/>
    </row>
    <row r="88" spans="1:46">
      <c r="A88" s="156">
        <f t="shared" si="31"/>
        <v>2000</v>
      </c>
      <c r="B88" s="137">
        <f t="shared" si="32"/>
        <v>9.9999999999999995E-7</v>
      </c>
      <c r="C88" s="137">
        <f>IF(Excitation!$L$11="Front",$AB52*1000/$AA$66*Excitation!$C$11/0.1,0)</f>
        <v>4.627237268948322E-4</v>
      </c>
      <c r="D88" s="157">
        <f t="shared" si="33"/>
        <v>0.96</v>
      </c>
      <c r="E88" s="137">
        <f t="shared" si="34"/>
        <v>4.3088833448446757E-5</v>
      </c>
      <c r="F88" s="137">
        <f t="shared" si="35"/>
        <v>8.6177666896893515E-5</v>
      </c>
      <c r="G88" s="137">
        <f t="shared" si="36"/>
        <v>8.6177666896893515E-5</v>
      </c>
      <c r="H88" s="137">
        <f t="shared" si="37"/>
        <v>8.6177666896893515E-5</v>
      </c>
      <c r="I88" s="137">
        <f t="shared" si="38"/>
        <v>8.6177666896893515E-5</v>
      </c>
      <c r="J88" s="137">
        <f t="shared" si="39"/>
        <v>8.6177666896893515E-5</v>
      </c>
      <c r="K88" s="137">
        <f t="shared" si="40"/>
        <v>8.6177666896893515E-5</v>
      </c>
      <c r="L88" s="137">
        <f t="shared" si="41"/>
        <v>8.6177666896893515E-5</v>
      </c>
      <c r="M88" s="137">
        <f t="shared" si="42"/>
        <v>8.6177666896893515E-5</v>
      </c>
      <c r="N88" s="137">
        <f t="shared" si="43"/>
        <v>8.6177666896893515E-5</v>
      </c>
      <c r="O88" s="137">
        <f t="shared" si="44"/>
        <v>8.6177666896893515E-5</v>
      </c>
      <c r="P88" s="137">
        <f t="shared" si="45"/>
        <v>8.6177666896893515E-5</v>
      </c>
      <c r="Q88" s="137">
        <f t="shared" si="46"/>
        <v>8.6177666896893515E-5</v>
      </c>
      <c r="R88" s="137">
        <f t="shared" si="47"/>
        <v>8.6177666896893515E-5</v>
      </c>
      <c r="S88" s="137">
        <f t="shared" si="48"/>
        <v>8.6177666896893515E-5</v>
      </c>
      <c r="T88" s="137">
        <f t="shared" si="49"/>
        <v>8.6177666896893515E-5</v>
      </c>
      <c r="U88" s="137">
        <f t="shared" si="50"/>
        <v>8.6177666896893515E-5</v>
      </c>
      <c r="V88" s="137">
        <f t="shared" si="51"/>
        <v>8.6177666896893515E-5</v>
      </c>
      <c r="W88" s="137">
        <f t="shared" si="52"/>
        <v>8.6177666896893515E-5</v>
      </c>
      <c r="X88" s="137">
        <f t="shared" si="53"/>
        <v>8.6177666896893515E-5</v>
      </c>
    </row>
    <row r="89" spans="1:46">
      <c r="A89" s="156">
        <f t="shared" ref="A89:A100" si="54">Z53</f>
        <v>2060</v>
      </c>
      <c r="B89" s="137">
        <f t="shared" ref="B89:B100" si="55">AC53</f>
        <v>9.9999999999999995E-7</v>
      </c>
      <c r="C89" s="137">
        <f>IF(Excitation!$L$11="Front",$AB53*1000/$AA$66*Excitation!$C$11/0.1,0)</f>
        <v>1.0036655223290237E-3</v>
      </c>
      <c r="D89" s="157">
        <f t="shared" ref="D89:D100" si="56">AD53</f>
        <v>0.96</v>
      </c>
      <c r="E89" s="137">
        <f t="shared" ref="E89:X89" si="57">$C89*B$4*B$5*$D89*(1-B$6)</f>
        <v>9.3461333439278662E-5</v>
      </c>
      <c r="F89" s="137">
        <f t="shared" si="57"/>
        <v>1.8692266687855732E-4</v>
      </c>
      <c r="G89" s="137">
        <f t="shared" si="57"/>
        <v>1.8692266687855732E-4</v>
      </c>
      <c r="H89" s="137">
        <f t="shared" si="57"/>
        <v>1.8692266687855732E-4</v>
      </c>
      <c r="I89" s="137">
        <f t="shared" si="57"/>
        <v>1.8692266687855732E-4</v>
      </c>
      <c r="J89" s="137">
        <f t="shared" si="57"/>
        <v>1.8692266687855732E-4</v>
      </c>
      <c r="K89" s="137">
        <f t="shared" si="57"/>
        <v>1.8692266687855732E-4</v>
      </c>
      <c r="L89" s="137">
        <f t="shared" si="57"/>
        <v>1.8692266687855732E-4</v>
      </c>
      <c r="M89" s="137">
        <f t="shared" si="57"/>
        <v>1.8692266687855732E-4</v>
      </c>
      <c r="N89" s="137">
        <f t="shared" si="57"/>
        <v>1.8692266687855732E-4</v>
      </c>
      <c r="O89" s="137">
        <f t="shared" si="57"/>
        <v>1.8692266687855732E-4</v>
      </c>
      <c r="P89" s="137">
        <f t="shared" si="57"/>
        <v>1.8692266687855732E-4</v>
      </c>
      <c r="Q89" s="137">
        <f t="shared" si="57"/>
        <v>1.8692266687855732E-4</v>
      </c>
      <c r="R89" s="137">
        <f t="shared" si="57"/>
        <v>1.8692266687855732E-4</v>
      </c>
      <c r="S89" s="137">
        <f t="shared" si="57"/>
        <v>1.8692266687855732E-4</v>
      </c>
      <c r="T89" s="137">
        <f t="shared" si="57"/>
        <v>1.8692266687855732E-4</v>
      </c>
      <c r="U89" s="137">
        <f t="shared" si="57"/>
        <v>1.8692266687855732E-4</v>
      </c>
      <c r="V89" s="137">
        <f t="shared" si="57"/>
        <v>1.8692266687855732E-4</v>
      </c>
      <c r="W89" s="137">
        <f t="shared" si="57"/>
        <v>1.8692266687855732E-4</v>
      </c>
      <c r="X89" s="137">
        <f t="shared" si="57"/>
        <v>1.8692266687855732E-4</v>
      </c>
    </row>
    <row r="90" spans="1:46">
      <c r="A90" s="156">
        <f t="shared" si="54"/>
        <v>2150</v>
      </c>
      <c r="B90" s="137">
        <f t="shared" si="55"/>
        <v>9.9999999999999995E-7</v>
      </c>
      <c r="C90" s="137">
        <f>IF(Excitation!$L$11="Front",$AB54*1000/$AA$66*Excitation!$C$11/0.1,0)</f>
        <v>1.4476328756455401E-3</v>
      </c>
      <c r="D90" s="157">
        <f t="shared" si="56"/>
        <v>0.96</v>
      </c>
      <c r="E90" s="137">
        <f t="shared" ref="E90:E100" si="58">$C90*B$4*B$5*$D90*(1-B$6)</f>
        <v>1.3480357338011267E-4</v>
      </c>
      <c r="F90" s="137">
        <f t="shared" ref="F90:F100" si="59">$C90*C$4*C$5*$D90*(1-C$6)</f>
        <v>2.6960714676022533E-4</v>
      </c>
      <c r="G90" s="137">
        <f t="shared" ref="G90:G100" si="60">$C90*D$4*D$5*$D90*(1-D$6)</f>
        <v>2.6960714676022533E-4</v>
      </c>
      <c r="H90" s="137">
        <f t="shared" ref="H90:H100" si="61">$C90*E$4*E$5*$D90*(1-E$6)</f>
        <v>2.6960714676022533E-4</v>
      </c>
      <c r="I90" s="137">
        <f t="shared" ref="I90:I100" si="62">$C90*F$4*F$5*$D90*(1-F$6)</f>
        <v>2.6960714676022533E-4</v>
      </c>
      <c r="J90" s="137">
        <f t="shared" ref="J90:J100" si="63">$C90*G$4*G$5*$D90*(1-G$6)</f>
        <v>2.6960714676022533E-4</v>
      </c>
      <c r="K90" s="137">
        <f t="shared" ref="K90:K100" si="64">$C90*H$4*H$5*$D90*(1-H$6)</f>
        <v>2.6960714676022533E-4</v>
      </c>
      <c r="L90" s="137">
        <f t="shared" ref="L90:L100" si="65">$C90*I$4*I$5*$D90*(1-I$6)</f>
        <v>2.6960714676022533E-4</v>
      </c>
      <c r="M90" s="137">
        <f t="shared" ref="M90:M100" si="66">$C90*J$4*J$5*$D90*(1-J$6)</f>
        <v>2.6960714676022533E-4</v>
      </c>
      <c r="N90" s="137">
        <f t="shared" ref="N90:N100" si="67">$C90*K$4*K$5*$D90*(1-K$6)</f>
        <v>2.6960714676022533E-4</v>
      </c>
      <c r="O90" s="137">
        <f t="shared" ref="O90:O100" si="68">$C90*L$4*L$5*$D90*(1-L$6)</f>
        <v>2.6960714676022533E-4</v>
      </c>
      <c r="P90" s="137">
        <f t="shared" ref="P90:P100" si="69">$C90*M$4*M$5*$D90*(1-M$6)</f>
        <v>2.6960714676022533E-4</v>
      </c>
      <c r="Q90" s="137">
        <f t="shared" ref="Q90:Q100" si="70">$C90*N$4*N$5*$D90*(1-N$6)</f>
        <v>2.6960714676022533E-4</v>
      </c>
      <c r="R90" s="137">
        <f t="shared" ref="R90:R100" si="71">$C90*O$4*O$5*$D90*(1-O$6)</f>
        <v>2.6960714676022533E-4</v>
      </c>
      <c r="S90" s="137">
        <f t="shared" ref="S90:S100" si="72">$C90*P$4*P$5*$D90*(1-P$6)</f>
        <v>2.6960714676022533E-4</v>
      </c>
      <c r="T90" s="137">
        <f t="shared" ref="T90:T100" si="73">$C90*Q$4*Q$5*$D90*(1-Q$6)</f>
        <v>2.6960714676022533E-4</v>
      </c>
      <c r="U90" s="137">
        <f t="shared" ref="U90:U100" si="74">$C90*R$4*R$5*$D90*(1-R$6)</f>
        <v>2.6960714676022533E-4</v>
      </c>
      <c r="V90" s="137">
        <f t="shared" ref="V90:V100" si="75">$C90*S$4*S$5*$D90*(1-S$6)</f>
        <v>2.6960714676022533E-4</v>
      </c>
      <c r="W90" s="137">
        <f t="shared" ref="W90:W100" si="76">$C90*T$4*T$5*$D90*(1-T$6)</f>
        <v>2.6960714676022533E-4</v>
      </c>
      <c r="X90" s="137">
        <f t="shared" ref="X90:X100" si="77">$C90*U$4*U$5*$D90*(1-U$6)</f>
        <v>2.6960714676022533E-4</v>
      </c>
    </row>
    <row r="91" spans="1:46">
      <c r="A91" s="156">
        <f t="shared" si="54"/>
        <v>2270</v>
      </c>
      <c r="B91" s="137">
        <f t="shared" si="55"/>
        <v>9.9999999999999995E-7</v>
      </c>
      <c r="C91" s="137">
        <f>IF(Excitation!$L$11="Front",$AB55*1000/$AA$66*Excitation!$C$11/0.1,0)</f>
        <v>1.796820681624823E-3</v>
      </c>
      <c r="D91" s="157">
        <f t="shared" si="56"/>
        <v>0.96</v>
      </c>
      <c r="E91" s="137">
        <f t="shared" si="58"/>
        <v>1.6731994187290348E-4</v>
      </c>
      <c r="F91" s="137">
        <f t="shared" si="59"/>
        <v>3.3463988374580697E-4</v>
      </c>
      <c r="G91" s="137">
        <f t="shared" si="60"/>
        <v>3.3463988374580697E-4</v>
      </c>
      <c r="H91" s="137">
        <f t="shared" si="61"/>
        <v>3.3463988374580697E-4</v>
      </c>
      <c r="I91" s="137">
        <f t="shared" si="62"/>
        <v>3.3463988374580697E-4</v>
      </c>
      <c r="J91" s="137">
        <f t="shared" si="63"/>
        <v>3.3463988374580697E-4</v>
      </c>
      <c r="K91" s="137">
        <f t="shared" si="64"/>
        <v>3.3463988374580697E-4</v>
      </c>
      <c r="L91" s="137">
        <f t="shared" si="65"/>
        <v>3.3463988374580697E-4</v>
      </c>
      <c r="M91" s="137">
        <f t="shared" si="66"/>
        <v>3.3463988374580697E-4</v>
      </c>
      <c r="N91" s="137">
        <f t="shared" si="67"/>
        <v>3.3463988374580697E-4</v>
      </c>
      <c r="O91" s="137">
        <f t="shared" si="68"/>
        <v>3.3463988374580697E-4</v>
      </c>
      <c r="P91" s="137">
        <f t="shared" si="69"/>
        <v>3.3463988374580697E-4</v>
      </c>
      <c r="Q91" s="137">
        <f t="shared" si="70"/>
        <v>3.3463988374580697E-4</v>
      </c>
      <c r="R91" s="137">
        <f t="shared" si="71"/>
        <v>3.3463988374580697E-4</v>
      </c>
      <c r="S91" s="137">
        <f t="shared" si="72"/>
        <v>3.3463988374580697E-4</v>
      </c>
      <c r="T91" s="137">
        <f t="shared" si="73"/>
        <v>3.3463988374580697E-4</v>
      </c>
      <c r="U91" s="137">
        <f t="shared" si="74"/>
        <v>3.3463988374580697E-4</v>
      </c>
      <c r="V91" s="137">
        <f t="shared" si="75"/>
        <v>3.3463988374580697E-4</v>
      </c>
      <c r="W91" s="137">
        <f t="shared" si="76"/>
        <v>3.3463988374580697E-4</v>
      </c>
      <c r="X91" s="137">
        <f t="shared" si="77"/>
        <v>3.3463988374580697E-4</v>
      </c>
    </row>
    <row r="92" spans="1:46">
      <c r="A92" s="156">
        <f t="shared" si="54"/>
        <v>2450</v>
      </c>
      <c r="B92" s="137">
        <f t="shared" si="55"/>
        <v>9.9999999999999995E-7</v>
      </c>
      <c r="C92" s="137">
        <f>IF(Excitation!$L$11="Front",$AB56*1000/$AA$66*Excitation!$C$11/0.1,0)</f>
        <v>7.2591156465864578E-4</v>
      </c>
      <c r="D92" s="157">
        <f t="shared" si="56"/>
        <v>0.96</v>
      </c>
      <c r="E92" s="137">
        <f t="shared" si="58"/>
        <v>6.7596884901013069E-5</v>
      </c>
      <c r="F92" s="137">
        <f t="shared" si="59"/>
        <v>1.3519376980202614E-4</v>
      </c>
      <c r="G92" s="137">
        <f t="shared" si="60"/>
        <v>1.3519376980202614E-4</v>
      </c>
      <c r="H92" s="137">
        <f t="shared" si="61"/>
        <v>1.3519376980202614E-4</v>
      </c>
      <c r="I92" s="137">
        <f t="shared" si="62"/>
        <v>1.3519376980202614E-4</v>
      </c>
      <c r="J92" s="137">
        <f t="shared" si="63"/>
        <v>1.3519376980202614E-4</v>
      </c>
      <c r="K92" s="137">
        <f t="shared" si="64"/>
        <v>1.3519376980202614E-4</v>
      </c>
      <c r="L92" s="137">
        <f t="shared" si="65"/>
        <v>1.3519376980202614E-4</v>
      </c>
      <c r="M92" s="137">
        <f t="shared" si="66"/>
        <v>1.3519376980202614E-4</v>
      </c>
      <c r="N92" s="137">
        <f t="shared" si="67"/>
        <v>1.3519376980202614E-4</v>
      </c>
      <c r="O92" s="137">
        <f t="shared" si="68"/>
        <v>1.3519376980202614E-4</v>
      </c>
      <c r="P92" s="137">
        <f t="shared" si="69"/>
        <v>1.3519376980202614E-4</v>
      </c>
      <c r="Q92" s="137">
        <f t="shared" si="70"/>
        <v>1.3519376980202614E-4</v>
      </c>
      <c r="R92" s="137">
        <f t="shared" si="71"/>
        <v>1.3519376980202614E-4</v>
      </c>
      <c r="S92" s="137">
        <f t="shared" si="72"/>
        <v>1.3519376980202614E-4</v>
      </c>
      <c r="T92" s="137">
        <f t="shared" si="73"/>
        <v>1.3519376980202614E-4</v>
      </c>
      <c r="U92" s="137">
        <f t="shared" si="74"/>
        <v>1.3519376980202614E-4</v>
      </c>
      <c r="V92" s="137">
        <f t="shared" si="75"/>
        <v>1.3519376980202614E-4</v>
      </c>
      <c r="W92" s="137">
        <f t="shared" si="76"/>
        <v>1.3519376980202614E-4</v>
      </c>
      <c r="X92" s="137">
        <f t="shared" si="77"/>
        <v>1.3519376980202614E-4</v>
      </c>
    </row>
    <row r="93" spans="1:46">
      <c r="A93" s="156">
        <f t="shared" si="54"/>
        <v>2540</v>
      </c>
      <c r="B93" s="137">
        <f t="shared" si="55"/>
        <v>9.9999999999999995E-7</v>
      </c>
      <c r="C93" s="137">
        <f>IF(Excitation!$L$11="Front",$AB57*1000/$AA$66*Excitation!$C$11/0.1,0)</f>
        <v>1.1822501431012854E-5</v>
      </c>
      <c r="D93" s="157">
        <f t="shared" si="56"/>
        <v>0.96</v>
      </c>
      <c r="E93" s="137">
        <f t="shared" si="58"/>
        <v>1.1009113332559167E-6</v>
      </c>
      <c r="F93" s="137">
        <f t="shared" si="59"/>
        <v>2.2018226665118333E-6</v>
      </c>
      <c r="G93" s="137">
        <f t="shared" si="60"/>
        <v>2.2018226665118333E-6</v>
      </c>
      <c r="H93" s="137">
        <f t="shared" si="61"/>
        <v>2.2018226665118333E-6</v>
      </c>
      <c r="I93" s="137">
        <f t="shared" si="62"/>
        <v>2.2018226665118333E-6</v>
      </c>
      <c r="J93" s="137">
        <f t="shared" si="63"/>
        <v>2.2018226665118333E-6</v>
      </c>
      <c r="K93" s="137">
        <f t="shared" si="64"/>
        <v>2.2018226665118333E-6</v>
      </c>
      <c r="L93" s="137">
        <f t="shared" si="65"/>
        <v>2.2018226665118333E-6</v>
      </c>
      <c r="M93" s="137">
        <f t="shared" si="66"/>
        <v>2.2018226665118333E-6</v>
      </c>
      <c r="N93" s="137">
        <f t="shared" si="67"/>
        <v>2.2018226665118333E-6</v>
      </c>
      <c r="O93" s="137">
        <f t="shared" si="68"/>
        <v>2.2018226665118333E-6</v>
      </c>
      <c r="P93" s="137">
        <f t="shared" si="69"/>
        <v>2.2018226665118333E-6</v>
      </c>
      <c r="Q93" s="137">
        <f t="shared" si="70"/>
        <v>2.2018226665118333E-6</v>
      </c>
      <c r="R93" s="137">
        <f t="shared" si="71"/>
        <v>2.2018226665118333E-6</v>
      </c>
      <c r="S93" s="137">
        <f t="shared" si="72"/>
        <v>2.2018226665118333E-6</v>
      </c>
      <c r="T93" s="137">
        <f t="shared" si="73"/>
        <v>2.2018226665118333E-6</v>
      </c>
      <c r="U93" s="137">
        <f t="shared" si="74"/>
        <v>2.2018226665118333E-6</v>
      </c>
      <c r="V93" s="137">
        <f t="shared" si="75"/>
        <v>2.2018226665118333E-6</v>
      </c>
      <c r="W93" s="137">
        <f t="shared" si="76"/>
        <v>2.2018226665118333E-6</v>
      </c>
      <c r="X93" s="137">
        <f t="shared" si="77"/>
        <v>2.2018226665118333E-6</v>
      </c>
    </row>
    <row r="94" spans="1:46">
      <c r="A94" s="156">
        <f t="shared" si="54"/>
        <v>2980</v>
      </c>
      <c r="B94" s="137">
        <f t="shared" si="55"/>
        <v>9.9999999999999995E-7</v>
      </c>
      <c r="C94" s="137">
        <f>IF(Excitation!$L$11="Front",$AB58*1000/$AA$66*Excitation!$C$11/0.1,0)</f>
        <v>1.1453360036120469E-4</v>
      </c>
      <c r="D94" s="157">
        <f t="shared" si="56"/>
        <v>0.95999999999999985</v>
      </c>
      <c r="E94" s="137">
        <f t="shared" si="58"/>
        <v>1.0665368865635375E-5</v>
      </c>
      <c r="F94" s="137">
        <f t="shared" si="59"/>
        <v>2.133073773127075E-5</v>
      </c>
      <c r="G94" s="137">
        <f t="shared" si="60"/>
        <v>2.133073773127075E-5</v>
      </c>
      <c r="H94" s="137">
        <f t="shared" si="61"/>
        <v>2.133073773127075E-5</v>
      </c>
      <c r="I94" s="137">
        <f t="shared" si="62"/>
        <v>2.133073773127075E-5</v>
      </c>
      <c r="J94" s="137">
        <f t="shared" si="63"/>
        <v>2.133073773127075E-5</v>
      </c>
      <c r="K94" s="137">
        <f t="shared" si="64"/>
        <v>2.133073773127075E-5</v>
      </c>
      <c r="L94" s="137">
        <f t="shared" si="65"/>
        <v>2.133073773127075E-5</v>
      </c>
      <c r="M94" s="137">
        <f t="shared" si="66"/>
        <v>2.133073773127075E-5</v>
      </c>
      <c r="N94" s="137">
        <f t="shared" si="67"/>
        <v>2.133073773127075E-5</v>
      </c>
      <c r="O94" s="137">
        <f t="shared" si="68"/>
        <v>2.133073773127075E-5</v>
      </c>
      <c r="P94" s="137">
        <f t="shared" si="69"/>
        <v>2.133073773127075E-5</v>
      </c>
      <c r="Q94" s="137">
        <f t="shared" si="70"/>
        <v>2.133073773127075E-5</v>
      </c>
      <c r="R94" s="137">
        <f t="shared" si="71"/>
        <v>2.133073773127075E-5</v>
      </c>
      <c r="S94" s="137">
        <f t="shared" si="72"/>
        <v>2.133073773127075E-5</v>
      </c>
      <c r="T94" s="137">
        <f t="shared" si="73"/>
        <v>2.133073773127075E-5</v>
      </c>
      <c r="U94" s="137">
        <f t="shared" si="74"/>
        <v>2.133073773127075E-5</v>
      </c>
      <c r="V94" s="137">
        <f t="shared" si="75"/>
        <v>2.133073773127075E-5</v>
      </c>
      <c r="W94" s="137">
        <f t="shared" si="76"/>
        <v>2.133073773127075E-5</v>
      </c>
      <c r="X94" s="137">
        <f t="shared" si="77"/>
        <v>2.133073773127075E-5</v>
      </c>
    </row>
    <row r="95" spans="1:46">
      <c r="A95" s="156">
        <f t="shared" si="54"/>
        <v>3060</v>
      </c>
      <c r="B95" s="137">
        <f t="shared" si="55"/>
        <v>9.9999999999999995E-7</v>
      </c>
      <c r="C95" s="137">
        <f>IF(Excitation!$L$11="Front",$AB59*1000/$AA$66*Excitation!$C$11/0.1,0)</f>
        <v>6.7961923838024942E-5</v>
      </c>
      <c r="D95" s="157">
        <f t="shared" si="56"/>
        <v>0.96</v>
      </c>
      <c r="E95" s="137">
        <f t="shared" si="58"/>
        <v>6.3286143477968805E-6</v>
      </c>
      <c r="F95" s="137">
        <f t="shared" si="59"/>
        <v>1.2657228695593761E-5</v>
      </c>
      <c r="G95" s="137">
        <f t="shared" si="60"/>
        <v>1.2657228695593761E-5</v>
      </c>
      <c r="H95" s="137">
        <f t="shared" si="61"/>
        <v>1.2657228695593761E-5</v>
      </c>
      <c r="I95" s="137">
        <f t="shared" si="62"/>
        <v>1.2657228695593761E-5</v>
      </c>
      <c r="J95" s="137">
        <f t="shared" si="63"/>
        <v>1.2657228695593761E-5</v>
      </c>
      <c r="K95" s="137">
        <f t="shared" si="64"/>
        <v>1.2657228695593761E-5</v>
      </c>
      <c r="L95" s="137">
        <f t="shared" si="65"/>
        <v>1.2657228695593761E-5</v>
      </c>
      <c r="M95" s="137">
        <f t="shared" si="66"/>
        <v>1.2657228695593761E-5</v>
      </c>
      <c r="N95" s="137">
        <f t="shared" si="67"/>
        <v>1.2657228695593761E-5</v>
      </c>
      <c r="O95" s="137">
        <f t="shared" si="68"/>
        <v>1.2657228695593761E-5</v>
      </c>
      <c r="P95" s="137">
        <f t="shared" si="69"/>
        <v>1.2657228695593761E-5</v>
      </c>
      <c r="Q95" s="137">
        <f t="shared" si="70"/>
        <v>1.2657228695593761E-5</v>
      </c>
      <c r="R95" s="137">
        <f t="shared" si="71"/>
        <v>1.2657228695593761E-5</v>
      </c>
      <c r="S95" s="137">
        <f t="shared" si="72"/>
        <v>1.2657228695593761E-5</v>
      </c>
      <c r="T95" s="137">
        <f t="shared" si="73"/>
        <v>1.2657228695593761E-5</v>
      </c>
      <c r="U95" s="137">
        <f t="shared" si="74"/>
        <v>1.2657228695593761E-5</v>
      </c>
      <c r="V95" s="137">
        <f t="shared" si="75"/>
        <v>1.2657228695593761E-5</v>
      </c>
      <c r="W95" s="137">
        <f t="shared" si="76"/>
        <v>1.2657228695593761E-5</v>
      </c>
      <c r="X95" s="137">
        <f t="shared" si="77"/>
        <v>1.2657228695593761E-5</v>
      </c>
    </row>
    <row r="96" spans="1:46">
      <c r="A96" s="156">
        <f t="shared" si="54"/>
        <v>3160</v>
      </c>
      <c r="B96" s="137">
        <f t="shared" si="55"/>
        <v>9.9999999999999995E-7</v>
      </c>
      <c r="C96" s="137">
        <f>IF(Excitation!$L$11="Front",$AB60*1000/$AA$66*Excitation!$C$11/0.1,0)</f>
        <v>1.5533868968849794E-4</v>
      </c>
      <c r="D96" s="157">
        <f t="shared" si="56"/>
        <v>0.96</v>
      </c>
      <c r="E96" s="137">
        <f t="shared" si="58"/>
        <v>1.4465138783792922E-5</v>
      </c>
      <c r="F96" s="137">
        <f t="shared" si="59"/>
        <v>2.8930277567585845E-5</v>
      </c>
      <c r="G96" s="137">
        <f t="shared" si="60"/>
        <v>2.8930277567585845E-5</v>
      </c>
      <c r="H96" s="137">
        <f t="shared" si="61"/>
        <v>2.8930277567585845E-5</v>
      </c>
      <c r="I96" s="137">
        <f t="shared" si="62"/>
        <v>2.8930277567585845E-5</v>
      </c>
      <c r="J96" s="137">
        <f t="shared" si="63"/>
        <v>2.8930277567585845E-5</v>
      </c>
      <c r="K96" s="137">
        <f t="shared" si="64"/>
        <v>2.8930277567585845E-5</v>
      </c>
      <c r="L96" s="137">
        <f t="shared" si="65"/>
        <v>2.8930277567585845E-5</v>
      </c>
      <c r="M96" s="137">
        <f t="shared" si="66"/>
        <v>2.8930277567585845E-5</v>
      </c>
      <c r="N96" s="137">
        <f t="shared" si="67"/>
        <v>2.8930277567585845E-5</v>
      </c>
      <c r="O96" s="137">
        <f t="shared" si="68"/>
        <v>2.8930277567585845E-5</v>
      </c>
      <c r="P96" s="137">
        <f t="shared" si="69"/>
        <v>2.8930277567585845E-5</v>
      </c>
      <c r="Q96" s="137">
        <f t="shared" si="70"/>
        <v>2.8930277567585845E-5</v>
      </c>
      <c r="R96" s="137">
        <f t="shared" si="71"/>
        <v>2.8930277567585845E-5</v>
      </c>
      <c r="S96" s="137">
        <f t="shared" si="72"/>
        <v>2.8930277567585845E-5</v>
      </c>
      <c r="T96" s="137">
        <f t="shared" si="73"/>
        <v>2.8930277567585845E-5</v>
      </c>
      <c r="U96" s="137">
        <f t="shared" si="74"/>
        <v>2.8930277567585845E-5</v>
      </c>
      <c r="V96" s="137">
        <f t="shared" si="75"/>
        <v>2.8930277567585845E-5</v>
      </c>
      <c r="W96" s="137">
        <f t="shared" si="76"/>
        <v>2.8930277567585845E-5</v>
      </c>
      <c r="X96" s="137">
        <f t="shared" si="77"/>
        <v>2.8930277567585845E-5</v>
      </c>
    </row>
    <row r="97" spans="1:24">
      <c r="A97" s="156">
        <f t="shared" si="54"/>
        <v>3240</v>
      </c>
      <c r="B97" s="137">
        <f t="shared" si="55"/>
        <v>9.9999999999999995E-7</v>
      </c>
      <c r="C97" s="137">
        <f>IF(Excitation!$L$11="Front",$AB61*1000/$AA$66*Excitation!$C$11/0.1,0)</f>
        <v>8.0073752308277771E-5</v>
      </c>
      <c r="D97" s="157">
        <f t="shared" si="56"/>
        <v>0.96</v>
      </c>
      <c r="E97" s="137">
        <f t="shared" si="58"/>
        <v>7.4564678149468245E-6</v>
      </c>
      <c r="F97" s="137">
        <f t="shared" si="59"/>
        <v>1.4912935629893649E-5</v>
      </c>
      <c r="G97" s="137">
        <f t="shared" si="60"/>
        <v>1.4912935629893649E-5</v>
      </c>
      <c r="H97" s="137">
        <f t="shared" si="61"/>
        <v>1.4912935629893649E-5</v>
      </c>
      <c r="I97" s="137">
        <f t="shared" si="62"/>
        <v>1.4912935629893649E-5</v>
      </c>
      <c r="J97" s="137">
        <f t="shared" si="63"/>
        <v>1.4912935629893649E-5</v>
      </c>
      <c r="K97" s="137">
        <f t="shared" si="64"/>
        <v>1.4912935629893649E-5</v>
      </c>
      <c r="L97" s="137">
        <f t="shared" si="65"/>
        <v>1.4912935629893649E-5</v>
      </c>
      <c r="M97" s="137">
        <f t="shared" si="66"/>
        <v>1.4912935629893649E-5</v>
      </c>
      <c r="N97" s="137">
        <f t="shared" si="67"/>
        <v>1.4912935629893649E-5</v>
      </c>
      <c r="O97" s="137">
        <f t="shared" si="68"/>
        <v>1.4912935629893649E-5</v>
      </c>
      <c r="P97" s="137">
        <f t="shared" si="69"/>
        <v>1.4912935629893649E-5</v>
      </c>
      <c r="Q97" s="137">
        <f t="shared" si="70"/>
        <v>1.4912935629893649E-5</v>
      </c>
      <c r="R97" s="137">
        <f t="shared" si="71"/>
        <v>1.4912935629893649E-5</v>
      </c>
      <c r="S97" s="137">
        <f t="shared" si="72"/>
        <v>1.4912935629893649E-5</v>
      </c>
      <c r="T97" s="137">
        <f t="shared" si="73"/>
        <v>1.4912935629893649E-5</v>
      </c>
      <c r="U97" s="137">
        <f t="shared" si="74"/>
        <v>1.4912935629893649E-5</v>
      </c>
      <c r="V97" s="137">
        <f t="shared" si="75"/>
        <v>1.4912935629893649E-5</v>
      </c>
      <c r="W97" s="137">
        <f t="shared" si="76"/>
        <v>1.4912935629893649E-5</v>
      </c>
      <c r="X97" s="137">
        <f t="shared" si="77"/>
        <v>1.4912935629893649E-5</v>
      </c>
    </row>
    <row r="98" spans="1:24">
      <c r="A98" s="156">
        <f t="shared" si="54"/>
        <v>3340</v>
      </c>
      <c r="B98" s="137">
        <f t="shared" si="55"/>
        <v>9.9999999999999995E-7</v>
      </c>
      <c r="C98" s="137">
        <f>IF(Excitation!$L$11="Front",$AB62*1000/$AA$66*Excitation!$C$11/0.1,0)</f>
        <v>1.7299761587659317E-4</v>
      </c>
      <c r="D98" s="157">
        <f t="shared" si="56"/>
        <v>0.96</v>
      </c>
      <c r="E98" s="137">
        <f t="shared" si="58"/>
        <v>1.6109537990428351E-5</v>
      </c>
      <c r="F98" s="137">
        <f t="shared" si="59"/>
        <v>3.2219075980856702E-5</v>
      </c>
      <c r="G98" s="137">
        <f t="shared" si="60"/>
        <v>3.2219075980856702E-5</v>
      </c>
      <c r="H98" s="137">
        <f t="shared" si="61"/>
        <v>3.2219075980856702E-5</v>
      </c>
      <c r="I98" s="137">
        <f t="shared" si="62"/>
        <v>3.2219075980856702E-5</v>
      </c>
      <c r="J98" s="137">
        <f t="shared" si="63"/>
        <v>3.2219075980856702E-5</v>
      </c>
      <c r="K98" s="137">
        <f t="shared" si="64"/>
        <v>3.2219075980856702E-5</v>
      </c>
      <c r="L98" s="137">
        <f t="shared" si="65"/>
        <v>3.2219075980856702E-5</v>
      </c>
      <c r="M98" s="137">
        <f t="shared" si="66"/>
        <v>3.2219075980856702E-5</v>
      </c>
      <c r="N98" s="137">
        <f t="shared" si="67"/>
        <v>3.2219075980856702E-5</v>
      </c>
      <c r="O98" s="137">
        <f t="shared" si="68"/>
        <v>3.2219075980856702E-5</v>
      </c>
      <c r="P98" s="137">
        <f t="shared" si="69"/>
        <v>3.2219075980856702E-5</v>
      </c>
      <c r="Q98" s="137">
        <f t="shared" si="70"/>
        <v>3.2219075980856702E-5</v>
      </c>
      <c r="R98" s="137">
        <f t="shared" si="71"/>
        <v>3.2219075980856702E-5</v>
      </c>
      <c r="S98" s="137">
        <f t="shared" si="72"/>
        <v>3.2219075980856702E-5</v>
      </c>
      <c r="T98" s="137">
        <f t="shared" si="73"/>
        <v>3.2219075980856702E-5</v>
      </c>
      <c r="U98" s="137">
        <f t="shared" si="74"/>
        <v>3.2219075980856702E-5</v>
      </c>
      <c r="V98" s="137">
        <f t="shared" si="75"/>
        <v>3.2219075980856702E-5</v>
      </c>
      <c r="W98" s="137">
        <f t="shared" si="76"/>
        <v>3.2219075980856702E-5</v>
      </c>
      <c r="X98" s="137">
        <f t="shared" si="77"/>
        <v>3.2219075980856702E-5</v>
      </c>
    </row>
    <row r="99" spans="1:24">
      <c r="A99" s="156">
        <f t="shared" si="54"/>
        <v>3580</v>
      </c>
      <c r="B99" s="137">
        <f t="shared" si="55"/>
        <v>9.9999999999999995E-7</v>
      </c>
      <c r="C99" s="137">
        <f>IF(Excitation!$L$11="Front",$AB63*1000/$AA$66*Excitation!$C$11/0.1,0)</f>
        <v>1.103433466894533E-3</v>
      </c>
      <c r="D99" s="157">
        <f t="shared" si="56"/>
        <v>0.95999999999999985</v>
      </c>
      <c r="E99" s="137">
        <f t="shared" si="58"/>
        <v>1.0275172443721889E-4</v>
      </c>
      <c r="F99" s="137">
        <f t="shared" si="59"/>
        <v>2.0550344887443778E-4</v>
      </c>
      <c r="G99" s="137">
        <f t="shared" si="60"/>
        <v>2.0550344887443778E-4</v>
      </c>
      <c r="H99" s="137">
        <f t="shared" si="61"/>
        <v>2.0550344887443778E-4</v>
      </c>
      <c r="I99" s="137">
        <f t="shared" si="62"/>
        <v>2.0550344887443778E-4</v>
      </c>
      <c r="J99" s="137">
        <f t="shared" si="63"/>
        <v>2.0550344887443778E-4</v>
      </c>
      <c r="K99" s="137">
        <f t="shared" si="64"/>
        <v>2.0550344887443778E-4</v>
      </c>
      <c r="L99" s="137">
        <f t="shared" si="65"/>
        <v>2.0550344887443778E-4</v>
      </c>
      <c r="M99" s="137">
        <f t="shared" si="66"/>
        <v>2.0550344887443778E-4</v>
      </c>
      <c r="N99" s="137">
        <f t="shared" si="67"/>
        <v>2.0550344887443778E-4</v>
      </c>
      <c r="O99" s="137">
        <f t="shared" si="68"/>
        <v>2.0550344887443778E-4</v>
      </c>
      <c r="P99" s="137">
        <f t="shared" si="69"/>
        <v>2.0550344887443778E-4</v>
      </c>
      <c r="Q99" s="137">
        <f t="shared" si="70"/>
        <v>2.0550344887443778E-4</v>
      </c>
      <c r="R99" s="137">
        <f t="shared" si="71"/>
        <v>2.0550344887443778E-4</v>
      </c>
      <c r="S99" s="137">
        <f t="shared" si="72"/>
        <v>2.0550344887443778E-4</v>
      </c>
      <c r="T99" s="137">
        <f t="shared" si="73"/>
        <v>2.0550344887443778E-4</v>
      </c>
      <c r="U99" s="137">
        <f t="shared" si="74"/>
        <v>2.0550344887443778E-4</v>
      </c>
      <c r="V99" s="137">
        <f t="shared" si="75"/>
        <v>2.0550344887443778E-4</v>
      </c>
      <c r="W99" s="137">
        <f t="shared" si="76"/>
        <v>2.0550344887443778E-4</v>
      </c>
      <c r="X99" s="137">
        <f t="shared" si="77"/>
        <v>2.0550344887443778E-4</v>
      </c>
    </row>
    <row r="100" spans="1:24">
      <c r="A100" s="156">
        <f t="shared" si="54"/>
        <v>4000</v>
      </c>
      <c r="B100" s="137">
        <f t="shared" si="55"/>
        <v>9.9999999999999995E-7</v>
      </c>
      <c r="C100" s="137">
        <f>IF(Excitation!$L$11="Front",$AB64*1000/$AA$66*Excitation!$C$11/0.1,0)</f>
        <v>5.0991396467431815E-4</v>
      </c>
      <c r="D100" s="157">
        <f t="shared" si="56"/>
        <v>0.96</v>
      </c>
      <c r="E100" s="137">
        <f t="shared" si="58"/>
        <v>4.7483188390472492E-5</v>
      </c>
      <c r="F100" s="137">
        <f t="shared" si="59"/>
        <v>9.4966376780944984E-5</v>
      </c>
      <c r="G100" s="137">
        <f t="shared" si="60"/>
        <v>9.4966376780944984E-5</v>
      </c>
      <c r="H100" s="137">
        <f t="shared" si="61"/>
        <v>9.4966376780944984E-5</v>
      </c>
      <c r="I100" s="137">
        <f t="shared" si="62"/>
        <v>9.4966376780944984E-5</v>
      </c>
      <c r="J100" s="137">
        <f t="shared" si="63"/>
        <v>9.4966376780944984E-5</v>
      </c>
      <c r="K100" s="137">
        <f t="shared" si="64"/>
        <v>9.4966376780944984E-5</v>
      </c>
      <c r="L100" s="137">
        <f t="shared" si="65"/>
        <v>9.4966376780944984E-5</v>
      </c>
      <c r="M100" s="137">
        <f t="shared" si="66"/>
        <v>9.4966376780944984E-5</v>
      </c>
      <c r="N100" s="137">
        <f t="shared" si="67"/>
        <v>9.4966376780944984E-5</v>
      </c>
      <c r="O100" s="137">
        <f t="shared" si="68"/>
        <v>9.4966376780944984E-5</v>
      </c>
      <c r="P100" s="137">
        <f t="shared" si="69"/>
        <v>9.4966376780944984E-5</v>
      </c>
      <c r="Q100" s="137">
        <f t="shared" si="70"/>
        <v>9.4966376780944984E-5</v>
      </c>
      <c r="R100" s="137">
        <f t="shared" si="71"/>
        <v>9.4966376780944984E-5</v>
      </c>
      <c r="S100" s="137">
        <f t="shared" si="72"/>
        <v>9.4966376780944984E-5</v>
      </c>
      <c r="T100" s="137">
        <f t="shared" si="73"/>
        <v>9.4966376780944984E-5</v>
      </c>
      <c r="U100" s="137">
        <f t="shared" si="74"/>
        <v>9.4966376780944984E-5</v>
      </c>
      <c r="V100" s="137">
        <f t="shared" si="75"/>
        <v>9.4966376780944984E-5</v>
      </c>
      <c r="W100" s="137">
        <f t="shared" si="76"/>
        <v>9.4966376780944984E-5</v>
      </c>
      <c r="X100" s="137">
        <f t="shared" si="77"/>
        <v>9.4966376780944984E-5</v>
      </c>
    </row>
    <row r="101" spans="1:24">
      <c r="A101"/>
      <c r="B101"/>
      <c r="C101"/>
      <c r="D101"/>
      <c r="E101"/>
      <c r="F101"/>
      <c r="G101"/>
      <c r="H101"/>
      <c r="I101"/>
      <c r="J101"/>
      <c r="K101"/>
      <c r="L101"/>
      <c r="M101"/>
      <c r="N101"/>
      <c r="O101"/>
      <c r="P101"/>
      <c r="Q101"/>
      <c r="R101"/>
      <c r="S101"/>
      <c r="T101"/>
      <c r="U101"/>
      <c r="V101"/>
      <c r="W101"/>
      <c r="X101"/>
    </row>
    <row r="102" spans="1:24">
      <c r="A102" s="51" t="s">
        <v>341</v>
      </c>
      <c r="B102"/>
      <c r="C102"/>
      <c r="D102"/>
      <c r="E102"/>
      <c r="F102"/>
      <c r="G102"/>
      <c r="H102"/>
      <c r="I102"/>
      <c r="J102"/>
      <c r="K102"/>
      <c r="L102"/>
      <c r="M102"/>
      <c r="N102"/>
      <c r="O102"/>
      <c r="P102"/>
      <c r="Q102"/>
      <c r="R102"/>
      <c r="S102"/>
      <c r="T102"/>
      <c r="U102"/>
      <c r="V102"/>
      <c r="W102"/>
      <c r="X102"/>
    </row>
    <row r="103" spans="1:24">
      <c r="A103" s="112" t="s">
        <v>322</v>
      </c>
      <c r="B103" s="112" t="s">
        <v>319</v>
      </c>
      <c r="C103" s="112" t="s">
        <v>324</v>
      </c>
      <c r="D103" s="112" t="s">
        <v>325</v>
      </c>
      <c r="E103"/>
      <c r="F103"/>
      <c r="G103"/>
      <c r="H103"/>
      <c r="I103"/>
      <c r="J103"/>
      <c r="K103"/>
      <c r="L103"/>
      <c r="M103"/>
      <c r="N103"/>
      <c r="O103"/>
      <c r="P103"/>
      <c r="Q103"/>
      <c r="R103"/>
      <c r="S103"/>
      <c r="T103"/>
      <c r="U103"/>
      <c r="V103"/>
      <c r="W103"/>
      <c r="X103"/>
    </row>
    <row r="104" spans="1:24">
      <c r="A104" s="112" t="s">
        <v>321</v>
      </c>
      <c r="B104" s="112" t="s">
        <v>320</v>
      </c>
      <c r="C104" s="112" t="s">
        <v>323</v>
      </c>
      <c r="D104" s="112" t="s">
        <v>327</v>
      </c>
      <c r="E104" s="124">
        <v>1</v>
      </c>
      <c r="F104" s="124">
        <v>2</v>
      </c>
      <c r="G104" s="124">
        <v>3</v>
      </c>
      <c r="H104" s="124">
        <v>4</v>
      </c>
      <c r="I104" s="124">
        <v>5</v>
      </c>
      <c r="J104" s="124">
        <v>6</v>
      </c>
      <c r="K104" s="124">
        <v>7</v>
      </c>
      <c r="L104" s="124">
        <v>8</v>
      </c>
      <c r="M104" s="124">
        <v>9</v>
      </c>
      <c r="N104" s="124">
        <v>10</v>
      </c>
      <c r="O104" s="124">
        <v>11</v>
      </c>
      <c r="P104" s="124">
        <v>12</v>
      </c>
      <c r="Q104" s="124">
        <v>13</v>
      </c>
      <c r="R104" s="124">
        <v>14</v>
      </c>
      <c r="S104" s="124">
        <v>15</v>
      </c>
      <c r="T104" s="124">
        <v>16</v>
      </c>
      <c r="U104" s="124">
        <v>17</v>
      </c>
      <c r="V104" s="124">
        <v>18</v>
      </c>
      <c r="W104" s="124">
        <v>19</v>
      </c>
      <c r="X104" s="124">
        <v>20</v>
      </c>
    </row>
    <row r="105" spans="1:24">
      <c r="A105" s="106">
        <f>Z69</f>
        <v>1000</v>
      </c>
      <c r="B105" s="107">
        <f>AC69</f>
        <v>59.466281484474898</v>
      </c>
      <c r="C105" s="107">
        <f>IF(Excitation!$L$11="Front",AB69,0)</f>
        <v>8.065541233305136E-2</v>
      </c>
      <c r="D105" s="158">
        <f>AC70</f>
        <v>0.98</v>
      </c>
      <c r="E105" s="107">
        <f t="shared" ref="E105:N106" si="78">$C105*B$4*B$5*$D105*B$6</f>
        <v>3.0668413985519449E-2</v>
      </c>
      <c r="F105" s="107">
        <f t="shared" si="78"/>
        <v>6.1336827971038899E-2</v>
      </c>
      <c r="G105" s="107">
        <f t="shared" si="78"/>
        <v>6.1336827971038899E-2</v>
      </c>
      <c r="H105" s="107">
        <f t="shared" si="78"/>
        <v>6.1336827971038899E-2</v>
      </c>
      <c r="I105" s="107">
        <f t="shared" si="78"/>
        <v>6.1336827971038899E-2</v>
      </c>
      <c r="J105" s="107">
        <f t="shared" si="78"/>
        <v>6.1336827971038899E-2</v>
      </c>
      <c r="K105" s="107">
        <f t="shared" si="78"/>
        <v>6.1336827971038899E-2</v>
      </c>
      <c r="L105" s="107">
        <f t="shared" si="78"/>
        <v>6.1336827971038899E-2</v>
      </c>
      <c r="M105" s="107">
        <f t="shared" si="78"/>
        <v>6.1336827971038899E-2</v>
      </c>
      <c r="N105" s="107">
        <f t="shared" si="78"/>
        <v>6.1336827971038899E-2</v>
      </c>
      <c r="O105" s="107">
        <f t="shared" ref="O105:X106" si="79">$C105*L$4*L$5*$D105*L$6</f>
        <v>6.1336827971038899E-2</v>
      </c>
      <c r="P105" s="107">
        <f t="shared" si="79"/>
        <v>6.1336827971038899E-2</v>
      </c>
      <c r="Q105" s="107">
        <f t="shared" si="79"/>
        <v>6.1336827971038899E-2</v>
      </c>
      <c r="R105" s="107">
        <f t="shared" si="79"/>
        <v>6.1336827971038899E-2</v>
      </c>
      <c r="S105" s="107">
        <f t="shared" si="79"/>
        <v>6.1336827971038899E-2</v>
      </c>
      <c r="T105" s="107">
        <f t="shared" si="79"/>
        <v>6.1336827971038899E-2</v>
      </c>
      <c r="U105" s="107">
        <f t="shared" si="79"/>
        <v>6.1336827971038899E-2</v>
      </c>
      <c r="V105" s="107">
        <f t="shared" si="79"/>
        <v>6.1336827971038899E-2</v>
      </c>
      <c r="W105" s="107">
        <f t="shared" si="79"/>
        <v>6.1336827971038899E-2</v>
      </c>
      <c r="X105" s="107">
        <f t="shared" si="79"/>
        <v>6.1336827971038899E-2</v>
      </c>
    </row>
    <row r="106" spans="1:24">
      <c r="A106" s="156">
        <f>Z6</f>
        <v>310</v>
      </c>
      <c r="B106" s="137">
        <f>AC6</f>
        <v>1440000.92160059</v>
      </c>
      <c r="C106" s="137">
        <f>IF(Excitation!$L$11="Front",$AB6*1000/$AA$66*Excitation!$C$11/0.1,0)</f>
        <v>1.795823002179168E-5</v>
      </c>
      <c r="D106" s="157">
        <f>AD6</f>
        <v>0.64</v>
      </c>
      <c r="E106" s="137">
        <f t="shared" si="78"/>
        <v>4.4593876790113112E-6</v>
      </c>
      <c r="F106" s="137">
        <f t="shared" si="78"/>
        <v>8.9187753580226224E-6</v>
      </c>
      <c r="G106" s="137">
        <f t="shared" si="78"/>
        <v>8.9187753580226224E-6</v>
      </c>
      <c r="H106" s="137">
        <f t="shared" si="78"/>
        <v>8.9187753580226224E-6</v>
      </c>
      <c r="I106" s="137">
        <f t="shared" si="78"/>
        <v>8.9187753580226224E-6</v>
      </c>
      <c r="J106" s="137">
        <f t="shared" si="78"/>
        <v>8.9187753580226224E-6</v>
      </c>
      <c r="K106" s="137">
        <f t="shared" si="78"/>
        <v>8.9187753580226224E-6</v>
      </c>
      <c r="L106" s="137">
        <f t="shared" si="78"/>
        <v>8.9187753580226224E-6</v>
      </c>
      <c r="M106" s="137">
        <f t="shared" si="78"/>
        <v>8.9187753580226224E-6</v>
      </c>
      <c r="N106" s="137">
        <f t="shared" si="78"/>
        <v>8.9187753580226224E-6</v>
      </c>
      <c r="O106" s="137">
        <f t="shared" si="79"/>
        <v>8.9187753580226224E-6</v>
      </c>
      <c r="P106" s="137">
        <f t="shared" si="79"/>
        <v>8.9187753580226224E-6</v>
      </c>
      <c r="Q106" s="137">
        <f t="shared" si="79"/>
        <v>8.9187753580226224E-6</v>
      </c>
      <c r="R106" s="137">
        <f t="shared" si="79"/>
        <v>8.9187753580226224E-6</v>
      </c>
      <c r="S106" s="137">
        <f t="shared" si="79"/>
        <v>8.9187753580226224E-6</v>
      </c>
      <c r="T106" s="137">
        <f t="shared" si="79"/>
        <v>8.9187753580226224E-6</v>
      </c>
      <c r="U106" s="137">
        <f t="shared" si="79"/>
        <v>8.9187753580226224E-6</v>
      </c>
      <c r="V106" s="137">
        <f t="shared" si="79"/>
        <v>8.9187753580226224E-6</v>
      </c>
      <c r="W106" s="137">
        <f t="shared" si="79"/>
        <v>8.9187753580226224E-6</v>
      </c>
      <c r="X106" s="137">
        <f t="shared" si="79"/>
        <v>8.9187753580226224E-6</v>
      </c>
    </row>
    <row r="107" spans="1:24">
      <c r="A107" s="156">
        <f t="shared" ref="A107:A161" si="80">Z7</f>
        <v>320</v>
      </c>
      <c r="B107" s="137">
        <f t="shared" ref="B107:B161" si="81">AC7</f>
        <v>1280000</v>
      </c>
      <c r="C107" s="137">
        <f>IF(Excitation!$L$11="Front",$AB7*1000/$AA$66*Excitation!$C$11/0.1,0)</f>
        <v>5.4024341982223298E-5</v>
      </c>
      <c r="D107" s="157">
        <f t="shared" ref="D107:D161" si="82">AD7</f>
        <v>0.68</v>
      </c>
      <c r="E107" s="137">
        <f t="shared" ref="E107:E161" si="83">$C107*B$4*B$5*$D107*B$6</f>
        <v>1.4253782388589797E-5</v>
      </c>
      <c r="F107" s="137">
        <f t="shared" ref="F107:F161" si="84">$C107*C$4*C$5*$D107*C$6</f>
        <v>2.8507564777179593E-5</v>
      </c>
      <c r="G107" s="137">
        <f t="shared" ref="G107:G161" si="85">$C107*D$4*D$5*$D107*D$6</f>
        <v>2.8507564777179593E-5</v>
      </c>
      <c r="H107" s="137">
        <f t="shared" ref="H107:H161" si="86">$C107*E$4*E$5*$D107*E$6</f>
        <v>2.8507564777179593E-5</v>
      </c>
      <c r="I107" s="137">
        <f t="shared" ref="I107:I161" si="87">$C107*F$4*F$5*$D107*F$6</f>
        <v>2.8507564777179593E-5</v>
      </c>
      <c r="J107" s="137">
        <f t="shared" ref="J107:J161" si="88">$C107*G$4*G$5*$D107*G$6</f>
        <v>2.8507564777179593E-5</v>
      </c>
      <c r="K107" s="137">
        <f t="shared" ref="K107:K161" si="89">$C107*H$4*H$5*$D107*H$6</f>
        <v>2.8507564777179593E-5</v>
      </c>
      <c r="L107" s="137">
        <f t="shared" ref="L107:L161" si="90">$C107*I$4*I$5*$D107*I$6</f>
        <v>2.8507564777179593E-5</v>
      </c>
      <c r="M107" s="137">
        <f t="shared" ref="M107:M161" si="91">$C107*J$4*J$5*$D107*J$6</f>
        <v>2.8507564777179593E-5</v>
      </c>
      <c r="N107" s="137">
        <f t="shared" ref="N107:N161" si="92">$C107*K$4*K$5*$D107*K$6</f>
        <v>2.8507564777179593E-5</v>
      </c>
      <c r="O107" s="137">
        <f t="shared" ref="O107:O161" si="93">$C107*L$4*L$5*$D107*L$6</f>
        <v>2.8507564777179593E-5</v>
      </c>
      <c r="P107" s="137">
        <f t="shared" ref="P107:P161" si="94">$C107*M$4*M$5*$D107*M$6</f>
        <v>2.8507564777179593E-5</v>
      </c>
      <c r="Q107" s="137">
        <f t="shared" ref="Q107:Q161" si="95">$C107*N$4*N$5*$D107*N$6</f>
        <v>2.8507564777179593E-5</v>
      </c>
      <c r="R107" s="137">
        <f t="shared" ref="R107:R161" si="96">$C107*O$4*O$5*$D107*O$6</f>
        <v>2.8507564777179593E-5</v>
      </c>
      <c r="S107" s="137">
        <f t="shared" ref="S107:S161" si="97">$C107*P$4*P$5*$D107*P$6</f>
        <v>2.8507564777179593E-5</v>
      </c>
      <c r="T107" s="137">
        <f t="shared" ref="T107:T161" si="98">$C107*Q$4*Q$5*$D107*Q$6</f>
        <v>2.8507564777179593E-5</v>
      </c>
      <c r="U107" s="137">
        <f t="shared" ref="U107:U161" si="99">$C107*R$4*R$5*$D107*R$6</f>
        <v>2.8507564777179593E-5</v>
      </c>
      <c r="V107" s="137">
        <f t="shared" ref="V107:V161" si="100">$C107*S$4*S$5*$D107*S$6</f>
        <v>2.8507564777179593E-5</v>
      </c>
      <c r="W107" s="137">
        <f t="shared" ref="W107:W161" si="101">$C107*T$4*T$5*$D107*T$6</f>
        <v>2.8507564777179593E-5</v>
      </c>
      <c r="X107" s="137">
        <f t="shared" ref="X107:X161" si="102">$C107*U$4*U$5*$D107*U$6</f>
        <v>2.8507564777179593E-5</v>
      </c>
    </row>
    <row r="108" spans="1:24">
      <c r="A108" s="156">
        <f t="shared" si="80"/>
        <v>330</v>
      </c>
      <c r="B108" s="137">
        <f t="shared" si="81"/>
        <v>1169999.8011000338</v>
      </c>
      <c r="C108" s="137">
        <f>IF(Excitation!$L$11="Front",$AB8*1000/$AA$66*Excitation!$C$11/0.1,0)</f>
        <v>1.0984450696662576E-4</v>
      </c>
      <c r="D108" s="157">
        <f t="shared" si="82"/>
        <v>0.72</v>
      </c>
      <c r="E108" s="137">
        <f t="shared" si="83"/>
        <v>3.0686161466196571E-5</v>
      </c>
      <c r="F108" s="137">
        <f t="shared" si="84"/>
        <v>6.1372322932393142E-5</v>
      </c>
      <c r="G108" s="137">
        <f t="shared" si="85"/>
        <v>6.1372322932393142E-5</v>
      </c>
      <c r="H108" s="137">
        <f t="shared" si="86"/>
        <v>6.1372322932393142E-5</v>
      </c>
      <c r="I108" s="137">
        <f t="shared" si="87"/>
        <v>6.1372322932393142E-5</v>
      </c>
      <c r="J108" s="137">
        <f t="shared" si="88"/>
        <v>6.1372322932393142E-5</v>
      </c>
      <c r="K108" s="137">
        <f t="shared" si="89"/>
        <v>6.1372322932393142E-5</v>
      </c>
      <c r="L108" s="137">
        <f t="shared" si="90"/>
        <v>6.1372322932393142E-5</v>
      </c>
      <c r="M108" s="137">
        <f t="shared" si="91"/>
        <v>6.1372322932393142E-5</v>
      </c>
      <c r="N108" s="137">
        <f t="shared" si="92"/>
        <v>6.1372322932393142E-5</v>
      </c>
      <c r="O108" s="137">
        <f t="shared" si="93"/>
        <v>6.1372322932393142E-5</v>
      </c>
      <c r="P108" s="137">
        <f t="shared" si="94"/>
        <v>6.1372322932393142E-5</v>
      </c>
      <c r="Q108" s="137">
        <f t="shared" si="95"/>
        <v>6.1372322932393142E-5</v>
      </c>
      <c r="R108" s="137">
        <f t="shared" si="96"/>
        <v>6.1372322932393142E-5</v>
      </c>
      <c r="S108" s="137">
        <f t="shared" si="97"/>
        <v>6.1372322932393142E-5</v>
      </c>
      <c r="T108" s="137">
        <f t="shared" si="98"/>
        <v>6.1372322932393142E-5</v>
      </c>
      <c r="U108" s="137">
        <f t="shared" si="99"/>
        <v>6.1372322932393142E-5</v>
      </c>
      <c r="V108" s="137">
        <f t="shared" si="100"/>
        <v>6.1372322932393142E-5</v>
      </c>
      <c r="W108" s="137">
        <f t="shared" si="101"/>
        <v>6.1372322932393142E-5</v>
      </c>
      <c r="X108" s="137">
        <f t="shared" si="102"/>
        <v>6.1372322932393142E-5</v>
      </c>
    </row>
    <row r="109" spans="1:24">
      <c r="A109" s="156">
        <f t="shared" si="80"/>
        <v>340</v>
      </c>
      <c r="B109" s="137">
        <f t="shared" si="81"/>
        <v>1090000.2289000482</v>
      </c>
      <c r="C109" s="137">
        <f>IF(Excitation!$L$11="Front",$AB9*1000/$AA$66*Excitation!$C$11/0.1,0)</f>
        <v>1.2421109098405909E-4</v>
      </c>
      <c r="D109" s="157">
        <f t="shared" si="82"/>
        <v>0.76</v>
      </c>
      <c r="E109" s="137">
        <f t="shared" si="83"/>
        <v>3.6627366509379344E-5</v>
      </c>
      <c r="F109" s="137">
        <f t="shared" si="84"/>
        <v>7.3254733018758689E-5</v>
      </c>
      <c r="G109" s="137">
        <f t="shared" si="85"/>
        <v>7.3254733018758689E-5</v>
      </c>
      <c r="H109" s="137">
        <f t="shared" si="86"/>
        <v>7.3254733018758689E-5</v>
      </c>
      <c r="I109" s="137">
        <f t="shared" si="87"/>
        <v>7.3254733018758689E-5</v>
      </c>
      <c r="J109" s="137">
        <f t="shared" si="88"/>
        <v>7.3254733018758689E-5</v>
      </c>
      <c r="K109" s="137">
        <f t="shared" si="89"/>
        <v>7.3254733018758689E-5</v>
      </c>
      <c r="L109" s="137">
        <f t="shared" si="90"/>
        <v>7.3254733018758689E-5</v>
      </c>
      <c r="M109" s="137">
        <f t="shared" si="91"/>
        <v>7.3254733018758689E-5</v>
      </c>
      <c r="N109" s="137">
        <f t="shared" si="92"/>
        <v>7.3254733018758689E-5</v>
      </c>
      <c r="O109" s="137">
        <f t="shared" si="93"/>
        <v>7.3254733018758689E-5</v>
      </c>
      <c r="P109" s="137">
        <f t="shared" si="94"/>
        <v>7.3254733018758689E-5</v>
      </c>
      <c r="Q109" s="137">
        <f t="shared" si="95"/>
        <v>7.3254733018758689E-5</v>
      </c>
      <c r="R109" s="137">
        <f t="shared" si="96"/>
        <v>7.3254733018758689E-5</v>
      </c>
      <c r="S109" s="137">
        <f t="shared" si="97"/>
        <v>7.3254733018758689E-5</v>
      </c>
      <c r="T109" s="137">
        <f t="shared" si="98"/>
        <v>7.3254733018758689E-5</v>
      </c>
      <c r="U109" s="137">
        <f t="shared" si="99"/>
        <v>7.3254733018758689E-5</v>
      </c>
      <c r="V109" s="137">
        <f t="shared" si="100"/>
        <v>7.3254733018758689E-5</v>
      </c>
      <c r="W109" s="137">
        <f t="shared" si="101"/>
        <v>7.3254733018758689E-5</v>
      </c>
      <c r="X109" s="137">
        <f t="shared" si="102"/>
        <v>7.3254733018758689E-5</v>
      </c>
    </row>
    <row r="110" spans="1:24">
      <c r="A110" s="156">
        <f t="shared" si="80"/>
        <v>350</v>
      </c>
      <c r="B110" s="137">
        <f t="shared" si="81"/>
        <v>1040000.4992002395</v>
      </c>
      <c r="C110" s="137">
        <f>IF(Excitation!$L$11="Front",$AB10*1000/$AA$66*Excitation!$C$11/0.1,0)</f>
        <v>2.1968901393325152E-4</v>
      </c>
      <c r="D110" s="157">
        <f t="shared" si="82"/>
        <v>0.8</v>
      </c>
      <c r="E110" s="137">
        <f t="shared" si="83"/>
        <v>6.8191469924881273E-5</v>
      </c>
      <c r="F110" s="137">
        <f t="shared" si="84"/>
        <v>1.3638293984976255E-4</v>
      </c>
      <c r="G110" s="137">
        <f t="shared" si="85"/>
        <v>1.3638293984976255E-4</v>
      </c>
      <c r="H110" s="137">
        <f t="shared" si="86"/>
        <v>1.3638293984976255E-4</v>
      </c>
      <c r="I110" s="137">
        <f t="shared" si="87"/>
        <v>1.3638293984976255E-4</v>
      </c>
      <c r="J110" s="137">
        <f t="shared" si="88"/>
        <v>1.3638293984976255E-4</v>
      </c>
      <c r="K110" s="137">
        <f t="shared" si="89"/>
        <v>1.3638293984976255E-4</v>
      </c>
      <c r="L110" s="137">
        <f t="shared" si="90"/>
        <v>1.3638293984976255E-4</v>
      </c>
      <c r="M110" s="137">
        <f t="shared" si="91"/>
        <v>1.3638293984976255E-4</v>
      </c>
      <c r="N110" s="137">
        <f t="shared" si="92"/>
        <v>1.3638293984976255E-4</v>
      </c>
      <c r="O110" s="137">
        <f t="shared" si="93"/>
        <v>1.3638293984976255E-4</v>
      </c>
      <c r="P110" s="137">
        <f t="shared" si="94"/>
        <v>1.3638293984976255E-4</v>
      </c>
      <c r="Q110" s="137">
        <f t="shared" si="95"/>
        <v>1.3638293984976255E-4</v>
      </c>
      <c r="R110" s="137">
        <f t="shared" si="96"/>
        <v>1.3638293984976255E-4</v>
      </c>
      <c r="S110" s="137">
        <f t="shared" si="97"/>
        <v>1.3638293984976255E-4</v>
      </c>
      <c r="T110" s="137">
        <f t="shared" si="98"/>
        <v>1.3638293984976255E-4</v>
      </c>
      <c r="U110" s="137">
        <f t="shared" si="99"/>
        <v>1.3638293984976255E-4</v>
      </c>
      <c r="V110" s="137">
        <f t="shared" si="100"/>
        <v>1.3638293984976255E-4</v>
      </c>
      <c r="W110" s="137">
        <f t="shared" si="101"/>
        <v>1.3638293984976255E-4</v>
      </c>
      <c r="X110" s="137">
        <f t="shared" si="102"/>
        <v>1.3638293984976255E-4</v>
      </c>
    </row>
    <row r="111" spans="1:24">
      <c r="A111" s="156">
        <f t="shared" si="80"/>
        <v>370</v>
      </c>
      <c r="B111" s="137">
        <f t="shared" si="81"/>
        <v>697000.11152001785</v>
      </c>
      <c r="C111" s="137">
        <f>IF(Excitation!$L$11="Front",$AB11*1000/$AA$66*Excitation!$C$11/0.1,0)</f>
        <v>3.9418314897832739E-4</v>
      </c>
      <c r="D111" s="157">
        <f t="shared" si="82"/>
        <v>0.84</v>
      </c>
      <c r="E111" s="137">
        <f t="shared" si="83"/>
        <v>1.2847217191501646E-4</v>
      </c>
      <c r="F111" s="137">
        <f t="shared" si="84"/>
        <v>2.5694434383003291E-4</v>
      </c>
      <c r="G111" s="137">
        <f t="shared" si="85"/>
        <v>2.5694434383003291E-4</v>
      </c>
      <c r="H111" s="137">
        <f t="shared" si="86"/>
        <v>2.5694434383003291E-4</v>
      </c>
      <c r="I111" s="137">
        <f t="shared" si="87"/>
        <v>2.5694434383003291E-4</v>
      </c>
      <c r="J111" s="137">
        <f t="shared" si="88"/>
        <v>2.5694434383003291E-4</v>
      </c>
      <c r="K111" s="137">
        <f t="shared" si="89"/>
        <v>2.5694434383003291E-4</v>
      </c>
      <c r="L111" s="137">
        <f t="shared" si="90"/>
        <v>2.5694434383003291E-4</v>
      </c>
      <c r="M111" s="137">
        <f t="shared" si="91"/>
        <v>2.5694434383003291E-4</v>
      </c>
      <c r="N111" s="137">
        <f t="shared" si="92"/>
        <v>2.5694434383003291E-4</v>
      </c>
      <c r="O111" s="137">
        <f t="shared" si="93"/>
        <v>2.5694434383003291E-4</v>
      </c>
      <c r="P111" s="137">
        <f t="shared" si="94"/>
        <v>2.5694434383003291E-4</v>
      </c>
      <c r="Q111" s="137">
        <f t="shared" si="95"/>
        <v>2.5694434383003291E-4</v>
      </c>
      <c r="R111" s="137">
        <f t="shared" si="96"/>
        <v>2.5694434383003291E-4</v>
      </c>
      <c r="S111" s="137">
        <f t="shared" si="97"/>
        <v>2.5694434383003291E-4</v>
      </c>
      <c r="T111" s="137">
        <f t="shared" si="98"/>
        <v>2.5694434383003291E-4</v>
      </c>
      <c r="U111" s="137">
        <f t="shared" si="99"/>
        <v>2.5694434383003291E-4</v>
      </c>
      <c r="V111" s="137">
        <f t="shared" si="100"/>
        <v>2.5694434383003291E-4</v>
      </c>
      <c r="W111" s="137">
        <f t="shared" si="101"/>
        <v>2.5694434383003291E-4</v>
      </c>
      <c r="X111" s="137">
        <f t="shared" si="102"/>
        <v>2.5694434383003291E-4</v>
      </c>
    </row>
    <row r="112" spans="1:24">
      <c r="A112" s="156">
        <f t="shared" si="80"/>
        <v>390</v>
      </c>
      <c r="B112" s="137">
        <f t="shared" si="81"/>
        <v>149999.9250000375</v>
      </c>
      <c r="C112" s="137">
        <f>IF(Excitation!$L$11="Front",$AB12*1000/$AA$66*Excitation!$C$11/0.1,0)</f>
        <v>4.5673765022090173E-4</v>
      </c>
      <c r="D112" s="157">
        <f t="shared" si="82"/>
        <v>0.88</v>
      </c>
      <c r="E112" s="137">
        <f t="shared" si="83"/>
        <v>1.559485032914247E-4</v>
      </c>
      <c r="F112" s="137">
        <f t="shared" si="84"/>
        <v>3.1189700658284939E-4</v>
      </c>
      <c r="G112" s="137">
        <f t="shared" si="85"/>
        <v>3.1189700658284939E-4</v>
      </c>
      <c r="H112" s="137">
        <f t="shared" si="86"/>
        <v>3.1189700658284939E-4</v>
      </c>
      <c r="I112" s="137">
        <f t="shared" si="87"/>
        <v>3.1189700658284939E-4</v>
      </c>
      <c r="J112" s="137">
        <f t="shared" si="88"/>
        <v>3.1189700658284939E-4</v>
      </c>
      <c r="K112" s="137">
        <f t="shared" si="89"/>
        <v>3.1189700658284939E-4</v>
      </c>
      <c r="L112" s="137">
        <f t="shared" si="90"/>
        <v>3.1189700658284939E-4</v>
      </c>
      <c r="M112" s="137">
        <f t="shared" si="91"/>
        <v>3.1189700658284939E-4</v>
      </c>
      <c r="N112" s="137">
        <f t="shared" si="92"/>
        <v>3.1189700658284939E-4</v>
      </c>
      <c r="O112" s="137">
        <f t="shared" si="93"/>
        <v>3.1189700658284939E-4</v>
      </c>
      <c r="P112" s="137">
        <f t="shared" si="94"/>
        <v>3.1189700658284939E-4</v>
      </c>
      <c r="Q112" s="137">
        <f t="shared" si="95"/>
        <v>3.1189700658284939E-4</v>
      </c>
      <c r="R112" s="137">
        <f t="shared" si="96"/>
        <v>3.1189700658284939E-4</v>
      </c>
      <c r="S112" s="137">
        <f t="shared" si="97"/>
        <v>3.1189700658284939E-4</v>
      </c>
      <c r="T112" s="137">
        <f t="shared" si="98"/>
        <v>3.1189700658284939E-4</v>
      </c>
      <c r="U112" s="137">
        <f t="shared" si="99"/>
        <v>3.1189700658284939E-4</v>
      </c>
      <c r="V112" s="137">
        <f t="shared" si="100"/>
        <v>3.1189700658284939E-4</v>
      </c>
      <c r="W112" s="137">
        <f t="shared" si="101"/>
        <v>3.1189700658284939E-4</v>
      </c>
      <c r="X112" s="137">
        <f t="shared" si="102"/>
        <v>3.1189700658284939E-4</v>
      </c>
    </row>
    <row r="113" spans="1:24">
      <c r="A113" s="156">
        <f t="shared" si="80"/>
        <v>410</v>
      </c>
      <c r="B113" s="137">
        <f t="shared" si="81"/>
        <v>67399.978432006901</v>
      </c>
      <c r="C113" s="137">
        <f>IF(Excitation!$L$11="Front",$AB13*1000/$AA$66*Excitation!$C$11/0.1,0)</f>
        <v>7.7848927144466931E-4</v>
      </c>
      <c r="D113" s="157">
        <f t="shared" si="82"/>
        <v>0.91599999999999993</v>
      </c>
      <c r="E113" s="137">
        <f t="shared" si="83"/>
        <v>2.7668131498560702E-4</v>
      </c>
      <c r="F113" s="137">
        <f t="shared" si="84"/>
        <v>5.5336262997121403E-4</v>
      </c>
      <c r="G113" s="137">
        <f t="shared" si="85"/>
        <v>5.5336262997121403E-4</v>
      </c>
      <c r="H113" s="137">
        <f t="shared" si="86"/>
        <v>5.5336262997121403E-4</v>
      </c>
      <c r="I113" s="137">
        <f t="shared" si="87"/>
        <v>5.5336262997121403E-4</v>
      </c>
      <c r="J113" s="137">
        <f t="shared" si="88"/>
        <v>5.5336262997121403E-4</v>
      </c>
      <c r="K113" s="137">
        <f t="shared" si="89"/>
        <v>5.5336262997121403E-4</v>
      </c>
      <c r="L113" s="137">
        <f t="shared" si="90"/>
        <v>5.5336262997121403E-4</v>
      </c>
      <c r="M113" s="137">
        <f t="shared" si="91"/>
        <v>5.5336262997121403E-4</v>
      </c>
      <c r="N113" s="137">
        <f t="shared" si="92"/>
        <v>5.5336262997121403E-4</v>
      </c>
      <c r="O113" s="137">
        <f t="shared" si="93"/>
        <v>5.5336262997121403E-4</v>
      </c>
      <c r="P113" s="137">
        <f t="shared" si="94"/>
        <v>5.5336262997121403E-4</v>
      </c>
      <c r="Q113" s="137">
        <f t="shared" si="95"/>
        <v>5.5336262997121403E-4</v>
      </c>
      <c r="R113" s="137">
        <f t="shared" si="96"/>
        <v>5.5336262997121403E-4</v>
      </c>
      <c r="S113" s="137">
        <f t="shared" si="97"/>
        <v>5.5336262997121403E-4</v>
      </c>
      <c r="T113" s="137">
        <f t="shared" si="98"/>
        <v>5.5336262997121403E-4</v>
      </c>
      <c r="U113" s="137">
        <f t="shared" si="99"/>
        <v>5.5336262997121403E-4</v>
      </c>
      <c r="V113" s="137">
        <f t="shared" si="100"/>
        <v>5.5336262997121403E-4</v>
      </c>
      <c r="W113" s="137">
        <f t="shared" si="101"/>
        <v>5.5336262997121403E-4</v>
      </c>
      <c r="X113" s="137">
        <f t="shared" si="102"/>
        <v>5.5336262997121403E-4</v>
      </c>
    </row>
    <row r="114" spans="1:24">
      <c r="A114" s="156">
        <f t="shared" si="80"/>
        <v>430</v>
      </c>
      <c r="B114" s="137">
        <f t="shared" si="81"/>
        <v>39200.006272001003</v>
      </c>
      <c r="C114" s="137">
        <f>IF(Excitation!$L$11="Front",$AB14*1000/$AA$66*Excitation!$C$11/0.1,0)</f>
        <v>8.2917138728394782E-4</v>
      </c>
      <c r="D114" s="157">
        <f t="shared" si="82"/>
        <v>0.94799999999999995</v>
      </c>
      <c r="E114" s="137">
        <f t="shared" si="83"/>
        <v>3.0498913635633083E-4</v>
      </c>
      <c r="F114" s="137">
        <f t="shared" si="84"/>
        <v>6.0997827271266165E-4</v>
      </c>
      <c r="G114" s="137">
        <f t="shared" si="85"/>
        <v>6.0997827271266165E-4</v>
      </c>
      <c r="H114" s="137">
        <f t="shared" si="86"/>
        <v>6.0997827271266165E-4</v>
      </c>
      <c r="I114" s="137">
        <f t="shared" si="87"/>
        <v>6.0997827271266165E-4</v>
      </c>
      <c r="J114" s="137">
        <f t="shared" si="88"/>
        <v>6.0997827271266165E-4</v>
      </c>
      <c r="K114" s="137">
        <f t="shared" si="89"/>
        <v>6.0997827271266165E-4</v>
      </c>
      <c r="L114" s="137">
        <f t="shared" si="90"/>
        <v>6.0997827271266165E-4</v>
      </c>
      <c r="M114" s="137">
        <f t="shared" si="91"/>
        <v>6.0997827271266165E-4</v>
      </c>
      <c r="N114" s="137">
        <f t="shared" si="92"/>
        <v>6.0997827271266165E-4</v>
      </c>
      <c r="O114" s="137">
        <f t="shared" si="93"/>
        <v>6.0997827271266165E-4</v>
      </c>
      <c r="P114" s="137">
        <f t="shared" si="94"/>
        <v>6.0997827271266165E-4</v>
      </c>
      <c r="Q114" s="137">
        <f t="shared" si="95"/>
        <v>6.0997827271266165E-4</v>
      </c>
      <c r="R114" s="137">
        <f t="shared" si="96"/>
        <v>6.0997827271266165E-4</v>
      </c>
      <c r="S114" s="137">
        <f t="shared" si="97"/>
        <v>6.0997827271266165E-4</v>
      </c>
      <c r="T114" s="137">
        <f t="shared" si="98"/>
        <v>6.0997827271266165E-4</v>
      </c>
      <c r="U114" s="137">
        <f t="shared" si="99"/>
        <v>6.0997827271266165E-4</v>
      </c>
      <c r="V114" s="137">
        <f t="shared" si="100"/>
        <v>6.0997827271266165E-4</v>
      </c>
      <c r="W114" s="137">
        <f t="shared" si="101"/>
        <v>6.0997827271266165E-4</v>
      </c>
      <c r="X114" s="137">
        <f t="shared" si="102"/>
        <v>6.0997827271266165E-4</v>
      </c>
    </row>
    <row r="115" spans="1:24">
      <c r="A115" s="156">
        <f t="shared" si="80"/>
        <v>450</v>
      </c>
      <c r="B115" s="137">
        <f t="shared" si="81"/>
        <v>25499.991075003123</v>
      </c>
      <c r="C115" s="137">
        <f>IF(Excitation!$L$11="Front",$AB15*1000/$AA$66*Excitation!$C$11/0.1,0)</f>
        <v>1.0834798779814311E-3</v>
      </c>
      <c r="D115" s="157">
        <f t="shared" si="82"/>
        <v>0.98</v>
      </c>
      <c r="E115" s="137">
        <f t="shared" si="83"/>
        <v>4.1198238880365938E-4</v>
      </c>
      <c r="F115" s="137">
        <f t="shared" si="84"/>
        <v>8.2396477760731876E-4</v>
      </c>
      <c r="G115" s="137">
        <f t="shared" si="85"/>
        <v>8.2396477760731876E-4</v>
      </c>
      <c r="H115" s="137">
        <f t="shared" si="86"/>
        <v>8.2396477760731876E-4</v>
      </c>
      <c r="I115" s="137">
        <f t="shared" si="87"/>
        <v>8.2396477760731876E-4</v>
      </c>
      <c r="J115" s="137">
        <f t="shared" si="88"/>
        <v>8.2396477760731876E-4</v>
      </c>
      <c r="K115" s="137">
        <f t="shared" si="89"/>
        <v>8.2396477760731876E-4</v>
      </c>
      <c r="L115" s="137">
        <f t="shared" si="90"/>
        <v>8.2396477760731876E-4</v>
      </c>
      <c r="M115" s="137">
        <f t="shared" si="91"/>
        <v>8.2396477760731876E-4</v>
      </c>
      <c r="N115" s="137">
        <f t="shared" si="92"/>
        <v>8.2396477760731876E-4</v>
      </c>
      <c r="O115" s="137">
        <f t="shared" si="93"/>
        <v>8.2396477760731876E-4</v>
      </c>
      <c r="P115" s="137">
        <f t="shared" si="94"/>
        <v>8.2396477760731876E-4</v>
      </c>
      <c r="Q115" s="137">
        <f t="shared" si="95"/>
        <v>8.2396477760731876E-4</v>
      </c>
      <c r="R115" s="137">
        <f t="shared" si="96"/>
        <v>8.2396477760731876E-4</v>
      </c>
      <c r="S115" s="137">
        <f t="shared" si="97"/>
        <v>8.2396477760731876E-4</v>
      </c>
      <c r="T115" s="137">
        <f t="shared" si="98"/>
        <v>8.2396477760731876E-4</v>
      </c>
      <c r="U115" s="137">
        <f t="shared" si="99"/>
        <v>8.2396477760731876E-4</v>
      </c>
      <c r="V115" s="137">
        <f t="shared" si="100"/>
        <v>8.2396477760731876E-4</v>
      </c>
      <c r="W115" s="137">
        <f t="shared" si="101"/>
        <v>8.2396477760731876E-4</v>
      </c>
      <c r="X115" s="137">
        <f t="shared" si="102"/>
        <v>8.2396477760731876E-4</v>
      </c>
    </row>
    <row r="116" spans="1:24">
      <c r="A116" s="156">
        <f t="shared" si="80"/>
        <v>470</v>
      </c>
      <c r="B116" s="137">
        <f t="shared" si="81"/>
        <v>17200.010320006193</v>
      </c>
      <c r="C116" s="137">
        <f>IF(Excitation!$L$11="Front",$AB16*1000/$AA$66*Excitation!$C$11/0.1,0)</f>
        <v>1.1902315786665261E-3</v>
      </c>
      <c r="D116" s="157">
        <f t="shared" si="82"/>
        <v>0.98799999999999999</v>
      </c>
      <c r="E116" s="137">
        <f t="shared" si="83"/>
        <v>4.5626813429234083E-4</v>
      </c>
      <c r="F116" s="137">
        <f t="shared" si="84"/>
        <v>9.1253626858468165E-4</v>
      </c>
      <c r="G116" s="137">
        <f t="shared" si="85"/>
        <v>9.1253626858468165E-4</v>
      </c>
      <c r="H116" s="137">
        <f t="shared" si="86"/>
        <v>9.1253626858468165E-4</v>
      </c>
      <c r="I116" s="137">
        <f t="shared" si="87"/>
        <v>9.1253626858468165E-4</v>
      </c>
      <c r="J116" s="137">
        <f t="shared" si="88"/>
        <v>9.1253626858468165E-4</v>
      </c>
      <c r="K116" s="137">
        <f t="shared" si="89"/>
        <v>9.1253626858468165E-4</v>
      </c>
      <c r="L116" s="137">
        <f t="shared" si="90"/>
        <v>9.1253626858468165E-4</v>
      </c>
      <c r="M116" s="137">
        <f t="shared" si="91"/>
        <v>9.1253626858468165E-4</v>
      </c>
      <c r="N116" s="137">
        <f t="shared" si="92"/>
        <v>9.1253626858468165E-4</v>
      </c>
      <c r="O116" s="137">
        <f t="shared" si="93"/>
        <v>9.1253626858468165E-4</v>
      </c>
      <c r="P116" s="137">
        <f t="shared" si="94"/>
        <v>9.1253626858468165E-4</v>
      </c>
      <c r="Q116" s="137">
        <f t="shared" si="95"/>
        <v>9.1253626858468165E-4</v>
      </c>
      <c r="R116" s="137">
        <f t="shared" si="96"/>
        <v>9.1253626858468165E-4</v>
      </c>
      <c r="S116" s="137">
        <f t="shared" si="97"/>
        <v>9.1253626858468165E-4</v>
      </c>
      <c r="T116" s="137">
        <f t="shared" si="98"/>
        <v>9.1253626858468165E-4</v>
      </c>
      <c r="U116" s="137">
        <f t="shared" si="99"/>
        <v>9.1253626858468165E-4</v>
      </c>
      <c r="V116" s="137">
        <f t="shared" si="100"/>
        <v>9.1253626858468165E-4</v>
      </c>
      <c r="W116" s="137">
        <f t="shared" si="101"/>
        <v>9.1253626858468165E-4</v>
      </c>
      <c r="X116" s="137">
        <f t="shared" si="102"/>
        <v>9.1253626858468165E-4</v>
      </c>
    </row>
    <row r="117" spans="1:24">
      <c r="A117" s="156">
        <f t="shared" si="80"/>
        <v>490</v>
      </c>
      <c r="B117" s="137">
        <f t="shared" si="81"/>
        <v>12699.993142003703</v>
      </c>
      <c r="C117" s="137">
        <f>IF(Excitation!$L$11="Front",$AB17*1000/$AA$66*Excitation!$C$11/0.1,0)</f>
        <v>1.2211596414818339E-3</v>
      </c>
      <c r="D117" s="157">
        <f t="shared" si="82"/>
        <v>0.996</v>
      </c>
      <c r="E117" s="137">
        <f t="shared" si="83"/>
        <v>4.7191470113137175E-4</v>
      </c>
      <c r="F117" s="137">
        <f t="shared" si="84"/>
        <v>9.4382940226274349E-4</v>
      </c>
      <c r="G117" s="137">
        <f t="shared" si="85"/>
        <v>9.4382940226274349E-4</v>
      </c>
      <c r="H117" s="137">
        <f t="shared" si="86"/>
        <v>9.4382940226274349E-4</v>
      </c>
      <c r="I117" s="137">
        <f t="shared" si="87"/>
        <v>9.4382940226274349E-4</v>
      </c>
      <c r="J117" s="137">
        <f t="shared" si="88"/>
        <v>9.4382940226274349E-4</v>
      </c>
      <c r="K117" s="137">
        <f t="shared" si="89"/>
        <v>9.4382940226274349E-4</v>
      </c>
      <c r="L117" s="137">
        <f t="shared" si="90"/>
        <v>9.4382940226274349E-4</v>
      </c>
      <c r="M117" s="137">
        <f t="shared" si="91"/>
        <v>9.4382940226274349E-4</v>
      </c>
      <c r="N117" s="137">
        <f t="shared" si="92"/>
        <v>9.4382940226274349E-4</v>
      </c>
      <c r="O117" s="137">
        <f t="shared" si="93"/>
        <v>9.4382940226274349E-4</v>
      </c>
      <c r="P117" s="137">
        <f t="shared" si="94"/>
        <v>9.4382940226274349E-4</v>
      </c>
      <c r="Q117" s="137">
        <f t="shared" si="95"/>
        <v>9.4382940226274349E-4</v>
      </c>
      <c r="R117" s="137">
        <f t="shared" si="96"/>
        <v>9.4382940226274349E-4</v>
      </c>
      <c r="S117" s="137">
        <f t="shared" si="97"/>
        <v>9.4382940226274349E-4</v>
      </c>
      <c r="T117" s="137">
        <f t="shared" si="98"/>
        <v>9.4382940226274349E-4</v>
      </c>
      <c r="U117" s="137">
        <f t="shared" si="99"/>
        <v>9.4382940226274349E-4</v>
      </c>
      <c r="V117" s="137">
        <f t="shared" si="100"/>
        <v>9.4382940226274349E-4</v>
      </c>
      <c r="W117" s="137">
        <f t="shared" si="101"/>
        <v>9.4382940226274349E-4</v>
      </c>
      <c r="X117" s="137">
        <f t="shared" si="102"/>
        <v>9.4382940226274349E-4</v>
      </c>
    </row>
    <row r="118" spans="1:24">
      <c r="A118" s="156">
        <f t="shared" si="80"/>
        <v>510</v>
      </c>
      <c r="B118" s="137">
        <f t="shared" si="81"/>
        <v>9699.979630042777</v>
      </c>
      <c r="C118" s="137">
        <f>IF(Excitation!$L$11="Front",$AB18*1000/$AA$66*Excitation!$C$11/0.1,0)</f>
        <v>1.2451039481775562E-3</v>
      </c>
      <c r="D118" s="157">
        <f t="shared" si="82"/>
        <v>1</v>
      </c>
      <c r="E118" s="137">
        <f t="shared" si="83"/>
        <v>4.8310033189289184E-4</v>
      </c>
      <c r="F118" s="137">
        <f t="shared" si="84"/>
        <v>9.6620066378578368E-4</v>
      </c>
      <c r="G118" s="137">
        <f t="shared" si="85"/>
        <v>9.6620066378578368E-4</v>
      </c>
      <c r="H118" s="137">
        <f t="shared" si="86"/>
        <v>9.6620066378578368E-4</v>
      </c>
      <c r="I118" s="137">
        <f t="shared" si="87"/>
        <v>9.6620066378578368E-4</v>
      </c>
      <c r="J118" s="137">
        <f t="shared" si="88"/>
        <v>9.6620066378578368E-4</v>
      </c>
      <c r="K118" s="137">
        <f t="shared" si="89"/>
        <v>9.6620066378578368E-4</v>
      </c>
      <c r="L118" s="137">
        <f t="shared" si="90"/>
        <v>9.6620066378578368E-4</v>
      </c>
      <c r="M118" s="137">
        <f t="shared" si="91"/>
        <v>9.6620066378578368E-4</v>
      </c>
      <c r="N118" s="137">
        <f t="shared" si="92"/>
        <v>9.6620066378578368E-4</v>
      </c>
      <c r="O118" s="137">
        <f t="shared" si="93"/>
        <v>9.6620066378578368E-4</v>
      </c>
      <c r="P118" s="137">
        <f t="shared" si="94"/>
        <v>9.6620066378578368E-4</v>
      </c>
      <c r="Q118" s="137">
        <f t="shared" si="95"/>
        <v>9.6620066378578368E-4</v>
      </c>
      <c r="R118" s="137">
        <f t="shared" si="96"/>
        <v>9.6620066378578368E-4</v>
      </c>
      <c r="S118" s="137">
        <f t="shared" si="97"/>
        <v>9.6620066378578368E-4</v>
      </c>
      <c r="T118" s="137">
        <f t="shared" si="98"/>
        <v>9.6620066378578368E-4</v>
      </c>
      <c r="U118" s="137">
        <f t="shared" si="99"/>
        <v>9.6620066378578368E-4</v>
      </c>
      <c r="V118" s="137">
        <f t="shared" si="100"/>
        <v>9.6620066378578368E-4</v>
      </c>
      <c r="W118" s="137">
        <f t="shared" si="101"/>
        <v>9.6620066378578368E-4</v>
      </c>
      <c r="X118" s="137">
        <f t="shared" si="102"/>
        <v>9.6620066378578368E-4</v>
      </c>
    </row>
    <row r="119" spans="1:24">
      <c r="A119" s="156">
        <f t="shared" si="80"/>
        <v>530</v>
      </c>
      <c r="B119" s="137">
        <f t="shared" si="81"/>
        <v>7849.9713476045818</v>
      </c>
      <c r="C119" s="137">
        <f>IF(Excitation!$L$11="Front",$AB19*1000/$AA$66*Excitation!$C$11/0.1,0)</f>
        <v>1.3129461504821024E-3</v>
      </c>
      <c r="D119" s="157">
        <f t="shared" si="82"/>
        <v>1</v>
      </c>
      <c r="E119" s="137">
        <f t="shared" si="83"/>
        <v>5.094231063870558E-4</v>
      </c>
      <c r="F119" s="137">
        <f t="shared" si="84"/>
        <v>1.0188462127741116E-3</v>
      </c>
      <c r="G119" s="137">
        <f t="shared" si="85"/>
        <v>1.0188462127741116E-3</v>
      </c>
      <c r="H119" s="137">
        <f t="shared" si="86"/>
        <v>1.0188462127741116E-3</v>
      </c>
      <c r="I119" s="137">
        <f t="shared" si="87"/>
        <v>1.0188462127741116E-3</v>
      </c>
      <c r="J119" s="137">
        <f t="shared" si="88"/>
        <v>1.0188462127741116E-3</v>
      </c>
      <c r="K119" s="137">
        <f t="shared" si="89"/>
        <v>1.0188462127741116E-3</v>
      </c>
      <c r="L119" s="137">
        <f t="shared" si="90"/>
        <v>1.0188462127741116E-3</v>
      </c>
      <c r="M119" s="137">
        <f t="shared" si="91"/>
        <v>1.0188462127741116E-3</v>
      </c>
      <c r="N119" s="137">
        <f t="shared" si="92"/>
        <v>1.0188462127741116E-3</v>
      </c>
      <c r="O119" s="137">
        <f t="shared" si="93"/>
        <v>1.0188462127741116E-3</v>
      </c>
      <c r="P119" s="137">
        <f t="shared" si="94"/>
        <v>1.0188462127741116E-3</v>
      </c>
      <c r="Q119" s="137">
        <f t="shared" si="95"/>
        <v>1.0188462127741116E-3</v>
      </c>
      <c r="R119" s="137">
        <f t="shared" si="96"/>
        <v>1.0188462127741116E-3</v>
      </c>
      <c r="S119" s="137">
        <f t="shared" si="97"/>
        <v>1.0188462127741116E-3</v>
      </c>
      <c r="T119" s="137">
        <f t="shared" si="98"/>
        <v>1.0188462127741116E-3</v>
      </c>
      <c r="U119" s="137">
        <f t="shared" si="99"/>
        <v>1.0188462127741116E-3</v>
      </c>
      <c r="V119" s="137">
        <f t="shared" si="100"/>
        <v>1.0188462127741116E-3</v>
      </c>
      <c r="W119" s="137">
        <f t="shared" si="101"/>
        <v>1.0188462127741116E-3</v>
      </c>
      <c r="X119" s="137">
        <f t="shared" si="102"/>
        <v>1.0188462127741116E-3</v>
      </c>
    </row>
    <row r="120" spans="1:24">
      <c r="A120" s="156">
        <f t="shared" si="80"/>
        <v>550</v>
      </c>
      <c r="B120" s="137">
        <f t="shared" si="81"/>
        <v>6389.9805105594432</v>
      </c>
      <c r="C120" s="137">
        <f>IF(Excitation!$L$11="Front",$AB20*1000/$AA$66*Excitation!$C$11/0.1,0)</f>
        <v>2.0382591074733555E-3</v>
      </c>
      <c r="D120" s="157">
        <f t="shared" si="82"/>
        <v>1</v>
      </c>
      <c r="E120" s="137">
        <f t="shared" si="83"/>
        <v>7.908445336996619E-4</v>
      </c>
      <c r="F120" s="137">
        <f t="shared" si="84"/>
        <v>1.5816890673993238E-3</v>
      </c>
      <c r="G120" s="137">
        <f t="shared" si="85"/>
        <v>1.5816890673993238E-3</v>
      </c>
      <c r="H120" s="137">
        <f t="shared" si="86"/>
        <v>1.5816890673993238E-3</v>
      </c>
      <c r="I120" s="137">
        <f t="shared" si="87"/>
        <v>1.5816890673993238E-3</v>
      </c>
      <c r="J120" s="137">
        <f t="shared" si="88"/>
        <v>1.5816890673993238E-3</v>
      </c>
      <c r="K120" s="137">
        <f t="shared" si="89"/>
        <v>1.5816890673993238E-3</v>
      </c>
      <c r="L120" s="137">
        <f t="shared" si="90"/>
        <v>1.5816890673993238E-3</v>
      </c>
      <c r="M120" s="137">
        <f t="shared" si="91"/>
        <v>1.5816890673993238E-3</v>
      </c>
      <c r="N120" s="137">
        <f t="shared" si="92"/>
        <v>1.5816890673993238E-3</v>
      </c>
      <c r="O120" s="137">
        <f t="shared" si="93"/>
        <v>1.5816890673993238E-3</v>
      </c>
      <c r="P120" s="137">
        <f t="shared" si="94"/>
        <v>1.5816890673993238E-3</v>
      </c>
      <c r="Q120" s="137">
        <f t="shared" si="95"/>
        <v>1.5816890673993238E-3</v>
      </c>
      <c r="R120" s="137">
        <f t="shared" si="96"/>
        <v>1.5816890673993238E-3</v>
      </c>
      <c r="S120" s="137">
        <f t="shared" si="97"/>
        <v>1.5816890673993238E-3</v>
      </c>
      <c r="T120" s="137">
        <f t="shared" si="98"/>
        <v>1.5816890673993238E-3</v>
      </c>
      <c r="U120" s="137">
        <f t="shared" si="99"/>
        <v>1.5816890673993238E-3</v>
      </c>
      <c r="V120" s="137">
        <f t="shared" si="100"/>
        <v>1.5816890673993238E-3</v>
      </c>
      <c r="W120" s="137">
        <f t="shared" si="101"/>
        <v>1.5816890673993238E-3</v>
      </c>
      <c r="X120" s="137">
        <f t="shared" si="102"/>
        <v>1.5816890673993238E-3</v>
      </c>
    </row>
    <row r="121" spans="1:24">
      <c r="A121" s="156">
        <f t="shared" si="80"/>
        <v>590</v>
      </c>
      <c r="B121" s="137">
        <f t="shared" si="81"/>
        <v>4490.0030083020156</v>
      </c>
      <c r="C121" s="137">
        <f>IF(Excitation!$L$11="Front",$AB21*1000/$AA$66*Excitation!$C$11/0.1,0)</f>
        <v>2.8044769217364669E-3</v>
      </c>
      <c r="D121" s="157">
        <f t="shared" si="82"/>
        <v>1</v>
      </c>
      <c r="E121" s="137">
        <f t="shared" si="83"/>
        <v>1.0881370456337493E-3</v>
      </c>
      <c r="F121" s="137">
        <f t="shared" si="84"/>
        <v>2.1762740912674985E-3</v>
      </c>
      <c r="G121" s="137">
        <f t="shared" si="85"/>
        <v>2.1762740912674985E-3</v>
      </c>
      <c r="H121" s="137">
        <f t="shared" si="86"/>
        <v>2.1762740912674985E-3</v>
      </c>
      <c r="I121" s="137">
        <f t="shared" si="87"/>
        <v>2.1762740912674985E-3</v>
      </c>
      <c r="J121" s="137">
        <f t="shared" si="88"/>
        <v>2.1762740912674985E-3</v>
      </c>
      <c r="K121" s="137">
        <f t="shared" si="89"/>
        <v>2.1762740912674985E-3</v>
      </c>
      <c r="L121" s="137">
        <f t="shared" si="90"/>
        <v>2.1762740912674985E-3</v>
      </c>
      <c r="M121" s="137">
        <f t="shared" si="91"/>
        <v>2.1762740912674985E-3</v>
      </c>
      <c r="N121" s="137">
        <f t="shared" si="92"/>
        <v>2.1762740912674985E-3</v>
      </c>
      <c r="O121" s="137">
        <f t="shared" si="93"/>
        <v>2.1762740912674985E-3</v>
      </c>
      <c r="P121" s="137">
        <f t="shared" si="94"/>
        <v>2.1762740912674985E-3</v>
      </c>
      <c r="Q121" s="137">
        <f t="shared" si="95"/>
        <v>2.1762740912674985E-3</v>
      </c>
      <c r="R121" s="137">
        <f t="shared" si="96"/>
        <v>2.1762740912674985E-3</v>
      </c>
      <c r="S121" s="137">
        <f t="shared" si="97"/>
        <v>2.1762740912674985E-3</v>
      </c>
      <c r="T121" s="137">
        <f t="shared" si="98"/>
        <v>2.1762740912674985E-3</v>
      </c>
      <c r="U121" s="137">
        <f t="shared" si="99"/>
        <v>2.1762740912674985E-3</v>
      </c>
      <c r="V121" s="137">
        <f t="shared" si="100"/>
        <v>2.1762740912674985E-3</v>
      </c>
      <c r="W121" s="137">
        <f t="shared" si="101"/>
        <v>2.1762740912674985E-3</v>
      </c>
      <c r="X121" s="137">
        <f t="shared" si="102"/>
        <v>2.1762740912674985E-3</v>
      </c>
    </row>
    <row r="122" spans="1:24">
      <c r="A122" s="156">
        <f t="shared" si="80"/>
        <v>630</v>
      </c>
      <c r="B122" s="137">
        <f t="shared" si="81"/>
        <v>3271.2129984919707</v>
      </c>
      <c r="C122" s="137">
        <f>IF(Excitation!$L$11="Front",$AB22*1000/$AA$66*Excitation!$C$11/0.1,0)</f>
        <v>2.9022495074106664E-3</v>
      </c>
      <c r="D122" s="157">
        <f t="shared" si="82"/>
        <v>1</v>
      </c>
      <c r="E122" s="137">
        <f t="shared" si="83"/>
        <v>1.1260728088753386E-3</v>
      </c>
      <c r="F122" s="137">
        <f t="shared" si="84"/>
        <v>2.2521456177506771E-3</v>
      </c>
      <c r="G122" s="137">
        <f t="shared" si="85"/>
        <v>2.2521456177506771E-3</v>
      </c>
      <c r="H122" s="137">
        <f t="shared" si="86"/>
        <v>2.2521456177506771E-3</v>
      </c>
      <c r="I122" s="137">
        <f t="shared" si="87"/>
        <v>2.2521456177506771E-3</v>
      </c>
      <c r="J122" s="137">
        <f t="shared" si="88"/>
        <v>2.2521456177506771E-3</v>
      </c>
      <c r="K122" s="137">
        <f t="shared" si="89"/>
        <v>2.2521456177506771E-3</v>
      </c>
      <c r="L122" s="137">
        <f t="shared" si="90"/>
        <v>2.2521456177506771E-3</v>
      </c>
      <c r="M122" s="137">
        <f t="shared" si="91"/>
        <v>2.2521456177506771E-3</v>
      </c>
      <c r="N122" s="137">
        <f t="shared" si="92"/>
        <v>2.2521456177506771E-3</v>
      </c>
      <c r="O122" s="137">
        <f t="shared" si="93"/>
        <v>2.2521456177506771E-3</v>
      </c>
      <c r="P122" s="137">
        <f t="shared" si="94"/>
        <v>2.2521456177506771E-3</v>
      </c>
      <c r="Q122" s="137">
        <f t="shared" si="95"/>
        <v>2.2521456177506771E-3</v>
      </c>
      <c r="R122" s="137">
        <f t="shared" si="96"/>
        <v>2.2521456177506771E-3</v>
      </c>
      <c r="S122" s="137">
        <f t="shared" si="97"/>
        <v>2.2521456177506771E-3</v>
      </c>
      <c r="T122" s="137">
        <f t="shared" si="98"/>
        <v>2.2521456177506771E-3</v>
      </c>
      <c r="U122" s="137">
        <f t="shared" si="99"/>
        <v>2.2521456177506771E-3</v>
      </c>
      <c r="V122" s="137">
        <f t="shared" si="100"/>
        <v>2.2521456177506771E-3</v>
      </c>
      <c r="W122" s="137">
        <f t="shared" si="101"/>
        <v>2.2521456177506771E-3</v>
      </c>
      <c r="X122" s="137">
        <f t="shared" si="102"/>
        <v>2.2521456177506771E-3</v>
      </c>
    </row>
    <row r="123" spans="1:24">
      <c r="A123" s="156">
        <f t="shared" si="80"/>
        <v>670</v>
      </c>
      <c r="B123" s="137">
        <f t="shared" si="81"/>
        <v>2387.843013648911</v>
      </c>
      <c r="C123" s="137">
        <f>IF(Excitation!$L$11="Front",$AB23*1000/$AA$66*Excitation!$C$11/0.1,0)</f>
        <v>2.9341752496716287E-3</v>
      </c>
      <c r="D123" s="157">
        <f t="shared" si="82"/>
        <v>1</v>
      </c>
      <c r="E123" s="137">
        <f t="shared" si="83"/>
        <v>1.1384599968725919E-3</v>
      </c>
      <c r="F123" s="137">
        <f t="shared" si="84"/>
        <v>2.2769199937451839E-3</v>
      </c>
      <c r="G123" s="137">
        <f t="shared" si="85"/>
        <v>2.2769199937451839E-3</v>
      </c>
      <c r="H123" s="137">
        <f t="shared" si="86"/>
        <v>2.2769199937451839E-3</v>
      </c>
      <c r="I123" s="137">
        <f t="shared" si="87"/>
        <v>2.2769199937451839E-3</v>
      </c>
      <c r="J123" s="137">
        <f t="shared" si="88"/>
        <v>2.2769199937451839E-3</v>
      </c>
      <c r="K123" s="137">
        <f t="shared" si="89"/>
        <v>2.2769199937451839E-3</v>
      </c>
      <c r="L123" s="137">
        <f t="shared" si="90"/>
        <v>2.2769199937451839E-3</v>
      </c>
      <c r="M123" s="137">
        <f t="shared" si="91"/>
        <v>2.2769199937451839E-3</v>
      </c>
      <c r="N123" s="137">
        <f t="shared" si="92"/>
        <v>2.2769199937451839E-3</v>
      </c>
      <c r="O123" s="137">
        <f t="shared" si="93"/>
        <v>2.2769199937451839E-3</v>
      </c>
      <c r="P123" s="137">
        <f t="shared" si="94"/>
        <v>2.2769199937451839E-3</v>
      </c>
      <c r="Q123" s="137">
        <f t="shared" si="95"/>
        <v>2.2769199937451839E-3</v>
      </c>
      <c r="R123" s="137">
        <f t="shared" si="96"/>
        <v>2.2769199937451839E-3</v>
      </c>
      <c r="S123" s="137">
        <f t="shared" si="97"/>
        <v>2.2769199937451839E-3</v>
      </c>
      <c r="T123" s="137">
        <f t="shared" si="98"/>
        <v>2.2769199937451839E-3</v>
      </c>
      <c r="U123" s="137">
        <f t="shared" si="99"/>
        <v>2.2769199937451839E-3</v>
      </c>
      <c r="V123" s="137">
        <f t="shared" si="100"/>
        <v>2.2769199937451839E-3</v>
      </c>
      <c r="W123" s="137">
        <f t="shared" si="101"/>
        <v>2.2769199937451839E-3</v>
      </c>
      <c r="X123" s="137">
        <f t="shared" si="102"/>
        <v>2.2769199937451839E-3</v>
      </c>
    </row>
    <row r="124" spans="1:24">
      <c r="A124" s="156">
        <f t="shared" si="80"/>
        <v>710</v>
      </c>
      <c r="B124" s="137">
        <f t="shared" si="81"/>
        <v>1775.9497335187427</v>
      </c>
      <c r="C124" s="137">
        <f>IF(Excitation!$L$11="Front",$AB24*1000/$AA$66*Excitation!$C$11/0.1,0)</f>
        <v>2.1320409753649342E-3</v>
      </c>
      <c r="D124" s="157">
        <f t="shared" si="82"/>
        <v>0.998</v>
      </c>
      <c r="E124" s="137">
        <f t="shared" si="83"/>
        <v>8.2557743464471115E-4</v>
      </c>
      <c r="F124" s="137">
        <f t="shared" si="84"/>
        <v>1.6511548692894223E-3</v>
      </c>
      <c r="G124" s="137">
        <f t="shared" si="85"/>
        <v>1.6511548692894223E-3</v>
      </c>
      <c r="H124" s="137">
        <f t="shared" si="86"/>
        <v>1.6511548692894223E-3</v>
      </c>
      <c r="I124" s="137">
        <f t="shared" si="87"/>
        <v>1.6511548692894223E-3</v>
      </c>
      <c r="J124" s="137">
        <f t="shared" si="88"/>
        <v>1.6511548692894223E-3</v>
      </c>
      <c r="K124" s="137">
        <f t="shared" si="89"/>
        <v>1.6511548692894223E-3</v>
      </c>
      <c r="L124" s="137">
        <f t="shared" si="90"/>
        <v>1.6511548692894223E-3</v>
      </c>
      <c r="M124" s="137">
        <f t="shared" si="91"/>
        <v>1.6511548692894223E-3</v>
      </c>
      <c r="N124" s="137">
        <f t="shared" si="92"/>
        <v>1.6511548692894223E-3</v>
      </c>
      <c r="O124" s="137">
        <f t="shared" si="93"/>
        <v>1.6511548692894223E-3</v>
      </c>
      <c r="P124" s="137">
        <f t="shared" si="94"/>
        <v>1.6511548692894223E-3</v>
      </c>
      <c r="Q124" s="137">
        <f t="shared" si="95"/>
        <v>1.6511548692894223E-3</v>
      </c>
      <c r="R124" s="137">
        <f t="shared" si="96"/>
        <v>1.6511548692894223E-3</v>
      </c>
      <c r="S124" s="137">
        <f t="shared" si="97"/>
        <v>1.6511548692894223E-3</v>
      </c>
      <c r="T124" s="137">
        <f t="shared" si="98"/>
        <v>1.6511548692894223E-3</v>
      </c>
      <c r="U124" s="137">
        <f t="shared" si="99"/>
        <v>1.6511548692894223E-3</v>
      </c>
      <c r="V124" s="137">
        <f t="shared" si="100"/>
        <v>1.6511548692894223E-3</v>
      </c>
      <c r="W124" s="137">
        <f t="shared" si="101"/>
        <v>1.6511548692894223E-3</v>
      </c>
      <c r="X124" s="137">
        <f t="shared" si="102"/>
        <v>1.6511548692894223E-3</v>
      </c>
    </row>
    <row r="125" spans="1:24">
      <c r="A125" s="156">
        <f t="shared" si="80"/>
        <v>730</v>
      </c>
      <c r="B125" s="137">
        <f t="shared" si="81"/>
        <v>1540</v>
      </c>
      <c r="C125" s="137">
        <f>IF(Excitation!$L$11="Front",$AB25*1000/$AA$66*Excitation!$C$11/0.1,0)</f>
        <v>1.3448718927430655E-3</v>
      </c>
      <c r="D125" s="157">
        <f t="shared" si="82"/>
        <v>0.99400000000000011</v>
      </c>
      <c r="E125" s="137">
        <f t="shared" si="83"/>
        <v>5.1867943261800368E-4</v>
      </c>
      <c r="F125" s="137">
        <f t="shared" si="84"/>
        <v>1.0373588652360074E-3</v>
      </c>
      <c r="G125" s="137">
        <f t="shared" si="85"/>
        <v>1.0373588652360074E-3</v>
      </c>
      <c r="H125" s="137">
        <f t="shared" si="86"/>
        <v>1.0373588652360074E-3</v>
      </c>
      <c r="I125" s="137">
        <f t="shared" si="87"/>
        <v>1.0373588652360074E-3</v>
      </c>
      <c r="J125" s="137">
        <f t="shared" si="88"/>
        <v>1.0373588652360074E-3</v>
      </c>
      <c r="K125" s="137">
        <f t="shared" si="89"/>
        <v>1.0373588652360074E-3</v>
      </c>
      <c r="L125" s="137">
        <f t="shared" si="90"/>
        <v>1.0373588652360074E-3</v>
      </c>
      <c r="M125" s="137">
        <f t="shared" si="91"/>
        <v>1.0373588652360074E-3</v>
      </c>
      <c r="N125" s="137">
        <f t="shared" si="92"/>
        <v>1.0373588652360074E-3</v>
      </c>
      <c r="O125" s="137">
        <f t="shared" si="93"/>
        <v>1.0373588652360074E-3</v>
      </c>
      <c r="P125" s="137">
        <f t="shared" si="94"/>
        <v>1.0373588652360074E-3</v>
      </c>
      <c r="Q125" s="137">
        <f t="shared" si="95"/>
        <v>1.0373588652360074E-3</v>
      </c>
      <c r="R125" s="137">
        <f t="shared" si="96"/>
        <v>1.0373588652360074E-3</v>
      </c>
      <c r="S125" s="137">
        <f t="shared" si="97"/>
        <v>1.0373588652360074E-3</v>
      </c>
      <c r="T125" s="137">
        <f t="shared" si="98"/>
        <v>1.0373588652360074E-3</v>
      </c>
      <c r="U125" s="137">
        <f t="shared" si="99"/>
        <v>1.0373588652360074E-3</v>
      </c>
      <c r="V125" s="137">
        <f t="shared" si="100"/>
        <v>1.0373588652360074E-3</v>
      </c>
      <c r="W125" s="137">
        <f t="shared" si="101"/>
        <v>1.0373588652360074E-3</v>
      </c>
      <c r="X125" s="137">
        <f t="shared" si="102"/>
        <v>1.0373588652360074E-3</v>
      </c>
    </row>
    <row r="126" spans="1:24">
      <c r="A126" s="156">
        <f t="shared" si="80"/>
        <v>750</v>
      </c>
      <c r="B126" s="137">
        <f t="shared" si="81"/>
        <v>1300</v>
      </c>
      <c r="C126" s="137">
        <f>IF(Excitation!$L$11="Front",$AB26*1000/$AA$66*Excitation!$C$11/0.1,0)</f>
        <v>1.4296746456237486E-3</v>
      </c>
      <c r="D126" s="157">
        <f t="shared" si="82"/>
        <v>0.99</v>
      </c>
      <c r="E126" s="137">
        <f t="shared" si="83"/>
        <v>5.4916662487699435E-4</v>
      </c>
      <c r="F126" s="137">
        <f t="shared" si="84"/>
        <v>1.0983332497539887E-3</v>
      </c>
      <c r="G126" s="137">
        <f t="shared" si="85"/>
        <v>1.0983332497539887E-3</v>
      </c>
      <c r="H126" s="137">
        <f t="shared" si="86"/>
        <v>1.0983332497539887E-3</v>
      </c>
      <c r="I126" s="137">
        <f t="shared" si="87"/>
        <v>1.0983332497539887E-3</v>
      </c>
      <c r="J126" s="137">
        <f t="shared" si="88"/>
        <v>1.0983332497539887E-3</v>
      </c>
      <c r="K126" s="137">
        <f t="shared" si="89"/>
        <v>1.0983332497539887E-3</v>
      </c>
      <c r="L126" s="137">
        <f t="shared" si="90"/>
        <v>1.0983332497539887E-3</v>
      </c>
      <c r="M126" s="137">
        <f t="shared" si="91"/>
        <v>1.0983332497539887E-3</v>
      </c>
      <c r="N126" s="137">
        <f t="shared" si="92"/>
        <v>1.0983332497539887E-3</v>
      </c>
      <c r="O126" s="137">
        <f t="shared" si="93"/>
        <v>1.0983332497539887E-3</v>
      </c>
      <c r="P126" s="137">
        <f t="shared" si="94"/>
        <v>1.0983332497539887E-3</v>
      </c>
      <c r="Q126" s="137">
        <f t="shared" si="95"/>
        <v>1.0983332497539887E-3</v>
      </c>
      <c r="R126" s="137">
        <f t="shared" si="96"/>
        <v>1.0983332497539887E-3</v>
      </c>
      <c r="S126" s="137">
        <f t="shared" si="97"/>
        <v>1.0983332497539887E-3</v>
      </c>
      <c r="T126" s="137">
        <f t="shared" si="98"/>
        <v>1.0983332497539887E-3</v>
      </c>
      <c r="U126" s="137">
        <f t="shared" si="99"/>
        <v>1.0983332497539887E-3</v>
      </c>
      <c r="V126" s="137">
        <f t="shared" si="100"/>
        <v>1.0983332497539887E-3</v>
      </c>
      <c r="W126" s="137">
        <f t="shared" si="101"/>
        <v>1.0983332497539887E-3</v>
      </c>
      <c r="X126" s="137">
        <f t="shared" si="102"/>
        <v>1.0983332497539887E-3</v>
      </c>
    </row>
    <row r="127" spans="1:24">
      <c r="A127" s="156">
        <f t="shared" si="80"/>
        <v>770</v>
      </c>
      <c r="B127" s="137">
        <f t="shared" si="81"/>
        <v>1100</v>
      </c>
      <c r="C127" s="137">
        <f>IF(Excitation!$L$11="Front",$AB27*1000/$AA$66*Excitation!$C$11/0.1,0)</f>
        <v>1.2041990909056972E-3</v>
      </c>
      <c r="D127" s="157">
        <f t="shared" si="82"/>
        <v>0.99</v>
      </c>
      <c r="E127" s="137">
        <f t="shared" si="83"/>
        <v>4.6255695479869647E-4</v>
      </c>
      <c r="F127" s="137">
        <f t="shared" si="84"/>
        <v>9.2511390959739293E-4</v>
      </c>
      <c r="G127" s="137">
        <f t="shared" si="85"/>
        <v>9.2511390959739293E-4</v>
      </c>
      <c r="H127" s="137">
        <f t="shared" si="86"/>
        <v>9.2511390959739293E-4</v>
      </c>
      <c r="I127" s="137">
        <f t="shared" si="87"/>
        <v>9.2511390959739293E-4</v>
      </c>
      <c r="J127" s="137">
        <f t="shared" si="88"/>
        <v>9.2511390959739293E-4</v>
      </c>
      <c r="K127" s="137">
        <f t="shared" si="89"/>
        <v>9.2511390959739293E-4</v>
      </c>
      <c r="L127" s="137">
        <f t="shared" si="90"/>
        <v>9.2511390959739293E-4</v>
      </c>
      <c r="M127" s="137">
        <f t="shared" si="91"/>
        <v>9.2511390959739293E-4</v>
      </c>
      <c r="N127" s="137">
        <f t="shared" si="92"/>
        <v>9.2511390959739293E-4</v>
      </c>
      <c r="O127" s="137">
        <f t="shared" si="93"/>
        <v>9.2511390959739293E-4</v>
      </c>
      <c r="P127" s="137">
        <f t="shared" si="94"/>
        <v>9.2511390959739293E-4</v>
      </c>
      <c r="Q127" s="137">
        <f t="shared" si="95"/>
        <v>9.2511390959739293E-4</v>
      </c>
      <c r="R127" s="137">
        <f t="shared" si="96"/>
        <v>9.2511390959739293E-4</v>
      </c>
      <c r="S127" s="137">
        <f t="shared" si="97"/>
        <v>9.2511390959739293E-4</v>
      </c>
      <c r="T127" s="137">
        <f t="shared" si="98"/>
        <v>9.2511390959739293E-4</v>
      </c>
      <c r="U127" s="137">
        <f t="shared" si="99"/>
        <v>9.2511390959739293E-4</v>
      </c>
      <c r="V127" s="137">
        <f t="shared" si="100"/>
        <v>9.2511390959739293E-4</v>
      </c>
      <c r="W127" s="137">
        <f t="shared" si="101"/>
        <v>9.2511390959739293E-4</v>
      </c>
      <c r="X127" s="137">
        <f t="shared" si="102"/>
        <v>9.2511390959739293E-4</v>
      </c>
    </row>
    <row r="128" spans="1:24">
      <c r="A128" s="156">
        <f t="shared" si="80"/>
        <v>790</v>
      </c>
      <c r="B128" s="137">
        <f t="shared" si="81"/>
        <v>927</v>
      </c>
      <c r="C128" s="137">
        <f>IF(Excitation!$L$11="Front",$AB28*1000/$AA$66*Excitation!$C$11/0.1,0)</f>
        <v>1.4226908895041627E-3</v>
      </c>
      <c r="D128" s="157">
        <f t="shared" si="82"/>
        <v>0.99</v>
      </c>
      <c r="E128" s="137">
        <f t="shared" si="83"/>
        <v>5.46484024476339E-4</v>
      </c>
      <c r="F128" s="137">
        <f t="shared" si="84"/>
        <v>1.092968048952678E-3</v>
      </c>
      <c r="G128" s="137">
        <f t="shared" si="85"/>
        <v>1.092968048952678E-3</v>
      </c>
      <c r="H128" s="137">
        <f t="shared" si="86"/>
        <v>1.092968048952678E-3</v>
      </c>
      <c r="I128" s="137">
        <f t="shared" si="87"/>
        <v>1.092968048952678E-3</v>
      </c>
      <c r="J128" s="137">
        <f t="shared" si="88"/>
        <v>1.092968048952678E-3</v>
      </c>
      <c r="K128" s="137">
        <f t="shared" si="89"/>
        <v>1.092968048952678E-3</v>
      </c>
      <c r="L128" s="137">
        <f t="shared" si="90"/>
        <v>1.092968048952678E-3</v>
      </c>
      <c r="M128" s="137">
        <f t="shared" si="91"/>
        <v>1.092968048952678E-3</v>
      </c>
      <c r="N128" s="137">
        <f t="shared" si="92"/>
        <v>1.092968048952678E-3</v>
      </c>
      <c r="O128" s="137">
        <f t="shared" si="93"/>
        <v>1.092968048952678E-3</v>
      </c>
      <c r="P128" s="137">
        <f t="shared" si="94"/>
        <v>1.092968048952678E-3</v>
      </c>
      <c r="Q128" s="137">
        <f t="shared" si="95"/>
        <v>1.092968048952678E-3</v>
      </c>
      <c r="R128" s="137">
        <f t="shared" si="96"/>
        <v>1.092968048952678E-3</v>
      </c>
      <c r="S128" s="137">
        <f t="shared" si="97"/>
        <v>1.092968048952678E-3</v>
      </c>
      <c r="T128" s="137">
        <f t="shared" si="98"/>
        <v>1.092968048952678E-3</v>
      </c>
      <c r="U128" s="137">
        <f t="shared" si="99"/>
        <v>1.092968048952678E-3</v>
      </c>
      <c r="V128" s="137">
        <f t="shared" si="100"/>
        <v>1.092968048952678E-3</v>
      </c>
      <c r="W128" s="137">
        <f t="shared" si="101"/>
        <v>1.092968048952678E-3</v>
      </c>
      <c r="X128" s="137">
        <f t="shared" si="102"/>
        <v>1.092968048952678E-3</v>
      </c>
    </row>
    <row r="129" spans="1:24">
      <c r="A129" s="156">
        <f t="shared" si="80"/>
        <v>810</v>
      </c>
      <c r="B129" s="137">
        <f t="shared" si="81"/>
        <v>707</v>
      </c>
      <c r="C129" s="137">
        <f>IF(Excitation!$L$11="Front",$AB29*1000/$AA$66*Excitation!$C$11/0.1,0)</f>
        <v>1.2969832793516209E-3</v>
      </c>
      <c r="D129" s="157">
        <f t="shared" si="82"/>
        <v>0.9880000000000001</v>
      </c>
      <c r="E129" s="137">
        <f t="shared" si="83"/>
        <v>4.9719075823976785E-4</v>
      </c>
      <c r="F129" s="137">
        <f t="shared" si="84"/>
        <v>9.943815164795357E-4</v>
      </c>
      <c r="G129" s="137">
        <f t="shared" si="85"/>
        <v>9.943815164795357E-4</v>
      </c>
      <c r="H129" s="137">
        <f t="shared" si="86"/>
        <v>9.943815164795357E-4</v>
      </c>
      <c r="I129" s="137">
        <f t="shared" si="87"/>
        <v>9.943815164795357E-4</v>
      </c>
      <c r="J129" s="137">
        <f t="shared" si="88"/>
        <v>9.943815164795357E-4</v>
      </c>
      <c r="K129" s="137">
        <f t="shared" si="89"/>
        <v>9.943815164795357E-4</v>
      </c>
      <c r="L129" s="137">
        <f t="shared" si="90"/>
        <v>9.943815164795357E-4</v>
      </c>
      <c r="M129" s="137">
        <f t="shared" si="91"/>
        <v>9.943815164795357E-4</v>
      </c>
      <c r="N129" s="137">
        <f t="shared" si="92"/>
        <v>9.943815164795357E-4</v>
      </c>
      <c r="O129" s="137">
        <f t="shared" si="93"/>
        <v>9.943815164795357E-4</v>
      </c>
      <c r="P129" s="137">
        <f t="shared" si="94"/>
        <v>9.943815164795357E-4</v>
      </c>
      <c r="Q129" s="137">
        <f t="shared" si="95"/>
        <v>9.943815164795357E-4</v>
      </c>
      <c r="R129" s="137">
        <f t="shared" si="96"/>
        <v>9.943815164795357E-4</v>
      </c>
      <c r="S129" s="137">
        <f t="shared" si="97"/>
        <v>9.943815164795357E-4</v>
      </c>
      <c r="T129" s="137">
        <f t="shared" si="98"/>
        <v>9.943815164795357E-4</v>
      </c>
      <c r="U129" s="137">
        <f t="shared" si="99"/>
        <v>9.943815164795357E-4</v>
      </c>
      <c r="V129" s="137">
        <f t="shared" si="100"/>
        <v>9.943815164795357E-4</v>
      </c>
      <c r="W129" s="137">
        <f t="shared" si="101"/>
        <v>9.943815164795357E-4</v>
      </c>
      <c r="X129" s="137">
        <f t="shared" si="102"/>
        <v>9.943815164795357E-4</v>
      </c>
    </row>
    <row r="130" spans="1:24">
      <c r="A130" s="156">
        <f t="shared" si="80"/>
        <v>830</v>
      </c>
      <c r="B130" s="137">
        <f t="shared" si="81"/>
        <v>646</v>
      </c>
      <c r="C130" s="137">
        <f>IF(Excitation!$L$11="Front",$AB30*1000/$AA$66*Excitation!$C$11/0.1,0)</f>
        <v>1.6002778308307692E-3</v>
      </c>
      <c r="D130" s="157">
        <f t="shared" si="82"/>
        <v>0.9840000000000001</v>
      </c>
      <c r="E130" s="137">
        <f t="shared" si="83"/>
        <v>6.1097327358854115E-4</v>
      </c>
      <c r="F130" s="137">
        <f t="shared" si="84"/>
        <v>1.2219465471770823E-3</v>
      </c>
      <c r="G130" s="137">
        <f t="shared" si="85"/>
        <v>1.2219465471770823E-3</v>
      </c>
      <c r="H130" s="137">
        <f t="shared" si="86"/>
        <v>1.2219465471770823E-3</v>
      </c>
      <c r="I130" s="137">
        <f t="shared" si="87"/>
        <v>1.2219465471770823E-3</v>
      </c>
      <c r="J130" s="137">
        <f t="shared" si="88"/>
        <v>1.2219465471770823E-3</v>
      </c>
      <c r="K130" s="137">
        <f t="shared" si="89"/>
        <v>1.2219465471770823E-3</v>
      </c>
      <c r="L130" s="137">
        <f t="shared" si="90"/>
        <v>1.2219465471770823E-3</v>
      </c>
      <c r="M130" s="137">
        <f t="shared" si="91"/>
        <v>1.2219465471770823E-3</v>
      </c>
      <c r="N130" s="137">
        <f t="shared" si="92"/>
        <v>1.2219465471770823E-3</v>
      </c>
      <c r="O130" s="137">
        <f t="shared" si="93"/>
        <v>1.2219465471770823E-3</v>
      </c>
      <c r="P130" s="137">
        <f t="shared" si="94"/>
        <v>1.2219465471770823E-3</v>
      </c>
      <c r="Q130" s="137">
        <f t="shared" si="95"/>
        <v>1.2219465471770823E-3</v>
      </c>
      <c r="R130" s="137">
        <f t="shared" si="96"/>
        <v>1.2219465471770823E-3</v>
      </c>
      <c r="S130" s="137">
        <f t="shared" si="97"/>
        <v>1.2219465471770823E-3</v>
      </c>
      <c r="T130" s="137">
        <f t="shared" si="98"/>
        <v>1.2219465471770823E-3</v>
      </c>
      <c r="U130" s="137">
        <f t="shared" si="99"/>
        <v>1.2219465471770823E-3</v>
      </c>
      <c r="V130" s="137">
        <f t="shared" si="100"/>
        <v>1.2219465471770823E-3</v>
      </c>
      <c r="W130" s="137">
        <f t="shared" si="101"/>
        <v>1.2219465471770823E-3</v>
      </c>
      <c r="X130" s="137">
        <f t="shared" si="102"/>
        <v>1.2219465471770823E-3</v>
      </c>
    </row>
    <row r="131" spans="1:24">
      <c r="A131" s="156">
        <f t="shared" si="80"/>
        <v>860</v>
      </c>
      <c r="B131" s="137">
        <f t="shared" si="81"/>
        <v>480.00076800122883</v>
      </c>
      <c r="C131" s="137">
        <f>IF(Excitation!$L$11="Front",$AB31*1000/$AA$66*Excitation!$C$11/0.1,0)</f>
        <v>2.3285838261589875E-3</v>
      </c>
      <c r="D131" s="157">
        <f t="shared" si="82"/>
        <v>0.98</v>
      </c>
      <c r="E131" s="137">
        <f t="shared" si="83"/>
        <v>8.854207140586934E-4</v>
      </c>
      <c r="F131" s="137">
        <f t="shared" si="84"/>
        <v>1.7708414281173868E-3</v>
      </c>
      <c r="G131" s="137">
        <f t="shared" si="85"/>
        <v>1.7708414281173868E-3</v>
      </c>
      <c r="H131" s="137">
        <f t="shared" si="86"/>
        <v>1.7708414281173868E-3</v>
      </c>
      <c r="I131" s="137">
        <f t="shared" si="87"/>
        <v>1.7708414281173868E-3</v>
      </c>
      <c r="J131" s="137">
        <f t="shared" si="88"/>
        <v>1.7708414281173868E-3</v>
      </c>
      <c r="K131" s="137">
        <f t="shared" si="89"/>
        <v>1.7708414281173868E-3</v>
      </c>
      <c r="L131" s="137">
        <f t="shared" si="90"/>
        <v>1.7708414281173868E-3</v>
      </c>
      <c r="M131" s="137">
        <f t="shared" si="91"/>
        <v>1.7708414281173868E-3</v>
      </c>
      <c r="N131" s="137">
        <f t="shared" si="92"/>
        <v>1.7708414281173868E-3</v>
      </c>
      <c r="O131" s="137">
        <f t="shared" si="93"/>
        <v>1.7708414281173868E-3</v>
      </c>
      <c r="P131" s="137">
        <f t="shared" si="94"/>
        <v>1.7708414281173868E-3</v>
      </c>
      <c r="Q131" s="137">
        <f t="shared" si="95"/>
        <v>1.7708414281173868E-3</v>
      </c>
      <c r="R131" s="137">
        <f t="shared" si="96"/>
        <v>1.7708414281173868E-3</v>
      </c>
      <c r="S131" s="137">
        <f t="shared" si="97"/>
        <v>1.7708414281173868E-3</v>
      </c>
      <c r="T131" s="137">
        <f t="shared" si="98"/>
        <v>1.7708414281173868E-3</v>
      </c>
      <c r="U131" s="137">
        <f t="shared" si="99"/>
        <v>1.7708414281173868E-3</v>
      </c>
      <c r="V131" s="137">
        <f t="shared" si="100"/>
        <v>1.7708414281173868E-3</v>
      </c>
      <c r="W131" s="137">
        <f t="shared" si="101"/>
        <v>1.7708414281173868E-3</v>
      </c>
      <c r="X131" s="137">
        <f t="shared" si="102"/>
        <v>1.7708414281173868E-3</v>
      </c>
    </row>
    <row r="132" spans="1:24">
      <c r="A132" s="156">
        <f t="shared" si="80"/>
        <v>900</v>
      </c>
      <c r="B132" s="137">
        <f t="shared" si="81"/>
        <v>306</v>
      </c>
      <c r="C132" s="137">
        <f>IF(Excitation!$L$11="Front",$AB32*1000/$AA$66*Excitation!$C$11/0.1,0)</f>
        <v>1.7319715176572416E-3</v>
      </c>
      <c r="D132" s="157">
        <f t="shared" si="82"/>
        <v>0.98</v>
      </c>
      <c r="E132" s="137">
        <f t="shared" si="83"/>
        <v>6.5856484987398959E-4</v>
      </c>
      <c r="F132" s="137">
        <f t="shared" si="84"/>
        <v>1.3171296997479792E-3</v>
      </c>
      <c r="G132" s="137">
        <f t="shared" si="85"/>
        <v>1.3171296997479792E-3</v>
      </c>
      <c r="H132" s="137">
        <f t="shared" si="86"/>
        <v>1.3171296997479792E-3</v>
      </c>
      <c r="I132" s="137">
        <f t="shared" si="87"/>
        <v>1.3171296997479792E-3</v>
      </c>
      <c r="J132" s="137">
        <f t="shared" si="88"/>
        <v>1.3171296997479792E-3</v>
      </c>
      <c r="K132" s="137">
        <f t="shared" si="89"/>
        <v>1.3171296997479792E-3</v>
      </c>
      <c r="L132" s="137">
        <f t="shared" si="90"/>
        <v>1.3171296997479792E-3</v>
      </c>
      <c r="M132" s="137">
        <f t="shared" si="91"/>
        <v>1.3171296997479792E-3</v>
      </c>
      <c r="N132" s="137">
        <f t="shared" si="92"/>
        <v>1.3171296997479792E-3</v>
      </c>
      <c r="O132" s="137">
        <f t="shared" si="93"/>
        <v>1.3171296997479792E-3</v>
      </c>
      <c r="P132" s="137">
        <f t="shared" si="94"/>
        <v>1.3171296997479792E-3</v>
      </c>
      <c r="Q132" s="137">
        <f t="shared" si="95"/>
        <v>1.3171296997479792E-3</v>
      </c>
      <c r="R132" s="137">
        <f t="shared" si="96"/>
        <v>1.3171296997479792E-3</v>
      </c>
      <c r="S132" s="137">
        <f t="shared" si="97"/>
        <v>1.3171296997479792E-3</v>
      </c>
      <c r="T132" s="137">
        <f t="shared" si="98"/>
        <v>1.3171296997479792E-3</v>
      </c>
      <c r="U132" s="137">
        <f t="shared" si="99"/>
        <v>1.3171296997479792E-3</v>
      </c>
      <c r="V132" s="137">
        <f t="shared" si="100"/>
        <v>1.3171296997479792E-3</v>
      </c>
      <c r="W132" s="137">
        <f t="shared" si="101"/>
        <v>1.3171296997479792E-3</v>
      </c>
      <c r="X132" s="137">
        <f t="shared" si="102"/>
        <v>1.3171296997479792E-3</v>
      </c>
    </row>
    <row r="133" spans="1:24">
      <c r="A133" s="156">
        <f t="shared" si="80"/>
        <v>920</v>
      </c>
      <c r="B133" s="137">
        <f t="shared" si="81"/>
        <v>200</v>
      </c>
      <c r="C133" s="137">
        <f>IF(Excitation!$L$11="Front",$AB33*1000/$AA$66*Excitation!$C$11/0.1,0)</f>
        <v>9.9199267281485908E-4</v>
      </c>
      <c r="D133" s="157">
        <f t="shared" si="82"/>
        <v>0.98</v>
      </c>
      <c r="E133" s="137">
        <f t="shared" si="83"/>
        <v>3.7719529391112204E-4</v>
      </c>
      <c r="F133" s="137">
        <f t="shared" si="84"/>
        <v>7.5439058782224408E-4</v>
      </c>
      <c r="G133" s="137">
        <f t="shared" si="85"/>
        <v>7.5439058782224408E-4</v>
      </c>
      <c r="H133" s="137">
        <f t="shared" si="86"/>
        <v>7.5439058782224408E-4</v>
      </c>
      <c r="I133" s="137">
        <f t="shared" si="87"/>
        <v>7.5439058782224408E-4</v>
      </c>
      <c r="J133" s="137">
        <f t="shared" si="88"/>
        <v>7.5439058782224408E-4</v>
      </c>
      <c r="K133" s="137">
        <f t="shared" si="89"/>
        <v>7.5439058782224408E-4</v>
      </c>
      <c r="L133" s="137">
        <f t="shared" si="90"/>
        <v>7.5439058782224408E-4</v>
      </c>
      <c r="M133" s="137">
        <f t="shared" si="91"/>
        <v>7.5439058782224408E-4</v>
      </c>
      <c r="N133" s="137">
        <f t="shared" si="92"/>
        <v>7.5439058782224408E-4</v>
      </c>
      <c r="O133" s="137">
        <f t="shared" si="93"/>
        <v>7.5439058782224408E-4</v>
      </c>
      <c r="P133" s="137">
        <f t="shared" si="94"/>
        <v>7.5439058782224408E-4</v>
      </c>
      <c r="Q133" s="137">
        <f t="shared" si="95"/>
        <v>7.5439058782224408E-4</v>
      </c>
      <c r="R133" s="137">
        <f t="shared" si="96"/>
        <v>7.5439058782224408E-4</v>
      </c>
      <c r="S133" s="137">
        <f t="shared" si="97"/>
        <v>7.5439058782224408E-4</v>
      </c>
      <c r="T133" s="137">
        <f t="shared" si="98"/>
        <v>7.5439058782224408E-4</v>
      </c>
      <c r="U133" s="137">
        <f t="shared" si="99"/>
        <v>7.5439058782224408E-4</v>
      </c>
      <c r="V133" s="137">
        <f t="shared" si="100"/>
        <v>7.5439058782224408E-4</v>
      </c>
      <c r="W133" s="137">
        <f t="shared" si="101"/>
        <v>7.5439058782224408E-4</v>
      </c>
      <c r="X133" s="137">
        <f t="shared" si="102"/>
        <v>7.5439058782224408E-4</v>
      </c>
    </row>
    <row r="134" spans="1:24">
      <c r="A134" s="156">
        <f t="shared" si="80"/>
        <v>940</v>
      </c>
      <c r="B134" s="137">
        <f t="shared" si="81"/>
        <v>183</v>
      </c>
      <c r="C134" s="137">
        <f>IF(Excitation!$L$11="Front",$AB34*1000/$AA$66*Excitation!$C$11/0.1,0)</f>
        <v>4.4965412615675053E-4</v>
      </c>
      <c r="D134" s="157">
        <f t="shared" si="82"/>
        <v>0.98</v>
      </c>
      <c r="E134" s="137">
        <f t="shared" si="83"/>
        <v>1.7097648492984282E-4</v>
      </c>
      <c r="F134" s="137">
        <f t="shared" si="84"/>
        <v>3.4195296985968564E-4</v>
      </c>
      <c r="G134" s="137">
        <f t="shared" si="85"/>
        <v>3.4195296985968564E-4</v>
      </c>
      <c r="H134" s="137">
        <f t="shared" si="86"/>
        <v>3.4195296985968564E-4</v>
      </c>
      <c r="I134" s="137">
        <f t="shared" si="87"/>
        <v>3.4195296985968564E-4</v>
      </c>
      <c r="J134" s="137">
        <f t="shared" si="88"/>
        <v>3.4195296985968564E-4</v>
      </c>
      <c r="K134" s="137">
        <f t="shared" si="89"/>
        <v>3.4195296985968564E-4</v>
      </c>
      <c r="L134" s="137">
        <f t="shared" si="90"/>
        <v>3.4195296985968564E-4</v>
      </c>
      <c r="M134" s="137">
        <f t="shared" si="91"/>
        <v>3.4195296985968564E-4</v>
      </c>
      <c r="N134" s="137">
        <f t="shared" si="92"/>
        <v>3.4195296985968564E-4</v>
      </c>
      <c r="O134" s="137">
        <f t="shared" si="93"/>
        <v>3.4195296985968564E-4</v>
      </c>
      <c r="P134" s="137">
        <f t="shared" si="94"/>
        <v>3.4195296985968564E-4</v>
      </c>
      <c r="Q134" s="137">
        <f t="shared" si="95"/>
        <v>3.4195296985968564E-4</v>
      </c>
      <c r="R134" s="137">
        <f t="shared" si="96"/>
        <v>3.4195296985968564E-4</v>
      </c>
      <c r="S134" s="137">
        <f t="shared" si="97"/>
        <v>3.4195296985968564E-4</v>
      </c>
      <c r="T134" s="137">
        <f t="shared" si="98"/>
        <v>3.4195296985968564E-4</v>
      </c>
      <c r="U134" s="137">
        <f t="shared" si="99"/>
        <v>3.4195296985968564E-4</v>
      </c>
      <c r="V134" s="137">
        <f t="shared" si="100"/>
        <v>3.4195296985968564E-4</v>
      </c>
      <c r="W134" s="137">
        <f t="shared" si="101"/>
        <v>3.4195296985968564E-4</v>
      </c>
      <c r="X134" s="137">
        <f t="shared" si="102"/>
        <v>3.4195296985968564E-4</v>
      </c>
    </row>
    <row r="135" spans="1:24">
      <c r="A135" s="156">
        <f t="shared" si="80"/>
        <v>960</v>
      </c>
      <c r="B135" s="137">
        <f t="shared" si="81"/>
        <v>134</v>
      </c>
      <c r="C135" s="137">
        <f>IF(Excitation!$L$11="Front",$AB35*1000/$AA$66*Excitation!$C$11/0.1,0)</f>
        <v>9.4989060020821408E-4</v>
      </c>
      <c r="D135" s="157">
        <f t="shared" si="82"/>
        <v>0.98</v>
      </c>
      <c r="E135" s="137">
        <f t="shared" si="83"/>
        <v>3.6118640182317136E-4</v>
      </c>
      <c r="F135" s="137">
        <f t="shared" si="84"/>
        <v>7.2237280364634271E-4</v>
      </c>
      <c r="G135" s="137">
        <f t="shared" si="85"/>
        <v>7.2237280364634271E-4</v>
      </c>
      <c r="H135" s="137">
        <f t="shared" si="86"/>
        <v>7.2237280364634271E-4</v>
      </c>
      <c r="I135" s="137">
        <f t="shared" si="87"/>
        <v>7.2237280364634271E-4</v>
      </c>
      <c r="J135" s="137">
        <f t="shared" si="88"/>
        <v>7.2237280364634271E-4</v>
      </c>
      <c r="K135" s="137">
        <f t="shared" si="89"/>
        <v>7.2237280364634271E-4</v>
      </c>
      <c r="L135" s="137">
        <f t="shared" si="90"/>
        <v>7.2237280364634271E-4</v>
      </c>
      <c r="M135" s="137">
        <f t="shared" si="91"/>
        <v>7.2237280364634271E-4</v>
      </c>
      <c r="N135" s="137">
        <f t="shared" si="92"/>
        <v>7.2237280364634271E-4</v>
      </c>
      <c r="O135" s="137">
        <f t="shared" si="93"/>
        <v>7.2237280364634271E-4</v>
      </c>
      <c r="P135" s="137">
        <f t="shared" si="94"/>
        <v>7.2237280364634271E-4</v>
      </c>
      <c r="Q135" s="137">
        <f t="shared" si="95"/>
        <v>7.2237280364634271E-4</v>
      </c>
      <c r="R135" s="137">
        <f t="shared" si="96"/>
        <v>7.2237280364634271E-4</v>
      </c>
      <c r="S135" s="137">
        <f t="shared" si="97"/>
        <v>7.2237280364634271E-4</v>
      </c>
      <c r="T135" s="137">
        <f t="shared" si="98"/>
        <v>7.2237280364634271E-4</v>
      </c>
      <c r="U135" s="137">
        <f t="shared" si="99"/>
        <v>7.2237280364634271E-4</v>
      </c>
      <c r="V135" s="137">
        <f t="shared" si="100"/>
        <v>7.2237280364634271E-4</v>
      </c>
      <c r="W135" s="137">
        <f t="shared" si="101"/>
        <v>7.2237280364634271E-4</v>
      </c>
      <c r="X135" s="137">
        <f t="shared" si="102"/>
        <v>7.2237280364634271E-4</v>
      </c>
    </row>
    <row r="136" spans="1:24">
      <c r="A136" s="156">
        <f t="shared" si="80"/>
        <v>990</v>
      </c>
      <c r="B136" s="137">
        <f t="shared" si="81"/>
        <v>79.2</v>
      </c>
      <c r="C136" s="137">
        <f>IF(Excitation!$L$11="Front",$AB36*1000/$AA$66*Excitation!$C$11/0.1,0)</f>
        <v>3.1466809715961636E-3</v>
      </c>
      <c r="D136" s="157">
        <f t="shared" si="82"/>
        <v>0.98</v>
      </c>
      <c r="E136" s="137">
        <f t="shared" si="83"/>
        <v>1.1964939726397254E-3</v>
      </c>
      <c r="F136" s="137">
        <f t="shared" si="84"/>
        <v>2.3929879452794507E-3</v>
      </c>
      <c r="G136" s="137">
        <f t="shared" si="85"/>
        <v>2.3929879452794507E-3</v>
      </c>
      <c r="H136" s="137">
        <f t="shared" si="86"/>
        <v>2.3929879452794507E-3</v>
      </c>
      <c r="I136" s="137">
        <f t="shared" si="87"/>
        <v>2.3929879452794507E-3</v>
      </c>
      <c r="J136" s="137">
        <f t="shared" si="88"/>
        <v>2.3929879452794507E-3</v>
      </c>
      <c r="K136" s="137">
        <f t="shared" si="89"/>
        <v>2.3929879452794507E-3</v>
      </c>
      <c r="L136" s="137">
        <f t="shared" si="90"/>
        <v>2.3929879452794507E-3</v>
      </c>
      <c r="M136" s="137">
        <f t="shared" si="91"/>
        <v>2.3929879452794507E-3</v>
      </c>
      <c r="N136" s="137">
        <f t="shared" si="92"/>
        <v>2.3929879452794507E-3</v>
      </c>
      <c r="O136" s="137">
        <f t="shared" si="93"/>
        <v>2.3929879452794507E-3</v>
      </c>
      <c r="P136" s="137">
        <f t="shared" si="94"/>
        <v>2.3929879452794507E-3</v>
      </c>
      <c r="Q136" s="137">
        <f t="shared" si="95"/>
        <v>2.3929879452794507E-3</v>
      </c>
      <c r="R136" s="137">
        <f t="shared" si="96"/>
        <v>2.3929879452794507E-3</v>
      </c>
      <c r="S136" s="137">
        <f t="shared" si="97"/>
        <v>2.3929879452794507E-3</v>
      </c>
      <c r="T136" s="137">
        <f t="shared" si="98"/>
        <v>2.3929879452794507E-3</v>
      </c>
      <c r="U136" s="137">
        <f t="shared" si="99"/>
        <v>2.3929879452794507E-3</v>
      </c>
      <c r="V136" s="137">
        <f t="shared" si="100"/>
        <v>2.3929879452794507E-3</v>
      </c>
      <c r="W136" s="137">
        <f t="shared" si="101"/>
        <v>2.3929879452794507E-3</v>
      </c>
      <c r="X136" s="137">
        <f t="shared" si="102"/>
        <v>2.3929879452794507E-3</v>
      </c>
    </row>
    <row r="137" spans="1:24">
      <c r="A137" s="156">
        <f t="shared" si="80"/>
        <v>1070</v>
      </c>
      <c r="B137" s="137">
        <f t="shared" si="81"/>
        <v>8</v>
      </c>
      <c r="C137" s="137">
        <f>IF(Excitation!$L$11="Front",$AB37*1000/$AA$66*Excitation!$C$11/0.1,0)</f>
        <v>3.9138964653049309E-3</v>
      </c>
      <c r="D137" s="157">
        <f t="shared" si="82"/>
        <v>0.97</v>
      </c>
      <c r="E137" s="137">
        <f t="shared" si="83"/>
        <v>1.4730340736821639E-3</v>
      </c>
      <c r="F137" s="137">
        <f t="shared" si="84"/>
        <v>2.9460681473643278E-3</v>
      </c>
      <c r="G137" s="137">
        <f t="shared" si="85"/>
        <v>2.9460681473643278E-3</v>
      </c>
      <c r="H137" s="137">
        <f t="shared" si="86"/>
        <v>2.9460681473643278E-3</v>
      </c>
      <c r="I137" s="137">
        <f t="shared" si="87"/>
        <v>2.9460681473643278E-3</v>
      </c>
      <c r="J137" s="137">
        <f t="shared" si="88"/>
        <v>2.9460681473643278E-3</v>
      </c>
      <c r="K137" s="137">
        <f t="shared" si="89"/>
        <v>2.9460681473643278E-3</v>
      </c>
      <c r="L137" s="137">
        <f t="shared" si="90"/>
        <v>2.9460681473643278E-3</v>
      </c>
      <c r="M137" s="137">
        <f t="shared" si="91"/>
        <v>2.9460681473643278E-3</v>
      </c>
      <c r="N137" s="137">
        <f t="shared" si="92"/>
        <v>2.9460681473643278E-3</v>
      </c>
      <c r="O137" s="137">
        <f t="shared" si="93"/>
        <v>2.9460681473643278E-3</v>
      </c>
      <c r="P137" s="137">
        <f t="shared" si="94"/>
        <v>2.9460681473643278E-3</v>
      </c>
      <c r="Q137" s="137">
        <f t="shared" si="95"/>
        <v>2.9460681473643278E-3</v>
      </c>
      <c r="R137" s="137">
        <f t="shared" si="96"/>
        <v>2.9460681473643278E-3</v>
      </c>
      <c r="S137" s="137">
        <f t="shared" si="97"/>
        <v>2.9460681473643278E-3</v>
      </c>
      <c r="T137" s="137">
        <f t="shared" si="98"/>
        <v>2.9460681473643278E-3</v>
      </c>
      <c r="U137" s="137">
        <f t="shared" si="99"/>
        <v>2.9460681473643278E-3</v>
      </c>
      <c r="V137" s="137">
        <f t="shared" si="100"/>
        <v>2.9460681473643278E-3</v>
      </c>
      <c r="W137" s="137">
        <f t="shared" si="101"/>
        <v>2.9460681473643278E-3</v>
      </c>
      <c r="X137" s="137">
        <f t="shared" si="102"/>
        <v>2.9460681473643278E-3</v>
      </c>
    </row>
    <row r="138" spans="1:24">
      <c r="A138" s="156">
        <f t="shared" si="80"/>
        <v>1120</v>
      </c>
      <c r="B138" s="137">
        <f t="shared" si="81"/>
        <v>2</v>
      </c>
      <c r="C138" s="137">
        <f>IF(Excitation!$L$11="Front",$AB38*1000/$AA$66*Excitation!$C$11/0.1,0)</f>
        <v>5.0552417511343572E-4</v>
      </c>
      <c r="D138" s="157">
        <f t="shared" si="82"/>
        <v>0.96599999999999997</v>
      </c>
      <c r="E138" s="137">
        <f t="shared" si="83"/>
        <v>1.8947450502591662E-4</v>
      </c>
      <c r="F138" s="137">
        <f t="shared" si="84"/>
        <v>3.7894901005183323E-4</v>
      </c>
      <c r="G138" s="137">
        <f t="shared" si="85"/>
        <v>3.7894901005183323E-4</v>
      </c>
      <c r="H138" s="137">
        <f t="shared" si="86"/>
        <v>3.7894901005183323E-4</v>
      </c>
      <c r="I138" s="137">
        <f t="shared" si="87"/>
        <v>3.7894901005183323E-4</v>
      </c>
      <c r="J138" s="137">
        <f t="shared" si="88"/>
        <v>3.7894901005183323E-4</v>
      </c>
      <c r="K138" s="137">
        <f t="shared" si="89"/>
        <v>3.7894901005183323E-4</v>
      </c>
      <c r="L138" s="137">
        <f t="shared" si="90"/>
        <v>3.7894901005183323E-4</v>
      </c>
      <c r="M138" s="137">
        <f t="shared" si="91"/>
        <v>3.7894901005183323E-4</v>
      </c>
      <c r="N138" s="137">
        <f t="shared" si="92"/>
        <v>3.7894901005183323E-4</v>
      </c>
      <c r="O138" s="137">
        <f t="shared" si="93"/>
        <v>3.7894901005183323E-4</v>
      </c>
      <c r="P138" s="137">
        <f t="shared" si="94"/>
        <v>3.7894901005183323E-4</v>
      </c>
      <c r="Q138" s="137">
        <f t="shared" si="95"/>
        <v>3.7894901005183323E-4</v>
      </c>
      <c r="R138" s="137">
        <f t="shared" si="96"/>
        <v>3.7894901005183323E-4</v>
      </c>
      <c r="S138" s="137">
        <f t="shared" si="97"/>
        <v>3.7894901005183323E-4</v>
      </c>
      <c r="T138" s="137">
        <f t="shared" si="98"/>
        <v>3.7894901005183323E-4</v>
      </c>
      <c r="U138" s="137">
        <f t="shared" si="99"/>
        <v>3.7894901005183323E-4</v>
      </c>
      <c r="V138" s="137">
        <f t="shared" si="100"/>
        <v>3.7894901005183323E-4</v>
      </c>
      <c r="W138" s="137">
        <f t="shared" si="101"/>
        <v>3.7894901005183323E-4</v>
      </c>
      <c r="X138" s="137">
        <f t="shared" si="102"/>
        <v>3.7894901005183323E-4</v>
      </c>
    </row>
    <row r="139" spans="1:24">
      <c r="A139" s="156">
        <f t="shared" si="80"/>
        <v>1140</v>
      </c>
      <c r="B139" s="137">
        <f t="shared" si="81"/>
        <v>1</v>
      </c>
      <c r="C139" s="137">
        <f>IF(Excitation!$L$11="Front",$AB39*1000/$AA$66*Excitation!$C$11/0.1,0)</f>
        <v>5.9132460743977367E-4</v>
      </c>
      <c r="D139" s="157">
        <f t="shared" si="82"/>
        <v>0.96199999999999986</v>
      </c>
      <c r="E139" s="137">
        <f t="shared" si="83"/>
        <v>2.2071545767454013E-4</v>
      </c>
      <c r="F139" s="137">
        <f t="shared" si="84"/>
        <v>4.4143091534908026E-4</v>
      </c>
      <c r="G139" s="137">
        <f t="shared" si="85"/>
        <v>4.4143091534908026E-4</v>
      </c>
      <c r="H139" s="137">
        <f t="shared" si="86"/>
        <v>4.4143091534908026E-4</v>
      </c>
      <c r="I139" s="137">
        <f t="shared" si="87"/>
        <v>4.4143091534908026E-4</v>
      </c>
      <c r="J139" s="137">
        <f t="shared" si="88"/>
        <v>4.4143091534908026E-4</v>
      </c>
      <c r="K139" s="137">
        <f t="shared" si="89"/>
        <v>4.4143091534908026E-4</v>
      </c>
      <c r="L139" s="137">
        <f t="shared" si="90"/>
        <v>4.4143091534908026E-4</v>
      </c>
      <c r="M139" s="137">
        <f t="shared" si="91"/>
        <v>4.4143091534908026E-4</v>
      </c>
      <c r="N139" s="137">
        <f t="shared" si="92"/>
        <v>4.4143091534908026E-4</v>
      </c>
      <c r="O139" s="137">
        <f t="shared" si="93"/>
        <v>4.4143091534908026E-4</v>
      </c>
      <c r="P139" s="137">
        <f t="shared" si="94"/>
        <v>4.4143091534908026E-4</v>
      </c>
      <c r="Q139" s="137">
        <f t="shared" si="95"/>
        <v>4.4143091534908026E-4</v>
      </c>
      <c r="R139" s="137">
        <f t="shared" si="96"/>
        <v>4.4143091534908026E-4</v>
      </c>
      <c r="S139" s="137">
        <f t="shared" si="97"/>
        <v>4.4143091534908026E-4</v>
      </c>
      <c r="T139" s="137">
        <f t="shared" si="98"/>
        <v>4.4143091534908026E-4</v>
      </c>
      <c r="U139" s="137">
        <f t="shared" si="99"/>
        <v>4.4143091534908026E-4</v>
      </c>
      <c r="V139" s="137">
        <f t="shared" si="100"/>
        <v>4.4143091534908026E-4</v>
      </c>
      <c r="W139" s="137">
        <f t="shared" si="101"/>
        <v>4.4143091534908026E-4</v>
      </c>
      <c r="X139" s="137">
        <f t="shared" si="102"/>
        <v>4.4143091534908026E-4</v>
      </c>
    </row>
    <row r="140" spans="1:24">
      <c r="A140" s="156">
        <f t="shared" si="80"/>
        <v>1180</v>
      </c>
      <c r="B140" s="137">
        <f t="shared" si="81"/>
        <v>6.5000065000064999E-2</v>
      </c>
      <c r="C140" s="137">
        <f>IF(Excitation!$L$11="Front",$AB40*1000/$AA$66*Excitation!$C$11/0.1,0)</f>
        <v>1.6212290991895265E-3</v>
      </c>
      <c r="D140" s="157">
        <f t="shared" si="82"/>
        <v>0.96</v>
      </c>
      <c r="E140" s="137">
        <f t="shared" si="83"/>
        <v>6.038754148661148E-4</v>
      </c>
      <c r="F140" s="137">
        <f t="shared" si="84"/>
        <v>1.2077508297322296E-3</v>
      </c>
      <c r="G140" s="137">
        <f t="shared" si="85"/>
        <v>1.2077508297322296E-3</v>
      </c>
      <c r="H140" s="137">
        <f t="shared" si="86"/>
        <v>1.2077508297322296E-3</v>
      </c>
      <c r="I140" s="137">
        <f t="shared" si="87"/>
        <v>1.2077508297322296E-3</v>
      </c>
      <c r="J140" s="137">
        <f t="shared" si="88"/>
        <v>1.2077508297322296E-3</v>
      </c>
      <c r="K140" s="137">
        <f t="shared" si="89"/>
        <v>1.2077508297322296E-3</v>
      </c>
      <c r="L140" s="137">
        <f t="shared" si="90"/>
        <v>1.2077508297322296E-3</v>
      </c>
      <c r="M140" s="137">
        <f t="shared" si="91"/>
        <v>1.2077508297322296E-3</v>
      </c>
      <c r="N140" s="137">
        <f t="shared" si="92"/>
        <v>1.2077508297322296E-3</v>
      </c>
      <c r="O140" s="137">
        <f t="shared" si="93"/>
        <v>1.2077508297322296E-3</v>
      </c>
      <c r="P140" s="137">
        <f t="shared" si="94"/>
        <v>1.2077508297322296E-3</v>
      </c>
      <c r="Q140" s="137">
        <f t="shared" si="95"/>
        <v>1.2077508297322296E-3</v>
      </c>
      <c r="R140" s="137">
        <f t="shared" si="96"/>
        <v>1.2077508297322296E-3</v>
      </c>
      <c r="S140" s="137">
        <f t="shared" si="97"/>
        <v>1.2077508297322296E-3</v>
      </c>
      <c r="T140" s="137">
        <f t="shared" si="98"/>
        <v>1.2077508297322296E-3</v>
      </c>
      <c r="U140" s="137">
        <f t="shared" si="99"/>
        <v>1.2077508297322296E-3</v>
      </c>
      <c r="V140" s="137">
        <f t="shared" si="100"/>
        <v>1.2077508297322296E-3</v>
      </c>
      <c r="W140" s="137">
        <f t="shared" si="101"/>
        <v>1.2077508297322296E-3</v>
      </c>
      <c r="X140" s="137">
        <f t="shared" si="102"/>
        <v>1.2077508297322296E-3</v>
      </c>
    </row>
    <row r="141" spans="1:24">
      <c r="A141" s="156">
        <f t="shared" si="80"/>
        <v>1220</v>
      </c>
      <c r="B141" s="137">
        <f t="shared" si="81"/>
        <v>8.2000000000000007E-3</v>
      </c>
      <c r="C141" s="137">
        <f>IF(Excitation!$L$11="Front",$AB41*1000/$AA$66*Excitation!$C$11/0.1,0)</f>
        <v>2.2278182021478231E-3</v>
      </c>
      <c r="D141" s="157">
        <f t="shared" si="82"/>
        <v>0.96</v>
      </c>
      <c r="E141" s="137">
        <f t="shared" si="83"/>
        <v>8.2981772393602132E-4</v>
      </c>
      <c r="F141" s="137">
        <f t="shared" si="84"/>
        <v>1.6596354478720426E-3</v>
      </c>
      <c r="G141" s="137">
        <f t="shared" si="85"/>
        <v>1.6596354478720426E-3</v>
      </c>
      <c r="H141" s="137">
        <f t="shared" si="86"/>
        <v>1.6596354478720426E-3</v>
      </c>
      <c r="I141" s="137">
        <f t="shared" si="87"/>
        <v>1.6596354478720426E-3</v>
      </c>
      <c r="J141" s="137">
        <f t="shared" si="88"/>
        <v>1.6596354478720426E-3</v>
      </c>
      <c r="K141" s="137">
        <f t="shared" si="89"/>
        <v>1.6596354478720426E-3</v>
      </c>
      <c r="L141" s="137">
        <f t="shared" si="90"/>
        <v>1.6596354478720426E-3</v>
      </c>
      <c r="M141" s="137">
        <f t="shared" si="91"/>
        <v>1.6596354478720426E-3</v>
      </c>
      <c r="N141" s="137">
        <f t="shared" si="92"/>
        <v>1.6596354478720426E-3</v>
      </c>
      <c r="O141" s="137">
        <f t="shared" si="93"/>
        <v>1.6596354478720426E-3</v>
      </c>
      <c r="P141" s="137">
        <f t="shared" si="94"/>
        <v>1.6596354478720426E-3</v>
      </c>
      <c r="Q141" s="137">
        <f t="shared" si="95"/>
        <v>1.6596354478720426E-3</v>
      </c>
      <c r="R141" s="137">
        <f t="shared" si="96"/>
        <v>1.6596354478720426E-3</v>
      </c>
      <c r="S141" s="137">
        <f t="shared" si="97"/>
        <v>1.6596354478720426E-3</v>
      </c>
      <c r="T141" s="137">
        <f t="shared" si="98"/>
        <v>1.6596354478720426E-3</v>
      </c>
      <c r="U141" s="137">
        <f t="shared" si="99"/>
        <v>1.6596354478720426E-3</v>
      </c>
      <c r="V141" s="137">
        <f t="shared" si="100"/>
        <v>1.6596354478720426E-3</v>
      </c>
      <c r="W141" s="137">
        <f t="shared" si="101"/>
        <v>1.6596354478720426E-3</v>
      </c>
      <c r="X141" s="137">
        <f t="shared" si="102"/>
        <v>1.6596354478720426E-3</v>
      </c>
    </row>
    <row r="142" spans="1:24">
      <c r="A142" s="156">
        <f t="shared" si="80"/>
        <v>1280</v>
      </c>
      <c r="B142" s="137">
        <f t="shared" si="81"/>
        <v>1.2E-4</v>
      </c>
      <c r="C142" s="137">
        <f>IF(Excitation!$L$11="Front",$AB42*1000/$AA$66*Excitation!$C$11/0.1,0)</f>
        <v>2.7855210122690204E-3</v>
      </c>
      <c r="D142" s="157">
        <f t="shared" si="82"/>
        <v>0.95999999999999985</v>
      </c>
      <c r="E142" s="137">
        <f t="shared" si="83"/>
        <v>1.0375508666499646E-3</v>
      </c>
      <c r="F142" s="137">
        <f t="shared" si="84"/>
        <v>2.0751017332999292E-3</v>
      </c>
      <c r="G142" s="137">
        <f t="shared" si="85"/>
        <v>2.0751017332999292E-3</v>
      </c>
      <c r="H142" s="137">
        <f t="shared" si="86"/>
        <v>2.0751017332999292E-3</v>
      </c>
      <c r="I142" s="137">
        <f t="shared" si="87"/>
        <v>2.0751017332999292E-3</v>
      </c>
      <c r="J142" s="137">
        <f t="shared" si="88"/>
        <v>2.0751017332999292E-3</v>
      </c>
      <c r="K142" s="137">
        <f t="shared" si="89"/>
        <v>2.0751017332999292E-3</v>
      </c>
      <c r="L142" s="137">
        <f t="shared" si="90"/>
        <v>2.0751017332999292E-3</v>
      </c>
      <c r="M142" s="137">
        <f t="shared" si="91"/>
        <v>2.0751017332999292E-3</v>
      </c>
      <c r="N142" s="137">
        <f t="shared" si="92"/>
        <v>2.0751017332999292E-3</v>
      </c>
      <c r="O142" s="137">
        <f t="shared" si="93"/>
        <v>2.0751017332999292E-3</v>
      </c>
      <c r="P142" s="137">
        <f t="shared" si="94"/>
        <v>2.0751017332999292E-3</v>
      </c>
      <c r="Q142" s="137">
        <f t="shared" si="95"/>
        <v>2.0751017332999292E-3</v>
      </c>
      <c r="R142" s="137">
        <f t="shared" si="96"/>
        <v>2.0751017332999292E-3</v>
      </c>
      <c r="S142" s="137">
        <f t="shared" si="97"/>
        <v>2.0751017332999292E-3</v>
      </c>
      <c r="T142" s="137">
        <f t="shared" si="98"/>
        <v>2.0751017332999292E-3</v>
      </c>
      <c r="U142" s="137">
        <f t="shared" si="99"/>
        <v>2.0751017332999292E-3</v>
      </c>
      <c r="V142" s="137">
        <f t="shared" si="100"/>
        <v>2.0751017332999292E-3</v>
      </c>
      <c r="W142" s="137">
        <f t="shared" si="101"/>
        <v>2.0751017332999292E-3</v>
      </c>
      <c r="X142" s="137">
        <f t="shared" si="102"/>
        <v>2.0751017332999292E-3</v>
      </c>
    </row>
    <row r="143" spans="1:24">
      <c r="A143" s="156">
        <f t="shared" si="80"/>
        <v>1360</v>
      </c>
      <c r="B143" s="137">
        <f t="shared" si="81"/>
        <v>9.9999999999999995E-7</v>
      </c>
      <c r="C143" s="137">
        <f>IF(Excitation!$L$11="Front",$AB43*1000/$AA$66*Excitation!$C$11/0.1,0)</f>
        <v>5.5830141778859027E-4</v>
      </c>
      <c r="D143" s="157">
        <f t="shared" si="82"/>
        <v>0.96</v>
      </c>
      <c r="E143" s="137">
        <f t="shared" si="83"/>
        <v>2.0795611209789412E-4</v>
      </c>
      <c r="F143" s="137">
        <f t="shared" si="84"/>
        <v>4.1591222419578823E-4</v>
      </c>
      <c r="G143" s="137">
        <f t="shared" si="85"/>
        <v>4.1591222419578823E-4</v>
      </c>
      <c r="H143" s="137">
        <f t="shared" si="86"/>
        <v>4.1591222419578823E-4</v>
      </c>
      <c r="I143" s="137">
        <f t="shared" si="87"/>
        <v>4.1591222419578823E-4</v>
      </c>
      <c r="J143" s="137">
        <f t="shared" si="88"/>
        <v>4.1591222419578823E-4</v>
      </c>
      <c r="K143" s="137">
        <f t="shared" si="89"/>
        <v>4.1591222419578823E-4</v>
      </c>
      <c r="L143" s="137">
        <f t="shared" si="90"/>
        <v>4.1591222419578823E-4</v>
      </c>
      <c r="M143" s="137">
        <f t="shared" si="91"/>
        <v>4.1591222419578823E-4</v>
      </c>
      <c r="N143" s="137">
        <f t="shared" si="92"/>
        <v>4.1591222419578823E-4</v>
      </c>
      <c r="O143" s="137">
        <f t="shared" si="93"/>
        <v>4.1591222419578823E-4</v>
      </c>
      <c r="P143" s="137">
        <f t="shared" si="94"/>
        <v>4.1591222419578823E-4</v>
      </c>
      <c r="Q143" s="137">
        <f t="shared" si="95"/>
        <v>4.1591222419578823E-4</v>
      </c>
      <c r="R143" s="137">
        <f t="shared" si="96"/>
        <v>4.1591222419578823E-4</v>
      </c>
      <c r="S143" s="137">
        <f t="shared" si="97"/>
        <v>4.1591222419578823E-4</v>
      </c>
      <c r="T143" s="137">
        <f t="shared" si="98"/>
        <v>4.1591222419578823E-4</v>
      </c>
      <c r="U143" s="137">
        <f t="shared" si="99"/>
        <v>4.1591222419578823E-4</v>
      </c>
      <c r="V143" s="137">
        <f t="shared" si="100"/>
        <v>4.1591222419578823E-4</v>
      </c>
      <c r="W143" s="137">
        <f t="shared" si="101"/>
        <v>4.1591222419578823E-4</v>
      </c>
      <c r="X143" s="137">
        <f t="shared" si="102"/>
        <v>4.1591222419578823E-4</v>
      </c>
    </row>
    <row r="144" spans="1:24">
      <c r="A144" s="156">
        <f t="shared" si="80"/>
        <v>1460</v>
      </c>
      <c r="B144" s="137">
        <f t="shared" si="81"/>
        <v>9.9999999999999995E-7</v>
      </c>
      <c r="C144" s="137">
        <f>IF(Excitation!$L$11="Front",$AB44*1000/$AA$66*Excitation!$C$11/0.1,0)</f>
        <v>8.3116674617525813E-4</v>
      </c>
      <c r="D144" s="157">
        <f t="shared" si="82"/>
        <v>0.96</v>
      </c>
      <c r="E144" s="137">
        <f t="shared" si="83"/>
        <v>3.0959298961536017E-4</v>
      </c>
      <c r="F144" s="137">
        <f t="shared" si="84"/>
        <v>6.1918597923072034E-4</v>
      </c>
      <c r="G144" s="137">
        <f t="shared" si="85"/>
        <v>6.1918597923072034E-4</v>
      </c>
      <c r="H144" s="137">
        <f t="shared" si="86"/>
        <v>6.1918597923072034E-4</v>
      </c>
      <c r="I144" s="137">
        <f t="shared" si="87"/>
        <v>6.1918597923072034E-4</v>
      </c>
      <c r="J144" s="137">
        <f t="shared" si="88"/>
        <v>6.1918597923072034E-4</v>
      </c>
      <c r="K144" s="137">
        <f t="shared" si="89"/>
        <v>6.1918597923072034E-4</v>
      </c>
      <c r="L144" s="137">
        <f t="shared" si="90"/>
        <v>6.1918597923072034E-4</v>
      </c>
      <c r="M144" s="137">
        <f t="shared" si="91"/>
        <v>6.1918597923072034E-4</v>
      </c>
      <c r="N144" s="137">
        <f t="shared" si="92"/>
        <v>6.1918597923072034E-4</v>
      </c>
      <c r="O144" s="137">
        <f t="shared" si="93"/>
        <v>6.1918597923072034E-4</v>
      </c>
      <c r="P144" s="137">
        <f t="shared" si="94"/>
        <v>6.1918597923072034E-4</v>
      </c>
      <c r="Q144" s="137">
        <f t="shared" si="95"/>
        <v>6.1918597923072034E-4</v>
      </c>
      <c r="R144" s="137">
        <f t="shared" si="96"/>
        <v>6.1918597923072034E-4</v>
      </c>
      <c r="S144" s="137">
        <f t="shared" si="97"/>
        <v>6.1918597923072034E-4</v>
      </c>
      <c r="T144" s="137">
        <f t="shared" si="98"/>
        <v>6.1918597923072034E-4</v>
      </c>
      <c r="U144" s="137">
        <f t="shared" si="99"/>
        <v>6.1918597923072034E-4</v>
      </c>
      <c r="V144" s="137">
        <f t="shared" si="100"/>
        <v>6.1918597923072034E-4</v>
      </c>
      <c r="W144" s="137">
        <f t="shared" si="101"/>
        <v>6.1918597923072034E-4</v>
      </c>
      <c r="X144" s="137">
        <f t="shared" si="102"/>
        <v>6.1918597923072034E-4</v>
      </c>
    </row>
    <row r="145" spans="1:24">
      <c r="A145" s="156">
        <f t="shared" si="80"/>
        <v>1540</v>
      </c>
      <c r="B145" s="137">
        <f t="shared" si="81"/>
        <v>9.9999999999999995E-7</v>
      </c>
      <c r="C145" s="137">
        <f>IF(Excitation!$L$11="Front",$AB45*1000/$AA$66*Excitation!$C$11/0.1,0)</f>
        <v>1.9195352534403991E-3</v>
      </c>
      <c r="D145" s="157">
        <f t="shared" si="82"/>
        <v>0.96</v>
      </c>
      <c r="E145" s="137">
        <f t="shared" si="83"/>
        <v>7.1498849120147983E-4</v>
      </c>
      <c r="F145" s="137">
        <f t="shared" si="84"/>
        <v>1.4299769824029597E-3</v>
      </c>
      <c r="G145" s="137">
        <f t="shared" si="85"/>
        <v>1.4299769824029597E-3</v>
      </c>
      <c r="H145" s="137">
        <f t="shared" si="86"/>
        <v>1.4299769824029597E-3</v>
      </c>
      <c r="I145" s="137">
        <f t="shared" si="87"/>
        <v>1.4299769824029597E-3</v>
      </c>
      <c r="J145" s="137">
        <f t="shared" si="88"/>
        <v>1.4299769824029597E-3</v>
      </c>
      <c r="K145" s="137">
        <f t="shared" si="89"/>
        <v>1.4299769824029597E-3</v>
      </c>
      <c r="L145" s="137">
        <f t="shared" si="90"/>
        <v>1.4299769824029597E-3</v>
      </c>
      <c r="M145" s="137">
        <f t="shared" si="91"/>
        <v>1.4299769824029597E-3</v>
      </c>
      <c r="N145" s="137">
        <f t="shared" si="92"/>
        <v>1.4299769824029597E-3</v>
      </c>
      <c r="O145" s="137">
        <f t="shared" si="93"/>
        <v>1.4299769824029597E-3</v>
      </c>
      <c r="P145" s="137">
        <f t="shared" si="94"/>
        <v>1.4299769824029597E-3</v>
      </c>
      <c r="Q145" s="137">
        <f t="shared" si="95"/>
        <v>1.4299769824029597E-3</v>
      </c>
      <c r="R145" s="137">
        <f t="shared" si="96"/>
        <v>1.4299769824029597E-3</v>
      </c>
      <c r="S145" s="137">
        <f t="shared" si="97"/>
        <v>1.4299769824029597E-3</v>
      </c>
      <c r="T145" s="137">
        <f t="shared" si="98"/>
        <v>1.4299769824029597E-3</v>
      </c>
      <c r="U145" s="137">
        <f t="shared" si="99"/>
        <v>1.4299769824029597E-3</v>
      </c>
      <c r="V145" s="137">
        <f t="shared" si="100"/>
        <v>1.4299769824029597E-3</v>
      </c>
      <c r="W145" s="137">
        <f t="shared" si="101"/>
        <v>1.4299769824029597E-3</v>
      </c>
      <c r="X145" s="137">
        <f t="shared" si="102"/>
        <v>1.4299769824029597E-3</v>
      </c>
    </row>
    <row r="146" spans="1:24">
      <c r="A146" s="156">
        <f t="shared" si="80"/>
        <v>1580</v>
      </c>
      <c r="B146" s="137">
        <f t="shared" si="81"/>
        <v>9.9999999999999995E-7</v>
      </c>
      <c r="C146" s="137">
        <f>IF(Excitation!$L$11="Front",$AB46*1000/$AA$66*Excitation!$C$11/0.1,0)</f>
        <v>1.1084218641228085E-3</v>
      </c>
      <c r="D146" s="157">
        <f t="shared" si="82"/>
        <v>0.95999999999999985</v>
      </c>
      <c r="E146" s="137">
        <f t="shared" si="83"/>
        <v>4.1286497594846368E-4</v>
      </c>
      <c r="F146" s="137">
        <f t="shared" si="84"/>
        <v>8.2572995189692737E-4</v>
      </c>
      <c r="G146" s="137">
        <f t="shared" si="85"/>
        <v>8.2572995189692737E-4</v>
      </c>
      <c r="H146" s="137">
        <f t="shared" si="86"/>
        <v>8.2572995189692737E-4</v>
      </c>
      <c r="I146" s="137">
        <f t="shared" si="87"/>
        <v>8.2572995189692737E-4</v>
      </c>
      <c r="J146" s="137">
        <f t="shared" si="88"/>
        <v>8.2572995189692737E-4</v>
      </c>
      <c r="K146" s="137">
        <f t="shared" si="89"/>
        <v>8.2572995189692737E-4</v>
      </c>
      <c r="L146" s="137">
        <f t="shared" si="90"/>
        <v>8.2572995189692737E-4</v>
      </c>
      <c r="M146" s="137">
        <f t="shared" si="91"/>
        <v>8.2572995189692737E-4</v>
      </c>
      <c r="N146" s="137">
        <f t="shared" si="92"/>
        <v>8.2572995189692737E-4</v>
      </c>
      <c r="O146" s="137">
        <f t="shared" si="93"/>
        <v>8.2572995189692737E-4</v>
      </c>
      <c r="P146" s="137">
        <f t="shared" si="94"/>
        <v>8.2572995189692737E-4</v>
      </c>
      <c r="Q146" s="137">
        <f t="shared" si="95"/>
        <v>8.2572995189692737E-4</v>
      </c>
      <c r="R146" s="137">
        <f t="shared" si="96"/>
        <v>8.2572995189692737E-4</v>
      </c>
      <c r="S146" s="137">
        <f t="shared" si="97"/>
        <v>8.2572995189692737E-4</v>
      </c>
      <c r="T146" s="137">
        <f t="shared" si="98"/>
        <v>8.2572995189692737E-4</v>
      </c>
      <c r="U146" s="137">
        <f t="shared" si="99"/>
        <v>8.2572995189692737E-4</v>
      </c>
      <c r="V146" s="137">
        <f t="shared" si="100"/>
        <v>8.2572995189692737E-4</v>
      </c>
      <c r="W146" s="137">
        <f t="shared" si="101"/>
        <v>8.2572995189692737E-4</v>
      </c>
      <c r="X146" s="137">
        <f t="shared" si="102"/>
        <v>8.2572995189692737E-4</v>
      </c>
    </row>
    <row r="147" spans="1:24">
      <c r="A147" s="156">
        <f t="shared" si="80"/>
        <v>1610</v>
      </c>
      <c r="B147" s="137">
        <f t="shared" si="81"/>
        <v>9.9999999999999995E-7</v>
      </c>
      <c r="C147" s="137">
        <f>IF(Excitation!$L$11="Front",$AB47*1000/$AA$66*Excitation!$C$11/0.1,0)</f>
        <v>9.1557042727767916E-4</v>
      </c>
      <c r="D147" s="157">
        <f t="shared" si="82"/>
        <v>0.96</v>
      </c>
      <c r="E147" s="137">
        <f t="shared" si="83"/>
        <v>3.4103167275238992E-4</v>
      </c>
      <c r="F147" s="137">
        <f t="shared" si="84"/>
        <v>6.8206334550477985E-4</v>
      </c>
      <c r="G147" s="137">
        <f t="shared" si="85"/>
        <v>6.8206334550477985E-4</v>
      </c>
      <c r="H147" s="137">
        <f t="shared" si="86"/>
        <v>6.8206334550477985E-4</v>
      </c>
      <c r="I147" s="137">
        <f t="shared" si="87"/>
        <v>6.8206334550477985E-4</v>
      </c>
      <c r="J147" s="137">
        <f t="shared" si="88"/>
        <v>6.8206334550477985E-4</v>
      </c>
      <c r="K147" s="137">
        <f t="shared" si="89"/>
        <v>6.8206334550477985E-4</v>
      </c>
      <c r="L147" s="137">
        <f t="shared" si="90"/>
        <v>6.8206334550477985E-4</v>
      </c>
      <c r="M147" s="137">
        <f t="shared" si="91"/>
        <v>6.8206334550477985E-4</v>
      </c>
      <c r="N147" s="137">
        <f t="shared" si="92"/>
        <v>6.8206334550477985E-4</v>
      </c>
      <c r="O147" s="137">
        <f t="shared" si="93"/>
        <v>6.8206334550477985E-4</v>
      </c>
      <c r="P147" s="137">
        <f t="shared" si="94"/>
        <v>6.8206334550477985E-4</v>
      </c>
      <c r="Q147" s="137">
        <f t="shared" si="95"/>
        <v>6.8206334550477985E-4</v>
      </c>
      <c r="R147" s="137">
        <f t="shared" si="96"/>
        <v>6.8206334550477985E-4</v>
      </c>
      <c r="S147" s="137">
        <f t="shared" si="97"/>
        <v>6.8206334550477985E-4</v>
      </c>
      <c r="T147" s="137">
        <f t="shared" si="98"/>
        <v>6.8206334550477985E-4</v>
      </c>
      <c r="U147" s="137">
        <f t="shared" si="99"/>
        <v>6.8206334550477985E-4</v>
      </c>
      <c r="V147" s="137">
        <f t="shared" si="100"/>
        <v>6.8206334550477985E-4</v>
      </c>
      <c r="W147" s="137">
        <f t="shared" si="101"/>
        <v>6.8206334550477985E-4</v>
      </c>
      <c r="X147" s="137">
        <f t="shared" si="102"/>
        <v>6.8206334550477985E-4</v>
      </c>
    </row>
    <row r="148" spans="1:24">
      <c r="A148" s="156">
        <f t="shared" si="80"/>
        <v>1640</v>
      </c>
      <c r="B148" s="137">
        <f t="shared" si="81"/>
        <v>9.9999999999999995E-7</v>
      </c>
      <c r="C148" s="137">
        <f>IF(Excitation!$L$11="Front",$AB48*1000/$AA$66*Excitation!$C$11/0.1,0)</f>
        <v>1.8965886261903318E-3</v>
      </c>
      <c r="D148" s="157">
        <f t="shared" si="82"/>
        <v>0.96</v>
      </c>
      <c r="E148" s="137">
        <f t="shared" si="83"/>
        <v>7.0644133148337486E-4</v>
      </c>
      <c r="F148" s="137">
        <f t="shared" si="84"/>
        <v>1.4128826629667497E-3</v>
      </c>
      <c r="G148" s="137">
        <f t="shared" si="85"/>
        <v>1.4128826629667497E-3</v>
      </c>
      <c r="H148" s="137">
        <f t="shared" si="86"/>
        <v>1.4128826629667497E-3</v>
      </c>
      <c r="I148" s="137">
        <f t="shared" si="87"/>
        <v>1.4128826629667497E-3</v>
      </c>
      <c r="J148" s="137">
        <f t="shared" si="88"/>
        <v>1.4128826629667497E-3</v>
      </c>
      <c r="K148" s="137">
        <f t="shared" si="89"/>
        <v>1.4128826629667497E-3</v>
      </c>
      <c r="L148" s="137">
        <f t="shared" si="90"/>
        <v>1.4128826629667497E-3</v>
      </c>
      <c r="M148" s="137">
        <f t="shared" si="91"/>
        <v>1.4128826629667497E-3</v>
      </c>
      <c r="N148" s="137">
        <f t="shared" si="92"/>
        <v>1.4128826629667497E-3</v>
      </c>
      <c r="O148" s="137">
        <f t="shared" si="93"/>
        <v>1.4128826629667497E-3</v>
      </c>
      <c r="P148" s="137">
        <f t="shared" si="94"/>
        <v>1.4128826629667497E-3</v>
      </c>
      <c r="Q148" s="137">
        <f t="shared" si="95"/>
        <v>1.4128826629667497E-3</v>
      </c>
      <c r="R148" s="137">
        <f t="shared" si="96"/>
        <v>1.4128826629667497E-3</v>
      </c>
      <c r="S148" s="137">
        <f t="shared" si="97"/>
        <v>1.4128826629667497E-3</v>
      </c>
      <c r="T148" s="137">
        <f t="shared" si="98"/>
        <v>1.4128826629667497E-3</v>
      </c>
      <c r="U148" s="137">
        <f t="shared" si="99"/>
        <v>1.4128826629667497E-3</v>
      </c>
      <c r="V148" s="137">
        <f t="shared" si="100"/>
        <v>1.4128826629667497E-3</v>
      </c>
      <c r="W148" s="137">
        <f t="shared" si="101"/>
        <v>1.4128826629667497E-3</v>
      </c>
      <c r="X148" s="137">
        <f t="shared" si="102"/>
        <v>1.4128826629667497E-3</v>
      </c>
    </row>
    <row r="149" spans="1:24">
      <c r="A149" s="156">
        <f t="shared" si="80"/>
        <v>1740</v>
      </c>
      <c r="B149" s="137">
        <f t="shared" si="81"/>
        <v>9.9999999999999995E-7</v>
      </c>
      <c r="C149" s="137">
        <f>IF(Excitation!$L$11="Front",$AB49*1000/$AA$66*Excitation!$C$11/0.1,0)</f>
        <v>2.3465420561807789E-3</v>
      </c>
      <c r="D149" s="157">
        <f t="shared" si="82"/>
        <v>0.96</v>
      </c>
      <c r="E149" s="137">
        <f t="shared" si="83"/>
        <v>8.7403998508621655E-4</v>
      </c>
      <c r="F149" s="137">
        <f t="shared" si="84"/>
        <v>1.7480799701724331E-3</v>
      </c>
      <c r="G149" s="137">
        <f t="shared" si="85"/>
        <v>1.7480799701724331E-3</v>
      </c>
      <c r="H149" s="137">
        <f t="shared" si="86"/>
        <v>1.7480799701724331E-3</v>
      </c>
      <c r="I149" s="137">
        <f t="shared" si="87"/>
        <v>1.7480799701724331E-3</v>
      </c>
      <c r="J149" s="137">
        <f t="shared" si="88"/>
        <v>1.7480799701724331E-3</v>
      </c>
      <c r="K149" s="137">
        <f t="shared" si="89"/>
        <v>1.7480799701724331E-3</v>
      </c>
      <c r="L149" s="137">
        <f t="shared" si="90"/>
        <v>1.7480799701724331E-3</v>
      </c>
      <c r="M149" s="137">
        <f t="shared" si="91"/>
        <v>1.7480799701724331E-3</v>
      </c>
      <c r="N149" s="137">
        <f t="shared" si="92"/>
        <v>1.7480799701724331E-3</v>
      </c>
      <c r="O149" s="137">
        <f t="shared" si="93"/>
        <v>1.7480799701724331E-3</v>
      </c>
      <c r="P149" s="137">
        <f t="shared" si="94"/>
        <v>1.7480799701724331E-3</v>
      </c>
      <c r="Q149" s="137">
        <f t="shared" si="95"/>
        <v>1.7480799701724331E-3</v>
      </c>
      <c r="R149" s="137">
        <f t="shared" si="96"/>
        <v>1.7480799701724331E-3</v>
      </c>
      <c r="S149" s="137">
        <f t="shared" si="97"/>
        <v>1.7480799701724331E-3</v>
      </c>
      <c r="T149" s="137">
        <f t="shared" si="98"/>
        <v>1.7480799701724331E-3</v>
      </c>
      <c r="U149" s="137">
        <f t="shared" si="99"/>
        <v>1.7480799701724331E-3</v>
      </c>
      <c r="V149" s="137">
        <f t="shared" si="100"/>
        <v>1.7480799701724331E-3</v>
      </c>
      <c r="W149" s="137">
        <f t="shared" si="101"/>
        <v>1.7480799701724331E-3</v>
      </c>
      <c r="X149" s="137">
        <f t="shared" si="102"/>
        <v>1.7480799701724331E-3</v>
      </c>
    </row>
    <row r="150" spans="1:24">
      <c r="A150" s="156">
        <f t="shared" si="80"/>
        <v>1860</v>
      </c>
      <c r="B150" s="137">
        <f t="shared" si="81"/>
        <v>9.9999999999999995E-7</v>
      </c>
      <c r="C150" s="137">
        <f>IF(Excitation!$L$11="Front",$AB50*1000/$AA$66*Excitation!$C$11/0.1,0)</f>
        <v>2.2288158815934779E-5</v>
      </c>
      <c r="D150" s="157">
        <f t="shared" si="82"/>
        <v>0.96</v>
      </c>
      <c r="E150" s="137">
        <f t="shared" si="83"/>
        <v>8.301893395759387E-6</v>
      </c>
      <c r="F150" s="137">
        <f t="shared" si="84"/>
        <v>1.6603786791518774E-5</v>
      </c>
      <c r="G150" s="137">
        <f t="shared" si="85"/>
        <v>1.6603786791518774E-5</v>
      </c>
      <c r="H150" s="137">
        <f t="shared" si="86"/>
        <v>1.6603786791518774E-5</v>
      </c>
      <c r="I150" s="137">
        <f t="shared" si="87"/>
        <v>1.6603786791518774E-5</v>
      </c>
      <c r="J150" s="137">
        <f t="shared" si="88"/>
        <v>1.6603786791518774E-5</v>
      </c>
      <c r="K150" s="137">
        <f t="shared" si="89"/>
        <v>1.6603786791518774E-5</v>
      </c>
      <c r="L150" s="137">
        <f t="shared" si="90"/>
        <v>1.6603786791518774E-5</v>
      </c>
      <c r="M150" s="137">
        <f t="shared" si="91"/>
        <v>1.6603786791518774E-5</v>
      </c>
      <c r="N150" s="137">
        <f t="shared" si="92"/>
        <v>1.6603786791518774E-5</v>
      </c>
      <c r="O150" s="137">
        <f t="shared" si="93"/>
        <v>1.6603786791518774E-5</v>
      </c>
      <c r="P150" s="137">
        <f t="shared" si="94"/>
        <v>1.6603786791518774E-5</v>
      </c>
      <c r="Q150" s="137">
        <f t="shared" si="95"/>
        <v>1.6603786791518774E-5</v>
      </c>
      <c r="R150" s="137">
        <f t="shared" si="96"/>
        <v>1.6603786791518774E-5</v>
      </c>
      <c r="S150" s="137">
        <f t="shared" si="97"/>
        <v>1.6603786791518774E-5</v>
      </c>
      <c r="T150" s="137">
        <f t="shared" si="98"/>
        <v>1.6603786791518774E-5</v>
      </c>
      <c r="U150" s="137">
        <f t="shared" si="99"/>
        <v>1.6603786791518774E-5</v>
      </c>
      <c r="V150" s="137">
        <f t="shared" si="100"/>
        <v>1.6603786791518774E-5</v>
      </c>
      <c r="W150" s="137">
        <f t="shared" si="101"/>
        <v>1.6603786791518774E-5</v>
      </c>
      <c r="X150" s="137">
        <f t="shared" si="102"/>
        <v>1.6603786791518774E-5</v>
      </c>
    </row>
    <row r="151" spans="1:24">
      <c r="A151" s="156">
        <f t="shared" si="80"/>
        <v>1960</v>
      </c>
      <c r="B151" s="137">
        <f t="shared" si="81"/>
        <v>9.9999999999999995E-7</v>
      </c>
      <c r="C151" s="137">
        <f>IF(Excitation!$L$11="Front",$AB51*1000/$AA$66*Excitation!$C$11/0.1,0)</f>
        <v>2.2906720072240938E-4</v>
      </c>
      <c r="D151" s="157">
        <f t="shared" si="82"/>
        <v>0.96</v>
      </c>
      <c r="E151" s="137">
        <f t="shared" si="83"/>
        <v>8.5322950925083041E-5</v>
      </c>
      <c r="F151" s="137">
        <f t="shared" si="84"/>
        <v>1.7064590185016608E-4</v>
      </c>
      <c r="G151" s="137">
        <f t="shared" si="85"/>
        <v>1.7064590185016608E-4</v>
      </c>
      <c r="H151" s="137">
        <f t="shared" si="86"/>
        <v>1.7064590185016608E-4</v>
      </c>
      <c r="I151" s="137">
        <f t="shared" si="87"/>
        <v>1.7064590185016608E-4</v>
      </c>
      <c r="J151" s="137">
        <f t="shared" si="88"/>
        <v>1.7064590185016608E-4</v>
      </c>
      <c r="K151" s="137">
        <f t="shared" si="89"/>
        <v>1.7064590185016608E-4</v>
      </c>
      <c r="L151" s="137">
        <f t="shared" si="90"/>
        <v>1.7064590185016608E-4</v>
      </c>
      <c r="M151" s="137">
        <f t="shared" si="91"/>
        <v>1.7064590185016608E-4</v>
      </c>
      <c r="N151" s="137">
        <f t="shared" si="92"/>
        <v>1.7064590185016608E-4</v>
      </c>
      <c r="O151" s="137">
        <f t="shared" si="93"/>
        <v>1.7064590185016608E-4</v>
      </c>
      <c r="P151" s="137">
        <f t="shared" si="94"/>
        <v>1.7064590185016608E-4</v>
      </c>
      <c r="Q151" s="137">
        <f t="shared" si="95"/>
        <v>1.7064590185016608E-4</v>
      </c>
      <c r="R151" s="137">
        <f t="shared" si="96"/>
        <v>1.7064590185016608E-4</v>
      </c>
      <c r="S151" s="137">
        <f t="shared" si="97"/>
        <v>1.7064590185016608E-4</v>
      </c>
      <c r="T151" s="137">
        <f t="shared" si="98"/>
        <v>1.7064590185016608E-4</v>
      </c>
      <c r="U151" s="137">
        <f t="shared" si="99"/>
        <v>1.7064590185016608E-4</v>
      </c>
      <c r="V151" s="137">
        <f t="shared" si="100"/>
        <v>1.7064590185016608E-4</v>
      </c>
      <c r="W151" s="137">
        <f t="shared" si="101"/>
        <v>1.7064590185016608E-4</v>
      </c>
      <c r="X151" s="137">
        <f t="shared" si="102"/>
        <v>1.7064590185016608E-4</v>
      </c>
    </row>
    <row r="152" spans="1:24">
      <c r="A152" s="156">
        <f t="shared" si="80"/>
        <v>2000</v>
      </c>
      <c r="B152" s="137">
        <f t="shared" si="81"/>
        <v>9.9999999999999995E-7</v>
      </c>
      <c r="C152" s="137">
        <f>IF(Excitation!$L$11="Front",$AB52*1000/$AA$66*Excitation!$C$11/0.1,0)</f>
        <v>4.627237268948322E-4</v>
      </c>
      <c r="D152" s="157">
        <f t="shared" si="82"/>
        <v>0.96</v>
      </c>
      <c r="E152" s="137">
        <f t="shared" si="83"/>
        <v>1.7235533379378708E-4</v>
      </c>
      <c r="F152" s="137">
        <f t="shared" si="84"/>
        <v>3.4471066758757417E-4</v>
      </c>
      <c r="G152" s="137">
        <f t="shared" si="85"/>
        <v>3.4471066758757417E-4</v>
      </c>
      <c r="H152" s="137">
        <f t="shared" si="86"/>
        <v>3.4471066758757417E-4</v>
      </c>
      <c r="I152" s="137">
        <f t="shared" si="87"/>
        <v>3.4471066758757417E-4</v>
      </c>
      <c r="J152" s="137">
        <f t="shared" si="88"/>
        <v>3.4471066758757417E-4</v>
      </c>
      <c r="K152" s="137">
        <f t="shared" si="89"/>
        <v>3.4471066758757417E-4</v>
      </c>
      <c r="L152" s="137">
        <f t="shared" si="90"/>
        <v>3.4471066758757417E-4</v>
      </c>
      <c r="M152" s="137">
        <f t="shared" si="91"/>
        <v>3.4471066758757417E-4</v>
      </c>
      <c r="N152" s="137">
        <f t="shared" si="92"/>
        <v>3.4471066758757417E-4</v>
      </c>
      <c r="O152" s="137">
        <f t="shared" si="93"/>
        <v>3.4471066758757417E-4</v>
      </c>
      <c r="P152" s="137">
        <f t="shared" si="94"/>
        <v>3.4471066758757417E-4</v>
      </c>
      <c r="Q152" s="137">
        <f t="shared" si="95"/>
        <v>3.4471066758757417E-4</v>
      </c>
      <c r="R152" s="137">
        <f t="shared" si="96"/>
        <v>3.4471066758757417E-4</v>
      </c>
      <c r="S152" s="137">
        <f t="shared" si="97"/>
        <v>3.4471066758757417E-4</v>
      </c>
      <c r="T152" s="137">
        <f t="shared" si="98"/>
        <v>3.4471066758757417E-4</v>
      </c>
      <c r="U152" s="137">
        <f t="shared" si="99"/>
        <v>3.4471066758757417E-4</v>
      </c>
      <c r="V152" s="137">
        <f t="shared" si="100"/>
        <v>3.4471066758757417E-4</v>
      </c>
      <c r="W152" s="137">
        <f t="shared" si="101"/>
        <v>3.4471066758757417E-4</v>
      </c>
      <c r="X152" s="137">
        <f t="shared" si="102"/>
        <v>3.4471066758757417E-4</v>
      </c>
    </row>
    <row r="153" spans="1:24">
      <c r="A153" s="156">
        <f t="shared" si="80"/>
        <v>2060</v>
      </c>
      <c r="B153" s="137">
        <f t="shared" si="81"/>
        <v>9.9999999999999995E-7</v>
      </c>
      <c r="C153" s="137">
        <f>IF(Excitation!$L$11="Front",$AB53*1000/$AA$66*Excitation!$C$11/0.1,0)</f>
        <v>1.0036655223290237E-3</v>
      </c>
      <c r="D153" s="157">
        <f t="shared" si="82"/>
        <v>0.96</v>
      </c>
      <c r="E153" s="137">
        <f t="shared" si="83"/>
        <v>3.7384533375711476E-4</v>
      </c>
      <c r="F153" s="137">
        <f t="shared" si="84"/>
        <v>7.4769066751422951E-4</v>
      </c>
      <c r="G153" s="137">
        <f t="shared" si="85"/>
        <v>7.4769066751422951E-4</v>
      </c>
      <c r="H153" s="137">
        <f t="shared" si="86"/>
        <v>7.4769066751422951E-4</v>
      </c>
      <c r="I153" s="137">
        <f t="shared" si="87"/>
        <v>7.4769066751422951E-4</v>
      </c>
      <c r="J153" s="137">
        <f t="shared" si="88"/>
        <v>7.4769066751422951E-4</v>
      </c>
      <c r="K153" s="137">
        <f t="shared" si="89"/>
        <v>7.4769066751422951E-4</v>
      </c>
      <c r="L153" s="137">
        <f t="shared" si="90"/>
        <v>7.4769066751422951E-4</v>
      </c>
      <c r="M153" s="137">
        <f t="shared" si="91"/>
        <v>7.4769066751422951E-4</v>
      </c>
      <c r="N153" s="137">
        <f t="shared" si="92"/>
        <v>7.4769066751422951E-4</v>
      </c>
      <c r="O153" s="137">
        <f t="shared" si="93"/>
        <v>7.4769066751422951E-4</v>
      </c>
      <c r="P153" s="137">
        <f t="shared" si="94"/>
        <v>7.4769066751422951E-4</v>
      </c>
      <c r="Q153" s="137">
        <f t="shared" si="95"/>
        <v>7.4769066751422951E-4</v>
      </c>
      <c r="R153" s="137">
        <f t="shared" si="96"/>
        <v>7.4769066751422951E-4</v>
      </c>
      <c r="S153" s="137">
        <f t="shared" si="97"/>
        <v>7.4769066751422951E-4</v>
      </c>
      <c r="T153" s="137">
        <f t="shared" si="98"/>
        <v>7.4769066751422951E-4</v>
      </c>
      <c r="U153" s="137">
        <f t="shared" si="99"/>
        <v>7.4769066751422951E-4</v>
      </c>
      <c r="V153" s="137">
        <f t="shared" si="100"/>
        <v>7.4769066751422951E-4</v>
      </c>
      <c r="W153" s="137">
        <f t="shared" si="101"/>
        <v>7.4769066751422951E-4</v>
      </c>
      <c r="X153" s="137">
        <f t="shared" si="102"/>
        <v>7.4769066751422951E-4</v>
      </c>
    </row>
    <row r="154" spans="1:24">
      <c r="A154" s="156">
        <f t="shared" si="80"/>
        <v>2150</v>
      </c>
      <c r="B154" s="137">
        <f t="shared" si="81"/>
        <v>9.9999999999999995E-7</v>
      </c>
      <c r="C154" s="137">
        <f>IF(Excitation!$L$11="Front",$AB54*1000/$AA$66*Excitation!$C$11/0.1,0)</f>
        <v>1.4476328756455401E-3</v>
      </c>
      <c r="D154" s="157">
        <f t="shared" si="82"/>
        <v>0.96</v>
      </c>
      <c r="E154" s="137">
        <f t="shared" si="83"/>
        <v>5.3921429352045077E-4</v>
      </c>
      <c r="F154" s="137">
        <f t="shared" si="84"/>
        <v>1.0784285870409015E-3</v>
      </c>
      <c r="G154" s="137">
        <f t="shared" si="85"/>
        <v>1.0784285870409015E-3</v>
      </c>
      <c r="H154" s="137">
        <f t="shared" si="86"/>
        <v>1.0784285870409015E-3</v>
      </c>
      <c r="I154" s="137">
        <f t="shared" si="87"/>
        <v>1.0784285870409015E-3</v>
      </c>
      <c r="J154" s="137">
        <f t="shared" si="88"/>
        <v>1.0784285870409015E-3</v>
      </c>
      <c r="K154" s="137">
        <f t="shared" si="89"/>
        <v>1.0784285870409015E-3</v>
      </c>
      <c r="L154" s="137">
        <f t="shared" si="90"/>
        <v>1.0784285870409015E-3</v>
      </c>
      <c r="M154" s="137">
        <f t="shared" si="91"/>
        <v>1.0784285870409015E-3</v>
      </c>
      <c r="N154" s="137">
        <f t="shared" si="92"/>
        <v>1.0784285870409015E-3</v>
      </c>
      <c r="O154" s="137">
        <f t="shared" si="93"/>
        <v>1.0784285870409015E-3</v>
      </c>
      <c r="P154" s="137">
        <f t="shared" si="94"/>
        <v>1.0784285870409015E-3</v>
      </c>
      <c r="Q154" s="137">
        <f t="shared" si="95"/>
        <v>1.0784285870409015E-3</v>
      </c>
      <c r="R154" s="137">
        <f t="shared" si="96"/>
        <v>1.0784285870409015E-3</v>
      </c>
      <c r="S154" s="137">
        <f t="shared" si="97"/>
        <v>1.0784285870409015E-3</v>
      </c>
      <c r="T154" s="137">
        <f t="shared" si="98"/>
        <v>1.0784285870409015E-3</v>
      </c>
      <c r="U154" s="137">
        <f t="shared" si="99"/>
        <v>1.0784285870409015E-3</v>
      </c>
      <c r="V154" s="137">
        <f t="shared" si="100"/>
        <v>1.0784285870409015E-3</v>
      </c>
      <c r="W154" s="137">
        <f t="shared" si="101"/>
        <v>1.0784285870409015E-3</v>
      </c>
      <c r="X154" s="137">
        <f t="shared" si="102"/>
        <v>1.0784285870409015E-3</v>
      </c>
    </row>
    <row r="155" spans="1:24">
      <c r="A155" s="156">
        <f t="shared" si="80"/>
        <v>2270</v>
      </c>
      <c r="B155" s="137">
        <f t="shared" si="81"/>
        <v>9.9999999999999995E-7</v>
      </c>
      <c r="C155" s="137">
        <f>IF(Excitation!$L$11="Front",$AB55*1000/$AA$66*Excitation!$C$11/0.1,0)</f>
        <v>1.796820681624823E-3</v>
      </c>
      <c r="D155" s="157">
        <f t="shared" si="82"/>
        <v>0.96</v>
      </c>
      <c r="E155" s="137">
        <f t="shared" si="83"/>
        <v>6.6927976749161415E-4</v>
      </c>
      <c r="F155" s="137">
        <f t="shared" si="84"/>
        <v>1.3385595349832283E-3</v>
      </c>
      <c r="G155" s="137">
        <f t="shared" si="85"/>
        <v>1.3385595349832283E-3</v>
      </c>
      <c r="H155" s="137">
        <f t="shared" si="86"/>
        <v>1.3385595349832283E-3</v>
      </c>
      <c r="I155" s="137">
        <f t="shared" si="87"/>
        <v>1.3385595349832283E-3</v>
      </c>
      <c r="J155" s="137">
        <f t="shared" si="88"/>
        <v>1.3385595349832283E-3</v>
      </c>
      <c r="K155" s="137">
        <f t="shared" si="89"/>
        <v>1.3385595349832283E-3</v>
      </c>
      <c r="L155" s="137">
        <f t="shared" si="90"/>
        <v>1.3385595349832283E-3</v>
      </c>
      <c r="M155" s="137">
        <f t="shared" si="91"/>
        <v>1.3385595349832283E-3</v>
      </c>
      <c r="N155" s="137">
        <f t="shared" si="92"/>
        <v>1.3385595349832283E-3</v>
      </c>
      <c r="O155" s="137">
        <f t="shared" si="93"/>
        <v>1.3385595349832283E-3</v>
      </c>
      <c r="P155" s="137">
        <f t="shared" si="94"/>
        <v>1.3385595349832283E-3</v>
      </c>
      <c r="Q155" s="137">
        <f t="shared" si="95"/>
        <v>1.3385595349832283E-3</v>
      </c>
      <c r="R155" s="137">
        <f t="shared" si="96"/>
        <v>1.3385595349832283E-3</v>
      </c>
      <c r="S155" s="137">
        <f t="shared" si="97"/>
        <v>1.3385595349832283E-3</v>
      </c>
      <c r="T155" s="137">
        <f t="shared" si="98"/>
        <v>1.3385595349832283E-3</v>
      </c>
      <c r="U155" s="137">
        <f t="shared" si="99"/>
        <v>1.3385595349832283E-3</v>
      </c>
      <c r="V155" s="137">
        <f t="shared" si="100"/>
        <v>1.3385595349832283E-3</v>
      </c>
      <c r="W155" s="137">
        <f t="shared" si="101"/>
        <v>1.3385595349832283E-3</v>
      </c>
      <c r="X155" s="137">
        <f t="shared" si="102"/>
        <v>1.3385595349832283E-3</v>
      </c>
    </row>
    <row r="156" spans="1:24">
      <c r="A156" s="156">
        <f t="shared" si="80"/>
        <v>2450</v>
      </c>
      <c r="B156" s="137">
        <f t="shared" si="81"/>
        <v>9.9999999999999995E-7</v>
      </c>
      <c r="C156" s="137">
        <f>IF(Excitation!$L$11="Front",$AB56*1000/$AA$66*Excitation!$C$11/0.1,0)</f>
        <v>7.2591156465864578E-4</v>
      </c>
      <c r="D156" s="157">
        <f t="shared" si="82"/>
        <v>0.96</v>
      </c>
      <c r="E156" s="137">
        <f t="shared" si="83"/>
        <v>2.7038753960405233E-4</v>
      </c>
      <c r="F156" s="137">
        <f t="shared" si="84"/>
        <v>5.4077507920810466E-4</v>
      </c>
      <c r="G156" s="137">
        <f t="shared" si="85"/>
        <v>5.4077507920810466E-4</v>
      </c>
      <c r="H156" s="137">
        <f t="shared" si="86"/>
        <v>5.4077507920810466E-4</v>
      </c>
      <c r="I156" s="137">
        <f t="shared" si="87"/>
        <v>5.4077507920810466E-4</v>
      </c>
      <c r="J156" s="137">
        <f t="shared" si="88"/>
        <v>5.4077507920810466E-4</v>
      </c>
      <c r="K156" s="137">
        <f t="shared" si="89"/>
        <v>5.4077507920810466E-4</v>
      </c>
      <c r="L156" s="137">
        <f t="shared" si="90"/>
        <v>5.4077507920810466E-4</v>
      </c>
      <c r="M156" s="137">
        <f t="shared" si="91"/>
        <v>5.4077507920810466E-4</v>
      </c>
      <c r="N156" s="137">
        <f t="shared" si="92"/>
        <v>5.4077507920810466E-4</v>
      </c>
      <c r="O156" s="137">
        <f t="shared" si="93"/>
        <v>5.4077507920810466E-4</v>
      </c>
      <c r="P156" s="137">
        <f t="shared" si="94"/>
        <v>5.4077507920810466E-4</v>
      </c>
      <c r="Q156" s="137">
        <f t="shared" si="95"/>
        <v>5.4077507920810466E-4</v>
      </c>
      <c r="R156" s="137">
        <f t="shared" si="96"/>
        <v>5.4077507920810466E-4</v>
      </c>
      <c r="S156" s="137">
        <f t="shared" si="97"/>
        <v>5.4077507920810466E-4</v>
      </c>
      <c r="T156" s="137">
        <f t="shared" si="98"/>
        <v>5.4077507920810466E-4</v>
      </c>
      <c r="U156" s="137">
        <f t="shared" si="99"/>
        <v>5.4077507920810466E-4</v>
      </c>
      <c r="V156" s="137">
        <f t="shared" si="100"/>
        <v>5.4077507920810466E-4</v>
      </c>
      <c r="W156" s="137">
        <f t="shared" si="101"/>
        <v>5.4077507920810466E-4</v>
      </c>
      <c r="X156" s="137">
        <f t="shared" si="102"/>
        <v>5.4077507920810466E-4</v>
      </c>
    </row>
    <row r="157" spans="1:24">
      <c r="A157" s="156">
        <f t="shared" si="80"/>
        <v>2540</v>
      </c>
      <c r="B157" s="137">
        <f t="shared" si="81"/>
        <v>9.9999999999999995E-7</v>
      </c>
      <c r="C157" s="137">
        <f>IF(Excitation!$L$11="Front",$AB57*1000/$AA$66*Excitation!$C$11/0.1,0)</f>
        <v>1.1822501431012854E-5</v>
      </c>
      <c r="D157" s="157">
        <f t="shared" si="82"/>
        <v>0.96</v>
      </c>
      <c r="E157" s="137">
        <f t="shared" si="83"/>
        <v>4.4036453330236675E-6</v>
      </c>
      <c r="F157" s="137">
        <f t="shared" si="84"/>
        <v>8.8072906660473349E-6</v>
      </c>
      <c r="G157" s="137">
        <f t="shared" si="85"/>
        <v>8.8072906660473349E-6</v>
      </c>
      <c r="H157" s="137">
        <f t="shared" si="86"/>
        <v>8.8072906660473349E-6</v>
      </c>
      <c r="I157" s="137">
        <f t="shared" si="87"/>
        <v>8.8072906660473349E-6</v>
      </c>
      <c r="J157" s="137">
        <f t="shared" si="88"/>
        <v>8.8072906660473349E-6</v>
      </c>
      <c r="K157" s="137">
        <f t="shared" si="89"/>
        <v>8.8072906660473349E-6</v>
      </c>
      <c r="L157" s="137">
        <f t="shared" si="90"/>
        <v>8.8072906660473349E-6</v>
      </c>
      <c r="M157" s="137">
        <f t="shared" si="91"/>
        <v>8.8072906660473349E-6</v>
      </c>
      <c r="N157" s="137">
        <f t="shared" si="92"/>
        <v>8.8072906660473349E-6</v>
      </c>
      <c r="O157" s="137">
        <f t="shared" si="93"/>
        <v>8.8072906660473349E-6</v>
      </c>
      <c r="P157" s="137">
        <f t="shared" si="94"/>
        <v>8.8072906660473349E-6</v>
      </c>
      <c r="Q157" s="137">
        <f t="shared" si="95"/>
        <v>8.8072906660473349E-6</v>
      </c>
      <c r="R157" s="137">
        <f t="shared" si="96"/>
        <v>8.8072906660473349E-6</v>
      </c>
      <c r="S157" s="137">
        <f t="shared" si="97"/>
        <v>8.8072906660473349E-6</v>
      </c>
      <c r="T157" s="137">
        <f t="shared" si="98"/>
        <v>8.8072906660473349E-6</v>
      </c>
      <c r="U157" s="137">
        <f t="shared" si="99"/>
        <v>8.8072906660473349E-6</v>
      </c>
      <c r="V157" s="137">
        <f t="shared" si="100"/>
        <v>8.8072906660473349E-6</v>
      </c>
      <c r="W157" s="137">
        <f t="shared" si="101"/>
        <v>8.8072906660473349E-6</v>
      </c>
      <c r="X157" s="137">
        <f t="shared" si="102"/>
        <v>8.8072906660473349E-6</v>
      </c>
    </row>
    <row r="158" spans="1:24">
      <c r="A158" s="156">
        <f t="shared" si="80"/>
        <v>2980</v>
      </c>
      <c r="B158" s="137">
        <f t="shared" si="81"/>
        <v>9.9999999999999995E-7</v>
      </c>
      <c r="C158" s="137">
        <f>IF(Excitation!$L$11="Front",$AB58*1000/$AA$66*Excitation!$C$11/0.1,0)</f>
        <v>1.1453360036120469E-4</v>
      </c>
      <c r="D158" s="157">
        <f t="shared" si="82"/>
        <v>0.95999999999999985</v>
      </c>
      <c r="E158" s="137">
        <f t="shared" si="83"/>
        <v>4.2661475462541514E-5</v>
      </c>
      <c r="F158" s="137">
        <f t="shared" si="84"/>
        <v>8.5322950925083028E-5</v>
      </c>
      <c r="G158" s="137">
        <f t="shared" si="85"/>
        <v>8.5322950925083028E-5</v>
      </c>
      <c r="H158" s="137">
        <f t="shared" si="86"/>
        <v>8.5322950925083028E-5</v>
      </c>
      <c r="I158" s="137">
        <f t="shared" si="87"/>
        <v>8.5322950925083028E-5</v>
      </c>
      <c r="J158" s="137">
        <f t="shared" si="88"/>
        <v>8.5322950925083028E-5</v>
      </c>
      <c r="K158" s="137">
        <f t="shared" si="89"/>
        <v>8.5322950925083028E-5</v>
      </c>
      <c r="L158" s="137">
        <f t="shared" si="90"/>
        <v>8.5322950925083028E-5</v>
      </c>
      <c r="M158" s="137">
        <f t="shared" si="91"/>
        <v>8.5322950925083028E-5</v>
      </c>
      <c r="N158" s="137">
        <f t="shared" si="92"/>
        <v>8.5322950925083028E-5</v>
      </c>
      <c r="O158" s="137">
        <f t="shared" si="93"/>
        <v>8.5322950925083028E-5</v>
      </c>
      <c r="P158" s="137">
        <f t="shared" si="94"/>
        <v>8.5322950925083028E-5</v>
      </c>
      <c r="Q158" s="137">
        <f t="shared" si="95"/>
        <v>8.5322950925083028E-5</v>
      </c>
      <c r="R158" s="137">
        <f t="shared" si="96"/>
        <v>8.5322950925083028E-5</v>
      </c>
      <c r="S158" s="137">
        <f t="shared" si="97"/>
        <v>8.5322950925083028E-5</v>
      </c>
      <c r="T158" s="137">
        <f t="shared" si="98"/>
        <v>8.5322950925083028E-5</v>
      </c>
      <c r="U158" s="137">
        <f t="shared" si="99"/>
        <v>8.5322950925083028E-5</v>
      </c>
      <c r="V158" s="137">
        <f t="shared" si="100"/>
        <v>8.5322950925083028E-5</v>
      </c>
      <c r="W158" s="137">
        <f t="shared" si="101"/>
        <v>8.5322950925083028E-5</v>
      </c>
      <c r="X158" s="137">
        <f t="shared" si="102"/>
        <v>8.5322950925083028E-5</v>
      </c>
    </row>
    <row r="159" spans="1:24">
      <c r="A159" s="156">
        <f t="shared" si="80"/>
        <v>3060</v>
      </c>
      <c r="B159" s="137">
        <f t="shared" si="81"/>
        <v>9.9999999999999995E-7</v>
      </c>
      <c r="C159" s="137">
        <f>IF(Excitation!$L$11="Front",$AB59*1000/$AA$66*Excitation!$C$11/0.1,0)</f>
        <v>6.7961923838024942E-5</v>
      </c>
      <c r="D159" s="157">
        <f t="shared" si="82"/>
        <v>0.96</v>
      </c>
      <c r="E159" s="137">
        <f t="shared" si="83"/>
        <v>2.5314457391187529E-5</v>
      </c>
      <c r="F159" s="137">
        <f t="shared" si="84"/>
        <v>5.0628914782375057E-5</v>
      </c>
      <c r="G159" s="137">
        <f t="shared" si="85"/>
        <v>5.0628914782375057E-5</v>
      </c>
      <c r="H159" s="137">
        <f t="shared" si="86"/>
        <v>5.0628914782375057E-5</v>
      </c>
      <c r="I159" s="137">
        <f t="shared" si="87"/>
        <v>5.0628914782375057E-5</v>
      </c>
      <c r="J159" s="137">
        <f t="shared" si="88"/>
        <v>5.0628914782375057E-5</v>
      </c>
      <c r="K159" s="137">
        <f t="shared" si="89"/>
        <v>5.0628914782375057E-5</v>
      </c>
      <c r="L159" s="137">
        <f t="shared" si="90"/>
        <v>5.0628914782375057E-5</v>
      </c>
      <c r="M159" s="137">
        <f t="shared" si="91"/>
        <v>5.0628914782375057E-5</v>
      </c>
      <c r="N159" s="137">
        <f t="shared" si="92"/>
        <v>5.0628914782375057E-5</v>
      </c>
      <c r="O159" s="137">
        <f t="shared" si="93"/>
        <v>5.0628914782375057E-5</v>
      </c>
      <c r="P159" s="137">
        <f t="shared" si="94"/>
        <v>5.0628914782375057E-5</v>
      </c>
      <c r="Q159" s="137">
        <f t="shared" si="95"/>
        <v>5.0628914782375057E-5</v>
      </c>
      <c r="R159" s="137">
        <f t="shared" si="96"/>
        <v>5.0628914782375057E-5</v>
      </c>
      <c r="S159" s="137">
        <f t="shared" si="97"/>
        <v>5.0628914782375057E-5</v>
      </c>
      <c r="T159" s="137">
        <f t="shared" si="98"/>
        <v>5.0628914782375057E-5</v>
      </c>
      <c r="U159" s="137">
        <f t="shared" si="99"/>
        <v>5.0628914782375057E-5</v>
      </c>
      <c r="V159" s="137">
        <f t="shared" si="100"/>
        <v>5.0628914782375057E-5</v>
      </c>
      <c r="W159" s="137">
        <f t="shared" si="101"/>
        <v>5.0628914782375057E-5</v>
      </c>
      <c r="X159" s="137">
        <f t="shared" si="102"/>
        <v>5.0628914782375057E-5</v>
      </c>
    </row>
    <row r="160" spans="1:24">
      <c r="A160" s="156">
        <f t="shared" si="80"/>
        <v>3160</v>
      </c>
      <c r="B160" s="137">
        <f t="shared" si="81"/>
        <v>9.9999999999999995E-7</v>
      </c>
      <c r="C160" s="137">
        <f>IF(Excitation!$L$11="Front",$AB60*1000/$AA$66*Excitation!$C$11/0.1,0)</f>
        <v>1.5533868968849794E-4</v>
      </c>
      <c r="D160" s="157">
        <f t="shared" si="82"/>
        <v>0.96</v>
      </c>
      <c r="E160" s="137">
        <f t="shared" si="83"/>
        <v>5.786055513517171E-5</v>
      </c>
      <c r="F160" s="137">
        <f t="shared" si="84"/>
        <v>1.1572111027034342E-4</v>
      </c>
      <c r="G160" s="137">
        <f t="shared" si="85"/>
        <v>1.1572111027034342E-4</v>
      </c>
      <c r="H160" s="137">
        <f t="shared" si="86"/>
        <v>1.1572111027034342E-4</v>
      </c>
      <c r="I160" s="137">
        <f t="shared" si="87"/>
        <v>1.1572111027034342E-4</v>
      </c>
      <c r="J160" s="137">
        <f t="shared" si="88"/>
        <v>1.1572111027034342E-4</v>
      </c>
      <c r="K160" s="137">
        <f t="shared" si="89"/>
        <v>1.1572111027034342E-4</v>
      </c>
      <c r="L160" s="137">
        <f t="shared" si="90"/>
        <v>1.1572111027034342E-4</v>
      </c>
      <c r="M160" s="137">
        <f t="shared" si="91"/>
        <v>1.1572111027034342E-4</v>
      </c>
      <c r="N160" s="137">
        <f t="shared" si="92"/>
        <v>1.1572111027034342E-4</v>
      </c>
      <c r="O160" s="137">
        <f t="shared" si="93"/>
        <v>1.1572111027034342E-4</v>
      </c>
      <c r="P160" s="137">
        <f t="shared" si="94"/>
        <v>1.1572111027034342E-4</v>
      </c>
      <c r="Q160" s="137">
        <f t="shared" si="95"/>
        <v>1.1572111027034342E-4</v>
      </c>
      <c r="R160" s="137">
        <f t="shared" si="96"/>
        <v>1.1572111027034342E-4</v>
      </c>
      <c r="S160" s="137">
        <f t="shared" si="97"/>
        <v>1.1572111027034342E-4</v>
      </c>
      <c r="T160" s="137">
        <f t="shared" si="98"/>
        <v>1.1572111027034342E-4</v>
      </c>
      <c r="U160" s="137">
        <f t="shared" si="99"/>
        <v>1.1572111027034342E-4</v>
      </c>
      <c r="V160" s="137">
        <f t="shared" si="100"/>
        <v>1.1572111027034342E-4</v>
      </c>
      <c r="W160" s="137">
        <f t="shared" si="101"/>
        <v>1.1572111027034342E-4</v>
      </c>
      <c r="X160" s="137">
        <f t="shared" si="102"/>
        <v>1.1572111027034342E-4</v>
      </c>
    </row>
    <row r="161" spans="1:24">
      <c r="A161" s="156">
        <f t="shared" si="80"/>
        <v>3240</v>
      </c>
      <c r="B161" s="137">
        <f t="shared" si="81"/>
        <v>9.9999999999999995E-7</v>
      </c>
      <c r="C161" s="137">
        <f>IF(Excitation!$L$11="Front",$AB61*1000/$AA$66*Excitation!$C$11/0.1,0)</f>
        <v>8.0073752308277771E-5</v>
      </c>
      <c r="D161" s="157">
        <f t="shared" si="82"/>
        <v>0.96</v>
      </c>
      <c r="E161" s="137">
        <f t="shared" si="83"/>
        <v>2.9825871259787305E-5</v>
      </c>
      <c r="F161" s="137">
        <f t="shared" si="84"/>
        <v>5.9651742519574609E-5</v>
      </c>
      <c r="G161" s="137">
        <f t="shared" si="85"/>
        <v>5.9651742519574609E-5</v>
      </c>
      <c r="H161" s="137">
        <f t="shared" si="86"/>
        <v>5.9651742519574609E-5</v>
      </c>
      <c r="I161" s="137">
        <f t="shared" si="87"/>
        <v>5.9651742519574609E-5</v>
      </c>
      <c r="J161" s="137">
        <f t="shared" si="88"/>
        <v>5.9651742519574609E-5</v>
      </c>
      <c r="K161" s="137">
        <f t="shared" si="89"/>
        <v>5.9651742519574609E-5</v>
      </c>
      <c r="L161" s="137">
        <f t="shared" si="90"/>
        <v>5.9651742519574609E-5</v>
      </c>
      <c r="M161" s="137">
        <f t="shared" si="91"/>
        <v>5.9651742519574609E-5</v>
      </c>
      <c r="N161" s="137">
        <f t="shared" si="92"/>
        <v>5.9651742519574609E-5</v>
      </c>
      <c r="O161" s="137">
        <f t="shared" si="93"/>
        <v>5.9651742519574609E-5</v>
      </c>
      <c r="P161" s="137">
        <f t="shared" si="94"/>
        <v>5.9651742519574609E-5</v>
      </c>
      <c r="Q161" s="137">
        <f t="shared" si="95"/>
        <v>5.9651742519574609E-5</v>
      </c>
      <c r="R161" s="137">
        <f t="shared" si="96"/>
        <v>5.9651742519574609E-5</v>
      </c>
      <c r="S161" s="137">
        <f t="shared" si="97"/>
        <v>5.9651742519574609E-5</v>
      </c>
      <c r="T161" s="137">
        <f t="shared" si="98"/>
        <v>5.9651742519574609E-5</v>
      </c>
      <c r="U161" s="137">
        <f t="shared" si="99"/>
        <v>5.9651742519574609E-5</v>
      </c>
      <c r="V161" s="137">
        <f t="shared" si="100"/>
        <v>5.9651742519574609E-5</v>
      </c>
      <c r="W161" s="137">
        <f t="shared" si="101"/>
        <v>5.9651742519574609E-5</v>
      </c>
      <c r="X161" s="137">
        <f t="shared" si="102"/>
        <v>5.9651742519574609E-5</v>
      </c>
    </row>
    <row r="162" spans="1:24">
      <c r="A162" s="156">
        <f>Z62</f>
        <v>3340</v>
      </c>
      <c r="B162" s="137">
        <f>AC62</f>
        <v>9.9999999999999995E-7</v>
      </c>
      <c r="C162" s="137">
        <f>IF(Excitation!$L$11="Front",$AB62*1000/$AA$66*Excitation!$C$11/0.1,0)</f>
        <v>1.7299761587659317E-4</v>
      </c>
      <c r="D162" s="157">
        <f>AD62</f>
        <v>0.96</v>
      </c>
      <c r="E162" s="137">
        <f t="shared" ref="E162:E164" si="103">$C162*B$4*B$5*$D162*B$6</f>
        <v>6.4438151961713417E-5</v>
      </c>
      <c r="F162" s="137">
        <f t="shared" ref="F162:F164" si="104">$C162*C$4*C$5*$D162*C$6</f>
        <v>1.2887630392342683E-4</v>
      </c>
      <c r="G162" s="137">
        <f t="shared" ref="G162:G164" si="105">$C162*D$4*D$5*$D162*D$6</f>
        <v>1.2887630392342683E-4</v>
      </c>
      <c r="H162" s="137">
        <f t="shared" ref="H162:H164" si="106">$C162*E$4*E$5*$D162*E$6</f>
        <v>1.2887630392342683E-4</v>
      </c>
      <c r="I162" s="137">
        <f t="shared" ref="I162:I164" si="107">$C162*F$4*F$5*$D162*F$6</f>
        <v>1.2887630392342683E-4</v>
      </c>
      <c r="J162" s="137">
        <f t="shared" ref="J162:J164" si="108">$C162*G$4*G$5*$D162*G$6</f>
        <v>1.2887630392342683E-4</v>
      </c>
      <c r="K162" s="137">
        <f t="shared" ref="K162:K164" si="109">$C162*H$4*H$5*$D162*H$6</f>
        <v>1.2887630392342683E-4</v>
      </c>
      <c r="L162" s="137">
        <f t="shared" ref="L162:L164" si="110">$C162*I$4*I$5*$D162*I$6</f>
        <v>1.2887630392342683E-4</v>
      </c>
      <c r="M162" s="137">
        <f t="shared" ref="M162:M164" si="111">$C162*J$4*J$5*$D162*J$6</f>
        <v>1.2887630392342683E-4</v>
      </c>
      <c r="N162" s="137">
        <f t="shared" ref="N162:N164" si="112">$C162*K$4*K$5*$D162*K$6</f>
        <v>1.2887630392342683E-4</v>
      </c>
      <c r="O162" s="137">
        <f t="shared" ref="O162:O164" si="113">$C162*L$4*L$5*$D162*L$6</f>
        <v>1.2887630392342683E-4</v>
      </c>
      <c r="P162" s="137">
        <f t="shared" ref="P162:P164" si="114">$C162*M$4*M$5*$D162*M$6</f>
        <v>1.2887630392342683E-4</v>
      </c>
      <c r="Q162" s="137">
        <f t="shared" ref="Q162:Q164" si="115">$C162*N$4*N$5*$D162*N$6</f>
        <v>1.2887630392342683E-4</v>
      </c>
      <c r="R162" s="137">
        <f t="shared" ref="R162:R164" si="116">$C162*O$4*O$5*$D162*O$6</f>
        <v>1.2887630392342683E-4</v>
      </c>
      <c r="S162" s="137">
        <f t="shared" ref="S162:S164" si="117">$C162*P$4*P$5*$D162*P$6</f>
        <v>1.2887630392342683E-4</v>
      </c>
      <c r="T162" s="137">
        <f t="shared" ref="T162:T164" si="118">$C162*Q$4*Q$5*$D162*Q$6</f>
        <v>1.2887630392342683E-4</v>
      </c>
      <c r="U162" s="137">
        <f t="shared" ref="U162:U164" si="119">$C162*R$4*R$5*$D162*R$6</f>
        <v>1.2887630392342683E-4</v>
      </c>
      <c r="V162" s="137">
        <f t="shared" ref="V162:V164" si="120">$C162*S$4*S$5*$D162*S$6</f>
        <v>1.2887630392342683E-4</v>
      </c>
      <c r="W162" s="137">
        <f t="shared" ref="W162:W164" si="121">$C162*T$4*T$5*$D162*T$6</f>
        <v>1.2887630392342683E-4</v>
      </c>
      <c r="X162" s="137">
        <f t="shared" ref="X162:X164" si="122">$C162*U$4*U$5*$D162*U$6</f>
        <v>1.2887630392342683E-4</v>
      </c>
    </row>
    <row r="163" spans="1:24">
      <c r="A163" s="156">
        <f>Z63</f>
        <v>3580</v>
      </c>
      <c r="B163" s="137">
        <f>AC63</f>
        <v>9.9999999999999995E-7</v>
      </c>
      <c r="C163" s="137">
        <f>IF(Excitation!$L$11="Front",$AB63*1000/$AA$66*Excitation!$C$11/0.1,0)</f>
        <v>1.103433466894533E-3</v>
      </c>
      <c r="D163" s="157">
        <f>AD63</f>
        <v>0.95999999999999985</v>
      </c>
      <c r="E163" s="137">
        <f t="shared" si="103"/>
        <v>4.1100689774887567E-4</v>
      </c>
      <c r="F163" s="137">
        <f t="shared" si="104"/>
        <v>8.2201379549775135E-4</v>
      </c>
      <c r="G163" s="137">
        <f t="shared" si="105"/>
        <v>8.2201379549775135E-4</v>
      </c>
      <c r="H163" s="137">
        <f t="shared" si="106"/>
        <v>8.2201379549775135E-4</v>
      </c>
      <c r="I163" s="137">
        <f t="shared" si="107"/>
        <v>8.2201379549775135E-4</v>
      </c>
      <c r="J163" s="137">
        <f t="shared" si="108"/>
        <v>8.2201379549775135E-4</v>
      </c>
      <c r="K163" s="137">
        <f t="shared" si="109"/>
        <v>8.2201379549775135E-4</v>
      </c>
      <c r="L163" s="137">
        <f t="shared" si="110"/>
        <v>8.2201379549775135E-4</v>
      </c>
      <c r="M163" s="137">
        <f t="shared" si="111"/>
        <v>8.2201379549775135E-4</v>
      </c>
      <c r="N163" s="137">
        <f t="shared" si="112"/>
        <v>8.2201379549775135E-4</v>
      </c>
      <c r="O163" s="137">
        <f t="shared" si="113"/>
        <v>8.2201379549775135E-4</v>
      </c>
      <c r="P163" s="137">
        <f t="shared" si="114"/>
        <v>8.2201379549775135E-4</v>
      </c>
      <c r="Q163" s="137">
        <f t="shared" si="115"/>
        <v>8.2201379549775135E-4</v>
      </c>
      <c r="R163" s="137">
        <f t="shared" si="116"/>
        <v>8.2201379549775135E-4</v>
      </c>
      <c r="S163" s="137">
        <f t="shared" si="117"/>
        <v>8.2201379549775135E-4</v>
      </c>
      <c r="T163" s="137">
        <f t="shared" si="118"/>
        <v>8.2201379549775135E-4</v>
      </c>
      <c r="U163" s="137">
        <f t="shared" si="119"/>
        <v>8.2201379549775135E-4</v>
      </c>
      <c r="V163" s="137">
        <f t="shared" si="120"/>
        <v>8.2201379549775135E-4</v>
      </c>
      <c r="W163" s="137">
        <f t="shared" si="121"/>
        <v>8.2201379549775135E-4</v>
      </c>
      <c r="X163" s="137">
        <f t="shared" si="122"/>
        <v>8.2201379549775135E-4</v>
      </c>
    </row>
    <row r="164" spans="1:24">
      <c r="A164" s="156">
        <f>Z64</f>
        <v>4000</v>
      </c>
      <c r="B164" s="137">
        <f>AC64</f>
        <v>9.9999999999999995E-7</v>
      </c>
      <c r="C164" s="137">
        <f>IF(Excitation!$L$11="Front",$AB64*1000/$AA$66*Excitation!$C$11/0.1,0)</f>
        <v>5.0991396467431815E-4</v>
      </c>
      <c r="D164" s="157">
        <f>AD64</f>
        <v>0.96</v>
      </c>
      <c r="E164" s="137">
        <f t="shared" si="103"/>
        <v>1.8993275356189002E-4</v>
      </c>
      <c r="F164" s="137">
        <f t="shared" si="104"/>
        <v>3.7986550712378004E-4</v>
      </c>
      <c r="G164" s="137">
        <f t="shared" si="105"/>
        <v>3.7986550712378004E-4</v>
      </c>
      <c r="H164" s="137">
        <f t="shared" si="106"/>
        <v>3.7986550712378004E-4</v>
      </c>
      <c r="I164" s="137">
        <f t="shared" si="107"/>
        <v>3.7986550712378004E-4</v>
      </c>
      <c r="J164" s="137">
        <f t="shared" si="108"/>
        <v>3.7986550712378004E-4</v>
      </c>
      <c r="K164" s="137">
        <f t="shared" si="109"/>
        <v>3.7986550712378004E-4</v>
      </c>
      <c r="L164" s="137">
        <f t="shared" si="110"/>
        <v>3.7986550712378004E-4</v>
      </c>
      <c r="M164" s="137">
        <f t="shared" si="111"/>
        <v>3.7986550712378004E-4</v>
      </c>
      <c r="N164" s="137">
        <f t="shared" si="112"/>
        <v>3.7986550712378004E-4</v>
      </c>
      <c r="O164" s="137">
        <f t="shared" si="113"/>
        <v>3.7986550712378004E-4</v>
      </c>
      <c r="P164" s="137">
        <f t="shared" si="114"/>
        <v>3.7986550712378004E-4</v>
      </c>
      <c r="Q164" s="137">
        <f t="shared" si="115"/>
        <v>3.7986550712378004E-4</v>
      </c>
      <c r="R164" s="137">
        <f t="shared" si="116"/>
        <v>3.7986550712378004E-4</v>
      </c>
      <c r="S164" s="137">
        <f t="shared" si="117"/>
        <v>3.7986550712378004E-4</v>
      </c>
      <c r="T164" s="137">
        <f t="shared" si="118"/>
        <v>3.7986550712378004E-4</v>
      </c>
      <c r="U164" s="137">
        <f t="shared" si="119"/>
        <v>3.7986550712378004E-4</v>
      </c>
      <c r="V164" s="137">
        <f t="shared" si="120"/>
        <v>3.7986550712378004E-4</v>
      </c>
      <c r="W164" s="137">
        <f t="shared" si="121"/>
        <v>3.7986550712378004E-4</v>
      </c>
      <c r="X164" s="137">
        <f t="shared" si="122"/>
        <v>3.7986550712378004E-4</v>
      </c>
    </row>
    <row r="166" spans="1:24">
      <c r="A166" s="51" t="s">
        <v>342</v>
      </c>
      <c r="B166"/>
      <c r="C166"/>
      <c r="D166"/>
      <c r="E166"/>
      <c r="F166"/>
      <c r="G166"/>
      <c r="H166"/>
      <c r="I166"/>
      <c r="J166"/>
      <c r="K166"/>
      <c r="L166"/>
      <c r="M166"/>
      <c r="N166"/>
      <c r="O166"/>
      <c r="P166"/>
      <c r="Q166"/>
      <c r="R166"/>
      <c r="S166"/>
      <c r="T166"/>
      <c r="U166"/>
      <c r="V166"/>
      <c r="W166"/>
      <c r="X166"/>
    </row>
    <row r="167" spans="1:24">
      <c r="A167" s="112" t="s">
        <v>322</v>
      </c>
      <c r="B167" s="112" t="s">
        <v>319</v>
      </c>
      <c r="C167" s="112" t="s">
        <v>324</v>
      </c>
      <c r="D167" s="112" t="s">
        <v>325</v>
      </c>
      <c r="E167"/>
      <c r="F167"/>
      <c r="G167"/>
      <c r="H167"/>
      <c r="I167"/>
      <c r="J167"/>
      <c r="K167"/>
      <c r="L167"/>
      <c r="M167"/>
      <c r="N167"/>
      <c r="O167"/>
      <c r="P167"/>
      <c r="Q167"/>
      <c r="R167"/>
      <c r="S167"/>
      <c r="T167"/>
      <c r="U167"/>
      <c r="V167"/>
      <c r="W167"/>
      <c r="X167"/>
    </row>
    <row r="168" spans="1:24">
      <c r="A168" s="112" t="s">
        <v>321</v>
      </c>
      <c r="B168" s="112" t="s">
        <v>320</v>
      </c>
      <c r="C168" s="112" t="s">
        <v>323</v>
      </c>
      <c r="D168" s="112" t="s">
        <v>326</v>
      </c>
      <c r="E168" s="124">
        <v>1</v>
      </c>
      <c r="F168" s="124">
        <v>2</v>
      </c>
      <c r="G168" s="124">
        <v>3</v>
      </c>
      <c r="H168" s="124">
        <v>4</v>
      </c>
      <c r="I168" s="124">
        <v>5</v>
      </c>
      <c r="J168" s="124">
        <v>6</v>
      </c>
      <c r="K168" s="124">
        <v>7</v>
      </c>
      <c r="L168" s="124">
        <v>8</v>
      </c>
      <c r="M168" s="124">
        <v>9</v>
      </c>
      <c r="N168" s="124">
        <v>10</v>
      </c>
      <c r="O168" s="124">
        <v>11</v>
      </c>
      <c r="P168" s="124">
        <v>12</v>
      </c>
      <c r="Q168" s="124">
        <v>13</v>
      </c>
      <c r="R168" s="124">
        <v>14</v>
      </c>
      <c r="S168" s="124">
        <v>15</v>
      </c>
      <c r="T168" s="124">
        <v>16</v>
      </c>
      <c r="U168" s="124">
        <v>17</v>
      </c>
      <c r="V168" s="124">
        <v>18</v>
      </c>
      <c r="W168" s="124">
        <v>19</v>
      </c>
      <c r="X168" s="124">
        <v>20</v>
      </c>
    </row>
    <row r="169" spans="1:24">
      <c r="A169" s="106">
        <f>Z69</f>
        <v>1000</v>
      </c>
      <c r="B169" s="107">
        <f>AC69</f>
        <v>59.466281484474898</v>
      </c>
      <c r="C169" s="107">
        <f>IF(Excitation!$L$11="Rear",AB69,0)</f>
        <v>0</v>
      </c>
      <c r="D169" s="158">
        <f>AC71</f>
        <v>0.98</v>
      </c>
      <c r="E169" s="107">
        <f t="shared" ref="E169:N170" si="123">$C169*B$4*B$12*$D169*(1-B$9)</f>
        <v>0</v>
      </c>
      <c r="F169" s="107">
        <f t="shared" si="123"/>
        <v>0</v>
      </c>
      <c r="G169" s="107">
        <f t="shared" si="123"/>
        <v>0</v>
      </c>
      <c r="H169" s="107">
        <f t="shared" si="123"/>
        <v>0</v>
      </c>
      <c r="I169" s="107">
        <f t="shared" si="123"/>
        <v>0</v>
      </c>
      <c r="J169" s="107">
        <f t="shared" si="123"/>
        <v>0</v>
      </c>
      <c r="K169" s="107">
        <f t="shared" si="123"/>
        <v>0</v>
      </c>
      <c r="L169" s="107">
        <f t="shared" si="123"/>
        <v>0</v>
      </c>
      <c r="M169" s="107">
        <f t="shared" si="123"/>
        <v>0</v>
      </c>
      <c r="N169" s="107">
        <f t="shared" si="123"/>
        <v>0</v>
      </c>
      <c r="O169" s="107">
        <f t="shared" ref="O169:X170" si="124">$C169*L$4*L$12*$D169*(1-L$9)</f>
        <v>0</v>
      </c>
      <c r="P169" s="107">
        <f t="shared" si="124"/>
        <v>0</v>
      </c>
      <c r="Q169" s="107">
        <f t="shared" si="124"/>
        <v>0</v>
      </c>
      <c r="R169" s="107">
        <f t="shared" si="124"/>
        <v>0</v>
      </c>
      <c r="S169" s="107">
        <f t="shared" si="124"/>
        <v>0</v>
      </c>
      <c r="T169" s="107">
        <f t="shared" si="124"/>
        <v>0</v>
      </c>
      <c r="U169" s="107">
        <f t="shared" si="124"/>
        <v>0</v>
      </c>
      <c r="V169" s="107">
        <f t="shared" si="124"/>
        <v>0</v>
      </c>
      <c r="W169" s="107">
        <f t="shared" si="124"/>
        <v>0</v>
      </c>
      <c r="X169" s="107">
        <f t="shared" si="124"/>
        <v>0</v>
      </c>
    </row>
    <row r="170" spans="1:24">
      <c r="A170" s="156">
        <f t="shared" ref="A170:A201" si="125">Z6</f>
        <v>310</v>
      </c>
      <c r="B170" s="137">
        <f t="shared" ref="B170:B201" si="126">AC6</f>
        <v>1440000.92160059</v>
      </c>
      <c r="C170" s="137">
        <f>IF(Excitation!$L$11="Rear",$AB6*1000/$AA$66*Excitation!$C$11/0.1,0)</f>
        <v>0</v>
      </c>
      <c r="D170" s="157">
        <f t="shared" ref="D170:D201" si="127">AJ6</f>
        <v>0.64</v>
      </c>
      <c r="E170" s="137">
        <f t="shared" si="123"/>
        <v>0</v>
      </c>
      <c r="F170" s="137">
        <f t="shared" si="123"/>
        <v>0</v>
      </c>
      <c r="G170" s="137">
        <f t="shared" si="123"/>
        <v>0</v>
      </c>
      <c r="H170" s="137">
        <f t="shared" si="123"/>
        <v>0</v>
      </c>
      <c r="I170" s="137">
        <f t="shared" si="123"/>
        <v>0</v>
      </c>
      <c r="J170" s="137">
        <f t="shared" si="123"/>
        <v>0</v>
      </c>
      <c r="K170" s="137">
        <f t="shared" si="123"/>
        <v>0</v>
      </c>
      <c r="L170" s="137">
        <f t="shared" si="123"/>
        <v>0</v>
      </c>
      <c r="M170" s="137">
        <f t="shared" si="123"/>
        <v>0</v>
      </c>
      <c r="N170" s="137">
        <f t="shared" si="123"/>
        <v>0</v>
      </c>
      <c r="O170" s="137">
        <f t="shared" si="124"/>
        <v>0</v>
      </c>
      <c r="P170" s="137">
        <f t="shared" si="124"/>
        <v>0</v>
      </c>
      <c r="Q170" s="137">
        <f t="shared" si="124"/>
        <v>0</v>
      </c>
      <c r="R170" s="137">
        <f t="shared" si="124"/>
        <v>0</v>
      </c>
      <c r="S170" s="137">
        <f t="shared" si="124"/>
        <v>0</v>
      </c>
      <c r="T170" s="137">
        <f t="shared" si="124"/>
        <v>0</v>
      </c>
      <c r="U170" s="137">
        <f t="shared" si="124"/>
        <v>0</v>
      </c>
      <c r="V170" s="137">
        <f t="shared" si="124"/>
        <v>0</v>
      </c>
      <c r="W170" s="137">
        <f t="shared" si="124"/>
        <v>0</v>
      </c>
      <c r="X170" s="137">
        <f t="shared" si="124"/>
        <v>0</v>
      </c>
    </row>
    <row r="171" spans="1:24">
      <c r="A171" s="156">
        <f t="shared" si="125"/>
        <v>320</v>
      </c>
      <c r="B171" s="137">
        <f t="shared" si="126"/>
        <v>1280000</v>
      </c>
      <c r="C171" s="137">
        <f>IF(Excitation!$L$11="Rear",$AB7*1000/$AA$66*Excitation!$C$11/0.1,0)</f>
        <v>0</v>
      </c>
      <c r="D171" s="157">
        <f t="shared" si="127"/>
        <v>0.68</v>
      </c>
      <c r="E171" s="137">
        <f t="shared" ref="E171:E228" si="128">$C171*B$4*B$12*$D171*(1-B$9)</f>
        <v>0</v>
      </c>
      <c r="F171" s="137">
        <f t="shared" ref="F171:F228" si="129">$C171*C$4*C$12*$D171*(1-C$9)</f>
        <v>0</v>
      </c>
      <c r="G171" s="137">
        <f t="shared" ref="G171:G228" si="130">$C171*D$4*D$12*$D171*(1-D$9)</f>
        <v>0</v>
      </c>
      <c r="H171" s="137">
        <f t="shared" ref="H171:H228" si="131">$C171*E$4*E$12*$D171*(1-E$9)</f>
        <v>0</v>
      </c>
      <c r="I171" s="137">
        <f t="shared" ref="I171:I228" si="132">$C171*F$4*F$12*$D171*(1-F$9)</f>
        <v>0</v>
      </c>
      <c r="J171" s="137">
        <f t="shared" ref="J171:J228" si="133">$C171*G$4*G$12*$D171*(1-G$9)</f>
        <v>0</v>
      </c>
      <c r="K171" s="137">
        <f t="shared" ref="K171:K228" si="134">$C171*H$4*H$12*$D171*(1-H$9)</f>
        <v>0</v>
      </c>
      <c r="L171" s="137">
        <f t="shared" ref="L171:L228" si="135">$C171*I$4*I$12*$D171*(1-I$9)</f>
        <v>0</v>
      </c>
      <c r="M171" s="137">
        <f t="shared" ref="M171:M228" si="136">$C171*J$4*J$12*$D171*(1-J$9)</f>
        <v>0</v>
      </c>
      <c r="N171" s="137">
        <f t="shared" ref="N171:N228" si="137">$C171*K$4*K$12*$D171*(1-K$9)</f>
        <v>0</v>
      </c>
      <c r="O171" s="137">
        <f t="shared" ref="O171:O228" si="138">$C171*L$4*L$12*$D171*(1-L$9)</f>
        <v>0</v>
      </c>
      <c r="P171" s="137">
        <f t="shared" ref="P171:P228" si="139">$C171*M$4*M$12*$D171*(1-M$9)</f>
        <v>0</v>
      </c>
      <c r="Q171" s="137">
        <f t="shared" ref="Q171:Q228" si="140">$C171*N$4*N$12*$D171*(1-N$9)</f>
        <v>0</v>
      </c>
      <c r="R171" s="137">
        <f t="shared" ref="R171:R228" si="141">$C171*O$4*O$12*$D171*(1-O$9)</f>
        <v>0</v>
      </c>
      <c r="S171" s="137">
        <f t="shared" ref="S171:S228" si="142">$C171*P$4*P$12*$D171*(1-P$9)</f>
        <v>0</v>
      </c>
      <c r="T171" s="137">
        <f t="shared" ref="T171:T228" si="143">$C171*Q$4*Q$12*$D171*(1-Q$9)</f>
        <v>0</v>
      </c>
      <c r="U171" s="137">
        <f t="shared" ref="U171:U228" si="144">$C171*R$4*R$12*$D171*(1-R$9)</f>
        <v>0</v>
      </c>
      <c r="V171" s="137">
        <f t="shared" ref="V171:V228" si="145">$C171*S$4*S$12*$D171*(1-S$9)</f>
        <v>0</v>
      </c>
      <c r="W171" s="137">
        <f t="shared" ref="W171:W228" si="146">$C171*T$4*T$12*$D171*(1-T$9)</f>
        <v>0</v>
      </c>
      <c r="X171" s="137">
        <f t="shared" ref="X171:X228" si="147">$C171*U$4*U$12*$D171*(1-U$9)</f>
        <v>0</v>
      </c>
    </row>
    <row r="172" spans="1:24">
      <c r="A172" s="156">
        <f t="shared" si="125"/>
        <v>330</v>
      </c>
      <c r="B172" s="137">
        <f t="shared" si="126"/>
        <v>1169999.8011000338</v>
      </c>
      <c r="C172" s="137">
        <f>IF(Excitation!$L$11="Rear",$AB8*1000/$AA$66*Excitation!$C$11/0.1,0)</f>
        <v>0</v>
      </c>
      <c r="D172" s="157">
        <f t="shared" si="127"/>
        <v>0.72</v>
      </c>
      <c r="E172" s="137">
        <f t="shared" si="128"/>
        <v>0</v>
      </c>
      <c r="F172" s="137">
        <f t="shared" si="129"/>
        <v>0</v>
      </c>
      <c r="G172" s="137">
        <f t="shared" si="130"/>
        <v>0</v>
      </c>
      <c r="H172" s="137">
        <f t="shared" si="131"/>
        <v>0</v>
      </c>
      <c r="I172" s="137">
        <f t="shared" si="132"/>
        <v>0</v>
      </c>
      <c r="J172" s="137">
        <f t="shared" si="133"/>
        <v>0</v>
      </c>
      <c r="K172" s="137">
        <f t="shared" si="134"/>
        <v>0</v>
      </c>
      <c r="L172" s="137">
        <f t="shared" si="135"/>
        <v>0</v>
      </c>
      <c r="M172" s="137">
        <f t="shared" si="136"/>
        <v>0</v>
      </c>
      <c r="N172" s="137">
        <f t="shared" si="137"/>
        <v>0</v>
      </c>
      <c r="O172" s="137">
        <f t="shared" si="138"/>
        <v>0</v>
      </c>
      <c r="P172" s="137">
        <f t="shared" si="139"/>
        <v>0</v>
      </c>
      <c r="Q172" s="137">
        <f t="shared" si="140"/>
        <v>0</v>
      </c>
      <c r="R172" s="137">
        <f t="shared" si="141"/>
        <v>0</v>
      </c>
      <c r="S172" s="137">
        <f t="shared" si="142"/>
        <v>0</v>
      </c>
      <c r="T172" s="137">
        <f t="shared" si="143"/>
        <v>0</v>
      </c>
      <c r="U172" s="137">
        <f t="shared" si="144"/>
        <v>0</v>
      </c>
      <c r="V172" s="137">
        <f t="shared" si="145"/>
        <v>0</v>
      </c>
      <c r="W172" s="137">
        <f t="shared" si="146"/>
        <v>0</v>
      </c>
      <c r="X172" s="137">
        <f t="shared" si="147"/>
        <v>0</v>
      </c>
    </row>
    <row r="173" spans="1:24">
      <c r="A173" s="156">
        <f t="shared" si="125"/>
        <v>340</v>
      </c>
      <c r="B173" s="137">
        <f t="shared" si="126"/>
        <v>1090000.2289000482</v>
      </c>
      <c r="C173" s="137">
        <f>IF(Excitation!$L$11="Rear",$AB9*1000/$AA$66*Excitation!$C$11/0.1,0)</f>
        <v>0</v>
      </c>
      <c r="D173" s="157">
        <f t="shared" si="127"/>
        <v>0.76</v>
      </c>
      <c r="E173" s="137">
        <f t="shared" si="128"/>
        <v>0</v>
      </c>
      <c r="F173" s="137">
        <f t="shared" si="129"/>
        <v>0</v>
      </c>
      <c r="G173" s="137">
        <f t="shared" si="130"/>
        <v>0</v>
      </c>
      <c r="H173" s="137">
        <f t="shared" si="131"/>
        <v>0</v>
      </c>
      <c r="I173" s="137">
        <f t="shared" si="132"/>
        <v>0</v>
      </c>
      <c r="J173" s="137">
        <f t="shared" si="133"/>
        <v>0</v>
      </c>
      <c r="K173" s="137">
        <f t="shared" si="134"/>
        <v>0</v>
      </c>
      <c r="L173" s="137">
        <f t="shared" si="135"/>
        <v>0</v>
      </c>
      <c r="M173" s="137">
        <f t="shared" si="136"/>
        <v>0</v>
      </c>
      <c r="N173" s="137">
        <f t="shared" si="137"/>
        <v>0</v>
      </c>
      <c r="O173" s="137">
        <f t="shared" si="138"/>
        <v>0</v>
      </c>
      <c r="P173" s="137">
        <f t="shared" si="139"/>
        <v>0</v>
      </c>
      <c r="Q173" s="137">
        <f t="shared" si="140"/>
        <v>0</v>
      </c>
      <c r="R173" s="137">
        <f t="shared" si="141"/>
        <v>0</v>
      </c>
      <c r="S173" s="137">
        <f t="shared" si="142"/>
        <v>0</v>
      </c>
      <c r="T173" s="137">
        <f t="shared" si="143"/>
        <v>0</v>
      </c>
      <c r="U173" s="137">
        <f t="shared" si="144"/>
        <v>0</v>
      </c>
      <c r="V173" s="137">
        <f t="shared" si="145"/>
        <v>0</v>
      </c>
      <c r="W173" s="137">
        <f t="shared" si="146"/>
        <v>0</v>
      </c>
      <c r="X173" s="137">
        <f t="shared" si="147"/>
        <v>0</v>
      </c>
    </row>
    <row r="174" spans="1:24">
      <c r="A174" s="156">
        <f t="shared" si="125"/>
        <v>350</v>
      </c>
      <c r="B174" s="137">
        <f t="shared" si="126"/>
        <v>1040000.4992002395</v>
      </c>
      <c r="C174" s="137">
        <f>IF(Excitation!$L$11="Rear",$AB10*1000/$AA$66*Excitation!$C$11/0.1,0)</f>
        <v>0</v>
      </c>
      <c r="D174" s="157">
        <f t="shared" si="127"/>
        <v>0.8</v>
      </c>
      <c r="E174" s="137">
        <f t="shared" si="128"/>
        <v>0</v>
      </c>
      <c r="F174" s="137">
        <f t="shared" si="129"/>
        <v>0</v>
      </c>
      <c r="G174" s="137">
        <f t="shared" si="130"/>
        <v>0</v>
      </c>
      <c r="H174" s="137">
        <f t="shared" si="131"/>
        <v>0</v>
      </c>
      <c r="I174" s="137">
        <f t="shared" si="132"/>
        <v>0</v>
      </c>
      <c r="J174" s="137">
        <f t="shared" si="133"/>
        <v>0</v>
      </c>
      <c r="K174" s="137">
        <f t="shared" si="134"/>
        <v>0</v>
      </c>
      <c r="L174" s="137">
        <f t="shared" si="135"/>
        <v>0</v>
      </c>
      <c r="M174" s="137">
        <f t="shared" si="136"/>
        <v>0</v>
      </c>
      <c r="N174" s="137">
        <f t="shared" si="137"/>
        <v>0</v>
      </c>
      <c r="O174" s="137">
        <f t="shared" si="138"/>
        <v>0</v>
      </c>
      <c r="P174" s="137">
        <f t="shared" si="139"/>
        <v>0</v>
      </c>
      <c r="Q174" s="137">
        <f t="shared" si="140"/>
        <v>0</v>
      </c>
      <c r="R174" s="137">
        <f t="shared" si="141"/>
        <v>0</v>
      </c>
      <c r="S174" s="137">
        <f t="shared" si="142"/>
        <v>0</v>
      </c>
      <c r="T174" s="137">
        <f t="shared" si="143"/>
        <v>0</v>
      </c>
      <c r="U174" s="137">
        <f t="shared" si="144"/>
        <v>0</v>
      </c>
      <c r="V174" s="137">
        <f t="shared" si="145"/>
        <v>0</v>
      </c>
      <c r="W174" s="137">
        <f t="shared" si="146"/>
        <v>0</v>
      </c>
      <c r="X174" s="137">
        <f t="shared" si="147"/>
        <v>0</v>
      </c>
    </row>
    <row r="175" spans="1:24">
      <c r="A175" s="156">
        <f t="shared" si="125"/>
        <v>370</v>
      </c>
      <c r="B175" s="137">
        <f t="shared" si="126"/>
        <v>697000.11152001785</v>
      </c>
      <c r="C175" s="137">
        <f>IF(Excitation!$L$11="Rear",$AB11*1000/$AA$66*Excitation!$C$11/0.1,0)</f>
        <v>0</v>
      </c>
      <c r="D175" s="157">
        <f t="shared" si="127"/>
        <v>0.84</v>
      </c>
      <c r="E175" s="137">
        <f t="shared" si="128"/>
        <v>0</v>
      </c>
      <c r="F175" s="137">
        <f t="shared" si="129"/>
        <v>0</v>
      </c>
      <c r="G175" s="137">
        <f t="shared" si="130"/>
        <v>0</v>
      </c>
      <c r="H175" s="137">
        <f t="shared" si="131"/>
        <v>0</v>
      </c>
      <c r="I175" s="137">
        <f t="shared" si="132"/>
        <v>0</v>
      </c>
      <c r="J175" s="137">
        <f t="shared" si="133"/>
        <v>0</v>
      </c>
      <c r="K175" s="137">
        <f t="shared" si="134"/>
        <v>0</v>
      </c>
      <c r="L175" s="137">
        <f t="shared" si="135"/>
        <v>0</v>
      </c>
      <c r="M175" s="137">
        <f t="shared" si="136"/>
        <v>0</v>
      </c>
      <c r="N175" s="137">
        <f t="shared" si="137"/>
        <v>0</v>
      </c>
      <c r="O175" s="137">
        <f t="shared" si="138"/>
        <v>0</v>
      </c>
      <c r="P175" s="137">
        <f t="shared" si="139"/>
        <v>0</v>
      </c>
      <c r="Q175" s="137">
        <f t="shared" si="140"/>
        <v>0</v>
      </c>
      <c r="R175" s="137">
        <f t="shared" si="141"/>
        <v>0</v>
      </c>
      <c r="S175" s="137">
        <f t="shared" si="142"/>
        <v>0</v>
      </c>
      <c r="T175" s="137">
        <f t="shared" si="143"/>
        <v>0</v>
      </c>
      <c r="U175" s="137">
        <f t="shared" si="144"/>
        <v>0</v>
      </c>
      <c r="V175" s="137">
        <f t="shared" si="145"/>
        <v>0</v>
      </c>
      <c r="W175" s="137">
        <f t="shared" si="146"/>
        <v>0</v>
      </c>
      <c r="X175" s="137">
        <f t="shared" si="147"/>
        <v>0</v>
      </c>
    </row>
    <row r="176" spans="1:24">
      <c r="A176" s="156">
        <f t="shared" si="125"/>
        <v>390</v>
      </c>
      <c r="B176" s="137">
        <f t="shared" si="126"/>
        <v>149999.9250000375</v>
      </c>
      <c r="C176" s="137">
        <f>IF(Excitation!$L$11="Rear",$AB12*1000/$AA$66*Excitation!$C$11/0.1,0)</f>
        <v>0</v>
      </c>
      <c r="D176" s="157">
        <f t="shared" si="127"/>
        <v>0.88</v>
      </c>
      <c r="E176" s="137">
        <f t="shared" si="128"/>
        <v>0</v>
      </c>
      <c r="F176" s="137">
        <f t="shared" si="129"/>
        <v>0</v>
      </c>
      <c r="G176" s="137">
        <f t="shared" si="130"/>
        <v>0</v>
      </c>
      <c r="H176" s="137">
        <f t="shared" si="131"/>
        <v>0</v>
      </c>
      <c r="I176" s="137">
        <f t="shared" si="132"/>
        <v>0</v>
      </c>
      <c r="J176" s="137">
        <f t="shared" si="133"/>
        <v>0</v>
      </c>
      <c r="K176" s="137">
        <f t="shared" si="134"/>
        <v>0</v>
      </c>
      <c r="L176" s="137">
        <f t="shared" si="135"/>
        <v>0</v>
      </c>
      <c r="M176" s="137">
        <f t="shared" si="136"/>
        <v>0</v>
      </c>
      <c r="N176" s="137">
        <f t="shared" si="137"/>
        <v>0</v>
      </c>
      <c r="O176" s="137">
        <f t="shared" si="138"/>
        <v>0</v>
      </c>
      <c r="P176" s="137">
        <f t="shared" si="139"/>
        <v>0</v>
      </c>
      <c r="Q176" s="137">
        <f t="shared" si="140"/>
        <v>0</v>
      </c>
      <c r="R176" s="137">
        <f t="shared" si="141"/>
        <v>0</v>
      </c>
      <c r="S176" s="137">
        <f t="shared" si="142"/>
        <v>0</v>
      </c>
      <c r="T176" s="137">
        <f t="shared" si="143"/>
        <v>0</v>
      </c>
      <c r="U176" s="137">
        <f t="shared" si="144"/>
        <v>0</v>
      </c>
      <c r="V176" s="137">
        <f t="shared" si="145"/>
        <v>0</v>
      </c>
      <c r="W176" s="137">
        <f t="shared" si="146"/>
        <v>0</v>
      </c>
      <c r="X176" s="137">
        <f t="shared" si="147"/>
        <v>0</v>
      </c>
    </row>
    <row r="177" spans="1:24">
      <c r="A177" s="156">
        <f t="shared" si="125"/>
        <v>410</v>
      </c>
      <c r="B177" s="137">
        <f t="shared" si="126"/>
        <v>67399.978432006901</v>
      </c>
      <c r="C177" s="137">
        <f>IF(Excitation!$L$11="Rear",$AB13*1000/$AA$66*Excitation!$C$11/0.1,0)</f>
        <v>0</v>
      </c>
      <c r="D177" s="157">
        <f t="shared" si="127"/>
        <v>0.91599999999999993</v>
      </c>
      <c r="E177" s="137">
        <f t="shared" si="128"/>
        <v>0</v>
      </c>
      <c r="F177" s="137">
        <f t="shared" si="129"/>
        <v>0</v>
      </c>
      <c r="G177" s="137">
        <f t="shared" si="130"/>
        <v>0</v>
      </c>
      <c r="H177" s="137">
        <f t="shared" si="131"/>
        <v>0</v>
      </c>
      <c r="I177" s="137">
        <f t="shared" si="132"/>
        <v>0</v>
      </c>
      <c r="J177" s="137">
        <f t="shared" si="133"/>
        <v>0</v>
      </c>
      <c r="K177" s="137">
        <f t="shared" si="134"/>
        <v>0</v>
      </c>
      <c r="L177" s="137">
        <f t="shared" si="135"/>
        <v>0</v>
      </c>
      <c r="M177" s="137">
        <f t="shared" si="136"/>
        <v>0</v>
      </c>
      <c r="N177" s="137">
        <f t="shared" si="137"/>
        <v>0</v>
      </c>
      <c r="O177" s="137">
        <f t="shared" si="138"/>
        <v>0</v>
      </c>
      <c r="P177" s="137">
        <f t="shared" si="139"/>
        <v>0</v>
      </c>
      <c r="Q177" s="137">
        <f t="shared" si="140"/>
        <v>0</v>
      </c>
      <c r="R177" s="137">
        <f t="shared" si="141"/>
        <v>0</v>
      </c>
      <c r="S177" s="137">
        <f t="shared" si="142"/>
        <v>0</v>
      </c>
      <c r="T177" s="137">
        <f t="shared" si="143"/>
        <v>0</v>
      </c>
      <c r="U177" s="137">
        <f t="shared" si="144"/>
        <v>0</v>
      </c>
      <c r="V177" s="137">
        <f t="shared" si="145"/>
        <v>0</v>
      </c>
      <c r="W177" s="137">
        <f t="shared" si="146"/>
        <v>0</v>
      </c>
      <c r="X177" s="137">
        <f t="shared" si="147"/>
        <v>0</v>
      </c>
    </row>
    <row r="178" spans="1:24">
      <c r="A178" s="156">
        <f t="shared" si="125"/>
        <v>430</v>
      </c>
      <c r="B178" s="137">
        <f t="shared" si="126"/>
        <v>39200.006272001003</v>
      </c>
      <c r="C178" s="137">
        <f>IF(Excitation!$L$11="Rear",$AB14*1000/$AA$66*Excitation!$C$11/0.1,0)</f>
        <v>0</v>
      </c>
      <c r="D178" s="157">
        <f t="shared" si="127"/>
        <v>0.94799999999999995</v>
      </c>
      <c r="E178" s="137">
        <f t="shared" si="128"/>
        <v>0</v>
      </c>
      <c r="F178" s="137">
        <f t="shared" si="129"/>
        <v>0</v>
      </c>
      <c r="G178" s="137">
        <f t="shared" si="130"/>
        <v>0</v>
      </c>
      <c r="H178" s="137">
        <f t="shared" si="131"/>
        <v>0</v>
      </c>
      <c r="I178" s="137">
        <f t="shared" si="132"/>
        <v>0</v>
      </c>
      <c r="J178" s="137">
        <f t="shared" si="133"/>
        <v>0</v>
      </c>
      <c r="K178" s="137">
        <f t="shared" si="134"/>
        <v>0</v>
      </c>
      <c r="L178" s="137">
        <f t="shared" si="135"/>
        <v>0</v>
      </c>
      <c r="M178" s="137">
        <f t="shared" si="136"/>
        <v>0</v>
      </c>
      <c r="N178" s="137">
        <f t="shared" si="137"/>
        <v>0</v>
      </c>
      <c r="O178" s="137">
        <f t="shared" si="138"/>
        <v>0</v>
      </c>
      <c r="P178" s="137">
        <f t="shared" si="139"/>
        <v>0</v>
      </c>
      <c r="Q178" s="137">
        <f t="shared" si="140"/>
        <v>0</v>
      </c>
      <c r="R178" s="137">
        <f t="shared" si="141"/>
        <v>0</v>
      </c>
      <c r="S178" s="137">
        <f t="shared" si="142"/>
        <v>0</v>
      </c>
      <c r="T178" s="137">
        <f t="shared" si="143"/>
        <v>0</v>
      </c>
      <c r="U178" s="137">
        <f t="shared" si="144"/>
        <v>0</v>
      </c>
      <c r="V178" s="137">
        <f t="shared" si="145"/>
        <v>0</v>
      </c>
      <c r="W178" s="137">
        <f t="shared" si="146"/>
        <v>0</v>
      </c>
      <c r="X178" s="137">
        <f t="shared" si="147"/>
        <v>0</v>
      </c>
    </row>
    <row r="179" spans="1:24">
      <c r="A179" s="156">
        <f t="shared" si="125"/>
        <v>450</v>
      </c>
      <c r="B179" s="137">
        <f t="shared" si="126"/>
        <v>25499.991075003123</v>
      </c>
      <c r="C179" s="137">
        <f>IF(Excitation!$L$11="Rear",$AB15*1000/$AA$66*Excitation!$C$11/0.1,0)</f>
        <v>0</v>
      </c>
      <c r="D179" s="157">
        <f t="shared" si="127"/>
        <v>0.98</v>
      </c>
      <c r="E179" s="137">
        <f t="shared" si="128"/>
        <v>0</v>
      </c>
      <c r="F179" s="137">
        <f t="shared" si="129"/>
        <v>0</v>
      </c>
      <c r="G179" s="137">
        <f t="shared" si="130"/>
        <v>0</v>
      </c>
      <c r="H179" s="137">
        <f t="shared" si="131"/>
        <v>0</v>
      </c>
      <c r="I179" s="137">
        <f t="shared" si="132"/>
        <v>0</v>
      </c>
      <c r="J179" s="137">
        <f t="shared" si="133"/>
        <v>0</v>
      </c>
      <c r="K179" s="137">
        <f t="shared" si="134"/>
        <v>0</v>
      </c>
      <c r="L179" s="137">
        <f t="shared" si="135"/>
        <v>0</v>
      </c>
      <c r="M179" s="137">
        <f t="shared" si="136"/>
        <v>0</v>
      </c>
      <c r="N179" s="137">
        <f t="shared" si="137"/>
        <v>0</v>
      </c>
      <c r="O179" s="137">
        <f t="shared" si="138"/>
        <v>0</v>
      </c>
      <c r="P179" s="137">
        <f t="shared" si="139"/>
        <v>0</v>
      </c>
      <c r="Q179" s="137">
        <f t="shared" si="140"/>
        <v>0</v>
      </c>
      <c r="R179" s="137">
        <f t="shared" si="141"/>
        <v>0</v>
      </c>
      <c r="S179" s="137">
        <f t="shared" si="142"/>
        <v>0</v>
      </c>
      <c r="T179" s="137">
        <f t="shared" si="143"/>
        <v>0</v>
      </c>
      <c r="U179" s="137">
        <f t="shared" si="144"/>
        <v>0</v>
      </c>
      <c r="V179" s="137">
        <f t="shared" si="145"/>
        <v>0</v>
      </c>
      <c r="W179" s="137">
        <f t="shared" si="146"/>
        <v>0</v>
      </c>
      <c r="X179" s="137">
        <f t="shared" si="147"/>
        <v>0</v>
      </c>
    </row>
    <row r="180" spans="1:24">
      <c r="A180" s="156">
        <f t="shared" si="125"/>
        <v>470</v>
      </c>
      <c r="B180" s="137">
        <f t="shared" si="126"/>
        <v>17200.010320006193</v>
      </c>
      <c r="C180" s="137">
        <f>IF(Excitation!$L$11="Rear",$AB16*1000/$AA$66*Excitation!$C$11/0.1,0)</f>
        <v>0</v>
      </c>
      <c r="D180" s="157">
        <f t="shared" si="127"/>
        <v>0.98799999999999999</v>
      </c>
      <c r="E180" s="137">
        <f t="shared" si="128"/>
        <v>0</v>
      </c>
      <c r="F180" s="137">
        <f t="shared" si="129"/>
        <v>0</v>
      </c>
      <c r="G180" s="137">
        <f t="shared" si="130"/>
        <v>0</v>
      </c>
      <c r="H180" s="137">
        <f t="shared" si="131"/>
        <v>0</v>
      </c>
      <c r="I180" s="137">
        <f t="shared" si="132"/>
        <v>0</v>
      </c>
      <c r="J180" s="137">
        <f t="shared" si="133"/>
        <v>0</v>
      </c>
      <c r="K180" s="137">
        <f t="shared" si="134"/>
        <v>0</v>
      </c>
      <c r="L180" s="137">
        <f t="shared" si="135"/>
        <v>0</v>
      </c>
      <c r="M180" s="137">
        <f t="shared" si="136"/>
        <v>0</v>
      </c>
      <c r="N180" s="137">
        <f t="shared" si="137"/>
        <v>0</v>
      </c>
      <c r="O180" s="137">
        <f t="shared" si="138"/>
        <v>0</v>
      </c>
      <c r="P180" s="137">
        <f t="shared" si="139"/>
        <v>0</v>
      </c>
      <c r="Q180" s="137">
        <f t="shared" si="140"/>
        <v>0</v>
      </c>
      <c r="R180" s="137">
        <f t="shared" si="141"/>
        <v>0</v>
      </c>
      <c r="S180" s="137">
        <f t="shared" si="142"/>
        <v>0</v>
      </c>
      <c r="T180" s="137">
        <f t="shared" si="143"/>
        <v>0</v>
      </c>
      <c r="U180" s="137">
        <f t="shared" si="144"/>
        <v>0</v>
      </c>
      <c r="V180" s="137">
        <f t="shared" si="145"/>
        <v>0</v>
      </c>
      <c r="W180" s="137">
        <f t="shared" si="146"/>
        <v>0</v>
      </c>
      <c r="X180" s="137">
        <f t="shared" si="147"/>
        <v>0</v>
      </c>
    </row>
    <row r="181" spans="1:24">
      <c r="A181" s="156">
        <f t="shared" si="125"/>
        <v>490</v>
      </c>
      <c r="B181" s="137">
        <f t="shared" si="126"/>
        <v>12699.993142003703</v>
      </c>
      <c r="C181" s="137">
        <f>IF(Excitation!$L$11="Rear",$AB17*1000/$AA$66*Excitation!$C$11/0.1,0)</f>
        <v>0</v>
      </c>
      <c r="D181" s="157">
        <f t="shared" si="127"/>
        <v>0.996</v>
      </c>
      <c r="E181" s="137">
        <f t="shared" si="128"/>
        <v>0</v>
      </c>
      <c r="F181" s="137">
        <f t="shared" si="129"/>
        <v>0</v>
      </c>
      <c r="G181" s="137">
        <f t="shared" si="130"/>
        <v>0</v>
      </c>
      <c r="H181" s="137">
        <f t="shared" si="131"/>
        <v>0</v>
      </c>
      <c r="I181" s="137">
        <f t="shared" si="132"/>
        <v>0</v>
      </c>
      <c r="J181" s="137">
        <f t="shared" si="133"/>
        <v>0</v>
      </c>
      <c r="K181" s="137">
        <f t="shared" si="134"/>
        <v>0</v>
      </c>
      <c r="L181" s="137">
        <f t="shared" si="135"/>
        <v>0</v>
      </c>
      <c r="M181" s="137">
        <f t="shared" si="136"/>
        <v>0</v>
      </c>
      <c r="N181" s="137">
        <f t="shared" si="137"/>
        <v>0</v>
      </c>
      <c r="O181" s="137">
        <f t="shared" si="138"/>
        <v>0</v>
      </c>
      <c r="P181" s="137">
        <f t="shared" si="139"/>
        <v>0</v>
      </c>
      <c r="Q181" s="137">
        <f t="shared" si="140"/>
        <v>0</v>
      </c>
      <c r="R181" s="137">
        <f t="shared" si="141"/>
        <v>0</v>
      </c>
      <c r="S181" s="137">
        <f t="shared" si="142"/>
        <v>0</v>
      </c>
      <c r="T181" s="137">
        <f t="shared" si="143"/>
        <v>0</v>
      </c>
      <c r="U181" s="137">
        <f t="shared" si="144"/>
        <v>0</v>
      </c>
      <c r="V181" s="137">
        <f t="shared" si="145"/>
        <v>0</v>
      </c>
      <c r="W181" s="137">
        <f t="shared" si="146"/>
        <v>0</v>
      </c>
      <c r="X181" s="137">
        <f t="shared" si="147"/>
        <v>0</v>
      </c>
    </row>
    <row r="182" spans="1:24">
      <c r="A182" s="156">
        <f t="shared" si="125"/>
        <v>510</v>
      </c>
      <c r="B182" s="137">
        <f t="shared" si="126"/>
        <v>9699.979630042777</v>
      </c>
      <c r="C182" s="137">
        <f>IF(Excitation!$L$11="Rear",$AB18*1000/$AA$66*Excitation!$C$11/0.1,0)</f>
        <v>0</v>
      </c>
      <c r="D182" s="157">
        <f t="shared" si="127"/>
        <v>1</v>
      </c>
      <c r="E182" s="137">
        <f t="shared" si="128"/>
        <v>0</v>
      </c>
      <c r="F182" s="137">
        <f t="shared" si="129"/>
        <v>0</v>
      </c>
      <c r="G182" s="137">
        <f t="shared" si="130"/>
        <v>0</v>
      </c>
      <c r="H182" s="137">
        <f t="shared" si="131"/>
        <v>0</v>
      </c>
      <c r="I182" s="137">
        <f t="shared" si="132"/>
        <v>0</v>
      </c>
      <c r="J182" s="137">
        <f t="shared" si="133"/>
        <v>0</v>
      </c>
      <c r="K182" s="137">
        <f t="shared" si="134"/>
        <v>0</v>
      </c>
      <c r="L182" s="137">
        <f t="shared" si="135"/>
        <v>0</v>
      </c>
      <c r="M182" s="137">
        <f t="shared" si="136"/>
        <v>0</v>
      </c>
      <c r="N182" s="137">
        <f t="shared" si="137"/>
        <v>0</v>
      </c>
      <c r="O182" s="137">
        <f t="shared" si="138"/>
        <v>0</v>
      </c>
      <c r="P182" s="137">
        <f t="shared" si="139"/>
        <v>0</v>
      </c>
      <c r="Q182" s="137">
        <f t="shared" si="140"/>
        <v>0</v>
      </c>
      <c r="R182" s="137">
        <f t="shared" si="141"/>
        <v>0</v>
      </c>
      <c r="S182" s="137">
        <f t="shared" si="142"/>
        <v>0</v>
      </c>
      <c r="T182" s="137">
        <f t="shared" si="143"/>
        <v>0</v>
      </c>
      <c r="U182" s="137">
        <f t="shared" si="144"/>
        <v>0</v>
      </c>
      <c r="V182" s="137">
        <f t="shared" si="145"/>
        <v>0</v>
      </c>
      <c r="W182" s="137">
        <f t="shared" si="146"/>
        <v>0</v>
      </c>
      <c r="X182" s="137">
        <f t="shared" si="147"/>
        <v>0</v>
      </c>
    </row>
    <row r="183" spans="1:24">
      <c r="A183" s="156">
        <f t="shared" si="125"/>
        <v>530</v>
      </c>
      <c r="B183" s="137">
        <f t="shared" si="126"/>
        <v>7849.9713476045818</v>
      </c>
      <c r="C183" s="137">
        <f>IF(Excitation!$L$11="Rear",$AB19*1000/$AA$66*Excitation!$C$11/0.1,0)</f>
        <v>0</v>
      </c>
      <c r="D183" s="157">
        <f t="shared" si="127"/>
        <v>1</v>
      </c>
      <c r="E183" s="137">
        <f t="shared" si="128"/>
        <v>0</v>
      </c>
      <c r="F183" s="137">
        <f t="shared" si="129"/>
        <v>0</v>
      </c>
      <c r="G183" s="137">
        <f t="shared" si="130"/>
        <v>0</v>
      </c>
      <c r="H183" s="137">
        <f t="shared" si="131"/>
        <v>0</v>
      </c>
      <c r="I183" s="137">
        <f t="shared" si="132"/>
        <v>0</v>
      </c>
      <c r="J183" s="137">
        <f t="shared" si="133"/>
        <v>0</v>
      </c>
      <c r="K183" s="137">
        <f t="shared" si="134"/>
        <v>0</v>
      </c>
      <c r="L183" s="137">
        <f t="shared" si="135"/>
        <v>0</v>
      </c>
      <c r="M183" s="137">
        <f t="shared" si="136"/>
        <v>0</v>
      </c>
      <c r="N183" s="137">
        <f t="shared" si="137"/>
        <v>0</v>
      </c>
      <c r="O183" s="137">
        <f t="shared" si="138"/>
        <v>0</v>
      </c>
      <c r="P183" s="137">
        <f t="shared" si="139"/>
        <v>0</v>
      </c>
      <c r="Q183" s="137">
        <f t="shared" si="140"/>
        <v>0</v>
      </c>
      <c r="R183" s="137">
        <f t="shared" si="141"/>
        <v>0</v>
      </c>
      <c r="S183" s="137">
        <f t="shared" si="142"/>
        <v>0</v>
      </c>
      <c r="T183" s="137">
        <f t="shared" si="143"/>
        <v>0</v>
      </c>
      <c r="U183" s="137">
        <f t="shared" si="144"/>
        <v>0</v>
      </c>
      <c r="V183" s="137">
        <f t="shared" si="145"/>
        <v>0</v>
      </c>
      <c r="W183" s="137">
        <f t="shared" si="146"/>
        <v>0</v>
      </c>
      <c r="X183" s="137">
        <f t="shared" si="147"/>
        <v>0</v>
      </c>
    </row>
    <row r="184" spans="1:24">
      <c r="A184" s="156">
        <f t="shared" si="125"/>
        <v>550</v>
      </c>
      <c r="B184" s="137">
        <f t="shared" si="126"/>
        <v>6389.9805105594432</v>
      </c>
      <c r="C184" s="137">
        <f>IF(Excitation!$L$11="Rear",$AB20*1000/$AA$66*Excitation!$C$11/0.1,0)</f>
        <v>0</v>
      </c>
      <c r="D184" s="157">
        <f t="shared" si="127"/>
        <v>1</v>
      </c>
      <c r="E184" s="137">
        <f t="shared" si="128"/>
        <v>0</v>
      </c>
      <c r="F184" s="137">
        <f t="shared" si="129"/>
        <v>0</v>
      </c>
      <c r="G184" s="137">
        <f t="shared" si="130"/>
        <v>0</v>
      </c>
      <c r="H184" s="137">
        <f t="shared" si="131"/>
        <v>0</v>
      </c>
      <c r="I184" s="137">
        <f t="shared" si="132"/>
        <v>0</v>
      </c>
      <c r="J184" s="137">
        <f t="shared" si="133"/>
        <v>0</v>
      </c>
      <c r="K184" s="137">
        <f t="shared" si="134"/>
        <v>0</v>
      </c>
      <c r="L184" s="137">
        <f t="shared" si="135"/>
        <v>0</v>
      </c>
      <c r="M184" s="137">
        <f t="shared" si="136"/>
        <v>0</v>
      </c>
      <c r="N184" s="137">
        <f t="shared" si="137"/>
        <v>0</v>
      </c>
      <c r="O184" s="137">
        <f t="shared" si="138"/>
        <v>0</v>
      </c>
      <c r="P184" s="137">
        <f t="shared" si="139"/>
        <v>0</v>
      </c>
      <c r="Q184" s="137">
        <f t="shared" si="140"/>
        <v>0</v>
      </c>
      <c r="R184" s="137">
        <f t="shared" si="141"/>
        <v>0</v>
      </c>
      <c r="S184" s="137">
        <f t="shared" si="142"/>
        <v>0</v>
      </c>
      <c r="T184" s="137">
        <f t="shared" si="143"/>
        <v>0</v>
      </c>
      <c r="U184" s="137">
        <f t="shared" si="144"/>
        <v>0</v>
      </c>
      <c r="V184" s="137">
        <f t="shared" si="145"/>
        <v>0</v>
      </c>
      <c r="W184" s="137">
        <f t="shared" si="146"/>
        <v>0</v>
      </c>
      <c r="X184" s="137">
        <f t="shared" si="147"/>
        <v>0</v>
      </c>
    </row>
    <row r="185" spans="1:24">
      <c r="A185" s="156">
        <f t="shared" si="125"/>
        <v>590</v>
      </c>
      <c r="B185" s="137">
        <f t="shared" si="126"/>
        <v>4490.0030083020156</v>
      </c>
      <c r="C185" s="137">
        <f>IF(Excitation!$L$11="Rear",$AB21*1000/$AA$66*Excitation!$C$11/0.1,0)</f>
        <v>0</v>
      </c>
      <c r="D185" s="157">
        <f t="shared" si="127"/>
        <v>1</v>
      </c>
      <c r="E185" s="137">
        <f t="shared" si="128"/>
        <v>0</v>
      </c>
      <c r="F185" s="137">
        <f t="shared" si="129"/>
        <v>0</v>
      </c>
      <c r="G185" s="137">
        <f t="shared" si="130"/>
        <v>0</v>
      </c>
      <c r="H185" s="137">
        <f t="shared" si="131"/>
        <v>0</v>
      </c>
      <c r="I185" s="137">
        <f t="shared" si="132"/>
        <v>0</v>
      </c>
      <c r="J185" s="137">
        <f t="shared" si="133"/>
        <v>0</v>
      </c>
      <c r="K185" s="137">
        <f t="shared" si="134"/>
        <v>0</v>
      </c>
      <c r="L185" s="137">
        <f t="shared" si="135"/>
        <v>0</v>
      </c>
      <c r="M185" s="137">
        <f t="shared" si="136"/>
        <v>0</v>
      </c>
      <c r="N185" s="137">
        <f t="shared" si="137"/>
        <v>0</v>
      </c>
      <c r="O185" s="137">
        <f t="shared" si="138"/>
        <v>0</v>
      </c>
      <c r="P185" s="137">
        <f t="shared" si="139"/>
        <v>0</v>
      </c>
      <c r="Q185" s="137">
        <f t="shared" si="140"/>
        <v>0</v>
      </c>
      <c r="R185" s="137">
        <f t="shared" si="141"/>
        <v>0</v>
      </c>
      <c r="S185" s="137">
        <f t="shared" si="142"/>
        <v>0</v>
      </c>
      <c r="T185" s="137">
        <f t="shared" si="143"/>
        <v>0</v>
      </c>
      <c r="U185" s="137">
        <f t="shared" si="144"/>
        <v>0</v>
      </c>
      <c r="V185" s="137">
        <f t="shared" si="145"/>
        <v>0</v>
      </c>
      <c r="W185" s="137">
        <f t="shared" si="146"/>
        <v>0</v>
      </c>
      <c r="X185" s="137">
        <f t="shared" si="147"/>
        <v>0</v>
      </c>
    </row>
    <row r="186" spans="1:24">
      <c r="A186" s="156">
        <f t="shared" si="125"/>
        <v>630</v>
      </c>
      <c r="B186" s="137">
        <f t="shared" si="126"/>
        <v>3271.2129984919707</v>
      </c>
      <c r="C186" s="137">
        <f>IF(Excitation!$L$11="Rear",$AB22*1000/$AA$66*Excitation!$C$11/0.1,0)</f>
        <v>0</v>
      </c>
      <c r="D186" s="157">
        <f t="shared" si="127"/>
        <v>1</v>
      </c>
      <c r="E186" s="137">
        <f t="shared" si="128"/>
        <v>0</v>
      </c>
      <c r="F186" s="137">
        <f t="shared" si="129"/>
        <v>0</v>
      </c>
      <c r="G186" s="137">
        <f t="shared" si="130"/>
        <v>0</v>
      </c>
      <c r="H186" s="137">
        <f t="shared" si="131"/>
        <v>0</v>
      </c>
      <c r="I186" s="137">
        <f t="shared" si="132"/>
        <v>0</v>
      </c>
      <c r="J186" s="137">
        <f t="shared" si="133"/>
        <v>0</v>
      </c>
      <c r="K186" s="137">
        <f t="shared" si="134"/>
        <v>0</v>
      </c>
      <c r="L186" s="137">
        <f t="shared" si="135"/>
        <v>0</v>
      </c>
      <c r="M186" s="137">
        <f t="shared" si="136"/>
        <v>0</v>
      </c>
      <c r="N186" s="137">
        <f t="shared" si="137"/>
        <v>0</v>
      </c>
      <c r="O186" s="137">
        <f t="shared" si="138"/>
        <v>0</v>
      </c>
      <c r="P186" s="137">
        <f t="shared" si="139"/>
        <v>0</v>
      </c>
      <c r="Q186" s="137">
        <f t="shared" si="140"/>
        <v>0</v>
      </c>
      <c r="R186" s="137">
        <f t="shared" si="141"/>
        <v>0</v>
      </c>
      <c r="S186" s="137">
        <f t="shared" si="142"/>
        <v>0</v>
      </c>
      <c r="T186" s="137">
        <f t="shared" si="143"/>
        <v>0</v>
      </c>
      <c r="U186" s="137">
        <f t="shared" si="144"/>
        <v>0</v>
      </c>
      <c r="V186" s="137">
        <f t="shared" si="145"/>
        <v>0</v>
      </c>
      <c r="W186" s="137">
        <f t="shared" si="146"/>
        <v>0</v>
      </c>
      <c r="X186" s="137">
        <f t="shared" si="147"/>
        <v>0</v>
      </c>
    </row>
    <row r="187" spans="1:24">
      <c r="A187" s="156">
        <f t="shared" si="125"/>
        <v>670</v>
      </c>
      <c r="B187" s="137">
        <f t="shared" si="126"/>
        <v>2387.843013648911</v>
      </c>
      <c r="C187" s="137">
        <f>IF(Excitation!$L$11="Rear",$AB23*1000/$AA$66*Excitation!$C$11/0.1,0)</f>
        <v>0</v>
      </c>
      <c r="D187" s="157">
        <f t="shared" si="127"/>
        <v>1</v>
      </c>
      <c r="E187" s="137">
        <f t="shared" si="128"/>
        <v>0</v>
      </c>
      <c r="F187" s="137">
        <f t="shared" si="129"/>
        <v>0</v>
      </c>
      <c r="G187" s="137">
        <f t="shared" si="130"/>
        <v>0</v>
      </c>
      <c r="H187" s="137">
        <f t="shared" si="131"/>
        <v>0</v>
      </c>
      <c r="I187" s="137">
        <f t="shared" si="132"/>
        <v>0</v>
      </c>
      <c r="J187" s="137">
        <f t="shared" si="133"/>
        <v>0</v>
      </c>
      <c r="K187" s="137">
        <f t="shared" si="134"/>
        <v>0</v>
      </c>
      <c r="L187" s="137">
        <f t="shared" si="135"/>
        <v>0</v>
      </c>
      <c r="M187" s="137">
        <f t="shared" si="136"/>
        <v>0</v>
      </c>
      <c r="N187" s="137">
        <f t="shared" si="137"/>
        <v>0</v>
      </c>
      <c r="O187" s="137">
        <f t="shared" si="138"/>
        <v>0</v>
      </c>
      <c r="P187" s="137">
        <f t="shared" si="139"/>
        <v>0</v>
      </c>
      <c r="Q187" s="137">
        <f t="shared" si="140"/>
        <v>0</v>
      </c>
      <c r="R187" s="137">
        <f t="shared" si="141"/>
        <v>0</v>
      </c>
      <c r="S187" s="137">
        <f t="shared" si="142"/>
        <v>0</v>
      </c>
      <c r="T187" s="137">
        <f t="shared" si="143"/>
        <v>0</v>
      </c>
      <c r="U187" s="137">
        <f t="shared" si="144"/>
        <v>0</v>
      </c>
      <c r="V187" s="137">
        <f t="shared" si="145"/>
        <v>0</v>
      </c>
      <c r="W187" s="137">
        <f t="shared" si="146"/>
        <v>0</v>
      </c>
      <c r="X187" s="137">
        <f t="shared" si="147"/>
        <v>0</v>
      </c>
    </row>
    <row r="188" spans="1:24">
      <c r="A188" s="156">
        <f t="shared" si="125"/>
        <v>710</v>
      </c>
      <c r="B188" s="137">
        <f t="shared" si="126"/>
        <v>1775.9497335187427</v>
      </c>
      <c r="C188" s="137">
        <f>IF(Excitation!$L$11="Rear",$AB24*1000/$AA$66*Excitation!$C$11/0.1,0)</f>
        <v>0</v>
      </c>
      <c r="D188" s="157">
        <f t="shared" si="127"/>
        <v>0.998</v>
      </c>
      <c r="E188" s="137">
        <f t="shared" si="128"/>
        <v>0</v>
      </c>
      <c r="F188" s="137">
        <f t="shared" si="129"/>
        <v>0</v>
      </c>
      <c r="G188" s="137">
        <f t="shared" si="130"/>
        <v>0</v>
      </c>
      <c r="H188" s="137">
        <f t="shared" si="131"/>
        <v>0</v>
      </c>
      <c r="I188" s="137">
        <f t="shared" si="132"/>
        <v>0</v>
      </c>
      <c r="J188" s="137">
        <f t="shared" si="133"/>
        <v>0</v>
      </c>
      <c r="K188" s="137">
        <f t="shared" si="134"/>
        <v>0</v>
      </c>
      <c r="L188" s="137">
        <f t="shared" si="135"/>
        <v>0</v>
      </c>
      <c r="M188" s="137">
        <f t="shared" si="136"/>
        <v>0</v>
      </c>
      <c r="N188" s="137">
        <f t="shared" si="137"/>
        <v>0</v>
      </c>
      <c r="O188" s="137">
        <f t="shared" si="138"/>
        <v>0</v>
      </c>
      <c r="P188" s="137">
        <f t="shared" si="139"/>
        <v>0</v>
      </c>
      <c r="Q188" s="137">
        <f t="shared" si="140"/>
        <v>0</v>
      </c>
      <c r="R188" s="137">
        <f t="shared" si="141"/>
        <v>0</v>
      </c>
      <c r="S188" s="137">
        <f t="shared" si="142"/>
        <v>0</v>
      </c>
      <c r="T188" s="137">
        <f t="shared" si="143"/>
        <v>0</v>
      </c>
      <c r="U188" s="137">
        <f t="shared" si="144"/>
        <v>0</v>
      </c>
      <c r="V188" s="137">
        <f t="shared" si="145"/>
        <v>0</v>
      </c>
      <c r="W188" s="137">
        <f t="shared" si="146"/>
        <v>0</v>
      </c>
      <c r="X188" s="137">
        <f t="shared" si="147"/>
        <v>0</v>
      </c>
    </row>
    <row r="189" spans="1:24">
      <c r="A189" s="156">
        <f t="shared" si="125"/>
        <v>730</v>
      </c>
      <c r="B189" s="137">
        <f t="shared" si="126"/>
        <v>1540</v>
      </c>
      <c r="C189" s="137">
        <f>IF(Excitation!$L$11="Rear",$AB25*1000/$AA$66*Excitation!$C$11/0.1,0)</f>
        <v>0</v>
      </c>
      <c r="D189" s="157">
        <f t="shared" si="127"/>
        <v>0.99400000000000011</v>
      </c>
      <c r="E189" s="137">
        <f t="shared" si="128"/>
        <v>0</v>
      </c>
      <c r="F189" s="137">
        <f t="shared" si="129"/>
        <v>0</v>
      </c>
      <c r="G189" s="137">
        <f t="shared" si="130"/>
        <v>0</v>
      </c>
      <c r="H189" s="137">
        <f t="shared" si="131"/>
        <v>0</v>
      </c>
      <c r="I189" s="137">
        <f t="shared" si="132"/>
        <v>0</v>
      </c>
      <c r="J189" s="137">
        <f t="shared" si="133"/>
        <v>0</v>
      </c>
      <c r="K189" s="137">
        <f t="shared" si="134"/>
        <v>0</v>
      </c>
      <c r="L189" s="137">
        <f t="shared" si="135"/>
        <v>0</v>
      </c>
      <c r="M189" s="137">
        <f t="shared" si="136"/>
        <v>0</v>
      </c>
      <c r="N189" s="137">
        <f t="shared" si="137"/>
        <v>0</v>
      </c>
      <c r="O189" s="137">
        <f t="shared" si="138"/>
        <v>0</v>
      </c>
      <c r="P189" s="137">
        <f t="shared" si="139"/>
        <v>0</v>
      </c>
      <c r="Q189" s="137">
        <f t="shared" si="140"/>
        <v>0</v>
      </c>
      <c r="R189" s="137">
        <f t="shared" si="141"/>
        <v>0</v>
      </c>
      <c r="S189" s="137">
        <f t="shared" si="142"/>
        <v>0</v>
      </c>
      <c r="T189" s="137">
        <f t="shared" si="143"/>
        <v>0</v>
      </c>
      <c r="U189" s="137">
        <f t="shared" si="144"/>
        <v>0</v>
      </c>
      <c r="V189" s="137">
        <f t="shared" si="145"/>
        <v>0</v>
      </c>
      <c r="W189" s="137">
        <f t="shared" si="146"/>
        <v>0</v>
      </c>
      <c r="X189" s="137">
        <f t="shared" si="147"/>
        <v>0</v>
      </c>
    </row>
    <row r="190" spans="1:24">
      <c r="A190" s="156">
        <f t="shared" si="125"/>
        <v>750</v>
      </c>
      <c r="B190" s="137">
        <f t="shared" si="126"/>
        <v>1300</v>
      </c>
      <c r="C190" s="137">
        <f>IF(Excitation!$L$11="Rear",$AB26*1000/$AA$66*Excitation!$C$11/0.1,0)</f>
        <v>0</v>
      </c>
      <c r="D190" s="157">
        <f t="shared" si="127"/>
        <v>0.99</v>
      </c>
      <c r="E190" s="137">
        <f t="shared" si="128"/>
        <v>0</v>
      </c>
      <c r="F190" s="137">
        <f t="shared" si="129"/>
        <v>0</v>
      </c>
      <c r="G190" s="137">
        <f t="shared" si="130"/>
        <v>0</v>
      </c>
      <c r="H190" s="137">
        <f t="shared" si="131"/>
        <v>0</v>
      </c>
      <c r="I190" s="137">
        <f t="shared" si="132"/>
        <v>0</v>
      </c>
      <c r="J190" s="137">
        <f t="shared" si="133"/>
        <v>0</v>
      </c>
      <c r="K190" s="137">
        <f t="shared" si="134"/>
        <v>0</v>
      </c>
      <c r="L190" s="137">
        <f t="shared" si="135"/>
        <v>0</v>
      </c>
      <c r="M190" s="137">
        <f t="shared" si="136"/>
        <v>0</v>
      </c>
      <c r="N190" s="137">
        <f t="shared" si="137"/>
        <v>0</v>
      </c>
      <c r="O190" s="137">
        <f t="shared" si="138"/>
        <v>0</v>
      </c>
      <c r="P190" s="137">
        <f t="shared" si="139"/>
        <v>0</v>
      </c>
      <c r="Q190" s="137">
        <f t="shared" si="140"/>
        <v>0</v>
      </c>
      <c r="R190" s="137">
        <f t="shared" si="141"/>
        <v>0</v>
      </c>
      <c r="S190" s="137">
        <f t="shared" si="142"/>
        <v>0</v>
      </c>
      <c r="T190" s="137">
        <f t="shared" si="143"/>
        <v>0</v>
      </c>
      <c r="U190" s="137">
        <f t="shared" si="144"/>
        <v>0</v>
      </c>
      <c r="V190" s="137">
        <f t="shared" si="145"/>
        <v>0</v>
      </c>
      <c r="W190" s="137">
        <f t="shared" si="146"/>
        <v>0</v>
      </c>
      <c r="X190" s="137">
        <f t="shared" si="147"/>
        <v>0</v>
      </c>
    </row>
    <row r="191" spans="1:24">
      <c r="A191" s="156">
        <f t="shared" si="125"/>
        <v>770</v>
      </c>
      <c r="B191" s="137">
        <f t="shared" si="126"/>
        <v>1100</v>
      </c>
      <c r="C191" s="137">
        <f>IF(Excitation!$L$11="Rear",$AB27*1000/$AA$66*Excitation!$C$11/0.1,0)</f>
        <v>0</v>
      </c>
      <c r="D191" s="157">
        <f t="shared" si="127"/>
        <v>0.99</v>
      </c>
      <c r="E191" s="137">
        <f t="shared" si="128"/>
        <v>0</v>
      </c>
      <c r="F191" s="137">
        <f t="shared" si="129"/>
        <v>0</v>
      </c>
      <c r="G191" s="137">
        <f t="shared" si="130"/>
        <v>0</v>
      </c>
      <c r="H191" s="137">
        <f t="shared" si="131"/>
        <v>0</v>
      </c>
      <c r="I191" s="137">
        <f t="shared" si="132"/>
        <v>0</v>
      </c>
      <c r="J191" s="137">
        <f t="shared" si="133"/>
        <v>0</v>
      </c>
      <c r="K191" s="137">
        <f t="shared" si="134"/>
        <v>0</v>
      </c>
      <c r="L191" s="137">
        <f t="shared" si="135"/>
        <v>0</v>
      </c>
      <c r="M191" s="137">
        <f t="shared" si="136"/>
        <v>0</v>
      </c>
      <c r="N191" s="137">
        <f t="shared" si="137"/>
        <v>0</v>
      </c>
      <c r="O191" s="137">
        <f t="shared" si="138"/>
        <v>0</v>
      </c>
      <c r="P191" s="137">
        <f t="shared" si="139"/>
        <v>0</v>
      </c>
      <c r="Q191" s="137">
        <f t="shared" si="140"/>
        <v>0</v>
      </c>
      <c r="R191" s="137">
        <f t="shared" si="141"/>
        <v>0</v>
      </c>
      <c r="S191" s="137">
        <f t="shared" si="142"/>
        <v>0</v>
      </c>
      <c r="T191" s="137">
        <f t="shared" si="143"/>
        <v>0</v>
      </c>
      <c r="U191" s="137">
        <f t="shared" si="144"/>
        <v>0</v>
      </c>
      <c r="V191" s="137">
        <f t="shared" si="145"/>
        <v>0</v>
      </c>
      <c r="W191" s="137">
        <f t="shared" si="146"/>
        <v>0</v>
      </c>
      <c r="X191" s="137">
        <f t="shared" si="147"/>
        <v>0</v>
      </c>
    </row>
    <row r="192" spans="1:24">
      <c r="A192" s="156">
        <f t="shared" si="125"/>
        <v>790</v>
      </c>
      <c r="B192" s="137">
        <f t="shared" si="126"/>
        <v>927</v>
      </c>
      <c r="C192" s="137">
        <f>IF(Excitation!$L$11="Rear",$AB28*1000/$AA$66*Excitation!$C$11/0.1,0)</f>
        <v>0</v>
      </c>
      <c r="D192" s="157">
        <f t="shared" si="127"/>
        <v>0.99</v>
      </c>
      <c r="E192" s="137">
        <f t="shared" si="128"/>
        <v>0</v>
      </c>
      <c r="F192" s="137">
        <f t="shared" si="129"/>
        <v>0</v>
      </c>
      <c r="G192" s="137">
        <f t="shared" si="130"/>
        <v>0</v>
      </c>
      <c r="H192" s="137">
        <f t="shared" si="131"/>
        <v>0</v>
      </c>
      <c r="I192" s="137">
        <f t="shared" si="132"/>
        <v>0</v>
      </c>
      <c r="J192" s="137">
        <f t="shared" si="133"/>
        <v>0</v>
      </c>
      <c r="K192" s="137">
        <f t="shared" si="134"/>
        <v>0</v>
      </c>
      <c r="L192" s="137">
        <f t="shared" si="135"/>
        <v>0</v>
      </c>
      <c r="M192" s="137">
        <f t="shared" si="136"/>
        <v>0</v>
      </c>
      <c r="N192" s="137">
        <f t="shared" si="137"/>
        <v>0</v>
      </c>
      <c r="O192" s="137">
        <f t="shared" si="138"/>
        <v>0</v>
      </c>
      <c r="P192" s="137">
        <f t="shared" si="139"/>
        <v>0</v>
      </c>
      <c r="Q192" s="137">
        <f t="shared" si="140"/>
        <v>0</v>
      </c>
      <c r="R192" s="137">
        <f t="shared" si="141"/>
        <v>0</v>
      </c>
      <c r="S192" s="137">
        <f t="shared" si="142"/>
        <v>0</v>
      </c>
      <c r="T192" s="137">
        <f t="shared" si="143"/>
        <v>0</v>
      </c>
      <c r="U192" s="137">
        <f t="shared" si="144"/>
        <v>0</v>
      </c>
      <c r="V192" s="137">
        <f t="shared" si="145"/>
        <v>0</v>
      </c>
      <c r="W192" s="137">
        <f t="shared" si="146"/>
        <v>0</v>
      </c>
      <c r="X192" s="137">
        <f t="shared" si="147"/>
        <v>0</v>
      </c>
    </row>
    <row r="193" spans="1:24">
      <c r="A193" s="156">
        <f t="shared" si="125"/>
        <v>810</v>
      </c>
      <c r="B193" s="137">
        <f t="shared" si="126"/>
        <v>707</v>
      </c>
      <c r="C193" s="137">
        <f>IF(Excitation!$L$11="Rear",$AB29*1000/$AA$66*Excitation!$C$11/0.1,0)</f>
        <v>0</v>
      </c>
      <c r="D193" s="157">
        <f t="shared" si="127"/>
        <v>0.9880000000000001</v>
      </c>
      <c r="E193" s="137">
        <f t="shared" si="128"/>
        <v>0</v>
      </c>
      <c r="F193" s="137">
        <f t="shared" si="129"/>
        <v>0</v>
      </c>
      <c r="G193" s="137">
        <f t="shared" si="130"/>
        <v>0</v>
      </c>
      <c r="H193" s="137">
        <f t="shared" si="131"/>
        <v>0</v>
      </c>
      <c r="I193" s="137">
        <f t="shared" si="132"/>
        <v>0</v>
      </c>
      <c r="J193" s="137">
        <f t="shared" si="133"/>
        <v>0</v>
      </c>
      <c r="K193" s="137">
        <f t="shared" si="134"/>
        <v>0</v>
      </c>
      <c r="L193" s="137">
        <f t="shared" si="135"/>
        <v>0</v>
      </c>
      <c r="M193" s="137">
        <f t="shared" si="136"/>
        <v>0</v>
      </c>
      <c r="N193" s="137">
        <f t="shared" si="137"/>
        <v>0</v>
      </c>
      <c r="O193" s="137">
        <f t="shared" si="138"/>
        <v>0</v>
      </c>
      <c r="P193" s="137">
        <f t="shared" si="139"/>
        <v>0</v>
      </c>
      <c r="Q193" s="137">
        <f t="shared" si="140"/>
        <v>0</v>
      </c>
      <c r="R193" s="137">
        <f t="shared" si="141"/>
        <v>0</v>
      </c>
      <c r="S193" s="137">
        <f t="shared" si="142"/>
        <v>0</v>
      </c>
      <c r="T193" s="137">
        <f t="shared" si="143"/>
        <v>0</v>
      </c>
      <c r="U193" s="137">
        <f t="shared" si="144"/>
        <v>0</v>
      </c>
      <c r="V193" s="137">
        <f t="shared" si="145"/>
        <v>0</v>
      </c>
      <c r="W193" s="137">
        <f t="shared" si="146"/>
        <v>0</v>
      </c>
      <c r="X193" s="137">
        <f t="shared" si="147"/>
        <v>0</v>
      </c>
    </row>
    <row r="194" spans="1:24">
      <c r="A194" s="156">
        <f t="shared" si="125"/>
        <v>830</v>
      </c>
      <c r="B194" s="137">
        <f t="shared" si="126"/>
        <v>646</v>
      </c>
      <c r="C194" s="137">
        <f>IF(Excitation!$L$11="Rear",$AB30*1000/$AA$66*Excitation!$C$11/0.1,0)</f>
        <v>0</v>
      </c>
      <c r="D194" s="157">
        <f t="shared" si="127"/>
        <v>0.9840000000000001</v>
      </c>
      <c r="E194" s="137">
        <f t="shared" si="128"/>
        <v>0</v>
      </c>
      <c r="F194" s="137">
        <f t="shared" si="129"/>
        <v>0</v>
      </c>
      <c r="G194" s="137">
        <f t="shared" si="130"/>
        <v>0</v>
      </c>
      <c r="H194" s="137">
        <f t="shared" si="131"/>
        <v>0</v>
      </c>
      <c r="I194" s="137">
        <f t="shared" si="132"/>
        <v>0</v>
      </c>
      <c r="J194" s="137">
        <f t="shared" si="133"/>
        <v>0</v>
      </c>
      <c r="K194" s="137">
        <f t="shared" si="134"/>
        <v>0</v>
      </c>
      <c r="L194" s="137">
        <f t="shared" si="135"/>
        <v>0</v>
      </c>
      <c r="M194" s="137">
        <f t="shared" si="136"/>
        <v>0</v>
      </c>
      <c r="N194" s="137">
        <f t="shared" si="137"/>
        <v>0</v>
      </c>
      <c r="O194" s="137">
        <f t="shared" si="138"/>
        <v>0</v>
      </c>
      <c r="P194" s="137">
        <f t="shared" si="139"/>
        <v>0</v>
      </c>
      <c r="Q194" s="137">
        <f t="shared" si="140"/>
        <v>0</v>
      </c>
      <c r="R194" s="137">
        <f t="shared" si="141"/>
        <v>0</v>
      </c>
      <c r="S194" s="137">
        <f t="shared" si="142"/>
        <v>0</v>
      </c>
      <c r="T194" s="137">
        <f t="shared" si="143"/>
        <v>0</v>
      </c>
      <c r="U194" s="137">
        <f t="shared" si="144"/>
        <v>0</v>
      </c>
      <c r="V194" s="137">
        <f t="shared" si="145"/>
        <v>0</v>
      </c>
      <c r="W194" s="137">
        <f t="shared" si="146"/>
        <v>0</v>
      </c>
      <c r="X194" s="137">
        <f t="shared" si="147"/>
        <v>0</v>
      </c>
    </row>
    <row r="195" spans="1:24">
      <c r="A195" s="156">
        <f t="shared" si="125"/>
        <v>860</v>
      </c>
      <c r="B195" s="137">
        <f t="shared" si="126"/>
        <v>480.00076800122883</v>
      </c>
      <c r="C195" s="137">
        <f>IF(Excitation!$L$11="Rear",$AB31*1000/$AA$66*Excitation!$C$11/0.1,0)</f>
        <v>0</v>
      </c>
      <c r="D195" s="157">
        <f t="shared" si="127"/>
        <v>0.98</v>
      </c>
      <c r="E195" s="137">
        <f t="shared" si="128"/>
        <v>0</v>
      </c>
      <c r="F195" s="137">
        <f t="shared" si="129"/>
        <v>0</v>
      </c>
      <c r="G195" s="137">
        <f t="shared" si="130"/>
        <v>0</v>
      </c>
      <c r="H195" s="137">
        <f t="shared" si="131"/>
        <v>0</v>
      </c>
      <c r="I195" s="137">
        <f t="shared" si="132"/>
        <v>0</v>
      </c>
      <c r="J195" s="137">
        <f t="shared" si="133"/>
        <v>0</v>
      </c>
      <c r="K195" s="137">
        <f t="shared" si="134"/>
        <v>0</v>
      </c>
      <c r="L195" s="137">
        <f t="shared" si="135"/>
        <v>0</v>
      </c>
      <c r="M195" s="137">
        <f t="shared" si="136"/>
        <v>0</v>
      </c>
      <c r="N195" s="137">
        <f t="shared" si="137"/>
        <v>0</v>
      </c>
      <c r="O195" s="137">
        <f t="shared" si="138"/>
        <v>0</v>
      </c>
      <c r="P195" s="137">
        <f t="shared" si="139"/>
        <v>0</v>
      </c>
      <c r="Q195" s="137">
        <f t="shared" si="140"/>
        <v>0</v>
      </c>
      <c r="R195" s="137">
        <f t="shared" si="141"/>
        <v>0</v>
      </c>
      <c r="S195" s="137">
        <f t="shared" si="142"/>
        <v>0</v>
      </c>
      <c r="T195" s="137">
        <f t="shared" si="143"/>
        <v>0</v>
      </c>
      <c r="U195" s="137">
        <f t="shared" si="144"/>
        <v>0</v>
      </c>
      <c r="V195" s="137">
        <f t="shared" si="145"/>
        <v>0</v>
      </c>
      <c r="W195" s="137">
        <f t="shared" si="146"/>
        <v>0</v>
      </c>
      <c r="X195" s="137">
        <f t="shared" si="147"/>
        <v>0</v>
      </c>
    </row>
    <row r="196" spans="1:24">
      <c r="A196" s="156">
        <f t="shared" si="125"/>
        <v>900</v>
      </c>
      <c r="B196" s="137">
        <f t="shared" si="126"/>
        <v>306</v>
      </c>
      <c r="C196" s="137">
        <f>IF(Excitation!$L$11="Rear",$AB32*1000/$AA$66*Excitation!$C$11/0.1,0)</f>
        <v>0</v>
      </c>
      <c r="D196" s="157">
        <f t="shared" si="127"/>
        <v>0.98</v>
      </c>
      <c r="E196" s="137">
        <f t="shared" si="128"/>
        <v>0</v>
      </c>
      <c r="F196" s="137">
        <f t="shared" si="129"/>
        <v>0</v>
      </c>
      <c r="G196" s="137">
        <f t="shared" si="130"/>
        <v>0</v>
      </c>
      <c r="H196" s="137">
        <f t="shared" si="131"/>
        <v>0</v>
      </c>
      <c r="I196" s="137">
        <f t="shared" si="132"/>
        <v>0</v>
      </c>
      <c r="J196" s="137">
        <f t="shared" si="133"/>
        <v>0</v>
      </c>
      <c r="K196" s="137">
        <f t="shared" si="134"/>
        <v>0</v>
      </c>
      <c r="L196" s="137">
        <f t="shared" si="135"/>
        <v>0</v>
      </c>
      <c r="M196" s="137">
        <f t="shared" si="136"/>
        <v>0</v>
      </c>
      <c r="N196" s="137">
        <f t="shared" si="137"/>
        <v>0</v>
      </c>
      <c r="O196" s="137">
        <f t="shared" si="138"/>
        <v>0</v>
      </c>
      <c r="P196" s="137">
        <f t="shared" si="139"/>
        <v>0</v>
      </c>
      <c r="Q196" s="137">
        <f t="shared" si="140"/>
        <v>0</v>
      </c>
      <c r="R196" s="137">
        <f t="shared" si="141"/>
        <v>0</v>
      </c>
      <c r="S196" s="137">
        <f t="shared" si="142"/>
        <v>0</v>
      </c>
      <c r="T196" s="137">
        <f t="shared" si="143"/>
        <v>0</v>
      </c>
      <c r="U196" s="137">
        <f t="shared" si="144"/>
        <v>0</v>
      </c>
      <c r="V196" s="137">
        <f t="shared" si="145"/>
        <v>0</v>
      </c>
      <c r="W196" s="137">
        <f t="shared" si="146"/>
        <v>0</v>
      </c>
      <c r="X196" s="137">
        <f t="shared" si="147"/>
        <v>0</v>
      </c>
    </row>
    <row r="197" spans="1:24">
      <c r="A197" s="156">
        <f t="shared" si="125"/>
        <v>920</v>
      </c>
      <c r="B197" s="137">
        <f t="shared" si="126"/>
        <v>200</v>
      </c>
      <c r="C197" s="137">
        <f>IF(Excitation!$L$11="Rear",$AB33*1000/$AA$66*Excitation!$C$11/0.1,0)</f>
        <v>0</v>
      </c>
      <c r="D197" s="157">
        <f t="shared" si="127"/>
        <v>0.98</v>
      </c>
      <c r="E197" s="137">
        <f t="shared" si="128"/>
        <v>0</v>
      </c>
      <c r="F197" s="137">
        <f t="shared" si="129"/>
        <v>0</v>
      </c>
      <c r="G197" s="137">
        <f t="shared" si="130"/>
        <v>0</v>
      </c>
      <c r="H197" s="137">
        <f t="shared" si="131"/>
        <v>0</v>
      </c>
      <c r="I197" s="137">
        <f t="shared" si="132"/>
        <v>0</v>
      </c>
      <c r="J197" s="137">
        <f t="shared" si="133"/>
        <v>0</v>
      </c>
      <c r="K197" s="137">
        <f t="shared" si="134"/>
        <v>0</v>
      </c>
      <c r="L197" s="137">
        <f t="shared" si="135"/>
        <v>0</v>
      </c>
      <c r="M197" s="137">
        <f t="shared" si="136"/>
        <v>0</v>
      </c>
      <c r="N197" s="137">
        <f t="shared" si="137"/>
        <v>0</v>
      </c>
      <c r="O197" s="137">
        <f t="shared" si="138"/>
        <v>0</v>
      </c>
      <c r="P197" s="137">
        <f t="shared" si="139"/>
        <v>0</v>
      </c>
      <c r="Q197" s="137">
        <f t="shared" si="140"/>
        <v>0</v>
      </c>
      <c r="R197" s="137">
        <f t="shared" si="141"/>
        <v>0</v>
      </c>
      <c r="S197" s="137">
        <f t="shared" si="142"/>
        <v>0</v>
      </c>
      <c r="T197" s="137">
        <f t="shared" si="143"/>
        <v>0</v>
      </c>
      <c r="U197" s="137">
        <f t="shared" si="144"/>
        <v>0</v>
      </c>
      <c r="V197" s="137">
        <f t="shared" si="145"/>
        <v>0</v>
      </c>
      <c r="W197" s="137">
        <f t="shared" si="146"/>
        <v>0</v>
      </c>
      <c r="X197" s="137">
        <f t="shared" si="147"/>
        <v>0</v>
      </c>
    </row>
    <row r="198" spans="1:24">
      <c r="A198" s="156">
        <f t="shared" si="125"/>
        <v>940</v>
      </c>
      <c r="B198" s="137">
        <f t="shared" si="126"/>
        <v>183</v>
      </c>
      <c r="C198" s="137">
        <f>IF(Excitation!$L$11="Rear",$AB34*1000/$AA$66*Excitation!$C$11/0.1,0)</f>
        <v>0</v>
      </c>
      <c r="D198" s="157">
        <f t="shared" si="127"/>
        <v>0.98</v>
      </c>
      <c r="E198" s="137">
        <f t="shared" si="128"/>
        <v>0</v>
      </c>
      <c r="F198" s="137">
        <f t="shared" si="129"/>
        <v>0</v>
      </c>
      <c r="G198" s="137">
        <f t="shared" si="130"/>
        <v>0</v>
      </c>
      <c r="H198" s="137">
        <f t="shared" si="131"/>
        <v>0</v>
      </c>
      <c r="I198" s="137">
        <f t="shared" si="132"/>
        <v>0</v>
      </c>
      <c r="J198" s="137">
        <f t="shared" si="133"/>
        <v>0</v>
      </c>
      <c r="K198" s="137">
        <f t="shared" si="134"/>
        <v>0</v>
      </c>
      <c r="L198" s="137">
        <f t="shared" si="135"/>
        <v>0</v>
      </c>
      <c r="M198" s="137">
        <f t="shared" si="136"/>
        <v>0</v>
      </c>
      <c r="N198" s="137">
        <f t="shared" si="137"/>
        <v>0</v>
      </c>
      <c r="O198" s="137">
        <f t="shared" si="138"/>
        <v>0</v>
      </c>
      <c r="P198" s="137">
        <f t="shared" si="139"/>
        <v>0</v>
      </c>
      <c r="Q198" s="137">
        <f t="shared" si="140"/>
        <v>0</v>
      </c>
      <c r="R198" s="137">
        <f t="shared" si="141"/>
        <v>0</v>
      </c>
      <c r="S198" s="137">
        <f t="shared" si="142"/>
        <v>0</v>
      </c>
      <c r="T198" s="137">
        <f t="shared" si="143"/>
        <v>0</v>
      </c>
      <c r="U198" s="137">
        <f t="shared" si="144"/>
        <v>0</v>
      </c>
      <c r="V198" s="137">
        <f t="shared" si="145"/>
        <v>0</v>
      </c>
      <c r="W198" s="137">
        <f t="shared" si="146"/>
        <v>0</v>
      </c>
      <c r="X198" s="137">
        <f t="shared" si="147"/>
        <v>0</v>
      </c>
    </row>
    <row r="199" spans="1:24">
      <c r="A199" s="156">
        <f t="shared" si="125"/>
        <v>960</v>
      </c>
      <c r="B199" s="137">
        <f t="shared" si="126"/>
        <v>134</v>
      </c>
      <c r="C199" s="137">
        <f>IF(Excitation!$L$11="Rear",$AB35*1000/$AA$66*Excitation!$C$11/0.1,0)</f>
        <v>0</v>
      </c>
      <c r="D199" s="157">
        <f t="shared" si="127"/>
        <v>0.98</v>
      </c>
      <c r="E199" s="137">
        <f t="shared" si="128"/>
        <v>0</v>
      </c>
      <c r="F199" s="137">
        <f t="shared" si="129"/>
        <v>0</v>
      </c>
      <c r="G199" s="137">
        <f t="shared" si="130"/>
        <v>0</v>
      </c>
      <c r="H199" s="137">
        <f t="shared" si="131"/>
        <v>0</v>
      </c>
      <c r="I199" s="137">
        <f t="shared" si="132"/>
        <v>0</v>
      </c>
      <c r="J199" s="137">
        <f t="shared" si="133"/>
        <v>0</v>
      </c>
      <c r="K199" s="137">
        <f t="shared" si="134"/>
        <v>0</v>
      </c>
      <c r="L199" s="137">
        <f t="shared" si="135"/>
        <v>0</v>
      </c>
      <c r="M199" s="137">
        <f t="shared" si="136"/>
        <v>0</v>
      </c>
      <c r="N199" s="137">
        <f t="shared" si="137"/>
        <v>0</v>
      </c>
      <c r="O199" s="137">
        <f t="shared" si="138"/>
        <v>0</v>
      </c>
      <c r="P199" s="137">
        <f t="shared" si="139"/>
        <v>0</v>
      </c>
      <c r="Q199" s="137">
        <f t="shared" si="140"/>
        <v>0</v>
      </c>
      <c r="R199" s="137">
        <f t="shared" si="141"/>
        <v>0</v>
      </c>
      <c r="S199" s="137">
        <f t="shared" si="142"/>
        <v>0</v>
      </c>
      <c r="T199" s="137">
        <f t="shared" si="143"/>
        <v>0</v>
      </c>
      <c r="U199" s="137">
        <f t="shared" si="144"/>
        <v>0</v>
      </c>
      <c r="V199" s="137">
        <f t="shared" si="145"/>
        <v>0</v>
      </c>
      <c r="W199" s="137">
        <f t="shared" si="146"/>
        <v>0</v>
      </c>
      <c r="X199" s="137">
        <f t="shared" si="147"/>
        <v>0</v>
      </c>
    </row>
    <row r="200" spans="1:24">
      <c r="A200" s="156">
        <f t="shared" si="125"/>
        <v>990</v>
      </c>
      <c r="B200" s="137">
        <f t="shared" si="126"/>
        <v>79.2</v>
      </c>
      <c r="C200" s="137">
        <f>IF(Excitation!$L$11="Rear",$AB36*1000/$AA$66*Excitation!$C$11/0.1,0)</f>
        <v>0</v>
      </c>
      <c r="D200" s="157">
        <f t="shared" si="127"/>
        <v>0.98</v>
      </c>
      <c r="E200" s="137">
        <f t="shared" si="128"/>
        <v>0</v>
      </c>
      <c r="F200" s="137">
        <f t="shared" si="129"/>
        <v>0</v>
      </c>
      <c r="G200" s="137">
        <f t="shared" si="130"/>
        <v>0</v>
      </c>
      <c r="H200" s="137">
        <f t="shared" si="131"/>
        <v>0</v>
      </c>
      <c r="I200" s="137">
        <f t="shared" si="132"/>
        <v>0</v>
      </c>
      <c r="J200" s="137">
        <f t="shared" si="133"/>
        <v>0</v>
      </c>
      <c r="K200" s="137">
        <f t="shared" si="134"/>
        <v>0</v>
      </c>
      <c r="L200" s="137">
        <f t="shared" si="135"/>
        <v>0</v>
      </c>
      <c r="M200" s="137">
        <f t="shared" si="136"/>
        <v>0</v>
      </c>
      <c r="N200" s="137">
        <f t="shared" si="137"/>
        <v>0</v>
      </c>
      <c r="O200" s="137">
        <f t="shared" si="138"/>
        <v>0</v>
      </c>
      <c r="P200" s="137">
        <f t="shared" si="139"/>
        <v>0</v>
      </c>
      <c r="Q200" s="137">
        <f t="shared" si="140"/>
        <v>0</v>
      </c>
      <c r="R200" s="137">
        <f t="shared" si="141"/>
        <v>0</v>
      </c>
      <c r="S200" s="137">
        <f t="shared" si="142"/>
        <v>0</v>
      </c>
      <c r="T200" s="137">
        <f t="shared" si="143"/>
        <v>0</v>
      </c>
      <c r="U200" s="137">
        <f t="shared" si="144"/>
        <v>0</v>
      </c>
      <c r="V200" s="137">
        <f t="shared" si="145"/>
        <v>0</v>
      </c>
      <c r="W200" s="137">
        <f t="shared" si="146"/>
        <v>0</v>
      </c>
      <c r="X200" s="137">
        <f t="shared" si="147"/>
        <v>0</v>
      </c>
    </row>
    <row r="201" spans="1:24">
      <c r="A201" s="156">
        <f t="shared" si="125"/>
        <v>1070</v>
      </c>
      <c r="B201" s="137">
        <f t="shared" si="126"/>
        <v>8</v>
      </c>
      <c r="C201" s="137">
        <f>IF(Excitation!$L$11="Rear",$AB37*1000/$AA$66*Excitation!$C$11/0.1,0)</f>
        <v>0</v>
      </c>
      <c r="D201" s="157">
        <f t="shared" si="127"/>
        <v>0.97</v>
      </c>
      <c r="E201" s="137">
        <f t="shared" si="128"/>
        <v>0</v>
      </c>
      <c r="F201" s="137">
        <f t="shared" si="129"/>
        <v>0</v>
      </c>
      <c r="G201" s="137">
        <f t="shared" si="130"/>
        <v>0</v>
      </c>
      <c r="H201" s="137">
        <f t="shared" si="131"/>
        <v>0</v>
      </c>
      <c r="I201" s="137">
        <f t="shared" si="132"/>
        <v>0</v>
      </c>
      <c r="J201" s="137">
        <f t="shared" si="133"/>
        <v>0</v>
      </c>
      <c r="K201" s="137">
        <f t="shared" si="134"/>
        <v>0</v>
      </c>
      <c r="L201" s="137">
        <f t="shared" si="135"/>
        <v>0</v>
      </c>
      <c r="M201" s="137">
        <f t="shared" si="136"/>
        <v>0</v>
      </c>
      <c r="N201" s="137">
        <f t="shared" si="137"/>
        <v>0</v>
      </c>
      <c r="O201" s="137">
        <f t="shared" si="138"/>
        <v>0</v>
      </c>
      <c r="P201" s="137">
        <f t="shared" si="139"/>
        <v>0</v>
      </c>
      <c r="Q201" s="137">
        <f t="shared" si="140"/>
        <v>0</v>
      </c>
      <c r="R201" s="137">
        <f t="shared" si="141"/>
        <v>0</v>
      </c>
      <c r="S201" s="137">
        <f t="shared" si="142"/>
        <v>0</v>
      </c>
      <c r="T201" s="137">
        <f t="shared" si="143"/>
        <v>0</v>
      </c>
      <c r="U201" s="137">
        <f t="shared" si="144"/>
        <v>0</v>
      </c>
      <c r="V201" s="137">
        <f t="shared" si="145"/>
        <v>0</v>
      </c>
      <c r="W201" s="137">
        <f t="shared" si="146"/>
        <v>0</v>
      </c>
      <c r="X201" s="137">
        <f t="shared" si="147"/>
        <v>0</v>
      </c>
    </row>
    <row r="202" spans="1:24">
      <c r="A202" s="156">
        <f t="shared" ref="A202:A228" si="148">Z38</f>
        <v>1120</v>
      </c>
      <c r="B202" s="137">
        <f t="shared" ref="B202:B228" si="149">AC38</f>
        <v>2</v>
      </c>
      <c r="C202" s="137">
        <f>IF(Excitation!$L$11="Rear",$AB38*1000/$AA$66*Excitation!$C$11/0.1,0)</f>
        <v>0</v>
      </c>
      <c r="D202" s="157">
        <f t="shared" ref="D202:D228" si="150">AJ38</f>
        <v>0.96599999999999997</v>
      </c>
      <c r="E202" s="137">
        <f t="shared" si="128"/>
        <v>0</v>
      </c>
      <c r="F202" s="137">
        <f t="shared" si="129"/>
        <v>0</v>
      </c>
      <c r="G202" s="137">
        <f t="shared" si="130"/>
        <v>0</v>
      </c>
      <c r="H202" s="137">
        <f t="shared" si="131"/>
        <v>0</v>
      </c>
      <c r="I202" s="137">
        <f t="shared" si="132"/>
        <v>0</v>
      </c>
      <c r="J202" s="137">
        <f t="shared" si="133"/>
        <v>0</v>
      </c>
      <c r="K202" s="137">
        <f t="shared" si="134"/>
        <v>0</v>
      </c>
      <c r="L202" s="137">
        <f t="shared" si="135"/>
        <v>0</v>
      </c>
      <c r="M202" s="137">
        <f t="shared" si="136"/>
        <v>0</v>
      </c>
      <c r="N202" s="137">
        <f t="shared" si="137"/>
        <v>0</v>
      </c>
      <c r="O202" s="137">
        <f t="shared" si="138"/>
        <v>0</v>
      </c>
      <c r="P202" s="137">
        <f t="shared" si="139"/>
        <v>0</v>
      </c>
      <c r="Q202" s="137">
        <f t="shared" si="140"/>
        <v>0</v>
      </c>
      <c r="R202" s="137">
        <f t="shared" si="141"/>
        <v>0</v>
      </c>
      <c r="S202" s="137">
        <f t="shared" si="142"/>
        <v>0</v>
      </c>
      <c r="T202" s="137">
        <f t="shared" si="143"/>
        <v>0</v>
      </c>
      <c r="U202" s="137">
        <f t="shared" si="144"/>
        <v>0</v>
      </c>
      <c r="V202" s="137">
        <f t="shared" si="145"/>
        <v>0</v>
      </c>
      <c r="W202" s="137">
        <f t="shared" si="146"/>
        <v>0</v>
      </c>
      <c r="X202" s="137">
        <f t="shared" si="147"/>
        <v>0</v>
      </c>
    </row>
    <row r="203" spans="1:24">
      <c r="A203" s="156">
        <f t="shared" si="148"/>
        <v>1140</v>
      </c>
      <c r="B203" s="137">
        <f t="shared" si="149"/>
        <v>1</v>
      </c>
      <c r="C203" s="137">
        <f>IF(Excitation!$L$11="Rear",$AB39*1000/$AA$66*Excitation!$C$11/0.1,0)</f>
        <v>0</v>
      </c>
      <c r="D203" s="157">
        <f t="shared" si="150"/>
        <v>0.96199999999999986</v>
      </c>
      <c r="E203" s="137">
        <f t="shared" si="128"/>
        <v>0</v>
      </c>
      <c r="F203" s="137">
        <f t="shared" si="129"/>
        <v>0</v>
      </c>
      <c r="G203" s="137">
        <f t="shared" si="130"/>
        <v>0</v>
      </c>
      <c r="H203" s="137">
        <f t="shared" si="131"/>
        <v>0</v>
      </c>
      <c r="I203" s="137">
        <f t="shared" si="132"/>
        <v>0</v>
      </c>
      <c r="J203" s="137">
        <f t="shared" si="133"/>
        <v>0</v>
      </c>
      <c r="K203" s="137">
        <f t="shared" si="134"/>
        <v>0</v>
      </c>
      <c r="L203" s="137">
        <f t="shared" si="135"/>
        <v>0</v>
      </c>
      <c r="M203" s="137">
        <f t="shared" si="136"/>
        <v>0</v>
      </c>
      <c r="N203" s="137">
        <f t="shared" si="137"/>
        <v>0</v>
      </c>
      <c r="O203" s="137">
        <f t="shared" si="138"/>
        <v>0</v>
      </c>
      <c r="P203" s="137">
        <f t="shared" si="139"/>
        <v>0</v>
      </c>
      <c r="Q203" s="137">
        <f t="shared" si="140"/>
        <v>0</v>
      </c>
      <c r="R203" s="137">
        <f t="shared" si="141"/>
        <v>0</v>
      </c>
      <c r="S203" s="137">
        <f t="shared" si="142"/>
        <v>0</v>
      </c>
      <c r="T203" s="137">
        <f t="shared" si="143"/>
        <v>0</v>
      </c>
      <c r="U203" s="137">
        <f t="shared" si="144"/>
        <v>0</v>
      </c>
      <c r="V203" s="137">
        <f t="shared" si="145"/>
        <v>0</v>
      </c>
      <c r="W203" s="137">
        <f t="shared" si="146"/>
        <v>0</v>
      </c>
      <c r="X203" s="137">
        <f t="shared" si="147"/>
        <v>0</v>
      </c>
    </row>
    <row r="204" spans="1:24">
      <c r="A204" s="156">
        <f t="shared" si="148"/>
        <v>1180</v>
      </c>
      <c r="B204" s="137">
        <f t="shared" si="149"/>
        <v>6.5000065000064999E-2</v>
      </c>
      <c r="C204" s="137">
        <f>IF(Excitation!$L$11="Rear",$AB40*1000/$AA$66*Excitation!$C$11/0.1,0)</f>
        <v>0</v>
      </c>
      <c r="D204" s="157">
        <f t="shared" si="150"/>
        <v>0.96</v>
      </c>
      <c r="E204" s="137">
        <f t="shared" si="128"/>
        <v>0</v>
      </c>
      <c r="F204" s="137">
        <f t="shared" si="129"/>
        <v>0</v>
      </c>
      <c r="G204" s="137">
        <f t="shared" si="130"/>
        <v>0</v>
      </c>
      <c r="H204" s="137">
        <f t="shared" si="131"/>
        <v>0</v>
      </c>
      <c r="I204" s="137">
        <f t="shared" si="132"/>
        <v>0</v>
      </c>
      <c r="J204" s="137">
        <f t="shared" si="133"/>
        <v>0</v>
      </c>
      <c r="K204" s="137">
        <f t="shared" si="134"/>
        <v>0</v>
      </c>
      <c r="L204" s="137">
        <f t="shared" si="135"/>
        <v>0</v>
      </c>
      <c r="M204" s="137">
        <f t="shared" si="136"/>
        <v>0</v>
      </c>
      <c r="N204" s="137">
        <f t="shared" si="137"/>
        <v>0</v>
      </c>
      <c r="O204" s="137">
        <f t="shared" si="138"/>
        <v>0</v>
      </c>
      <c r="P204" s="137">
        <f t="shared" si="139"/>
        <v>0</v>
      </c>
      <c r="Q204" s="137">
        <f t="shared" si="140"/>
        <v>0</v>
      </c>
      <c r="R204" s="137">
        <f t="shared" si="141"/>
        <v>0</v>
      </c>
      <c r="S204" s="137">
        <f t="shared" si="142"/>
        <v>0</v>
      </c>
      <c r="T204" s="137">
        <f t="shared" si="143"/>
        <v>0</v>
      </c>
      <c r="U204" s="137">
        <f t="shared" si="144"/>
        <v>0</v>
      </c>
      <c r="V204" s="137">
        <f t="shared" si="145"/>
        <v>0</v>
      </c>
      <c r="W204" s="137">
        <f t="shared" si="146"/>
        <v>0</v>
      </c>
      <c r="X204" s="137">
        <f t="shared" si="147"/>
        <v>0</v>
      </c>
    </row>
    <row r="205" spans="1:24">
      <c r="A205" s="156">
        <f t="shared" si="148"/>
        <v>1220</v>
      </c>
      <c r="B205" s="137">
        <f t="shared" si="149"/>
        <v>8.2000000000000007E-3</v>
      </c>
      <c r="C205" s="137">
        <f>IF(Excitation!$L$11="Rear",$AB41*1000/$AA$66*Excitation!$C$11/0.1,0)</f>
        <v>0</v>
      </c>
      <c r="D205" s="157">
        <f t="shared" si="150"/>
        <v>0.95999999807999969</v>
      </c>
      <c r="E205" s="137">
        <f t="shared" si="128"/>
        <v>0</v>
      </c>
      <c r="F205" s="137">
        <f t="shared" si="129"/>
        <v>0</v>
      </c>
      <c r="G205" s="137">
        <f t="shared" si="130"/>
        <v>0</v>
      </c>
      <c r="H205" s="137">
        <f t="shared" si="131"/>
        <v>0</v>
      </c>
      <c r="I205" s="137">
        <f t="shared" si="132"/>
        <v>0</v>
      </c>
      <c r="J205" s="137">
        <f t="shared" si="133"/>
        <v>0</v>
      </c>
      <c r="K205" s="137">
        <f t="shared" si="134"/>
        <v>0</v>
      </c>
      <c r="L205" s="137">
        <f t="shared" si="135"/>
        <v>0</v>
      </c>
      <c r="M205" s="137">
        <f t="shared" si="136"/>
        <v>0</v>
      </c>
      <c r="N205" s="137">
        <f t="shared" si="137"/>
        <v>0</v>
      </c>
      <c r="O205" s="137">
        <f t="shared" si="138"/>
        <v>0</v>
      </c>
      <c r="P205" s="137">
        <f t="shared" si="139"/>
        <v>0</v>
      </c>
      <c r="Q205" s="137">
        <f t="shared" si="140"/>
        <v>0</v>
      </c>
      <c r="R205" s="137">
        <f t="shared" si="141"/>
        <v>0</v>
      </c>
      <c r="S205" s="137">
        <f t="shared" si="142"/>
        <v>0</v>
      </c>
      <c r="T205" s="137">
        <f t="shared" si="143"/>
        <v>0</v>
      </c>
      <c r="U205" s="137">
        <f t="shared" si="144"/>
        <v>0</v>
      </c>
      <c r="V205" s="137">
        <f t="shared" si="145"/>
        <v>0</v>
      </c>
      <c r="W205" s="137">
        <f t="shared" si="146"/>
        <v>0</v>
      </c>
      <c r="X205" s="137">
        <f t="shared" si="147"/>
        <v>0</v>
      </c>
    </row>
    <row r="206" spans="1:24">
      <c r="A206" s="156">
        <f t="shared" si="148"/>
        <v>1280</v>
      </c>
      <c r="B206" s="137">
        <f t="shared" si="149"/>
        <v>1.2E-4</v>
      </c>
      <c r="C206" s="137">
        <f>IF(Excitation!$L$11="Rear",$AB42*1000/$AA$66*Excitation!$C$11/0.1,0)</f>
        <v>0</v>
      </c>
      <c r="D206" s="157">
        <f t="shared" si="150"/>
        <v>0.959999992319999</v>
      </c>
      <c r="E206" s="137">
        <f t="shared" si="128"/>
        <v>0</v>
      </c>
      <c r="F206" s="137">
        <f t="shared" si="129"/>
        <v>0</v>
      </c>
      <c r="G206" s="137">
        <f t="shared" si="130"/>
        <v>0</v>
      </c>
      <c r="H206" s="137">
        <f t="shared" si="131"/>
        <v>0</v>
      </c>
      <c r="I206" s="137">
        <f t="shared" si="132"/>
        <v>0</v>
      </c>
      <c r="J206" s="137">
        <f t="shared" si="133"/>
        <v>0</v>
      </c>
      <c r="K206" s="137">
        <f t="shared" si="134"/>
        <v>0</v>
      </c>
      <c r="L206" s="137">
        <f t="shared" si="135"/>
        <v>0</v>
      </c>
      <c r="M206" s="137">
        <f t="shared" si="136"/>
        <v>0</v>
      </c>
      <c r="N206" s="137">
        <f t="shared" si="137"/>
        <v>0</v>
      </c>
      <c r="O206" s="137">
        <f t="shared" si="138"/>
        <v>0</v>
      </c>
      <c r="P206" s="137">
        <f t="shared" si="139"/>
        <v>0</v>
      </c>
      <c r="Q206" s="137">
        <f t="shared" si="140"/>
        <v>0</v>
      </c>
      <c r="R206" s="137">
        <f t="shared" si="141"/>
        <v>0</v>
      </c>
      <c r="S206" s="137">
        <f t="shared" si="142"/>
        <v>0</v>
      </c>
      <c r="T206" s="137">
        <f t="shared" si="143"/>
        <v>0</v>
      </c>
      <c r="U206" s="137">
        <f t="shared" si="144"/>
        <v>0</v>
      </c>
      <c r="V206" s="137">
        <f t="shared" si="145"/>
        <v>0</v>
      </c>
      <c r="W206" s="137">
        <f t="shared" si="146"/>
        <v>0</v>
      </c>
      <c r="X206" s="137">
        <f t="shared" si="147"/>
        <v>0</v>
      </c>
    </row>
    <row r="207" spans="1:24">
      <c r="A207" s="156">
        <f t="shared" si="148"/>
        <v>1360</v>
      </c>
      <c r="B207" s="137">
        <f t="shared" si="149"/>
        <v>9.9999999999999995E-7</v>
      </c>
      <c r="C207" s="137">
        <f>IF(Excitation!$L$11="Rear",$AB43*1000/$AA$66*Excitation!$C$11/0.1,0)</f>
        <v>0</v>
      </c>
      <c r="D207" s="157">
        <f t="shared" si="150"/>
        <v>0.95999998463999814</v>
      </c>
      <c r="E207" s="137">
        <f t="shared" si="128"/>
        <v>0</v>
      </c>
      <c r="F207" s="137">
        <f t="shared" si="129"/>
        <v>0</v>
      </c>
      <c r="G207" s="137">
        <f t="shared" si="130"/>
        <v>0</v>
      </c>
      <c r="H207" s="137">
        <f t="shared" si="131"/>
        <v>0</v>
      </c>
      <c r="I207" s="137">
        <f t="shared" si="132"/>
        <v>0</v>
      </c>
      <c r="J207" s="137">
        <f t="shared" si="133"/>
        <v>0</v>
      </c>
      <c r="K207" s="137">
        <f t="shared" si="134"/>
        <v>0</v>
      </c>
      <c r="L207" s="137">
        <f t="shared" si="135"/>
        <v>0</v>
      </c>
      <c r="M207" s="137">
        <f t="shared" si="136"/>
        <v>0</v>
      </c>
      <c r="N207" s="137">
        <f t="shared" si="137"/>
        <v>0</v>
      </c>
      <c r="O207" s="137">
        <f t="shared" si="138"/>
        <v>0</v>
      </c>
      <c r="P207" s="137">
        <f t="shared" si="139"/>
        <v>0</v>
      </c>
      <c r="Q207" s="137">
        <f t="shared" si="140"/>
        <v>0</v>
      </c>
      <c r="R207" s="137">
        <f t="shared" si="141"/>
        <v>0</v>
      </c>
      <c r="S207" s="137">
        <f t="shared" si="142"/>
        <v>0</v>
      </c>
      <c r="T207" s="137">
        <f t="shared" si="143"/>
        <v>0</v>
      </c>
      <c r="U207" s="137">
        <f t="shared" si="144"/>
        <v>0</v>
      </c>
      <c r="V207" s="137">
        <f t="shared" si="145"/>
        <v>0</v>
      </c>
      <c r="W207" s="137">
        <f t="shared" si="146"/>
        <v>0</v>
      </c>
      <c r="X207" s="137">
        <f t="shared" si="147"/>
        <v>0</v>
      </c>
    </row>
    <row r="208" spans="1:24">
      <c r="A208" s="156">
        <f t="shared" si="148"/>
        <v>1460</v>
      </c>
      <c r="B208" s="137">
        <f t="shared" si="149"/>
        <v>9.9999999999999995E-7</v>
      </c>
      <c r="C208" s="137">
        <f>IF(Excitation!$L$11="Rear",$AB44*1000/$AA$66*Excitation!$C$11/0.1,0)</f>
        <v>0</v>
      </c>
      <c r="D208" s="157">
        <f t="shared" si="150"/>
        <v>0.95999997503999701</v>
      </c>
      <c r="E208" s="137">
        <f t="shared" si="128"/>
        <v>0</v>
      </c>
      <c r="F208" s="137">
        <f t="shared" si="129"/>
        <v>0</v>
      </c>
      <c r="G208" s="137">
        <f t="shared" si="130"/>
        <v>0</v>
      </c>
      <c r="H208" s="137">
        <f t="shared" si="131"/>
        <v>0</v>
      </c>
      <c r="I208" s="137">
        <f t="shared" si="132"/>
        <v>0</v>
      </c>
      <c r="J208" s="137">
        <f t="shared" si="133"/>
        <v>0</v>
      </c>
      <c r="K208" s="137">
        <f t="shared" si="134"/>
        <v>0</v>
      </c>
      <c r="L208" s="137">
        <f t="shared" si="135"/>
        <v>0</v>
      </c>
      <c r="M208" s="137">
        <f t="shared" si="136"/>
        <v>0</v>
      </c>
      <c r="N208" s="137">
        <f t="shared" si="137"/>
        <v>0</v>
      </c>
      <c r="O208" s="137">
        <f t="shared" si="138"/>
        <v>0</v>
      </c>
      <c r="P208" s="137">
        <f t="shared" si="139"/>
        <v>0</v>
      </c>
      <c r="Q208" s="137">
        <f t="shared" si="140"/>
        <v>0</v>
      </c>
      <c r="R208" s="137">
        <f t="shared" si="141"/>
        <v>0</v>
      </c>
      <c r="S208" s="137">
        <f t="shared" si="142"/>
        <v>0</v>
      </c>
      <c r="T208" s="137">
        <f t="shared" si="143"/>
        <v>0</v>
      </c>
      <c r="U208" s="137">
        <f t="shared" si="144"/>
        <v>0</v>
      </c>
      <c r="V208" s="137">
        <f t="shared" si="145"/>
        <v>0</v>
      </c>
      <c r="W208" s="137">
        <f t="shared" si="146"/>
        <v>0</v>
      </c>
      <c r="X208" s="137">
        <f t="shared" si="147"/>
        <v>0</v>
      </c>
    </row>
    <row r="209" spans="1:24">
      <c r="A209" s="156">
        <f t="shared" si="148"/>
        <v>1540</v>
      </c>
      <c r="B209" s="137">
        <f t="shared" si="149"/>
        <v>9.9999999999999995E-7</v>
      </c>
      <c r="C209" s="137">
        <f>IF(Excitation!$L$11="Rear",$AB45*1000/$AA$66*Excitation!$C$11/0.1,0)</f>
        <v>0</v>
      </c>
      <c r="D209" s="157">
        <f t="shared" si="150"/>
        <v>0.95999996735999615</v>
      </c>
      <c r="E209" s="137">
        <f t="shared" si="128"/>
        <v>0</v>
      </c>
      <c r="F209" s="137">
        <f t="shared" si="129"/>
        <v>0</v>
      </c>
      <c r="G209" s="137">
        <f t="shared" si="130"/>
        <v>0</v>
      </c>
      <c r="H209" s="137">
        <f t="shared" si="131"/>
        <v>0</v>
      </c>
      <c r="I209" s="137">
        <f t="shared" si="132"/>
        <v>0</v>
      </c>
      <c r="J209" s="137">
        <f t="shared" si="133"/>
        <v>0</v>
      </c>
      <c r="K209" s="137">
        <f t="shared" si="134"/>
        <v>0</v>
      </c>
      <c r="L209" s="137">
        <f t="shared" si="135"/>
        <v>0</v>
      </c>
      <c r="M209" s="137">
        <f t="shared" si="136"/>
        <v>0</v>
      </c>
      <c r="N209" s="137">
        <f t="shared" si="137"/>
        <v>0</v>
      </c>
      <c r="O209" s="137">
        <f t="shared" si="138"/>
        <v>0</v>
      </c>
      <c r="P209" s="137">
        <f t="shared" si="139"/>
        <v>0</v>
      </c>
      <c r="Q209" s="137">
        <f t="shared" si="140"/>
        <v>0</v>
      </c>
      <c r="R209" s="137">
        <f t="shared" si="141"/>
        <v>0</v>
      </c>
      <c r="S209" s="137">
        <f t="shared" si="142"/>
        <v>0</v>
      </c>
      <c r="T209" s="137">
        <f t="shared" si="143"/>
        <v>0</v>
      </c>
      <c r="U209" s="137">
        <f t="shared" si="144"/>
        <v>0</v>
      </c>
      <c r="V209" s="137">
        <f t="shared" si="145"/>
        <v>0</v>
      </c>
      <c r="W209" s="137">
        <f t="shared" si="146"/>
        <v>0</v>
      </c>
      <c r="X209" s="137">
        <f t="shared" si="147"/>
        <v>0</v>
      </c>
    </row>
    <row r="210" spans="1:24">
      <c r="A210" s="156">
        <f t="shared" si="148"/>
        <v>1580</v>
      </c>
      <c r="B210" s="137">
        <f t="shared" si="149"/>
        <v>9.9999999999999995E-7</v>
      </c>
      <c r="C210" s="137">
        <f>IF(Excitation!$L$11="Rear",$AB46*1000/$AA$66*Excitation!$C$11/0.1,0)</f>
        <v>0</v>
      </c>
      <c r="D210" s="157">
        <f t="shared" si="150"/>
        <v>0.9599999635199955</v>
      </c>
      <c r="E210" s="137">
        <f t="shared" si="128"/>
        <v>0</v>
      </c>
      <c r="F210" s="137">
        <f t="shared" si="129"/>
        <v>0</v>
      </c>
      <c r="G210" s="137">
        <f t="shared" si="130"/>
        <v>0</v>
      </c>
      <c r="H210" s="137">
        <f t="shared" si="131"/>
        <v>0</v>
      </c>
      <c r="I210" s="137">
        <f t="shared" si="132"/>
        <v>0</v>
      </c>
      <c r="J210" s="137">
        <f t="shared" si="133"/>
        <v>0</v>
      </c>
      <c r="K210" s="137">
        <f t="shared" si="134"/>
        <v>0</v>
      </c>
      <c r="L210" s="137">
        <f t="shared" si="135"/>
        <v>0</v>
      </c>
      <c r="M210" s="137">
        <f t="shared" si="136"/>
        <v>0</v>
      </c>
      <c r="N210" s="137">
        <f t="shared" si="137"/>
        <v>0</v>
      </c>
      <c r="O210" s="137">
        <f t="shared" si="138"/>
        <v>0</v>
      </c>
      <c r="P210" s="137">
        <f t="shared" si="139"/>
        <v>0</v>
      </c>
      <c r="Q210" s="137">
        <f t="shared" si="140"/>
        <v>0</v>
      </c>
      <c r="R210" s="137">
        <f t="shared" si="141"/>
        <v>0</v>
      </c>
      <c r="S210" s="137">
        <f t="shared" si="142"/>
        <v>0</v>
      </c>
      <c r="T210" s="137">
        <f t="shared" si="143"/>
        <v>0</v>
      </c>
      <c r="U210" s="137">
        <f t="shared" si="144"/>
        <v>0</v>
      </c>
      <c r="V210" s="137">
        <f t="shared" si="145"/>
        <v>0</v>
      </c>
      <c r="W210" s="137">
        <f t="shared" si="146"/>
        <v>0</v>
      </c>
      <c r="X210" s="137">
        <f t="shared" si="147"/>
        <v>0</v>
      </c>
    </row>
    <row r="211" spans="1:24">
      <c r="A211" s="156">
        <f t="shared" si="148"/>
        <v>1610</v>
      </c>
      <c r="B211" s="137">
        <f t="shared" si="149"/>
        <v>9.9999999999999995E-7</v>
      </c>
      <c r="C211" s="137">
        <f>IF(Excitation!$L$11="Rear",$AB47*1000/$AA$66*Excitation!$C$11/0.1,0)</f>
        <v>0</v>
      </c>
      <c r="D211" s="157">
        <f t="shared" si="150"/>
        <v>0.95999996063999526</v>
      </c>
      <c r="E211" s="137">
        <f t="shared" si="128"/>
        <v>0</v>
      </c>
      <c r="F211" s="137">
        <f t="shared" si="129"/>
        <v>0</v>
      </c>
      <c r="G211" s="137">
        <f t="shared" si="130"/>
        <v>0</v>
      </c>
      <c r="H211" s="137">
        <f t="shared" si="131"/>
        <v>0</v>
      </c>
      <c r="I211" s="137">
        <f t="shared" si="132"/>
        <v>0</v>
      </c>
      <c r="J211" s="137">
        <f t="shared" si="133"/>
        <v>0</v>
      </c>
      <c r="K211" s="137">
        <f t="shared" si="134"/>
        <v>0</v>
      </c>
      <c r="L211" s="137">
        <f t="shared" si="135"/>
        <v>0</v>
      </c>
      <c r="M211" s="137">
        <f t="shared" si="136"/>
        <v>0</v>
      </c>
      <c r="N211" s="137">
        <f t="shared" si="137"/>
        <v>0</v>
      </c>
      <c r="O211" s="137">
        <f t="shared" si="138"/>
        <v>0</v>
      </c>
      <c r="P211" s="137">
        <f t="shared" si="139"/>
        <v>0</v>
      </c>
      <c r="Q211" s="137">
        <f t="shared" si="140"/>
        <v>0</v>
      </c>
      <c r="R211" s="137">
        <f t="shared" si="141"/>
        <v>0</v>
      </c>
      <c r="S211" s="137">
        <f t="shared" si="142"/>
        <v>0</v>
      </c>
      <c r="T211" s="137">
        <f t="shared" si="143"/>
        <v>0</v>
      </c>
      <c r="U211" s="137">
        <f t="shared" si="144"/>
        <v>0</v>
      </c>
      <c r="V211" s="137">
        <f t="shared" si="145"/>
        <v>0</v>
      </c>
      <c r="W211" s="137">
        <f t="shared" si="146"/>
        <v>0</v>
      </c>
      <c r="X211" s="137">
        <f t="shared" si="147"/>
        <v>0</v>
      </c>
    </row>
    <row r="212" spans="1:24">
      <c r="A212" s="156">
        <f t="shared" si="148"/>
        <v>1640</v>
      </c>
      <c r="B212" s="137">
        <f t="shared" si="149"/>
        <v>9.9999999999999995E-7</v>
      </c>
      <c r="C212" s="137">
        <f>IF(Excitation!$L$11="Rear",$AB48*1000/$AA$66*Excitation!$C$11/0.1,0)</f>
        <v>0</v>
      </c>
      <c r="D212" s="157">
        <f t="shared" si="150"/>
        <v>0.95999995775999492</v>
      </c>
      <c r="E212" s="137">
        <f t="shared" si="128"/>
        <v>0</v>
      </c>
      <c r="F212" s="137">
        <f t="shared" si="129"/>
        <v>0</v>
      </c>
      <c r="G212" s="137">
        <f t="shared" si="130"/>
        <v>0</v>
      </c>
      <c r="H212" s="137">
        <f t="shared" si="131"/>
        <v>0</v>
      </c>
      <c r="I212" s="137">
        <f t="shared" si="132"/>
        <v>0</v>
      </c>
      <c r="J212" s="137">
        <f t="shared" si="133"/>
        <v>0</v>
      </c>
      <c r="K212" s="137">
        <f t="shared" si="134"/>
        <v>0</v>
      </c>
      <c r="L212" s="137">
        <f t="shared" si="135"/>
        <v>0</v>
      </c>
      <c r="M212" s="137">
        <f t="shared" si="136"/>
        <v>0</v>
      </c>
      <c r="N212" s="137">
        <f t="shared" si="137"/>
        <v>0</v>
      </c>
      <c r="O212" s="137">
        <f t="shared" si="138"/>
        <v>0</v>
      </c>
      <c r="P212" s="137">
        <f t="shared" si="139"/>
        <v>0</v>
      </c>
      <c r="Q212" s="137">
        <f t="shared" si="140"/>
        <v>0</v>
      </c>
      <c r="R212" s="137">
        <f t="shared" si="141"/>
        <v>0</v>
      </c>
      <c r="S212" s="137">
        <f t="shared" si="142"/>
        <v>0</v>
      </c>
      <c r="T212" s="137">
        <f t="shared" si="143"/>
        <v>0</v>
      </c>
      <c r="U212" s="137">
        <f t="shared" si="144"/>
        <v>0</v>
      </c>
      <c r="V212" s="137">
        <f t="shared" si="145"/>
        <v>0</v>
      </c>
      <c r="W212" s="137">
        <f t="shared" si="146"/>
        <v>0</v>
      </c>
      <c r="X212" s="137">
        <f t="shared" si="147"/>
        <v>0</v>
      </c>
    </row>
    <row r="213" spans="1:24">
      <c r="A213" s="156">
        <f t="shared" si="148"/>
        <v>1740</v>
      </c>
      <c r="B213" s="137">
        <f t="shared" si="149"/>
        <v>9.9999999999999995E-7</v>
      </c>
      <c r="C213" s="137">
        <f>IF(Excitation!$L$11="Rear",$AB49*1000/$AA$66*Excitation!$C$11/0.1,0)</f>
        <v>0</v>
      </c>
      <c r="D213" s="157">
        <f t="shared" si="150"/>
        <v>0.95999994815999379</v>
      </c>
      <c r="E213" s="137">
        <f t="shared" si="128"/>
        <v>0</v>
      </c>
      <c r="F213" s="137">
        <f t="shared" si="129"/>
        <v>0</v>
      </c>
      <c r="G213" s="137">
        <f t="shared" si="130"/>
        <v>0</v>
      </c>
      <c r="H213" s="137">
        <f t="shared" si="131"/>
        <v>0</v>
      </c>
      <c r="I213" s="137">
        <f t="shared" si="132"/>
        <v>0</v>
      </c>
      <c r="J213" s="137">
        <f t="shared" si="133"/>
        <v>0</v>
      </c>
      <c r="K213" s="137">
        <f t="shared" si="134"/>
        <v>0</v>
      </c>
      <c r="L213" s="137">
        <f t="shared" si="135"/>
        <v>0</v>
      </c>
      <c r="M213" s="137">
        <f t="shared" si="136"/>
        <v>0</v>
      </c>
      <c r="N213" s="137">
        <f t="shared" si="137"/>
        <v>0</v>
      </c>
      <c r="O213" s="137">
        <f t="shared" si="138"/>
        <v>0</v>
      </c>
      <c r="P213" s="137">
        <f t="shared" si="139"/>
        <v>0</v>
      </c>
      <c r="Q213" s="137">
        <f t="shared" si="140"/>
        <v>0</v>
      </c>
      <c r="R213" s="137">
        <f t="shared" si="141"/>
        <v>0</v>
      </c>
      <c r="S213" s="137">
        <f t="shared" si="142"/>
        <v>0</v>
      </c>
      <c r="T213" s="137">
        <f t="shared" si="143"/>
        <v>0</v>
      </c>
      <c r="U213" s="137">
        <f t="shared" si="144"/>
        <v>0</v>
      </c>
      <c r="V213" s="137">
        <f t="shared" si="145"/>
        <v>0</v>
      </c>
      <c r="W213" s="137">
        <f t="shared" si="146"/>
        <v>0</v>
      </c>
      <c r="X213" s="137">
        <f t="shared" si="147"/>
        <v>0</v>
      </c>
    </row>
    <row r="214" spans="1:24">
      <c r="A214" s="156">
        <f t="shared" si="148"/>
        <v>1860</v>
      </c>
      <c r="B214" s="137">
        <f t="shared" si="149"/>
        <v>9.9999999999999995E-7</v>
      </c>
      <c r="C214" s="137">
        <f>IF(Excitation!$L$11="Rear",$AB50*1000/$AA$66*Excitation!$C$11/0.1,0)</f>
        <v>0</v>
      </c>
      <c r="D214" s="157">
        <f t="shared" si="150"/>
        <v>0.95999993663999239</v>
      </c>
      <c r="E214" s="137">
        <f t="shared" si="128"/>
        <v>0</v>
      </c>
      <c r="F214" s="137">
        <f t="shared" si="129"/>
        <v>0</v>
      </c>
      <c r="G214" s="137">
        <f t="shared" si="130"/>
        <v>0</v>
      </c>
      <c r="H214" s="137">
        <f t="shared" si="131"/>
        <v>0</v>
      </c>
      <c r="I214" s="137">
        <f t="shared" si="132"/>
        <v>0</v>
      </c>
      <c r="J214" s="137">
        <f t="shared" si="133"/>
        <v>0</v>
      </c>
      <c r="K214" s="137">
        <f t="shared" si="134"/>
        <v>0</v>
      </c>
      <c r="L214" s="137">
        <f t="shared" si="135"/>
        <v>0</v>
      </c>
      <c r="M214" s="137">
        <f t="shared" si="136"/>
        <v>0</v>
      </c>
      <c r="N214" s="137">
        <f t="shared" si="137"/>
        <v>0</v>
      </c>
      <c r="O214" s="137">
        <f t="shared" si="138"/>
        <v>0</v>
      </c>
      <c r="P214" s="137">
        <f t="shared" si="139"/>
        <v>0</v>
      </c>
      <c r="Q214" s="137">
        <f t="shared" si="140"/>
        <v>0</v>
      </c>
      <c r="R214" s="137">
        <f t="shared" si="141"/>
        <v>0</v>
      </c>
      <c r="S214" s="137">
        <f t="shared" si="142"/>
        <v>0</v>
      </c>
      <c r="T214" s="137">
        <f t="shared" si="143"/>
        <v>0</v>
      </c>
      <c r="U214" s="137">
        <f t="shared" si="144"/>
        <v>0</v>
      </c>
      <c r="V214" s="137">
        <f t="shared" si="145"/>
        <v>0</v>
      </c>
      <c r="W214" s="137">
        <f t="shared" si="146"/>
        <v>0</v>
      </c>
      <c r="X214" s="137">
        <f t="shared" si="147"/>
        <v>0</v>
      </c>
    </row>
    <row r="215" spans="1:24">
      <c r="A215" s="156">
        <f t="shared" si="148"/>
        <v>1960</v>
      </c>
      <c r="B215" s="137">
        <f t="shared" si="149"/>
        <v>9.9999999999999995E-7</v>
      </c>
      <c r="C215" s="137">
        <f>IF(Excitation!$L$11="Rear",$AB51*1000/$AA$66*Excitation!$C$11/0.1,0)</f>
        <v>0</v>
      </c>
      <c r="D215" s="157">
        <f t="shared" si="150"/>
        <v>0.95999992703999115</v>
      </c>
      <c r="E215" s="137">
        <f t="shared" si="128"/>
        <v>0</v>
      </c>
      <c r="F215" s="137">
        <f t="shared" si="129"/>
        <v>0</v>
      </c>
      <c r="G215" s="137">
        <f t="shared" si="130"/>
        <v>0</v>
      </c>
      <c r="H215" s="137">
        <f t="shared" si="131"/>
        <v>0</v>
      </c>
      <c r="I215" s="137">
        <f t="shared" si="132"/>
        <v>0</v>
      </c>
      <c r="J215" s="137">
        <f t="shared" si="133"/>
        <v>0</v>
      </c>
      <c r="K215" s="137">
        <f t="shared" si="134"/>
        <v>0</v>
      </c>
      <c r="L215" s="137">
        <f t="shared" si="135"/>
        <v>0</v>
      </c>
      <c r="M215" s="137">
        <f t="shared" si="136"/>
        <v>0</v>
      </c>
      <c r="N215" s="137">
        <f t="shared" si="137"/>
        <v>0</v>
      </c>
      <c r="O215" s="137">
        <f t="shared" si="138"/>
        <v>0</v>
      </c>
      <c r="P215" s="137">
        <f t="shared" si="139"/>
        <v>0</v>
      </c>
      <c r="Q215" s="137">
        <f t="shared" si="140"/>
        <v>0</v>
      </c>
      <c r="R215" s="137">
        <f t="shared" si="141"/>
        <v>0</v>
      </c>
      <c r="S215" s="137">
        <f t="shared" si="142"/>
        <v>0</v>
      </c>
      <c r="T215" s="137">
        <f t="shared" si="143"/>
        <v>0</v>
      </c>
      <c r="U215" s="137">
        <f t="shared" si="144"/>
        <v>0</v>
      </c>
      <c r="V215" s="137">
        <f t="shared" si="145"/>
        <v>0</v>
      </c>
      <c r="W215" s="137">
        <f t="shared" si="146"/>
        <v>0</v>
      </c>
      <c r="X215" s="137">
        <f t="shared" si="147"/>
        <v>0</v>
      </c>
    </row>
    <row r="216" spans="1:24">
      <c r="A216" s="156">
        <f t="shared" si="148"/>
        <v>2000</v>
      </c>
      <c r="B216" s="137">
        <f t="shared" si="149"/>
        <v>9.9999999999999995E-7</v>
      </c>
      <c r="C216" s="137">
        <f>IF(Excitation!$L$11="Rear",$AB52*1000/$AA$66*Excitation!$C$11/0.1,0)</f>
        <v>0</v>
      </c>
      <c r="D216" s="157">
        <f t="shared" si="150"/>
        <v>0.95999992319999083</v>
      </c>
      <c r="E216" s="137">
        <f t="shared" si="128"/>
        <v>0</v>
      </c>
      <c r="F216" s="137">
        <f t="shared" si="129"/>
        <v>0</v>
      </c>
      <c r="G216" s="137">
        <f t="shared" si="130"/>
        <v>0</v>
      </c>
      <c r="H216" s="137">
        <f t="shared" si="131"/>
        <v>0</v>
      </c>
      <c r="I216" s="137">
        <f t="shared" si="132"/>
        <v>0</v>
      </c>
      <c r="J216" s="137">
        <f t="shared" si="133"/>
        <v>0</v>
      </c>
      <c r="K216" s="137">
        <f t="shared" si="134"/>
        <v>0</v>
      </c>
      <c r="L216" s="137">
        <f t="shared" si="135"/>
        <v>0</v>
      </c>
      <c r="M216" s="137">
        <f t="shared" si="136"/>
        <v>0</v>
      </c>
      <c r="N216" s="137">
        <f t="shared" si="137"/>
        <v>0</v>
      </c>
      <c r="O216" s="137">
        <f t="shared" si="138"/>
        <v>0</v>
      </c>
      <c r="P216" s="137">
        <f t="shared" si="139"/>
        <v>0</v>
      </c>
      <c r="Q216" s="137">
        <f t="shared" si="140"/>
        <v>0</v>
      </c>
      <c r="R216" s="137">
        <f t="shared" si="141"/>
        <v>0</v>
      </c>
      <c r="S216" s="137">
        <f t="shared" si="142"/>
        <v>0</v>
      </c>
      <c r="T216" s="137">
        <f t="shared" si="143"/>
        <v>0</v>
      </c>
      <c r="U216" s="137">
        <f t="shared" si="144"/>
        <v>0</v>
      </c>
      <c r="V216" s="137">
        <f t="shared" si="145"/>
        <v>0</v>
      </c>
      <c r="W216" s="137">
        <f t="shared" si="146"/>
        <v>0</v>
      </c>
      <c r="X216" s="137">
        <f t="shared" si="147"/>
        <v>0</v>
      </c>
    </row>
    <row r="217" spans="1:24">
      <c r="A217" s="156">
        <f t="shared" si="148"/>
        <v>2060</v>
      </c>
      <c r="B217" s="137">
        <f t="shared" si="149"/>
        <v>9.9999999999999995E-7</v>
      </c>
      <c r="C217" s="137">
        <f>IF(Excitation!$L$11="Rear",$AB53*1000/$AA$66*Excitation!$C$11/0.1,0)</f>
        <v>0</v>
      </c>
      <c r="D217" s="157">
        <f t="shared" si="150"/>
        <v>0.95999991743999002</v>
      </c>
      <c r="E217" s="137">
        <f t="shared" si="128"/>
        <v>0</v>
      </c>
      <c r="F217" s="137">
        <f t="shared" si="129"/>
        <v>0</v>
      </c>
      <c r="G217" s="137">
        <f t="shared" si="130"/>
        <v>0</v>
      </c>
      <c r="H217" s="137">
        <f t="shared" si="131"/>
        <v>0</v>
      </c>
      <c r="I217" s="137">
        <f t="shared" si="132"/>
        <v>0</v>
      </c>
      <c r="J217" s="137">
        <f t="shared" si="133"/>
        <v>0</v>
      </c>
      <c r="K217" s="137">
        <f t="shared" si="134"/>
        <v>0</v>
      </c>
      <c r="L217" s="137">
        <f t="shared" si="135"/>
        <v>0</v>
      </c>
      <c r="M217" s="137">
        <f t="shared" si="136"/>
        <v>0</v>
      </c>
      <c r="N217" s="137">
        <f t="shared" si="137"/>
        <v>0</v>
      </c>
      <c r="O217" s="137">
        <f t="shared" si="138"/>
        <v>0</v>
      </c>
      <c r="P217" s="137">
        <f t="shared" si="139"/>
        <v>0</v>
      </c>
      <c r="Q217" s="137">
        <f t="shared" si="140"/>
        <v>0</v>
      </c>
      <c r="R217" s="137">
        <f t="shared" si="141"/>
        <v>0</v>
      </c>
      <c r="S217" s="137">
        <f t="shared" si="142"/>
        <v>0</v>
      </c>
      <c r="T217" s="137">
        <f t="shared" si="143"/>
        <v>0</v>
      </c>
      <c r="U217" s="137">
        <f t="shared" si="144"/>
        <v>0</v>
      </c>
      <c r="V217" s="137">
        <f t="shared" si="145"/>
        <v>0</v>
      </c>
      <c r="W217" s="137">
        <f t="shared" si="146"/>
        <v>0</v>
      </c>
      <c r="X217" s="137">
        <f t="shared" si="147"/>
        <v>0</v>
      </c>
    </row>
    <row r="218" spans="1:24">
      <c r="A218" s="156">
        <f t="shared" si="148"/>
        <v>2150</v>
      </c>
      <c r="B218" s="137">
        <f t="shared" si="149"/>
        <v>9.9999999999999995E-7</v>
      </c>
      <c r="C218" s="137">
        <f>IF(Excitation!$L$11="Rear",$AB54*1000/$AA$66*Excitation!$C$11/0.1,0)</f>
        <v>0</v>
      </c>
      <c r="D218" s="157">
        <f t="shared" si="150"/>
        <v>0.95999990879998909</v>
      </c>
      <c r="E218" s="137">
        <f t="shared" si="128"/>
        <v>0</v>
      </c>
      <c r="F218" s="137">
        <f t="shared" si="129"/>
        <v>0</v>
      </c>
      <c r="G218" s="137">
        <f t="shared" si="130"/>
        <v>0</v>
      </c>
      <c r="H218" s="137">
        <f t="shared" si="131"/>
        <v>0</v>
      </c>
      <c r="I218" s="137">
        <f t="shared" si="132"/>
        <v>0</v>
      </c>
      <c r="J218" s="137">
        <f t="shared" si="133"/>
        <v>0</v>
      </c>
      <c r="K218" s="137">
        <f t="shared" si="134"/>
        <v>0</v>
      </c>
      <c r="L218" s="137">
        <f t="shared" si="135"/>
        <v>0</v>
      </c>
      <c r="M218" s="137">
        <f t="shared" si="136"/>
        <v>0</v>
      </c>
      <c r="N218" s="137">
        <f t="shared" si="137"/>
        <v>0</v>
      </c>
      <c r="O218" s="137">
        <f t="shared" si="138"/>
        <v>0</v>
      </c>
      <c r="P218" s="137">
        <f t="shared" si="139"/>
        <v>0</v>
      </c>
      <c r="Q218" s="137">
        <f t="shared" si="140"/>
        <v>0</v>
      </c>
      <c r="R218" s="137">
        <f t="shared" si="141"/>
        <v>0</v>
      </c>
      <c r="S218" s="137">
        <f t="shared" si="142"/>
        <v>0</v>
      </c>
      <c r="T218" s="137">
        <f t="shared" si="143"/>
        <v>0</v>
      </c>
      <c r="U218" s="137">
        <f t="shared" si="144"/>
        <v>0</v>
      </c>
      <c r="V218" s="137">
        <f t="shared" si="145"/>
        <v>0</v>
      </c>
      <c r="W218" s="137">
        <f t="shared" si="146"/>
        <v>0</v>
      </c>
      <c r="X218" s="137">
        <f t="shared" si="147"/>
        <v>0</v>
      </c>
    </row>
    <row r="219" spans="1:24">
      <c r="A219" s="156">
        <f t="shared" si="148"/>
        <v>2270</v>
      </c>
      <c r="B219" s="137">
        <f t="shared" si="149"/>
        <v>9.9999999999999995E-7</v>
      </c>
      <c r="C219" s="137">
        <f>IF(Excitation!$L$11="Rear",$AB55*1000/$AA$66*Excitation!$C$11/0.1,0)</f>
        <v>0</v>
      </c>
      <c r="D219" s="157">
        <f t="shared" si="150"/>
        <v>0.95999989727998758</v>
      </c>
      <c r="E219" s="137">
        <f t="shared" si="128"/>
        <v>0</v>
      </c>
      <c r="F219" s="137">
        <f t="shared" si="129"/>
        <v>0</v>
      </c>
      <c r="G219" s="137">
        <f t="shared" si="130"/>
        <v>0</v>
      </c>
      <c r="H219" s="137">
        <f t="shared" si="131"/>
        <v>0</v>
      </c>
      <c r="I219" s="137">
        <f t="shared" si="132"/>
        <v>0</v>
      </c>
      <c r="J219" s="137">
        <f t="shared" si="133"/>
        <v>0</v>
      </c>
      <c r="K219" s="137">
        <f t="shared" si="134"/>
        <v>0</v>
      </c>
      <c r="L219" s="137">
        <f t="shared" si="135"/>
        <v>0</v>
      </c>
      <c r="M219" s="137">
        <f t="shared" si="136"/>
        <v>0</v>
      </c>
      <c r="N219" s="137">
        <f t="shared" si="137"/>
        <v>0</v>
      </c>
      <c r="O219" s="137">
        <f t="shared" si="138"/>
        <v>0</v>
      </c>
      <c r="P219" s="137">
        <f t="shared" si="139"/>
        <v>0</v>
      </c>
      <c r="Q219" s="137">
        <f t="shared" si="140"/>
        <v>0</v>
      </c>
      <c r="R219" s="137">
        <f t="shared" si="141"/>
        <v>0</v>
      </c>
      <c r="S219" s="137">
        <f t="shared" si="142"/>
        <v>0</v>
      </c>
      <c r="T219" s="137">
        <f t="shared" si="143"/>
        <v>0</v>
      </c>
      <c r="U219" s="137">
        <f t="shared" si="144"/>
        <v>0</v>
      </c>
      <c r="V219" s="137">
        <f t="shared" si="145"/>
        <v>0</v>
      </c>
      <c r="W219" s="137">
        <f t="shared" si="146"/>
        <v>0</v>
      </c>
      <c r="X219" s="137">
        <f t="shared" si="147"/>
        <v>0</v>
      </c>
    </row>
    <row r="220" spans="1:24">
      <c r="A220" s="156">
        <f t="shared" si="148"/>
        <v>2450</v>
      </c>
      <c r="B220" s="137">
        <f t="shared" si="149"/>
        <v>9.9999999999999995E-7</v>
      </c>
      <c r="C220" s="137">
        <f>IF(Excitation!$L$11="Rear",$AB56*1000/$AA$66*Excitation!$C$11/0.1,0)</f>
        <v>0</v>
      </c>
      <c r="D220" s="157">
        <f t="shared" si="150"/>
        <v>0.95999987999998559</v>
      </c>
      <c r="E220" s="137">
        <f t="shared" si="128"/>
        <v>0</v>
      </c>
      <c r="F220" s="137">
        <f t="shared" si="129"/>
        <v>0</v>
      </c>
      <c r="G220" s="137">
        <f t="shared" si="130"/>
        <v>0</v>
      </c>
      <c r="H220" s="137">
        <f t="shared" si="131"/>
        <v>0</v>
      </c>
      <c r="I220" s="137">
        <f t="shared" si="132"/>
        <v>0</v>
      </c>
      <c r="J220" s="137">
        <f t="shared" si="133"/>
        <v>0</v>
      </c>
      <c r="K220" s="137">
        <f t="shared" si="134"/>
        <v>0</v>
      </c>
      <c r="L220" s="137">
        <f t="shared" si="135"/>
        <v>0</v>
      </c>
      <c r="M220" s="137">
        <f t="shared" si="136"/>
        <v>0</v>
      </c>
      <c r="N220" s="137">
        <f t="shared" si="137"/>
        <v>0</v>
      </c>
      <c r="O220" s="137">
        <f t="shared" si="138"/>
        <v>0</v>
      </c>
      <c r="P220" s="137">
        <f t="shared" si="139"/>
        <v>0</v>
      </c>
      <c r="Q220" s="137">
        <f t="shared" si="140"/>
        <v>0</v>
      </c>
      <c r="R220" s="137">
        <f t="shared" si="141"/>
        <v>0</v>
      </c>
      <c r="S220" s="137">
        <f t="shared" si="142"/>
        <v>0</v>
      </c>
      <c r="T220" s="137">
        <f t="shared" si="143"/>
        <v>0</v>
      </c>
      <c r="U220" s="137">
        <f t="shared" si="144"/>
        <v>0</v>
      </c>
      <c r="V220" s="137">
        <f t="shared" si="145"/>
        <v>0</v>
      </c>
      <c r="W220" s="137">
        <f t="shared" si="146"/>
        <v>0</v>
      </c>
      <c r="X220" s="137">
        <f t="shared" si="147"/>
        <v>0</v>
      </c>
    </row>
    <row r="221" spans="1:24">
      <c r="A221" s="156">
        <f t="shared" si="148"/>
        <v>2540</v>
      </c>
      <c r="B221" s="137">
        <f t="shared" si="149"/>
        <v>9.9999999999999995E-7</v>
      </c>
      <c r="C221" s="137">
        <f>IF(Excitation!$L$11="Rear",$AB57*1000/$AA$66*Excitation!$C$11/0.1,0)</f>
        <v>0</v>
      </c>
      <c r="D221" s="157">
        <f t="shared" si="150"/>
        <v>0.95999987135998455</v>
      </c>
      <c r="E221" s="137">
        <f t="shared" si="128"/>
        <v>0</v>
      </c>
      <c r="F221" s="137">
        <f t="shared" si="129"/>
        <v>0</v>
      </c>
      <c r="G221" s="137">
        <f t="shared" si="130"/>
        <v>0</v>
      </c>
      <c r="H221" s="137">
        <f t="shared" si="131"/>
        <v>0</v>
      </c>
      <c r="I221" s="137">
        <f t="shared" si="132"/>
        <v>0</v>
      </c>
      <c r="J221" s="137">
        <f t="shared" si="133"/>
        <v>0</v>
      </c>
      <c r="K221" s="137">
        <f t="shared" si="134"/>
        <v>0</v>
      </c>
      <c r="L221" s="137">
        <f t="shared" si="135"/>
        <v>0</v>
      </c>
      <c r="M221" s="137">
        <f t="shared" si="136"/>
        <v>0</v>
      </c>
      <c r="N221" s="137">
        <f t="shared" si="137"/>
        <v>0</v>
      </c>
      <c r="O221" s="137">
        <f t="shared" si="138"/>
        <v>0</v>
      </c>
      <c r="P221" s="137">
        <f t="shared" si="139"/>
        <v>0</v>
      </c>
      <c r="Q221" s="137">
        <f t="shared" si="140"/>
        <v>0</v>
      </c>
      <c r="R221" s="137">
        <f t="shared" si="141"/>
        <v>0</v>
      </c>
      <c r="S221" s="137">
        <f t="shared" si="142"/>
        <v>0</v>
      </c>
      <c r="T221" s="137">
        <f t="shared" si="143"/>
        <v>0</v>
      </c>
      <c r="U221" s="137">
        <f t="shared" si="144"/>
        <v>0</v>
      </c>
      <c r="V221" s="137">
        <f t="shared" si="145"/>
        <v>0</v>
      </c>
      <c r="W221" s="137">
        <f t="shared" si="146"/>
        <v>0</v>
      </c>
      <c r="X221" s="137">
        <f t="shared" si="147"/>
        <v>0</v>
      </c>
    </row>
    <row r="222" spans="1:24">
      <c r="A222" s="156">
        <f t="shared" si="148"/>
        <v>2980</v>
      </c>
      <c r="B222" s="137">
        <f t="shared" si="149"/>
        <v>9.9999999999999995E-7</v>
      </c>
      <c r="C222" s="137">
        <f>IF(Excitation!$L$11="Rear",$AB58*1000/$AA$66*Excitation!$C$11/0.1,0)</f>
        <v>0</v>
      </c>
      <c r="D222" s="157">
        <f t="shared" si="150"/>
        <v>0.95999982911997939</v>
      </c>
      <c r="E222" s="137">
        <f t="shared" si="128"/>
        <v>0</v>
      </c>
      <c r="F222" s="137">
        <f t="shared" si="129"/>
        <v>0</v>
      </c>
      <c r="G222" s="137">
        <f t="shared" si="130"/>
        <v>0</v>
      </c>
      <c r="H222" s="137">
        <f t="shared" si="131"/>
        <v>0</v>
      </c>
      <c r="I222" s="137">
        <f t="shared" si="132"/>
        <v>0</v>
      </c>
      <c r="J222" s="137">
        <f t="shared" si="133"/>
        <v>0</v>
      </c>
      <c r="K222" s="137">
        <f t="shared" si="134"/>
        <v>0</v>
      </c>
      <c r="L222" s="137">
        <f t="shared" si="135"/>
        <v>0</v>
      </c>
      <c r="M222" s="137">
        <f t="shared" si="136"/>
        <v>0</v>
      </c>
      <c r="N222" s="137">
        <f t="shared" si="137"/>
        <v>0</v>
      </c>
      <c r="O222" s="137">
        <f t="shared" si="138"/>
        <v>0</v>
      </c>
      <c r="P222" s="137">
        <f t="shared" si="139"/>
        <v>0</v>
      </c>
      <c r="Q222" s="137">
        <f t="shared" si="140"/>
        <v>0</v>
      </c>
      <c r="R222" s="137">
        <f t="shared" si="141"/>
        <v>0</v>
      </c>
      <c r="S222" s="137">
        <f t="shared" si="142"/>
        <v>0</v>
      </c>
      <c r="T222" s="137">
        <f t="shared" si="143"/>
        <v>0</v>
      </c>
      <c r="U222" s="137">
        <f t="shared" si="144"/>
        <v>0</v>
      </c>
      <c r="V222" s="137">
        <f t="shared" si="145"/>
        <v>0</v>
      </c>
      <c r="W222" s="137">
        <f t="shared" si="146"/>
        <v>0</v>
      </c>
      <c r="X222" s="137">
        <f t="shared" si="147"/>
        <v>0</v>
      </c>
    </row>
    <row r="223" spans="1:24">
      <c r="A223" s="156">
        <f t="shared" si="148"/>
        <v>3060</v>
      </c>
      <c r="B223" s="137">
        <f t="shared" si="149"/>
        <v>9.9999999999999995E-7</v>
      </c>
      <c r="C223" s="137">
        <f>IF(Excitation!$L$11="Rear",$AB59*1000/$AA$66*Excitation!$C$11/0.1,0)</f>
        <v>0</v>
      </c>
      <c r="D223" s="157">
        <f t="shared" si="150"/>
        <v>0.95999982143997853</v>
      </c>
      <c r="E223" s="137">
        <f t="shared" si="128"/>
        <v>0</v>
      </c>
      <c r="F223" s="137">
        <f t="shared" si="129"/>
        <v>0</v>
      </c>
      <c r="G223" s="137">
        <f t="shared" si="130"/>
        <v>0</v>
      </c>
      <c r="H223" s="137">
        <f t="shared" si="131"/>
        <v>0</v>
      </c>
      <c r="I223" s="137">
        <f t="shared" si="132"/>
        <v>0</v>
      </c>
      <c r="J223" s="137">
        <f t="shared" si="133"/>
        <v>0</v>
      </c>
      <c r="K223" s="137">
        <f t="shared" si="134"/>
        <v>0</v>
      </c>
      <c r="L223" s="137">
        <f t="shared" si="135"/>
        <v>0</v>
      </c>
      <c r="M223" s="137">
        <f t="shared" si="136"/>
        <v>0</v>
      </c>
      <c r="N223" s="137">
        <f t="shared" si="137"/>
        <v>0</v>
      </c>
      <c r="O223" s="137">
        <f t="shared" si="138"/>
        <v>0</v>
      </c>
      <c r="P223" s="137">
        <f t="shared" si="139"/>
        <v>0</v>
      </c>
      <c r="Q223" s="137">
        <f t="shared" si="140"/>
        <v>0</v>
      </c>
      <c r="R223" s="137">
        <f t="shared" si="141"/>
        <v>0</v>
      </c>
      <c r="S223" s="137">
        <f t="shared" si="142"/>
        <v>0</v>
      </c>
      <c r="T223" s="137">
        <f t="shared" si="143"/>
        <v>0</v>
      </c>
      <c r="U223" s="137">
        <f t="shared" si="144"/>
        <v>0</v>
      </c>
      <c r="V223" s="137">
        <f t="shared" si="145"/>
        <v>0</v>
      </c>
      <c r="W223" s="137">
        <f t="shared" si="146"/>
        <v>0</v>
      </c>
      <c r="X223" s="137">
        <f t="shared" si="147"/>
        <v>0</v>
      </c>
    </row>
    <row r="224" spans="1:24">
      <c r="A224" s="156">
        <f t="shared" si="148"/>
        <v>3160</v>
      </c>
      <c r="B224" s="137">
        <f t="shared" si="149"/>
        <v>9.9999999999999995E-7</v>
      </c>
      <c r="C224" s="137">
        <f>IF(Excitation!$L$11="Rear",$AB60*1000/$AA$66*Excitation!$C$11/0.1,0)</f>
        <v>0</v>
      </c>
      <c r="D224" s="157">
        <f t="shared" si="150"/>
        <v>0.9599998118399774</v>
      </c>
      <c r="E224" s="137">
        <f t="shared" si="128"/>
        <v>0</v>
      </c>
      <c r="F224" s="137">
        <f t="shared" si="129"/>
        <v>0</v>
      </c>
      <c r="G224" s="137">
        <f t="shared" si="130"/>
        <v>0</v>
      </c>
      <c r="H224" s="137">
        <f t="shared" si="131"/>
        <v>0</v>
      </c>
      <c r="I224" s="137">
        <f t="shared" si="132"/>
        <v>0</v>
      </c>
      <c r="J224" s="137">
        <f t="shared" si="133"/>
        <v>0</v>
      </c>
      <c r="K224" s="137">
        <f t="shared" si="134"/>
        <v>0</v>
      </c>
      <c r="L224" s="137">
        <f t="shared" si="135"/>
        <v>0</v>
      </c>
      <c r="M224" s="137">
        <f t="shared" si="136"/>
        <v>0</v>
      </c>
      <c r="N224" s="137">
        <f t="shared" si="137"/>
        <v>0</v>
      </c>
      <c r="O224" s="137">
        <f t="shared" si="138"/>
        <v>0</v>
      </c>
      <c r="P224" s="137">
        <f t="shared" si="139"/>
        <v>0</v>
      </c>
      <c r="Q224" s="137">
        <f t="shared" si="140"/>
        <v>0</v>
      </c>
      <c r="R224" s="137">
        <f t="shared" si="141"/>
        <v>0</v>
      </c>
      <c r="S224" s="137">
        <f t="shared" si="142"/>
        <v>0</v>
      </c>
      <c r="T224" s="137">
        <f t="shared" si="143"/>
        <v>0</v>
      </c>
      <c r="U224" s="137">
        <f t="shared" si="144"/>
        <v>0</v>
      </c>
      <c r="V224" s="137">
        <f t="shared" si="145"/>
        <v>0</v>
      </c>
      <c r="W224" s="137">
        <f t="shared" si="146"/>
        <v>0</v>
      </c>
      <c r="X224" s="137">
        <f t="shared" si="147"/>
        <v>0</v>
      </c>
    </row>
    <row r="225" spans="1:24">
      <c r="A225" s="156">
        <f t="shared" si="148"/>
        <v>3240</v>
      </c>
      <c r="B225" s="137">
        <f t="shared" si="149"/>
        <v>9.9999999999999995E-7</v>
      </c>
      <c r="C225" s="137">
        <f>IF(Excitation!$L$11="Rear",$AB61*1000/$AA$66*Excitation!$C$11/0.1,0)</f>
        <v>0</v>
      </c>
      <c r="D225" s="157">
        <f t="shared" si="150"/>
        <v>0.95999980415997654</v>
      </c>
      <c r="E225" s="137">
        <f t="shared" si="128"/>
        <v>0</v>
      </c>
      <c r="F225" s="137">
        <f t="shared" si="129"/>
        <v>0</v>
      </c>
      <c r="G225" s="137">
        <f t="shared" si="130"/>
        <v>0</v>
      </c>
      <c r="H225" s="137">
        <f t="shared" si="131"/>
        <v>0</v>
      </c>
      <c r="I225" s="137">
        <f t="shared" si="132"/>
        <v>0</v>
      </c>
      <c r="J225" s="137">
        <f t="shared" si="133"/>
        <v>0</v>
      </c>
      <c r="K225" s="137">
        <f t="shared" si="134"/>
        <v>0</v>
      </c>
      <c r="L225" s="137">
        <f t="shared" si="135"/>
        <v>0</v>
      </c>
      <c r="M225" s="137">
        <f t="shared" si="136"/>
        <v>0</v>
      </c>
      <c r="N225" s="137">
        <f t="shared" si="137"/>
        <v>0</v>
      </c>
      <c r="O225" s="137">
        <f t="shared" si="138"/>
        <v>0</v>
      </c>
      <c r="P225" s="137">
        <f t="shared" si="139"/>
        <v>0</v>
      </c>
      <c r="Q225" s="137">
        <f t="shared" si="140"/>
        <v>0</v>
      </c>
      <c r="R225" s="137">
        <f t="shared" si="141"/>
        <v>0</v>
      </c>
      <c r="S225" s="137">
        <f t="shared" si="142"/>
        <v>0</v>
      </c>
      <c r="T225" s="137">
        <f t="shared" si="143"/>
        <v>0</v>
      </c>
      <c r="U225" s="137">
        <f t="shared" si="144"/>
        <v>0</v>
      </c>
      <c r="V225" s="137">
        <f t="shared" si="145"/>
        <v>0</v>
      </c>
      <c r="W225" s="137">
        <f t="shared" si="146"/>
        <v>0</v>
      </c>
      <c r="X225" s="137">
        <f t="shared" si="147"/>
        <v>0</v>
      </c>
    </row>
    <row r="226" spans="1:24">
      <c r="A226" s="156">
        <f t="shared" si="148"/>
        <v>3340</v>
      </c>
      <c r="B226" s="137">
        <f t="shared" si="149"/>
        <v>9.9999999999999995E-7</v>
      </c>
      <c r="C226" s="137">
        <f>IF(Excitation!$L$11="Rear",$AB62*1000/$AA$66*Excitation!$C$11/0.1,0)</f>
        <v>0</v>
      </c>
      <c r="D226" s="157">
        <f t="shared" si="150"/>
        <v>0.95999979455997542</v>
      </c>
      <c r="E226" s="137">
        <f t="shared" si="128"/>
        <v>0</v>
      </c>
      <c r="F226" s="137">
        <f t="shared" si="129"/>
        <v>0</v>
      </c>
      <c r="G226" s="137">
        <f t="shared" si="130"/>
        <v>0</v>
      </c>
      <c r="H226" s="137">
        <f t="shared" si="131"/>
        <v>0</v>
      </c>
      <c r="I226" s="137">
        <f t="shared" si="132"/>
        <v>0</v>
      </c>
      <c r="J226" s="137">
        <f t="shared" si="133"/>
        <v>0</v>
      </c>
      <c r="K226" s="137">
        <f t="shared" si="134"/>
        <v>0</v>
      </c>
      <c r="L226" s="137">
        <f t="shared" si="135"/>
        <v>0</v>
      </c>
      <c r="M226" s="137">
        <f t="shared" si="136"/>
        <v>0</v>
      </c>
      <c r="N226" s="137">
        <f t="shared" si="137"/>
        <v>0</v>
      </c>
      <c r="O226" s="137">
        <f t="shared" si="138"/>
        <v>0</v>
      </c>
      <c r="P226" s="137">
        <f t="shared" si="139"/>
        <v>0</v>
      </c>
      <c r="Q226" s="137">
        <f t="shared" si="140"/>
        <v>0</v>
      </c>
      <c r="R226" s="137">
        <f t="shared" si="141"/>
        <v>0</v>
      </c>
      <c r="S226" s="137">
        <f t="shared" si="142"/>
        <v>0</v>
      </c>
      <c r="T226" s="137">
        <f t="shared" si="143"/>
        <v>0</v>
      </c>
      <c r="U226" s="137">
        <f t="shared" si="144"/>
        <v>0</v>
      </c>
      <c r="V226" s="137">
        <f t="shared" si="145"/>
        <v>0</v>
      </c>
      <c r="W226" s="137">
        <f t="shared" si="146"/>
        <v>0</v>
      </c>
      <c r="X226" s="137">
        <f t="shared" si="147"/>
        <v>0</v>
      </c>
    </row>
    <row r="227" spans="1:24">
      <c r="A227" s="156">
        <f t="shared" si="148"/>
        <v>3580</v>
      </c>
      <c r="B227" s="137">
        <f t="shared" si="149"/>
        <v>9.9999999999999995E-7</v>
      </c>
      <c r="C227" s="137">
        <f>IF(Excitation!$L$11="Rear",$AB63*1000/$AA$66*Excitation!$C$11/0.1,0)</f>
        <v>0</v>
      </c>
      <c r="D227" s="157">
        <f t="shared" si="150"/>
        <v>0.95999977151997251</v>
      </c>
      <c r="E227" s="137">
        <f t="shared" si="128"/>
        <v>0</v>
      </c>
      <c r="F227" s="137">
        <f t="shared" si="129"/>
        <v>0</v>
      </c>
      <c r="G227" s="137">
        <f t="shared" si="130"/>
        <v>0</v>
      </c>
      <c r="H227" s="137">
        <f t="shared" si="131"/>
        <v>0</v>
      </c>
      <c r="I227" s="137">
        <f t="shared" si="132"/>
        <v>0</v>
      </c>
      <c r="J227" s="137">
        <f t="shared" si="133"/>
        <v>0</v>
      </c>
      <c r="K227" s="137">
        <f t="shared" si="134"/>
        <v>0</v>
      </c>
      <c r="L227" s="137">
        <f t="shared" si="135"/>
        <v>0</v>
      </c>
      <c r="M227" s="137">
        <f t="shared" si="136"/>
        <v>0</v>
      </c>
      <c r="N227" s="137">
        <f t="shared" si="137"/>
        <v>0</v>
      </c>
      <c r="O227" s="137">
        <f t="shared" si="138"/>
        <v>0</v>
      </c>
      <c r="P227" s="137">
        <f t="shared" si="139"/>
        <v>0</v>
      </c>
      <c r="Q227" s="137">
        <f t="shared" si="140"/>
        <v>0</v>
      </c>
      <c r="R227" s="137">
        <f t="shared" si="141"/>
        <v>0</v>
      </c>
      <c r="S227" s="137">
        <f t="shared" si="142"/>
        <v>0</v>
      </c>
      <c r="T227" s="137">
        <f t="shared" si="143"/>
        <v>0</v>
      </c>
      <c r="U227" s="137">
        <f t="shared" si="144"/>
        <v>0</v>
      </c>
      <c r="V227" s="137">
        <f t="shared" si="145"/>
        <v>0</v>
      </c>
      <c r="W227" s="137">
        <f t="shared" si="146"/>
        <v>0</v>
      </c>
      <c r="X227" s="137">
        <f t="shared" si="147"/>
        <v>0</v>
      </c>
    </row>
    <row r="228" spans="1:24">
      <c r="A228" s="156">
        <f t="shared" si="148"/>
        <v>4000</v>
      </c>
      <c r="B228" s="137">
        <f t="shared" si="149"/>
        <v>9.9999999999999995E-7</v>
      </c>
      <c r="C228" s="137">
        <f>IF(Excitation!$L$11="Rear",$AB64*1000/$AA$66*Excitation!$C$11/0.1,0)</f>
        <v>0</v>
      </c>
      <c r="D228" s="157">
        <f t="shared" si="150"/>
        <v>0.95999973119996773</v>
      </c>
      <c r="E228" s="137">
        <f t="shared" si="128"/>
        <v>0</v>
      </c>
      <c r="F228" s="137">
        <f t="shared" si="129"/>
        <v>0</v>
      </c>
      <c r="G228" s="137">
        <f t="shared" si="130"/>
        <v>0</v>
      </c>
      <c r="H228" s="137">
        <f t="shared" si="131"/>
        <v>0</v>
      </c>
      <c r="I228" s="137">
        <f t="shared" si="132"/>
        <v>0</v>
      </c>
      <c r="J228" s="137">
        <f t="shared" si="133"/>
        <v>0</v>
      </c>
      <c r="K228" s="137">
        <f t="shared" si="134"/>
        <v>0</v>
      </c>
      <c r="L228" s="137">
        <f t="shared" si="135"/>
        <v>0</v>
      </c>
      <c r="M228" s="137">
        <f t="shared" si="136"/>
        <v>0</v>
      </c>
      <c r="N228" s="137">
        <f t="shared" si="137"/>
        <v>0</v>
      </c>
      <c r="O228" s="137">
        <f t="shared" si="138"/>
        <v>0</v>
      </c>
      <c r="P228" s="137">
        <f t="shared" si="139"/>
        <v>0</v>
      </c>
      <c r="Q228" s="137">
        <f t="shared" si="140"/>
        <v>0</v>
      </c>
      <c r="R228" s="137">
        <f t="shared" si="141"/>
        <v>0</v>
      </c>
      <c r="S228" s="137">
        <f t="shared" si="142"/>
        <v>0</v>
      </c>
      <c r="T228" s="137">
        <f t="shared" si="143"/>
        <v>0</v>
      </c>
      <c r="U228" s="137">
        <f t="shared" si="144"/>
        <v>0</v>
      </c>
      <c r="V228" s="137">
        <f t="shared" si="145"/>
        <v>0</v>
      </c>
      <c r="W228" s="137">
        <f t="shared" si="146"/>
        <v>0</v>
      </c>
      <c r="X228" s="137">
        <f t="shared" si="147"/>
        <v>0</v>
      </c>
    </row>
    <row r="229" spans="1:24">
      <c r="B229" s="4"/>
      <c r="C229" s="4"/>
      <c r="I229" s="4"/>
    </row>
    <row r="230" spans="1:24">
      <c r="A230" s="51" t="s">
        <v>340</v>
      </c>
      <c r="B230"/>
      <c r="C230"/>
      <c r="D230"/>
      <c r="E230"/>
      <c r="F230"/>
      <c r="G230"/>
      <c r="H230"/>
      <c r="I230"/>
      <c r="J230"/>
      <c r="K230"/>
      <c r="L230"/>
      <c r="M230"/>
      <c r="N230"/>
      <c r="O230"/>
      <c r="P230"/>
      <c r="Q230"/>
      <c r="R230"/>
      <c r="S230"/>
      <c r="T230"/>
      <c r="U230"/>
      <c r="V230"/>
      <c r="W230"/>
      <c r="X230"/>
    </row>
    <row r="231" spans="1:24">
      <c r="A231" s="112" t="s">
        <v>322</v>
      </c>
      <c r="B231" s="112" t="s">
        <v>319</v>
      </c>
      <c r="C231" s="112" t="s">
        <v>324</v>
      </c>
      <c r="D231" s="112" t="s">
        <v>325</v>
      </c>
      <c r="E231"/>
      <c r="F231"/>
      <c r="G231"/>
      <c r="H231"/>
      <c r="I231"/>
      <c r="J231"/>
      <c r="K231"/>
      <c r="L231"/>
      <c r="M231"/>
      <c r="N231"/>
      <c r="O231"/>
      <c r="P231"/>
      <c r="Q231"/>
      <c r="R231"/>
      <c r="S231"/>
      <c r="T231"/>
      <c r="U231"/>
      <c r="V231"/>
      <c r="W231"/>
      <c r="X231"/>
    </row>
    <row r="232" spans="1:24">
      <c r="A232" s="112" t="s">
        <v>321</v>
      </c>
      <c r="B232" s="112" t="s">
        <v>320</v>
      </c>
      <c r="C232" s="112" t="s">
        <v>323</v>
      </c>
      <c r="D232" s="112" t="s">
        <v>326</v>
      </c>
      <c r="E232" s="124">
        <v>1</v>
      </c>
      <c r="F232" s="124">
        <v>2</v>
      </c>
      <c r="G232" s="124">
        <v>3</v>
      </c>
      <c r="H232" s="124">
        <v>4</v>
      </c>
      <c r="I232" s="124">
        <v>5</v>
      </c>
      <c r="J232" s="124">
        <v>6</v>
      </c>
      <c r="K232" s="124">
        <v>7</v>
      </c>
      <c r="L232" s="124">
        <v>8</v>
      </c>
      <c r="M232" s="124">
        <v>9</v>
      </c>
      <c r="N232" s="124">
        <v>10</v>
      </c>
      <c r="O232" s="124">
        <v>11</v>
      </c>
      <c r="P232" s="124">
        <v>12</v>
      </c>
      <c r="Q232" s="124">
        <v>13</v>
      </c>
      <c r="R232" s="124">
        <v>14</v>
      </c>
      <c r="S232" s="124">
        <v>15</v>
      </c>
      <c r="T232" s="124">
        <v>16</v>
      </c>
      <c r="U232" s="124">
        <v>17</v>
      </c>
      <c r="V232" s="124">
        <v>18</v>
      </c>
      <c r="W232" s="124">
        <v>19</v>
      </c>
      <c r="X232" s="124">
        <v>20</v>
      </c>
    </row>
    <row r="233" spans="1:24">
      <c r="A233" s="106">
        <f>Z69</f>
        <v>1000</v>
      </c>
      <c r="B233" s="107">
        <f>AC69</f>
        <v>59.466281484474898</v>
      </c>
      <c r="C233" s="107">
        <f>IF(Excitation!$L$11="Rear",AB69,0)</f>
        <v>0</v>
      </c>
      <c r="D233" s="158">
        <f>AC71</f>
        <v>0.98</v>
      </c>
      <c r="E233" s="107">
        <f t="shared" ref="E233:N234" si="151">$C233*B$4*B$12*$D233*B$9</f>
        <v>0</v>
      </c>
      <c r="F233" s="107">
        <f t="shared" si="151"/>
        <v>0</v>
      </c>
      <c r="G233" s="107">
        <f t="shared" si="151"/>
        <v>0</v>
      </c>
      <c r="H233" s="107">
        <f t="shared" si="151"/>
        <v>0</v>
      </c>
      <c r="I233" s="107">
        <f t="shared" si="151"/>
        <v>0</v>
      </c>
      <c r="J233" s="107">
        <f t="shared" si="151"/>
        <v>0</v>
      </c>
      <c r="K233" s="107">
        <f t="shared" si="151"/>
        <v>0</v>
      </c>
      <c r="L233" s="107">
        <f t="shared" si="151"/>
        <v>0</v>
      </c>
      <c r="M233" s="107">
        <f t="shared" si="151"/>
        <v>0</v>
      </c>
      <c r="N233" s="107">
        <f t="shared" si="151"/>
        <v>0</v>
      </c>
      <c r="O233" s="107">
        <f t="shared" ref="O233:X234" si="152">$C233*L$4*L$12*$D233*L$9</f>
        <v>0</v>
      </c>
      <c r="P233" s="107">
        <f t="shared" si="152"/>
        <v>0</v>
      </c>
      <c r="Q233" s="107">
        <f t="shared" si="152"/>
        <v>0</v>
      </c>
      <c r="R233" s="107">
        <f t="shared" si="152"/>
        <v>0</v>
      </c>
      <c r="S233" s="107">
        <f t="shared" si="152"/>
        <v>0</v>
      </c>
      <c r="T233" s="107">
        <f t="shared" si="152"/>
        <v>0</v>
      </c>
      <c r="U233" s="107">
        <f t="shared" si="152"/>
        <v>0</v>
      </c>
      <c r="V233" s="107">
        <f t="shared" si="152"/>
        <v>0</v>
      </c>
      <c r="W233" s="107">
        <f t="shared" si="152"/>
        <v>0</v>
      </c>
      <c r="X233" s="107">
        <f t="shared" si="152"/>
        <v>0</v>
      </c>
    </row>
    <row r="234" spans="1:24">
      <c r="A234" s="156">
        <f t="shared" ref="A234:A265" si="153">Z6</f>
        <v>310</v>
      </c>
      <c r="B234" s="137">
        <f t="shared" ref="B234:B265" si="154">AC6</f>
        <v>1440000.92160059</v>
      </c>
      <c r="C234" s="137">
        <f>IF(Excitation!$L$11="Rear",$AB6*1000/$AA$66*Excitation!$C$11/0.1,0)</f>
        <v>0</v>
      </c>
      <c r="D234" s="157">
        <f t="shared" ref="D234:D265" si="155">AJ6</f>
        <v>0.64</v>
      </c>
      <c r="E234" s="137">
        <f t="shared" si="151"/>
        <v>0</v>
      </c>
      <c r="F234" s="137">
        <f t="shared" si="151"/>
        <v>0</v>
      </c>
      <c r="G234" s="137">
        <f t="shared" si="151"/>
        <v>0</v>
      </c>
      <c r="H234" s="137">
        <f t="shared" si="151"/>
        <v>0</v>
      </c>
      <c r="I234" s="137">
        <f t="shared" si="151"/>
        <v>0</v>
      </c>
      <c r="J234" s="137">
        <f t="shared" si="151"/>
        <v>0</v>
      </c>
      <c r="K234" s="137">
        <f t="shared" si="151"/>
        <v>0</v>
      </c>
      <c r="L234" s="137">
        <f t="shared" si="151"/>
        <v>0</v>
      </c>
      <c r="M234" s="137">
        <f t="shared" si="151"/>
        <v>0</v>
      </c>
      <c r="N234" s="137">
        <f t="shared" si="151"/>
        <v>0</v>
      </c>
      <c r="O234" s="137">
        <f t="shared" si="152"/>
        <v>0</v>
      </c>
      <c r="P234" s="137">
        <f t="shared" si="152"/>
        <v>0</v>
      </c>
      <c r="Q234" s="137">
        <f t="shared" si="152"/>
        <v>0</v>
      </c>
      <c r="R234" s="137">
        <f t="shared" si="152"/>
        <v>0</v>
      </c>
      <c r="S234" s="137">
        <f t="shared" si="152"/>
        <v>0</v>
      </c>
      <c r="T234" s="137">
        <f t="shared" si="152"/>
        <v>0</v>
      </c>
      <c r="U234" s="137">
        <f t="shared" si="152"/>
        <v>0</v>
      </c>
      <c r="V234" s="137">
        <f t="shared" si="152"/>
        <v>0</v>
      </c>
      <c r="W234" s="137">
        <f t="shared" si="152"/>
        <v>0</v>
      </c>
      <c r="X234" s="137">
        <f t="shared" si="152"/>
        <v>0</v>
      </c>
    </row>
    <row r="235" spans="1:24">
      <c r="A235" s="156">
        <f t="shared" si="153"/>
        <v>320</v>
      </c>
      <c r="B235" s="137">
        <f t="shared" si="154"/>
        <v>1280000</v>
      </c>
      <c r="C235" s="137">
        <f>IF(Excitation!$L$11="Rear",$AB7*1000/$AA$66*Excitation!$C$11/0.1,0)</f>
        <v>0</v>
      </c>
      <c r="D235" s="157">
        <f t="shared" si="155"/>
        <v>0.68</v>
      </c>
      <c r="E235" s="137">
        <f t="shared" ref="E235:E292" si="156">$C235*B$4*B$12*$D235*B$9</f>
        <v>0</v>
      </c>
      <c r="F235" s="137">
        <f t="shared" ref="F235:F292" si="157">$C235*C$4*C$12*$D235*C$9</f>
        <v>0</v>
      </c>
      <c r="G235" s="137">
        <f t="shared" ref="G235:G292" si="158">$C235*D$4*D$12*$D235*D$9</f>
        <v>0</v>
      </c>
      <c r="H235" s="137">
        <f t="shared" ref="H235:H292" si="159">$C235*E$4*E$12*$D235*E$9</f>
        <v>0</v>
      </c>
      <c r="I235" s="137">
        <f t="shared" ref="I235:I292" si="160">$C235*F$4*F$12*$D235*F$9</f>
        <v>0</v>
      </c>
      <c r="J235" s="137">
        <f t="shared" ref="J235:J292" si="161">$C235*G$4*G$12*$D235*G$9</f>
        <v>0</v>
      </c>
      <c r="K235" s="137">
        <f t="shared" ref="K235:K292" si="162">$C235*H$4*H$12*$D235*H$9</f>
        <v>0</v>
      </c>
      <c r="L235" s="137">
        <f t="shared" ref="L235:L292" si="163">$C235*I$4*I$12*$D235*I$9</f>
        <v>0</v>
      </c>
      <c r="M235" s="137">
        <f t="shared" ref="M235:M292" si="164">$C235*J$4*J$12*$D235*J$9</f>
        <v>0</v>
      </c>
      <c r="N235" s="137">
        <f t="shared" ref="N235:N292" si="165">$C235*K$4*K$12*$D235*K$9</f>
        <v>0</v>
      </c>
      <c r="O235" s="137">
        <f t="shared" ref="O235:O292" si="166">$C235*L$4*L$12*$D235*L$9</f>
        <v>0</v>
      </c>
      <c r="P235" s="137">
        <f t="shared" ref="P235:P292" si="167">$C235*M$4*M$12*$D235*M$9</f>
        <v>0</v>
      </c>
      <c r="Q235" s="137">
        <f t="shared" ref="Q235:Q292" si="168">$C235*N$4*N$12*$D235*N$9</f>
        <v>0</v>
      </c>
      <c r="R235" s="137">
        <f t="shared" ref="R235:R292" si="169">$C235*O$4*O$12*$D235*O$9</f>
        <v>0</v>
      </c>
      <c r="S235" s="137">
        <f t="shared" ref="S235:S292" si="170">$C235*P$4*P$12*$D235*P$9</f>
        <v>0</v>
      </c>
      <c r="T235" s="137">
        <f t="shared" ref="T235:T292" si="171">$C235*Q$4*Q$12*$D235*Q$9</f>
        <v>0</v>
      </c>
      <c r="U235" s="137">
        <f t="shared" ref="U235:U292" si="172">$C235*R$4*R$12*$D235*R$9</f>
        <v>0</v>
      </c>
      <c r="V235" s="137">
        <f t="shared" ref="V235:V292" si="173">$C235*S$4*S$12*$D235*S$9</f>
        <v>0</v>
      </c>
      <c r="W235" s="137">
        <f t="shared" ref="W235:W292" si="174">$C235*T$4*T$12*$D235*T$9</f>
        <v>0</v>
      </c>
      <c r="X235" s="137">
        <f t="shared" ref="X235:X292" si="175">$C235*U$4*U$12*$D235*U$9</f>
        <v>0</v>
      </c>
    </row>
    <row r="236" spans="1:24">
      <c r="A236" s="156">
        <f t="shared" si="153"/>
        <v>330</v>
      </c>
      <c r="B236" s="137">
        <f t="shared" si="154"/>
        <v>1169999.8011000338</v>
      </c>
      <c r="C236" s="137">
        <f>IF(Excitation!$L$11="Rear",$AB8*1000/$AA$66*Excitation!$C$11/0.1,0)</f>
        <v>0</v>
      </c>
      <c r="D236" s="157">
        <f t="shared" si="155"/>
        <v>0.72</v>
      </c>
      <c r="E236" s="137">
        <f t="shared" si="156"/>
        <v>0</v>
      </c>
      <c r="F236" s="137">
        <f t="shared" si="157"/>
        <v>0</v>
      </c>
      <c r="G236" s="137">
        <f t="shared" si="158"/>
        <v>0</v>
      </c>
      <c r="H236" s="137">
        <f t="shared" si="159"/>
        <v>0</v>
      </c>
      <c r="I236" s="137">
        <f t="shared" si="160"/>
        <v>0</v>
      </c>
      <c r="J236" s="137">
        <f t="shared" si="161"/>
        <v>0</v>
      </c>
      <c r="K236" s="137">
        <f t="shared" si="162"/>
        <v>0</v>
      </c>
      <c r="L236" s="137">
        <f t="shared" si="163"/>
        <v>0</v>
      </c>
      <c r="M236" s="137">
        <f t="shared" si="164"/>
        <v>0</v>
      </c>
      <c r="N236" s="137">
        <f t="shared" si="165"/>
        <v>0</v>
      </c>
      <c r="O236" s="137">
        <f t="shared" si="166"/>
        <v>0</v>
      </c>
      <c r="P236" s="137">
        <f t="shared" si="167"/>
        <v>0</v>
      </c>
      <c r="Q236" s="137">
        <f t="shared" si="168"/>
        <v>0</v>
      </c>
      <c r="R236" s="137">
        <f t="shared" si="169"/>
        <v>0</v>
      </c>
      <c r="S236" s="137">
        <f t="shared" si="170"/>
        <v>0</v>
      </c>
      <c r="T236" s="137">
        <f t="shared" si="171"/>
        <v>0</v>
      </c>
      <c r="U236" s="137">
        <f t="shared" si="172"/>
        <v>0</v>
      </c>
      <c r="V236" s="137">
        <f t="shared" si="173"/>
        <v>0</v>
      </c>
      <c r="W236" s="137">
        <f t="shared" si="174"/>
        <v>0</v>
      </c>
      <c r="X236" s="137">
        <f t="shared" si="175"/>
        <v>0</v>
      </c>
    </row>
    <row r="237" spans="1:24">
      <c r="A237" s="156">
        <f t="shared" si="153"/>
        <v>340</v>
      </c>
      <c r="B237" s="137">
        <f t="shared" si="154"/>
        <v>1090000.2289000482</v>
      </c>
      <c r="C237" s="137">
        <f>IF(Excitation!$L$11="Rear",$AB9*1000/$AA$66*Excitation!$C$11/0.1,0)</f>
        <v>0</v>
      </c>
      <c r="D237" s="157">
        <f t="shared" si="155"/>
        <v>0.76</v>
      </c>
      <c r="E237" s="137">
        <f t="shared" si="156"/>
        <v>0</v>
      </c>
      <c r="F237" s="137">
        <f t="shared" si="157"/>
        <v>0</v>
      </c>
      <c r="G237" s="137">
        <f t="shared" si="158"/>
        <v>0</v>
      </c>
      <c r="H237" s="137">
        <f t="shared" si="159"/>
        <v>0</v>
      </c>
      <c r="I237" s="137">
        <f t="shared" si="160"/>
        <v>0</v>
      </c>
      <c r="J237" s="137">
        <f t="shared" si="161"/>
        <v>0</v>
      </c>
      <c r="K237" s="137">
        <f t="shared" si="162"/>
        <v>0</v>
      </c>
      <c r="L237" s="137">
        <f t="shared" si="163"/>
        <v>0</v>
      </c>
      <c r="M237" s="137">
        <f t="shared" si="164"/>
        <v>0</v>
      </c>
      <c r="N237" s="137">
        <f t="shared" si="165"/>
        <v>0</v>
      </c>
      <c r="O237" s="137">
        <f t="shared" si="166"/>
        <v>0</v>
      </c>
      <c r="P237" s="137">
        <f t="shared" si="167"/>
        <v>0</v>
      </c>
      <c r="Q237" s="137">
        <f t="shared" si="168"/>
        <v>0</v>
      </c>
      <c r="R237" s="137">
        <f t="shared" si="169"/>
        <v>0</v>
      </c>
      <c r="S237" s="137">
        <f t="shared" si="170"/>
        <v>0</v>
      </c>
      <c r="T237" s="137">
        <f t="shared" si="171"/>
        <v>0</v>
      </c>
      <c r="U237" s="137">
        <f t="shared" si="172"/>
        <v>0</v>
      </c>
      <c r="V237" s="137">
        <f t="shared" si="173"/>
        <v>0</v>
      </c>
      <c r="W237" s="137">
        <f t="shared" si="174"/>
        <v>0</v>
      </c>
      <c r="X237" s="137">
        <f t="shared" si="175"/>
        <v>0</v>
      </c>
    </row>
    <row r="238" spans="1:24">
      <c r="A238" s="156">
        <f t="shared" si="153"/>
        <v>350</v>
      </c>
      <c r="B238" s="137">
        <f t="shared" si="154"/>
        <v>1040000.4992002395</v>
      </c>
      <c r="C238" s="137">
        <f>IF(Excitation!$L$11="Rear",$AB10*1000/$AA$66*Excitation!$C$11/0.1,0)</f>
        <v>0</v>
      </c>
      <c r="D238" s="157">
        <f t="shared" si="155"/>
        <v>0.8</v>
      </c>
      <c r="E238" s="137">
        <f t="shared" si="156"/>
        <v>0</v>
      </c>
      <c r="F238" s="137">
        <f t="shared" si="157"/>
        <v>0</v>
      </c>
      <c r="G238" s="137">
        <f t="shared" si="158"/>
        <v>0</v>
      </c>
      <c r="H238" s="137">
        <f t="shared" si="159"/>
        <v>0</v>
      </c>
      <c r="I238" s="137">
        <f t="shared" si="160"/>
        <v>0</v>
      </c>
      <c r="J238" s="137">
        <f t="shared" si="161"/>
        <v>0</v>
      </c>
      <c r="K238" s="137">
        <f t="shared" si="162"/>
        <v>0</v>
      </c>
      <c r="L238" s="137">
        <f t="shared" si="163"/>
        <v>0</v>
      </c>
      <c r="M238" s="137">
        <f t="shared" si="164"/>
        <v>0</v>
      </c>
      <c r="N238" s="137">
        <f t="shared" si="165"/>
        <v>0</v>
      </c>
      <c r="O238" s="137">
        <f t="shared" si="166"/>
        <v>0</v>
      </c>
      <c r="P238" s="137">
        <f t="shared" si="167"/>
        <v>0</v>
      </c>
      <c r="Q238" s="137">
        <f t="shared" si="168"/>
        <v>0</v>
      </c>
      <c r="R238" s="137">
        <f t="shared" si="169"/>
        <v>0</v>
      </c>
      <c r="S238" s="137">
        <f t="shared" si="170"/>
        <v>0</v>
      </c>
      <c r="T238" s="137">
        <f t="shared" si="171"/>
        <v>0</v>
      </c>
      <c r="U238" s="137">
        <f t="shared" si="172"/>
        <v>0</v>
      </c>
      <c r="V238" s="137">
        <f t="shared" si="173"/>
        <v>0</v>
      </c>
      <c r="W238" s="137">
        <f t="shared" si="174"/>
        <v>0</v>
      </c>
      <c r="X238" s="137">
        <f t="shared" si="175"/>
        <v>0</v>
      </c>
    </row>
    <row r="239" spans="1:24">
      <c r="A239" s="156">
        <f t="shared" si="153"/>
        <v>370</v>
      </c>
      <c r="B239" s="137">
        <f t="shared" si="154"/>
        <v>697000.11152001785</v>
      </c>
      <c r="C239" s="137">
        <f>IF(Excitation!$L$11="Rear",$AB11*1000/$AA$66*Excitation!$C$11/0.1,0)</f>
        <v>0</v>
      </c>
      <c r="D239" s="157">
        <f t="shared" si="155"/>
        <v>0.84</v>
      </c>
      <c r="E239" s="137">
        <f t="shared" si="156"/>
        <v>0</v>
      </c>
      <c r="F239" s="137">
        <f t="shared" si="157"/>
        <v>0</v>
      </c>
      <c r="G239" s="137">
        <f t="shared" si="158"/>
        <v>0</v>
      </c>
      <c r="H239" s="137">
        <f t="shared" si="159"/>
        <v>0</v>
      </c>
      <c r="I239" s="137">
        <f t="shared" si="160"/>
        <v>0</v>
      </c>
      <c r="J239" s="137">
        <f t="shared" si="161"/>
        <v>0</v>
      </c>
      <c r="K239" s="137">
        <f t="shared" si="162"/>
        <v>0</v>
      </c>
      <c r="L239" s="137">
        <f t="shared" si="163"/>
        <v>0</v>
      </c>
      <c r="M239" s="137">
        <f t="shared" si="164"/>
        <v>0</v>
      </c>
      <c r="N239" s="137">
        <f t="shared" si="165"/>
        <v>0</v>
      </c>
      <c r="O239" s="137">
        <f t="shared" si="166"/>
        <v>0</v>
      </c>
      <c r="P239" s="137">
        <f t="shared" si="167"/>
        <v>0</v>
      </c>
      <c r="Q239" s="137">
        <f t="shared" si="168"/>
        <v>0</v>
      </c>
      <c r="R239" s="137">
        <f t="shared" si="169"/>
        <v>0</v>
      </c>
      <c r="S239" s="137">
        <f t="shared" si="170"/>
        <v>0</v>
      </c>
      <c r="T239" s="137">
        <f t="shared" si="171"/>
        <v>0</v>
      </c>
      <c r="U239" s="137">
        <f t="shared" si="172"/>
        <v>0</v>
      </c>
      <c r="V239" s="137">
        <f t="shared" si="173"/>
        <v>0</v>
      </c>
      <c r="W239" s="137">
        <f t="shared" si="174"/>
        <v>0</v>
      </c>
      <c r="X239" s="137">
        <f t="shared" si="175"/>
        <v>0</v>
      </c>
    </row>
    <row r="240" spans="1:24">
      <c r="A240" s="156">
        <f t="shared" si="153"/>
        <v>390</v>
      </c>
      <c r="B240" s="137">
        <f t="shared" si="154"/>
        <v>149999.9250000375</v>
      </c>
      <c r="C240" s="137">
        <f>IF(Excitation!$L$11="Rear",$AB12*1000/$AA$66*Excitation!$C$11/0.1,0)</f>
        <v>0</v>
      </c>
      <c r="D240" s="157">
        <f t="shared" si="155"/>
        <v>0.88</v>
      </c>
      <c r="E240" s="137">
        <f t="shared" si="156"/>
        <v>0</v>
      </c>
      <c r="F240" s="137">
        <f t="shared" si="157"/>
        <v>0</v>
      </c>
      <c r="G240" s="137">
        <f t="shared" si="158"/>
        <v>0</v>
      </c>
      <c r="H240" s="137">
        <f t="shared" si="159"/>
        <v>0</v>
      </c>
      <c r="I240" s="137">
        <f t="shared" si="160"/>
        <v>0</v>
      </c>
      <c r="J240" s="137">
        <f t="shared" si="161"/>
        <v>0</v>
      </c>
      <c r="K240" s="137">
        <f t="shared" si="162"/>
        <v>0</v>
      </c>
      <c r="L240" s="137">
        <f t="shared" si="163"/>
        <v>0</v>
      </c>
      <c r="M240" s="137">
        <f t="shared" si="164"/>
        <v>0</v>
      </c>
      <c r="N240" s="137">
        <f t="shared" si="165"/>
        <v>0</v>
      </c>
      <c r="O240" s="137">
        <f t="shared" si="166"/>
        <v>0</v>
      </c>
      <c r="P240" s="137">
        <f t="shared" si="167"/>
        <v>0</v>
      </c>
      <c r="Q240" s="137">
        <f t="shared" si="168"/>
        <v>0</v>
      </c>
      <c r="R240" s="137">
        <f t="shared" si="169"/>
        <v>0</v>
      </c>
      <c r="S240" s="137">
        <f t="shared" si="170"/>
        <v>0</v>
      </c>
      <c r="T240" s="137">
        <f t="shared" si="171"/>
        <v>0</v>
      </c>
      <c r="U240" s="137">
        <f t="shared" si="172"/>
        <v>0</v>
      </c>
      <c r="V240" s="137">
        <f t="shared" si="173"/>
        <v>0</v>
      </c>
      <c r="W240" s="137">
        <f t="shared" si="174"/>
        <v>0</v>
      </c>
      <c r="X240" s="137">
        <f t="shared" si="175"/>
        <v>0</v>
      </c>
    </row>
    <row r="241" spans="1:24">
      <c r="A241" s="156">
        <f t="shared" si="153"/>
        <v>410</v>
      </c>
      <c r="B241" s="137">
        <f t="shared" si="154"/>
        <v>67399.978432006901</v>
      </c>
      <c r="C241" s="137">
        <f>IF(Excitation!$L$11="Rear",$AB13*1000/$AA$66*Excitation!$C$11/0.1,0)</f>
        <v>0</v>
      </c>
      <c r="D241" s="157">
        <f t="shared" si="155"/>
        <v>0.91599999999999993</v>
      </c>
      <c r="E241" s="137">
        <f t="shared" si="156"/>
        <v>0</v>
      </c>
      <c r="F241" s="137">
        <f t="shared" si="157"/>
        <v>0</v>
      </c>
      <c r="G241" s="137">
        <f t="shared" si="158"/>
        <v>0</v>
      </c>
      <c r="H241" s="137">
        <f t="shared" si="159"/>
        <v>0</v>
      </c>
      <c r="I241" s="137">
        <f t="shared" si="160"/>
        <v>0</v>
      </c>
      <c r="J241" s="137">
        <f t="shared" si="161"/>
        <v>0</v>
      </c>
      <c r="K241" s="137">
        <f t="shared" si="162"/>
        <v>0</v>
      </c>
      <c r="L241" s="137">
        <f t="shared" si="163"/>
        <v>0</v>
      </c>
      <c r="M241" s="137">
        <f t="shared" si="164"/>
        <v>0</v>
      </c>
      <c r="N241" s="137">
        <f t="shared" si="165"/>
        <v>0</v>
      </c>
      <c r="O241" s="137">
        <f t="shared" si="166"/>
        <v>0</v>
      </c>
      <c r="P241" s="137">
        <f t="shared" si="167"/>
        <v>0</v>
      </c>
      <c r="Q241" s="137">
        <f t="shared" si="168"/>
        <v>0</v>
      </c>
      <c r="R241" s="137">
        <f t="shared" si="169"/>
        <v>0</v>
      </c>
      <c r="S241" s="137">
        <f t="shared" si="170"/>
        <v>0</v>
      </c>
      <c r="T241" s="137">
        <f t="shared" si="171"/>
        <v>0</v>
      </c>
      <c r="U241" s="137">
        <f t="shared" si="172"/>
        <v>0</v>
      </c>
      <c r="V241" s="137">
        <f t="shared" si="173"/>
        <v>0</v>
      </c>
      <c r="W241" s="137">
        <f t="shared" si="174"/>
        <v>0</v>
      </c>
      <c r="X241" s="137">
        <f t="shared" si="175"/>
        <v>0</v>
      </c>
    </row>
    <row r="242" spans="1:24">
      <c r="A242" s="156">
        <f t="shared" si="153"/>
        <v>430</v>
      </c>
      <c r="B242" s="137">
        <f t="shared" si="154"/>
        <v>39200.006272001003</v>
      </c>
      <c r="C242" s="137">
        <f>IF(Excitation!$L$11="Rear",$AB14*1000/$AA$66*Excitation!$C$11/0.1,0)</f>
        <v>0</v>
      </c>
      <c r="D242" s="157">
        <f t="shared" si="155"/>
        <v>0.94799999999999995</v>
      </c>
      <c r="E242" s="137">
        <f t="shared" si="156"/>
        <v>0</v>
      </c>
      <c r="F242" s="137">
        <f t="shared" si="157"/>
        <v>0</v>
      </c>
      <c r="G242" s="137">
        <f t="shared" si="158"/>
        <v>0</v>
      </c>
      <c r="H242" s="137">
        <f t="shared" si="159"/>
        <v>0</v>
      </c>
      <c r="I242" s="137">
        <f t="shared" si="160"/>
        <v>0</v>
      </c>
      <c r="J242" s="137">
        <f t="shared" si="161"/>
        <v>0</v>
      </c>
      <c r="K242" s="137">
        <f t="shared" si="162"/>
        <v>0</v>
      </c>
      <c r="L242" s="137">
        <f t="shared" si="163"/>
        <v>0</v>
      </c>
      <c r="M242" s="137">
        <f t="shared" si="164"/>
        <v>0</v>
      </c>
      <c r="N242" s="137">
        <f t="shared" si="165"/>
        <v>0</v>
      </c>
      <c r="O242" s="137">
        <f t="shared" si="166"/>
        <v>0</v>
      </c>
      <c r="P242" s="137">
        <f t="shared" si="167"/>
        <v>0</v>
      </c>
      <c r="Q242" s="137">
        <f t="shared" si="168"/>
        <v>0</v>
      </c>
      <c r="R242" s="137">
        <f t="shared" si="169"/>
        <v>0</v>
      </c>
      <c r="S242" s="137">
        <f t="shared" si="170"/>
        <v>0</v>
      </c>
      <c r="T242" s="137">
        <f t="shared" si="171"/>
        <v>0</v>
      </c>
      <c r="U242" s="137">
        <f t="shared" si="172"/>
        <v>0</v>
      </c>
      <c r="V242" s="137">
        <f t="shared" si="173"/>
        <v>0</v>
      </c>
      <c r="W242" s="137">
        <f t="shared" si="174"/>
        <v>0</v>
      </c>
      <c r="X242" s="137">
        <f t="shared" si="175"/>
        <v>0</v>
      </c>
    </row>
    <row r="243" spans="1:24">
      <c r="A243" s="156">
        <f t="shared" si="153"/>
        <v>450</v>
      </c>
      <c r="B243" s="137">
        <f t="shared" si="154"/>
        <v>25499.991075003123</v>
      </c>
      <c r="C243" s="137">
        <f>IF(Excitation!$L$11="Rear",$AB15*1000/$AA$66*Excitation!$C$11/0.1,0)</f>
        <v>0</v>
      </c>
      <c r="D243" s="157">
        <f t="shared" si="155"/>
        <v>0.98</v>
      </c>
      <c r="E243" s="137">
        <f t="shared" si="156"/>
        <v>0</v>
      </c>
      <c r="F243" s="137">
        <f t="shared" si="157"/>
        <v>0</v>
      </c>
      <c r="G243" s="137">
        <f t="shared" si="158"/>
        <v>0</v>
      </c>
      <c r="H243" s="137">
        <f t="shared" si="159"/>
        <v>0</v>
      </c>
      <c r="I243" s="137">
        <f t="shared" si="160"/>
        <v>0</v>
      </c>
      <c r="J243" s="137">
        <f t="shared" si="161"/>
        <v>0</v>
      </c>
      <c r="K243" s="137">
        <f t="shared" si="162"/>
        <v>0</v>
      </c>
      <c r="L243" s="137">
        <f t="shared" si="163"/>
        <v>0</v>
      </c>
      <c r="M243" s="137">
        <f t="shared" si="164"/>
        <v>0</v>
      </c>
      <c r="N243" s="137">
        <f t="shared" si="165"/>
        <v>0</v>
      </c>
      <c r="O243" s="137">
        <f t="shared" si="166"/>
        <v>0</v>
      </c>
      <c r="P243" s="137">
        <f t="shared" si="167"/>
        <v>0</v>
      </c>
      <c r="Q243" s="137">
        <f t="shared" si="168"/>
        <v>0</v>
      </c>
      <c r="R243" s="137">
        <f t="shared" si="169"/>
        <v>0</v>
      </c>
      <c r="S243" s="137">
        <f t="shared" si="170"/>
        <v>0</v>
      </c>
      <c r="T243" s="137">
        <f t="shared" si="171"/>
        <v>0</v>
      </c>
      <c r="U243" s="137">
        <f t="shared" si="172"/>
        <v>0</v>
      </c>
      <c r="V243" s="137">
        <f t="shared" si="173"/>
        <v>0</v>
      </c>
      <c r="W243" s="137">
        <f t="shared" si="174"/>
        <v>0</v>
      </c>
      <c r="X243" s="137">
        <f t="shared" si="175"/>
        <v>0</v>
      </c>
    </row>
    <row r="244" spans="1:24">
      <c r="A244" s="156">
        <f t="shared" si="153"/>
        <v>470</v>
      </c>
      <c r="B244" s="137">
        <f t="shared" si="154"/>
        <v>17200.010320006193</v>
      </c>
      <c r="C244" s="137">
        <f>IF(Excitation!$L$11="Rear",$AB16*1000/$AA$66*Excitation!$C$11/0.1,0)</f>
        <v>0</v>
      </c>
      <c r="D244" s="157">
        <f t="shared" si="155"/>
        <v>0.98799999999999999</v>
      </c>
      <c r="E244" s="137">
        <f t="shared" si="156"/>
        <v>0</v>
      </c>
      <c r="F244" s="137">
        <f t="shared" si="157"/>
        <v>0</v>
      </c>
      <c r="G244" s="137">
        <f t="shared" si="158"/>
        <v>0</v>
      </c>
      <c r="H244" s="137">
        <f t="shared" si="159"/>
        <v>0</v>
      </c>
      <c r="I244" s="137">
        <f t="shared" si="160"/>
        <v>0</v>
      </c>
      <c r="J244" s="137">
        <f t="shared" si="161"/>
        <v>0</v>
      </c>
      <c r="K244" s="137">
        <f t="shared" si="162"/>
        <v>0</v>
      </c>
      <c r="L244" s="137">
        <f t="shared" si="163"/>
        <v>0</v>
      </c>
      <c r="M244" s="137">
        <f t="shared" si="164"/>
        <v>0</v>
      </c>
      <c r="N244" s="137">
        <f t="shared" si="165"/>
        <v>0</v>
      </c>
      <c r="O244" s="137">
        <f t="shared" si="166"/>
        <v>0</v>
      </c>
      <c r="P244" s="137">
        <f t="shared" si="167"/>
        <v>0</v>
      </c>
      <c r="Q244" s="137">
        <f t="shared" si="168"/>
        <v>0</v>
      </c>
      <c r="R244" s="137">
        <f t="shared" si="169"/>
        <v>0</v>
      </c>
      <c r="S244" s="137">
        <f t="shared" si="170"/>
        <v>0</v>
      </c>
      <c r="T244" s="137">
        <f t="shared" si="171"/>
        <v>0</v>
      </c>
      <c r="U244" s="137">
        <f t="shared" si="172"/>
        <v>0</v>
      </c>
      <c r="V244" s="137">
        <f t="shared" si="173"/>
        <v>0</v>
      </c>
      <c r="W244" s="137">
        <f t="shared" si="174"/>
        <v>0</v>
      </c>
      <c r="X244" s="137">
        <f t="shared" si="175"/>
        <v>0</v>
      </c>
    </row>
    <row r="245" spans="1:24">
      <c r="A245" s="156">
        <f t="shared" si="153"/>
        <v>490</v>
      </c>
      <c r="B245" s="137">
        <f t="shared" si="154"/>
        <v>12699.993142003703</v>
      </c>
      <c r="C245" s="137">
        <f>IF(Excitation!$L$11="Rear",$AB17*1000/$AA$66*Excitation!$C$11/0.1,0)</f>
        <v>0</v>
      </c>
      <c r="D245" s="157">
        <f t="shared" si="155"/>
        <v>0.996</v>
      </c>
      <c r="E245" s="137">
        <f t="shared" si="156"/>
        <v>0</v>
      </c>
      <c r="F245" s="137">
        <f t="shared" si="157"/>
        <v>0</v>
      </c>
      <c r="G245" s="137">
        <f t="shared" si="158"/>
        <v>0</v>
      </c>
      <c r="H245" s="137">
        <f t="shared" si="159"/>
        <v>0</v>
      </c>
      <c r="I245" s="137">
        <f t="shared" si="160"/>
        <v>0</v>
      </c>
      <c r="J245" s="137">
        <f t="shared" si="161"/>
        <v>0</v>
      </c>
      <c r="K245" s="137">
        <f t="shared" si="162"/>
        <v>0</v>
      </c>
      <c r="L245" s="137">
        <f t="shared" si="163"/>
        <v>0</v>
      </c>
      <c r="M245" s="137">
        <f t="shared" si="164"/>
        <v>0</v>
      </c>
      <c r="N245" s="137">
        <f t="shared" si="165"/>
        <v>0</v>
      </c>
      <c r="O245" s="137">
        <f t="shared" si="166"/>
        <v>0</v>
      </c>
      <c r="P245" s="137">
        <f t="shared" si="167"/>
        <v>0</v>
      </c>
      <c r="Q245" s="137">
        <f t="shared" si="168"/>
        <v>0</v>
      </c>
      <c r="R245" s="137">
        <f t="shared" si="169"/>
        <v>0</v>
      </c>
      <c r="S245" s="137">
        <f t="shared" si="170"/>
        <v>0</v>
      </c>
      <c r="T245" s="137">
        <f t="shared" si="171"/>
        <v>0</v>
      </c>
      <c r="U245" s="137">
        <f t="shared" si="172"/>
        <v>0</v>
      </c>
      <c r="V245" s="137">
        <f t="shared" si="173"/>
        <v>0</v>
      </c>
      <c r="W245" s="137">
        <f t="shared" si="174"/>
        <v>0</v>
      </c>
      <c r="X245" s="137">
        <f t="shared" si="175"/>
        <v>0</v>
      </c>
    </row>
    <row r="246" spans="1:24">
      <c r="A246" s="156">
        <f t="shared" si="153"/>
        <v>510</v>
      </c>
      <c r="B246" s="137">
        <f t="shared" si="154"/>
        <v>9699.979630042777</v>
      </c>
      <c r="C246" s="137">
        <f>IF(Excitation!$L$11="Rear",$AB18*1000/$AA$66*Excitation!$C$11/0.1,0)</f>
        <v>0</v>
      </c>
      <c r="D246" s="157">
        <f t="shared" si="155"/>
        <v>1</v>
      </c>
      <c r="E246" s="137">
        <f t="shared" si="156"/>
        <v>0</v>
      </c>
      <c r="F246" s="137">
        <f t="shared" si="157"/>
        <v>0</v>
      </c>
      <c r="G246" s="137">
        <f t="shared" si="158"/>
        <v>0</v>
      </c>
      <c r="H246" s="137">
        <f t="shared" si="159"/>
        <v>0</v>
      </c>
      <c r="I246" s="137">
        <f t="shared" si="160"/>
        <v>0</v>
      </c>
      <c r="J246" s="137">
        <f t="shared" si="161"/>
        <v>0</v>
      </c>
      <c r="K246" s="137">
        <f t="shared" si="162"/>
        <v>0</v>
      </c>
      <c r="L246" s="137">
        <f t="shared" si="163"/>
        <v>0</v>
      </c>
      <c r="M246" s="137">
        <f t="shared" si="164"/>
        <v>0</v>
      </c>
      <c r="N246" s="137">
        <f t="shared" si="165"/>
        <v>0</v>
      </c>
      <c r="O246" s="137">
        <f t="shared" si="166"/>
        <v>0</v>
      </c>
      <c r="P246" s="137">
        <f t="shared" si="167"/>
        <v>0</v>
      </c>
      <c r="Q246" s="137">
        <f t="shared" si="168"/>
        <v>0</v>
      </c>
      <c r="R246" s="137">
        <f t="shared" si="169"/>
        <v>0</v>
      </c>
      <c r="S246" s="137">
        <f t="shared" si="170"/>
        <v>0</v>
      </c>
      <c r="T246" s="137">
        <f t="shared" si="171"/>
        <v>0</v>
      </c>
      <c r="U246" s="137">
        <f t="shared" si="172"/>
        <v>0</v>
      </c>
      <c r="V246" s="137">
        <f t="shared" si="173"/>
        <v>0</v>
      </c>
      <c r="W246" s="137">
        <f t="shared" si="174"/>
        <v>0</v>
      </c>
      <c r="X246" s="137">
        <f t="shared" si="175"/>
        <v>0</v>
      </c>
    </row>
    <row r="247" spans="1:24">
      <c r="A247" s="156">
        <f t="shared" si="153"/>
        <v>530</v>
      </c>
      <c r="B247" s="137">
        <f t="shared" si="154"/>
        <v>7849.9713476045818</v>
      </c>
      <c r="C247" s="137">
        <f>IF(Excitation!$L$11="Rear",$AB19*1000/$AA$66*Excitation!$C$11/0.1,0)</f>
        <v>0</v>
      </c>
      <c r="D247" s="157">
        <f t="shared" si="155"/>
        <v>1</v>
      </c>
      <c r="E247" s="137">
        <f t="shared" si="156"/>
        <v>0</v>
      </c>
      <c r="F247" s="137">
        <f t="shared" si="157"/>
        <v>0</v>
      </c>
      <c r="G247" s="137">
        <f t="shared" si="158"/>
        <v>0</v>
      </c>
      <c r="H247" s="137">
        <f t="shared" si="159"/>
        <v>0</v>
      </c>
      <c r="I247" s="137">
        <f t="shared" si="160"/>
        <v>0</v>
      </c>
      <c r="J247" s="137">
        <f t="shared" si="161"/>
        <v>0</v>
      </c>
      <c r="K247" s="137">
        <f t="shared" si="162"/>
        <v>0</v>
      </c>
      <c r="L247" s="137">
        <f t="shared" si="163"/>
        <v>0</v>
      </c>
      <c r="M247" s="137">
        <f t="shared" si="164"/>
        <v>0</v>
      </c>
      <c r="N247" s="137">
        <f t="shared" si="165"/>
        <v>0</v>
      </c>
      <c r="O247" s="137">
        <f t="shared" si="166"/>
        <v>0</v>
      </c>
      <c r="P247" s="137">
        <f t="shared" si="167"/>
        <v>0</v>
      </c>
      <c r="Q247" s="137">
        <f t="shared" si="168"/>
        <v>0</v>
      </c>
      <c r="R247" s="137">
        <f t="shared" si="169"/>
        <v>0</v>
      </c>
      <c r="S247" s="137">
        <f t="shared" si="170"/>
        <v>0</v>
      </c>
      <c r="T247" s="137">
        <f t="shared" si="171"/>
        <v>0</v>
      </c>
      <c r="U247" s="137">
        <f t="shared" si="172"/>
        <v>0</v>
      </c>
      <c r="V247" s="137">
        <f t="shared" si="173"/>
        <v>0</v>
      </c>
      <c r="W247" s="137">
        <f t="shared" si="174"/>
        <v>0</v>
      </c>
      <c r="X247" s="137">
        <f t="shared" si="175"/>
        <v>0</v>
      </c>
    </row>
    <row r="248" spans="1:24">
      <c r="A248" s="156">
        <f t="shared" si="153"/>
        <v>550</v>
      </c>
      <c r="B248" s="137">
        <f t="shared" si="154"/>
        <v>6389.9805105594432</v>
      </c>
      <c r="C248" s="137">
        <f>IF(Excitation!$L$11="Rear",$AB20*1000/$AA$66*Excitation!$C$11/0.1,0)</f>
        <v>0</v>
      </c>
      <c r="D248" s="157">
        <f t="shared" si="155"/>
        <v>1</v>
      </c>
      <c r="E248" s="137">
        <f t="shared" si="156"/>
        <v>0</v>
      </c>
      <c r="F248" s="137">
        <f t="shared" si="157"/>
        <v>0</v>
      </c>
      <c r="G248" s="137">
        <f t="shared" si="158"/>
        <v>0</v>
      </c>
      <c r="H248" s="137">
        <f t="shared" si="159"/>
        <v>0</v>
      </c>
      <c r="I248" s="137">
        <f t="shared" si="160"/>
        <v>0</v>
      </c>
      <c r="J248" s="137">
        <f t="shared" si="161"/>
        <v>0</v>
      </c>
      <c r="K248" s="137">
        <f t="shared" si="162"/>
        <v>0</v>
      </c>
      <c r="L248" s="137">
        <f t="shared" si="163"/>
        <v>0</v>
      </c>
      <c r="M248" s="137">
        <f t="shared" si="164"/>
        <v>0</v>
      </c>
      <c r="N248" s="137">
        <f t="shared" si="165"/>
        <v>0</v>
      </c>
      <c r="O248" s="137">
        <f t="shared" si="166"/>
        <v>0</v>
      </c>
      <c r="P248" s="137">
        <f t="shared" si="167"/>
        <v>0</v>
      </c>
      <c r="Q248" s="137">
        <f t="shared" si="168"/>
        <v>0</v>
      </c>
      <c r="R248" s="137">
        <f t="shared" si="169"/>
        <v>0</v>
      </c>
      <c r="S248" s="137">
        <f t="shared" si="170"/>
        <v>0</v>
      </c>
      <c r="T248" s="137">
        <f t="shared" si="171"/>
        <v>0</v>
      </c>
      <c r="U248" s="137">
        <f t="shared" si="172"/>
        <v>0</v>
      </c>
      <c r="V248" s="137">
        <f t="shared" si="173"/>
        <v>0</v>
      </c>
      <c r="W248" s="137">
        <f t="shared" si="174"/>
        <v>0</v>
      </c>
      <c r="X248" s="137">
        <f t="shared" si="175"/>
        <v>0</v>
      </c>
    </row>
    <row r="249" spans="1:24">
      <c r="A249" s="156">
        <f t="shared" si="153"/>
        <v>590</v>
      </c>
      <c r="B249" s="137">
        <f t="shared" si="154"/>
        <v>4490.0030083020156</v>
      </c>
      <c r="C249" s="137">
        <f>IF(Excitation!$L$11="Rear",$AB21*1000/$AA$66*Excitation!$C$11/0.1,0)</f>
        <v>0</v>
      </c>
      <c r="D249" s="157">
        <f t="shared" si="155"/>
        <v>1</v>
      </c>
      <c r="E249" s="137">
        <f t="shared" si="156"/>
        <v>0</v>
      </c>
      <c r="F249" s="137">
        <f t="shared" si="157"/>
        <v>0</v>
      </c>
      <c r="G249" s="137">
        <f t="shared" si="158"/>
        <v>0</v>
      </c>
      <c r="H249" s="137">
        <f t="shared" si="159"/>
        <v>0</v>
      </c>
      <c r="I249" s="137">
        <f t="shared" si="160"/>
        <v>0</v>
      </c>
      <c r="J249" s="137">
        <f t="shared" si="161"/>
        <v>0</v>
      </c>
      <c r="K249" s="137">
        <f t="shared" si="162"/>
        <v>0</v>
      </c>
      <c r="L249" s="137">
        <f t="shared" si="163"/>
        <v>0</v>
      </c>
      <c r="M249" s="137">
        <f t="shared" si="164"/>
        <v>0</v>
      </c>
      <c r="N249" s="137">
        <f t="shared" si="165"/>
        <v>0</v>
      </c>
      <c r="O249" s="137">
        <f t="shared" si="166"/>
        <v>0</v>
      </c>
      <c r="P249" s="137">
        <f t="shared" si="167"/>
        <v>0</v>
      </c>
      <c r="Q249" s="137">
        <f t="shared" si="168"/>
        <v>0</v>
      </c>
      <c r="R249" s="137">
        <f t="shared" si="169"/>
        <v>0</v>
      </c>
      <c r="S249" s="137">
        <f t="shared" si="170"/>
        <v>0</v>
      </c>
      <c r="T249" s="137">
        <f t="shared" si="171"/>
        <v>0</v>
      </c>
      <c r="U249" s="137">
        <f t="shared" si="172"/>
        <v>0</v>
      </c>
      <c r="V249" s="137">
        <f t="shared" si="173"/>
        <v>0</v>
      </c>
      <c r="W249" s="137">
        <f t="shared" si="174"/>
        <v>0</v>
      </c>
      <c r="X249" s="137">
        <f t="shared" si="175"/>
        <v>0</v>
      </c>
    </row>
    <row r="250" spans="1:24">
      <c r="A250" s="156">
        <f t="shared" si="153"/>
        <v>630</v>
      </c>
      <c r="B250" s="137">
        <f t="shared" si="154"/>
        <v>3271.2129984919707</v>
      </c>
      <c r="C250" s="137">
        <f>IF(Excitation!$L$11="Rear",$AB22*1000/$AA$66*Excitation!$C$11/0.1,0)</f>
        <v>0</v>
      </c>
      <c r="D250" s="157">
        <f t="shared" si="155"/>
        <v>1</v>
      </c>
      <c r="E250" s="137">
        <f t="shared" si="156"/>
        <v>0</v>
      </c>
      <c r="F250" s="137">
        <f t="shared" si="157"/>
        <v>0</v>
      </c>
      <c r="G250" s="137">
        <f t="shared" si="158"/>
        <v>0</v>
      </c>
      <c r="H250" s="137">
        <f t="shared" si="159"/>
        <v>0</v>
      </c>
      <c r="I250" s="137">
        <f t="shared" si="160"/>
        <v>0</v>
      </c>
      <c r="J250" s="137">
        <f t="shared" si="161"/>
        <v>0</v>
      </c>
      <c r="K250" s="137">
        <f t="shared" si="162"/>
        <v>0</v>
      </c>
      <c r="L250" s="137">
        <f t="shared" si="163"/>
        <v>0</v>
      </c>
      <c r="M250" s="137">
        <f t="shared" si="164"/>
        <v>0</v>
      </c>
      <c r="N250" s="137">
        <f t="shared" si="165"/>
        <v>0</v>
      </c>
      <c r="O250" s="137">
        <f t="shared" si="166"/>
        <v>0</v>
      </c>
      <c r="P250" s="137">
        <f t="shared" si="167"/>
        <v>0</v>
      </c>
      <c r="Q250" s="137">
        <f t="shared" si="168"/>
        <v>0</v>
      </c>
      <c r="R250" s="137">
        <f t="shared" si="169"/>
        <v>0</v>
      </c>
      <c r="S250" s="137">
        <f t="shared" si="170"/>
        <v>0</v>
      </c>
      <c r="T250" s="137">
        <f t="shared" si="171"/>
        <v>0</v>
      </c>
      <c r="U250" s="137">
        <f t="shared" si="172"/>
        <v>0</v>
      </c>
      <c r="V250" s="137">
        <f t="shared" si="173"/>
        <v>0</v>
      </c>
      <c r="W250" s="137">
        <f t="shared" si="174"/>
        <v>0</v>
      </c>
      <c r="X250" s="137">
        <f t="shared" si="175"/>
        <v>0</v>
      </c>
    </row>
    <row r="251" spans="1:24">
      <c r="A251" s="156">
        <f t="shared" si="153"/>
        <v>670</v>
      </c>
      <c r="B251" s="137">
        <f t="shared" si="154"/>
        <v>2387.843013648911</v>
      </c>
      <c r="C251" s="137">
        <f>IF(Excitation!$L$11="Rear",$AB23*1000/$AA$66*Excitation!$C$11/0.1,0)</f>
        <v>0</v>
      </c>
      <c r="D251" s="157">
        <f t="shared" si="155"/>
        <v>1</v>
      </c>
      <c r="E251" s="137">
        <f t="shared" si="156"/>
        <v>0</v>
      </c>
      <c r="F251" s="137">
        <f t="shared" si="157"/>
        <v>0</v>
      </c>
      <c r="G251" s="137">
        <f t="shared" si="158"/>
        <v>0</v>
      </c>
      <c r="H251" s="137">
        <f t="shared" si="159"/>
        <v>0</v>
      </c>
      <c r="I251" s="137">
        <f t="shared" si="160"/>
        <v>0</v>
      </c>
      <c r="J251" s="137">
        <f t="shared" si="161"/>
        <v>0</v>
      </c>
      <c r="K251" s="137">
        <f t="shared" si="162"/>
        <v>0</v>
      </c>
      <c r="L251" s="137">
        <f t="shared" si="163"/>
        <v>0</v>
      </c>
      <c r="M251" s="137">
        <f t="shared" si="164"/>
        <v>0</v>
      </c>
      <c r="N251" s="137">
        <f t="shared" si="165"/>
        <v>0</v>
      </c>
      <c r="O251" s="137">
        <f t="shared" si="166"/>
        <v>0</v>
      </c>
      <c r="P251" s="137">
        <f t="shared" si="167"/>
        <v>0</v>
      </c>
      <c r="Q251" s="137">
        <f t="shared" si="168"/>
        <v>0</v>
      </c>
      <c r="R251" s="137">
        <f t="shared" si="169"/>
        <v>0</v>
      </c>
      <c r="S251" s="137">
        <f t="shared" si="170"/>
        <v>0</v>
      </c>
      <c r="T251" s="137">
        <f t="shared" si="171"/>
        <v>0</v>
      </c>
      <c r="U251" s="137">
        <f t="shared" si="172"/>
        <v>0</v>
      </c>
      <c r="V251" s="137">
        <f t="shared" si="173"/>
        <v>0</v>
      </c>
      <c r="W251" s="137">
        <f t="shared" si="174"/>
        <v>0</v>
      </c>
      <c r="X251" s="137">
        <f t="shared" si="175"/>
        <v>0</v>
      </c>
    </row>
    <row r="252" spans="1:24">
      <c r="A252" s="156">
        <f t="shared" si="153"/>
        <v>710</v>
      </c>
      <c r="B252" s="137">
        <f t="shared" si="154"/>
        <v>1775.9497335187427</v>
      </c>
      <c r="C252" s="137">
        <f>IF(Excitation!$L$11="Rear",$AB24*1000/$AA$66*Excitation!$C$11/0.1,0)</f>
        <v>0</v>
      </c>
      <c r="D252" s="157">
        <f t="shared" si="155"/>
        <v>0.998</v>
      </c>
      <c r="E252" s="137">
        <f t="shared" si="156"/>
        <v>0</v>
      </c>
      <c r="F252" s="137">
        <f t="shared" si="157"/>
        <v>0</v>
      </c>
      <c r="G252" s="137">
        <f t="shared" si="158"/>
        <v>0</v>
      </c>
      <c r="H252" s="137">
        <f t="shared" si="159"/>
        <v>0</v>
      </c>
      <c r="I252" s="137">
        <f t="shared" si="160"/>
        <v>0</v>
      </c>
      <c r="J252" s="137">
        <f t="shared" si="161"/>
        <v>0</v>
      </c>
      <c r="K252" s="137">
        <f t="shared" si="162"/>
        <v>0</v>
      </c>
      <c r="L252" s="137">
        <f t="shared" si="163"/>
        <v>0</v>
      </c>
      <c r="M252" s="137">
        <f t="shared" si="164"/>
        <v>0</v>
      </c>
      <c r="N252" s="137">
        <f t="shared" si="165"/>
        <v>0</v>
      </c>
      <c r="O252" s="137">
        <f t="shared" si="166"/>
        <v>0</v>
      </c>
      <c r="P252" s="137">
        <f t="shared" si="167"/>
        <v>0</v>
      </c>
      <c r="Q252" s="137">
        <f t="shared" si="168"/>
        <v>0</v>
      </c>
      <c r="R252" s="137">
        <f t="shared" si="169"/>
        <v>0</v>
      </c>
      <c r="S252" s="137">
        <f t="shared" si="170"/>
        <v>0</v>
      </c>
      <c r="T252" s="137">
        <f t="shared" si="171"/>
        <v>0</v>
      </c>
      <c r="U252" s="137">
        <f t="shared" si="172"/>
        <v>0</v>
      </c>
      <c r="V252" s="137">
        <f t="shared" si="173"/>
        <v>0</v>
      </c>
      <c r="W252" s="137">
        <f t="shared" si="174"/>
        <v>0</v>
      </c>
      <c r="X252" s="137">
        <f t="shared" si="175"/>
        <v>0</v>
      </c>
    </row>
    <row r="253" spans="1:24">
      <c r="A253" s="156">
        <f t="shared" si="153"/>
        <v>730</v>
      </c>
      <c r="B253" s="137">
        <f t="shared" si="154"/>
        <v>1540</v>
      </c>
      <c r="C253" s="137">
        <f>IF(Excitation!$L$11="Rear",$AB25*1000/$AA$66*Excitation!$C$11/0.1,0)</f>
        <v>0</v>
      </c>
      <c r="D253" s="157">
        <f t="shared" si="155"/>
        <v>0.99400000000000011</v>
      </c>
      <c r="E253" s="137">
        <f t="shared" si="156"/>
        <v>0</v>
      </c>
      <c r="F253" s="137">
        <f t="shared" si="157"/>
        <v>0</v>
      </c>
      <c r="G253" s="137">
        <f t="shared" si="158"/>
        <v>0</v>
      </c>
      <c r="H253" s="137">
        <f t="shared" si="159"/>
        <v>0</v>
      </c>
      <c r="I253" s="137">
        <f t="shared" si="160"/>
        <v>0</v>
      </c>
      <c r="J253" s="137">
        <f t="shared" si="161"/>
        <v>0</v>
      </c>
      <c r="K253" s="137">
        <f t="shared" si="162"/>
        <v>0</v>
      </c>
      <c r="L253" s="137">
        <f t="shared" si="163"/>
        <v>0</v>
      </c>
      <c r="M253" s="137">
        <f t="shared" si="164"/>
        <v>0</v>
      </c>
      <c r="N253" s="137">
        <f t="shared" si="165"/>
        <v>0</v>
      </c>
      <c r="O253" s="137">
        <f t="shared" si="166"/>
        <v>0</v>
      </c>
      <c r="P253" s="137">
        <f t="shared" si="167"/>
        <v>0</v>
      </c>
      <c r="Q253" s="137">
        <f t="shared" si="168"/>
        <v>0</v>
      </c>
      <c r="R253" s="137">
        <f t="shared" si="169"/>
        <v>0</v>
      </c>
      <c r="S253" s="137">
        <f t="shared" si="170"/>
        <v>0</v>
      </c>
      <c r="T253" s="137">
        <f t="shared" si="171"/>
        <v>0</v>
      </c>
      <c r="U253" s="137">
        <f t="shared" si="172"/>
        <v>0</v>
      </c>
      <c r="V253" s="137">
        <f t="shared" si="173"/>
        <v>0</v>
      </c>
      <c r="W253" s="137">
        <f t="shared" si="174"/>
        <v>0</v>
      </c>
      <c r="X253" s="137">
        <f t="shared" si="175"/>
        <v>0</v>
      </c>
    </row>
    <row r="254" spans="1:24">
      <c r="A254" s="156">
        <f t="shared" si="153"/>
        <v>750</v>
      </c>
      <c r="B254" s="137">
        <f t="shared" si="154"/>
        <v>1300</v>
      </c>
      <c r="C254" s="137">
        <f>IF(Excitation!$L$11="Rear",$AB26*1000/$AA$66*Excitation!$C$11/0.1,0)</f>
        <v>0</v>
      </c>
      <c r="D254" s="157">
        <f t="shared" si="155"/>
        <v>0.99</v>
      </c>
      <c r="E254" s="137">
        <f t="shared" si="156"/>
        <v>0</v>
      </c>
      <c r="F254" s="137">
        <f t="shared" si="157"/>
        <v>0</v>
      </c>
      <c r="G254" s="137">
        <f t="shared" si="158"/>
        <v>0</v>
      </c>
      <c r="H254" s="137">
        <f t="shared" si="159"/>
        <v>0</v>
      </c>
      <c r="I254" s="137">
        <f t="shared" si="160"/>
        <v>0</v>
      </c>
      <c r="J254" s="137">
        <f t="shared" si="161"/>
        <v>0</v>
      </c>
      <c r="K254" s="137">
        <f t="shared" si="162"/>
        <v>0</v>
      </c>
      <c r="L254" s="137">
        <f t="shared" si="163"/>
        <v>0</v>
      </c>
      <c r="M254" s="137">
        <f t="shared" si="164"/>
        <v>0</v>
      </c>
      <c r="N254" s="137">
        <f t="shared" si="165"/>
        <v>0</v>
      </c>
      <c r="O254" s="137">
        <f t="shared" si="166"/>
        <v>0</v>
      </c>
      <c r="P254" s="137">
        <f t="shared" si="167"/>
        <v>0</v>
      </c>
      <c r="Q254" s="137">
        <f t="shared" si="168"/>
        <v>0</v>
      </c>
      <c r="R254" s="137">
        <f t="shared" si="169"/>
        <v>0</v>
      </c>
      <c r="S254" s="137">
        <f t="shared" si="170"/>
        <v>0</v>
      </c>
      <c r="T254" s="137">
        <f t="shared" si="171"/>
        <v>0</v>
      </c>
      <c r="U254" s="137">
        <f t="shared" si="172"/>
        <v>0</v>
      </c>
      <c r="V254" s="137">
        <f t="shared" si="173"/>
        <v>0</v>
      </c>
      <c r="W254" s="137">
        <f t="shared" si="174"/>
        <v>0</v>
      </c>
      <c r="X254" s="137">
        <f t="shared" si="175"/>
        <v>0</v>
      </c>
    </row>
    <row r="255" spans="1:24">
      <c r="A255" s="156">
        <f t="shared" si="153"/>
        <v>770</v>
      </c>
      <c r="B255" s="137">
        <f t="shared" si="154"/>
        <v>1100</v>
      </c>
      <c r="C255" s="137">
        <f>IF(Excitation!$L$11="Rear",$AB27*1000/$AA$66*Excitation!$C$11/0.1,0)</f>
        <v>0</v>
      </c>
      <c r="D255" s="157">
        <f t="shared" si="155"/>
        <v>0.99</v>
      </c>
      <c r="E255" s="137">
        <f t="shared" si="156"/>
        <v>0</v>
      </c>
      <c r="F255" s="137">
        <f t="shared" si="157"/>
        <v>0</v>
      </c>
      <c r="G255" s="137">
        <f t="shared" si="158"/>
        <v>0</v>
      </c>
      <c r="H255" s="137">
        <f t="shared" si="159"/>
        <v>0</v>
      </c>
      <c r="I255" s="137">
        <f t="shared" si="160"/>
        <v>0</v>
      </c>
      <c r="J255" s="137">
        <f t="shared" si="161"/>
        <v>0</v>
      </c>
      <c r="K255" s="137">
        <f t="shared" si="162"/>
        <v>0</v>
      </c>
      <c r="L255" s="137">
        <f t="shared" si="163"/>
        <v>0</v>
      </c>
      <c r="M255" s="137">
        <f t="shared" si="164"/>
        <v>0</v>
      </c>
      <c r="N255" s="137">
        <f t="shared" si="165"/>
        <v>0</v>
      </c>
      <c r="O255" s="137">
        <f t="shared" si="166"/>
        <v>0</v>
      </c>
      <c r="P255" s="137">
        <f t="shared" si="167"/>
        <v>0</v>
      </c>
      <c r="Q255" s="137">
        <f t="shared" si="168"/>
        <v>0</v>
      </c>
      <c r="R255" s="137">
        <f t="shared" si="169"/>
        <v>0</v>
      </c>
      <c r="S255" s="137">
        <f t="shared" si="170"/>
        <v>0</v>
      </c>
      <c r="T255" s="137">
        <f t="shared" si="171"/>
        <v>0</v>
      </c>
      <c r="U255" s="137">
        <f t="shared" si="172"/>
        <v>0</v>
      </c>
      <c r="V255" s="137">
        <f t="shared" si="173"/>
        <v>0</v>
      </c>
      <c r="W255" s="137">
        <f t="shared" si="174"/>
        <v>0</v>
      </c>
      <c r="X255" s="137">
        <f t="shared" si="175"/>
        <v>0</v>
      </c>
    </row>
    <row r="256" spans="1:24">
      <c r="A256" s="156">
        <f t="shared" si="153"/>
        <v>790</v>
      </c>
      <c r="B256" s="137">
        <f t="shared" si="154"/>
        <v>927</v>
      </c>
      <c r="C256" s="137">
        <f>IF(Excitation!$L$11="Rear",$AB28*1000/$AA$66*Excitation!$C$11/0.1,0)</f>
        <v>0</v>
      </c>
      <c r="D256" s="157">
        <f t="shared" si="155"/>
        <v>0.99</v>
      </c>
      <c r="E256" s="137">
        <f t="shared" si="156"/>
        <v>0</v>
      </c>
      <c r="F256" s="137">
        <f t="shared" si="157"/>
        <v>0</v>
      </c>
      <c r="G256" s="137">
        <f t="shared" si="158"/>
        <v>0</v>
      </c>
      <c r="H256" s="137">
        <f t="shared" si="159"/>
        <v>0</v>
      </c>
      <c r="I256" s="137">
        <f t="shared" si="160"/>
        <v>0</v>
      </c>
      <c r="J256" s="137">
        <f t="shared" si="161"/>
        <v>0</v>
      </c>
      <c r="K256" s="137">
        <f t="shared" si="162"/>
        <v>0</v>
      </c>
      <c r="L256" s="137">
        <f t="shared" si="163"/>
        <v>0</v>
      </c>
      <c r="M256" s="137">
        <f t="shared" si="164"/>
        <v>0</v>
      </c>
      <c r="N256" s="137">
        <f t="shared" si="165"/>
        <v>0</v>
      </c>
      <c r="O256" s="137">
        <f t="shared" si="166"/>
        <v>0</v>
      </c>
      <c r="P256" s="137">
        <f t="shared" si="167"/>
        <v>0</v>
      </c>
      <c r="Q256" s="137">
        <f t="shared" si="168"/>
        <v>0</v>
      </c>
      <c r="R256" s="137">
        <f t="shared" si="169"/>
        <v>0</v>
      </c>
      <c r="S256" s="137">
        <f t="shared" si="170"/>
        <v>0</v>
      </c>
      <c r="T256" s="137">
        <f t="shared" si="171"/>
        <v>0</v>
      </c>
      <c r="U256" s="137">
        <f t="shared" si="172"/>
        <v>0</v>
      </c>
      <c r="V256" s="137">
        <f t="shared" si="173"/>
        <v>0</v>
      </c>
      <c r="W256" s="137">
        <f t="shared" si="174"/>
        <v>0</v>
      </c>
      <c r="X256" s="137">
        <f t="shared" si="175"/>
        <v>0</v>
      </c>
    </row>
    <row r="257" spans="1:24">
      <c r="A257" s="156">
        <f t="shared" si="153"/>
        <v>810</v>
      </c>
      <c r="B257" s="137">
        <f t="shared" si="154"/>
        <v>707</v>
      </c>
      <c r="C257" s="137">
        <f>IF(Excitation!$L$11="Rear",$AB29*1000/$AA$66*Excitation!$C$11/0.1,0)</f>
        <v>0</v>
      </c>
      <c r="D257" s="157">
        <f t="shared" si="155"/>
        <v>0.9880000000000001</v>
      </c>
      <c r="E257" s="137">
        <f t="shared" si="156"/>
        <v>0</v>
      </c>
      <c r="F257" s="137">
        <f t="shared" si="157"/>
        <v>0</v>
      </c>
      <c r="G257" s="137">
        <f t="shared" si="158"/>
        <v>0</v>
      </c>
      <c r="H257" s="137">
        <f t="shared" si="159"/>
        <v>0</v>
      </c>
      <c r="I257" s="137">
        <f t="shared" si="160"/>
        <v>0</v>
      </c>
      <c r="J257" s="137">
        <f t="shared" si="161"/>
        <v>0</v>
      </c>
      <c r="K257" s="137">
        <f t="shared" si="162"/>
        <v>0</v>
      </c>
      <c r="L257" s="137">
        <f t="shared" si="163"/>
        <v>0</v>
      </c>
      <c r="M257" s="137">
        <f t="shared" si="164"/>
        <v>0</v>
      </c>
      <c r="N257" s="137">
        <f t="shared" si="165"/>
        <v>0</v>
      </c>
      <c r="O257" s="137">
        <f t="shared" si="166"/>
        <v>0</v>
      </c>
      <c r="P257" s="137">
        <f t="shared" si="167"/>
        <v>0</v>
      </c>
      <c r="Q257" s="137">
        <f t="shared" si="168"/>
        <v>0</v>
      </c>
      <c r="R257" s="137">
        <f t="shared" si="169"/>
        <v>0</v>
      </c>
      <c r="S257" s="137">
        <f t="shared" si="170"/>
        <v>0</v>
      </c>
      <c r="T257" s="137">
        <f t="shared" si="171"/>
        <v>0</v>
      </c>
      <c r="U257" s="137">
        <f t="shared" si="172"/>
        <v>0</v>
      </c>
      <c r="V257" s="137">
        <f t="shared" si="173"/>
        <v>0</v>
      </c>
      <c r="W257" s="137">
        <f t="shared" si="174"/>
        <v>0</v>
      </c>
      <c r="X257" s="137">
        <f t="shared" si="175"/>
        <v>0</v>
      </c>
    </row>
    <row r="258" spans="1:24">
      <c r="A258" s="156">
        <f t="shared" si="153"/>
        <v>830</v>
      </c>
      <c r="B258" s="137">
        <f t="shared" si="154"/>
        <v>646</v>
      </c>
      <c r="C258" s="137">
        <f>IF(Excitation!$L$11="Rear",$AB30*1000/$AA$66*Excitation!$C$11/0.1,0)</f>
        <v>0</v>
      </c>
      <c r="D258" s="157">
        <f t="shared" si="155"/>
        <v>0.9840000000000001</v>
      </c>
      <c r="E258" s="137">
        <f t="shared" si="156"/>
        <v>0</v>
      </c>
      <c r="F258" s="137">
        <f t="shared" si="157"/>
        <v>0</v>
      </c>
      <c r="G258" s="137">
        <f t="shared" si="158"/>
        <v>0</v>
      </c>
      <c r="H258" s="137">
        <f t="shared" si="159"/>
        <v>0</v>
      </c>
      <c r="I258" s="137">
        <f t="shared" si="160"/>
        <v>0</v>
      </c>
      <c r="J258" s="137">
        <f t="shared" si="161"/>
        <v>0</v>
      </c>
      <c r="K258" s="137">
        <f t="shared" si="162"/>
        <v>0</v>
      </c>
      <c r="L258" s="137">
        <f t="shared" si="163"/>
        <v>0</v>
      </c>
      <c r="M258" s="137">
        <f t="shared" si="164"/>
        <v>0</v>
      </c>
      <c r="N258" s="137">
        <f t="shared" si="165"/>
        <v>0</v>
      </c>
      <c r="O258" s="137">
        <f t="shared" si="166"/>
        <v>0</v>
      </c>
      <c r="P258" s="137">
        <f t="shared" si="167"/>
        <v>0</v>
      </c>
      <c r="Q258" s="137">
        <f t="shared" si="168"/>
        <v>0</v>
      </c>
      <c r="R258" s="137">
        <f t="shared" si="169"/>
        <v>0</v>
      </c>
      <c r="S258" s="137">
        <f t="shared" si="170"/>
        <v>0</v>
      </c>
      <c r="T258" s="137">
        <f t="shared" si="171"/>
        <v>0</v>
      </c>
      <c r="U258" s="137">
        <f t="shared" si="172"/>
        <v>0</v>
      </c>
      <c r="V258" s="137">
        <f t="shared" si="173"/>
        <v>0</v>
      </c>
      <c r="W258" s="137">
        <f t="shared" si="174"/>
        <v>0</v>
      </c>
      <c r="X258" s="137">
        <f t="shared" si="175"/>
        <v>0</v>
      </c>
    </row>
    <row r="259" spans="1:24">
      <c r="A259" s="156">
        <f t="shared" si="153"/>
        <v>860</v>
      </c>
      <c r="B259" s="137">
        <f t="shared" si="154"/>
        <v>480.00076800122883</v>
      </c>
      <c r="C259" s="137">
        <f>IF(Excitation!$L$11="Rear",$AB31*1000/$AA$66*Excitation!$C$11/0.1,0)</f>
        <v>0</v>
      </c>
      <c r="D259" s="157">
        <f t="shared" si="155"/>
        <v>0.98</v>
      </c>
      <c r="E259" s="137">
        <f t="shared" si="156"/>
        <v>0</v>
      </c>
      <c r="F259" s="137">
        <f t="shared" si="157"/>
        <v>0</v>
      </c>
      <c r="G259" s="137">
        <f t="shared" si="158"/>
        <v>0</v>
      </c>
      <c r="H259" s="137">
        <f t="shared" si="159"/>
        <v>0</v>
      </c>
      <c r="I259" s="137">
        <f t="shared" si="160"/>
        <v>0</v>
      </c>
      <c r="J259" s="137">
        <f t="shared" si="161"/>
        <v>0</v>
      </c>
      <c r="K259" s="137">
        <f t="shared" si="162"/>
        <v>0</v>
      </c>
      <c r="L259" s="137">
        <f t="shared" si="163"/>
        <v>0</v>
      </c>
      <c r="M259" s="137">
        <f t="shared" si="164"/>
        <v>0</v>
      </c>
      <c r="N259" s="137">
        <f t="shared" si="165"/>
        <v>0</v>
      </c>
      <c r="O259" s="137">
        <f t="shared" si="166"/>
        <v>0</v>
      </c>
      <c r="P259" s="137">
        <f t="shared" si="167"/>
        <v>0</v>
      </c>
      <c r="Q259" s="137">
        <f t="shared" si="168"/>
        <v>0</v>
      </c>
      <c r="R259" s="137">
        <f t="shared" si="169"/>
        <v>0</v>
      </c>
      <c r="S259" s="137">
        <f t="shared" si="170"/>
        <v>0</v>
      </c>
      <c r="T259" s="137">
        <f t="shared" si="171"/>
        <v>0</v>
      </c>
      <c r="U259" s="137">
        <f t="shared" si="172"/>
        <v>0</v>
      </c>
      <c r="V259" s="137">
        <f t="shared" si="173"/>
        <v>0</v>
      </c>
      <c r="W259" s="137">
        <f t="shared" si="174"/>
        <v>0</v>
      </c>
      <c r="X259" s="137">
        <f t="shared" si="175"/>
        <v>0</v>
      </c>
    </row>
    <row r="260" spans="1:24">
      <c r="A260" s="156">
        <f t="shared" si="153"/>
        <v>900</v>
      </c>
      <c r="B260" s="137">
        <f t="shared" si="154"/>
        <v>306</v>
      </c>
      <c r="C260" s="137">
        <f>IF(Excitation!$L$11="Rear",$AB32*1000/$AA$66*Excitation!$C$11/0.1,0)</f>
        <v>0</v>
      </c>
      <c r="D260" s="157">
        <f t="shared" si="155"/>
        <v>0.98</v>
      </c>
      <c r="E260" s="137">
        <f t="shared" si="156"/>
        <v>0</v>
      </c>
      <c r="F260" s="137">
        <f t="shared" si="157"/>
        <v>0</v>
      </c>
      <c r="G260" s="137">
        <f t="shared" si="158"/>
        <v>0</v>
      </c>
      <c r="H260" s="137">
        <f t="shared" si="159"/>
        <v>0</v>
      </c>
      <c r="I260" s="137">
        <f t="shared" si="160"/>
        <v>0</v>
      </c>
      <c r="J260" s="137">
        <f t="shared" si="161"/>
        <v>0</v>
      </c>
      <c r="K260" s="137">
        <f t="shared" si="162"/>
        <v>0</v>
      </c>
      <c r="L260" s="137">
        <f t="shared" si="163"/>
        <v>0</v>
      </c>
      <c r="M260" s="137">
        <f t="shared" si="164"/>
        <v>0</v>
      </c>
      <c r="N260" s="137">
        <f t="shared" si="165"/>
        <v>0</v>
      </c>
      <c r="O260" s="137">
        <f t="shared" si="166"/>
        <v>0</v>
      </c>
      <c r="P260" s="137">
        <f t="shared" si="167"/>
        <v>0</v>
      </c>
      <c r="Q260" s="137">
        <f t="shared" si="168"/>
        <v>0</v>
      </c>
      <c r="R260" s="137">
        <f t="shared" si="169"/>
        <v>0</v>
      </c>
      <c r="S260" s="137">
        <f t="shared" si="170"/>
        <v>0</v>
      </c>
      <c r="T260" s="137">
        <f t="shared" si="171"/>
        <v>0</v>
      </c>
      <c r="U260" s="137">
        <f t="shared" si="172"/>
        <v>0</v>
      </c>
      <c r="V260" s="137">
        <f t="shared" si="173"/>
        <v>0</v>
      </c>
      <c r="W260" s="137">
        <f t="shared" si="174"/>
        <v>0</v>
      </c>
      <c r="X260" s="137">
        <f t="shared" si="175"/>
        <v>0</v>
      </c>
    </row>
    <row r="261" spans="1:24">
      <c r="A261" s="156">
        <f t="shared" si="153"/>
        <v>920</v>
      </c>
      <c r="B261" s="137">
        <f t="shared" si="154"/>
        <v>200</v>
      </c>
      <c r="C261" s="137">
        <f>IF(Excitation!$L$11="Rear",$AB33*1000/$AA$66*Excitation!$C$11/0.1,0)</f>
        <v>0</v>
      </c>
      <c r="D261" s="157">
        <f t="shared" si="155"/>
        <v>0.98</v>
      </c>
      <c r="E261" s="137">
        <f t="shared" si="156"/>
        <v>0</v>
      </c>
      <c r="F261" s="137">
        <f t="shared" si="157"/>
        <v>0</v>
      </c>
      <c r="G261" s="137">
        <f t="shared" si="158"/>
        <v>0</v>
      </c>
      <c r="H261" s="137">
        <f t="shared" si="159"/>
        <v>0</v>
      </c>
      <c r="I261" s="137">
        <f t="shared" si="160"/>
        <v>0</v>
      </c>
      <c r="J261" s="137">
        <f t="shared" si="161"/>
        <v>0</v>
      </c>
      <c r="K261" s="137">
        <f t="shared" si="162"/>
        <v>0</v>
      </c>
      <c r="L261" s="137">
        <f t="shared" si="163"/>
        <v>0</v>
      </c>
      <c r="M261" s="137">
        <f t="shared" si="164"/>
        <v>0</v>
      </c>
      <c r="N261" s="137">
        <f t="shared" si="165"/>
        <v>0</v>
      </c>
      <c r="O261" s="137">
        <f t="shared" si="166"/>
        <v>0</v>
      </c>
      <c r="P261" s="137">
        <f t="shared" si="167"/>
        <v>0</v>
      </c>
      <c r="Q261" s="137">
        <f t="shared" si="168"/>
        <v>0</v>
      </c>
      <c r="R261" s="137">
        <f t="shared" si="169"/>
        <v>0</v>
      </c>
      <c r="S261" s="137">
        <f t="shared" si="170"/>
        <v>0</v>
      </c>
      <c r="T261" s="137">
        <f t="shared" si="171"/>
        <v>0</v>
      </c>
      <c r="U261" s="137">
        <f t="shared" si="172"/>
        <v>0</v>
      </c>
      <c r="V261" s="137">
        <f t="shared" si="173"/>
        <v>0</v>
      </c>
      <c r="W261" s="137">
        <f t="shared" si="174"/>
        <v>0</v>
      </c>
      <c r="X261" s="137">
        <f t="shared" si="175"/>
        <v>0</v>
      </c>
    </row>
    <row r="262" spans="1:24">
      <c r="A262" s="156">
        <f t="shared" si="153"/>
        <v>940</v>
      </c>
      <c r="B262" s="137">
        <f t="shared" si="154"/>
        <v>183</v>
      </c>
      <c r="C262" s="137">
        <f>IF(Excitation!$L$11="Rear",$AB34*1000/$AA$66*Excitation!$C$11/0.1,0)</f>
        <v>0</v>
      </c>
      <c r="D262" s="157">
        <f t="shared" si="155"/>
        <v>0.98</v>
      </c>
      <c r="E262" s="137">
        <f t="shared" si="156"/>
        <v>0</v>
      </c>
      <c r="F262" s="137">
        <f t="shared" si="157"/>
        <v>0</v>
      </c>
      <c r="G262" s="137">
        <f t="shared" si="158"/>
        <v>0</v>
      </c>
      <c r="H262" s="137">
        <f t="shared" si="159"/>
        <v>0</v>
      </c>
      <c r="I262" s="137">
        <f t="shared" si="160"/>
        <v>0</v>
      </c>
      <c r="J262" s="137">
        <f t="shared" si="161"/>
        <v>0</v>
      </c>
      <c r="K262" s="137">
        <f t="shared" si="162"/>
        <v>0</v>
      </c>
      <c r="L262" s="137">
        <f t="shared" si="163"/>
        <v>0</v>
      </c>
      <c r="M262" s="137">
        <f t="shared" si="164"/>
        <v>0</v>
      </c>
      <c r="N262" s="137">
        <f t="shared" si="165"/>
        <v>0</v>
      </c>
      <c r="O262" s="137">
        <f t="shared" si="166"/>
        <v>0</v>
      </c>
      <c r="P262" s="137">
        <f t="shared" si="167"/>
        <v>0</v>
      </c>
      <c r="Q262" s="137">
        <f t="shared" si="168"/>
        <v>0</v>
      </c>
      <c r="R262" s="137">
        <f t="shared" si="169"/>
        <v>0</v>
      </c>
      <c r="S262" s="137">
        <f t="shared" si="170"/>
        <v>0</v>
      </c>
      <c r="T262" s="137">
        <f t="shared" si="171"/>
        <v>0</v>
      </c>
      <c r="U262" s="137">
        <f t="shared" si="172"/>
        <v>0</v>
      </c>
      <c r="V262" s="137">
        <f t="shared" si="173"/>
        <v>0</v>
      </c>
      <c r="W262" s="137">
        <f t="shared" si="174"/>
        <v>0</v>
      </c>
      <c r="X262" s="137">
        <f t="shared" si="175"/>
        <v>0</v>
      </c>
    </row>
    <row r="263" spans="1:24">
      <c r="A263" s="156">
        <f t="shared" si="153"/>
        <v>960</v>
      </c>
      <c r="B263" s="137">
        <f t="shared" si="154"/>
        <v>134</v>
      </c>
      <c r="C263" s="137">
        <f>IF(Excitation!$L$11="Rear",$AB35*1000/$AA$66*Excitation!$C$11/0.1,0)</f>
        <v>0</v>
      </c>
      <c r="D263" s="157">
        <f t="shared" si="155"/>
        <v>0.98</v>
      </c>
      <c r="E263" s="137">
        <f t="shared" si="156"/>
        <v>0</v>
      </c>
      <c r="F263" s="137">
        <f t="shared" si="157"/>
        <v>0</v>
      </c>
      <c r="G263" s="137">
        <f t="shared" si="158"/>
        <v>0</v>
      </c>
      <c r="H263" s="137">
        <f t="shared" si="159"/>
        <v>0</v>
      </c>
      <c r="I263" s="137">
        <f t="shared" si="160"/>
        <v>0</v>
      </c>
      <c r="J263" s="137">
        <f t="shared" si="161"/>
        <v>0</v>
      </c>
      <c r="K263" s="137">
        <f t="shared" si="162"/>
        <v>0</v>
      </c>
      <c r="L263" s="137">
        <f t="shared" si="163"/>
        <v>0</v>
      </c>
      <c r="M263" s="137">
        <f t="shared" si="164"/>
        <v>0</v>
      </c>
      <c r="N263" s="137">
        <f t="shared" si="165"/>
        <v>0</v>
      </c>
      <c r="O263" s="137">
        <f t="shared" si="166"/>
        <v>0</v>
      </c>
      <c r="P263" s="137">
        <f t="shared" si="167"/>
        <v>0</v>
      </c>
      <c r="Q263" s="137">
        <f t="shared" si="168"/>
        <v>0</v>
      </c>
      <c r="R263" s="137">
        <f t="shared" si="169"/>
        <v>0</v>
      </c>
      <c r="S263" s="137">
        <f t="shared" si="170"/>
        <v>0</v>
      </c>
      <c r="T263" s="137">
        <f t="shared" si="171"/>
        <v>0</v>
      </c>
      <c r="U263" s="137">
        <f t="shared" si="172"/>
        <v>0</v>
      </c>
      <c r="V263" s="137">
        <f t="shared" si="173"/>
        <v>0</v>
      </c>
      <c r="W263" s="137">
        <f t="shared" si="174"/>
        <v>0</v>
      </c>
      <c r="X263" s="137">
        <f t="shared" si="175"/>
        <v>0</v>
      </c>
    </row>
    <row r="264" spans="1:24">
      <c r="A264" s="156">
        <f t="shared" si="153"/>
        <v>990</v>
      </c>
      <c r="B264" s="137">
        <f t="shared" si="154"/>
        <v>79.2</v>
      </c>
      <c r="C264" s="137">
        <f>IF(Excitation!$L$11="Rear",$AB36*1000/$AA$66*Excitation!$C$11/0.1,0)</f>
        <v>0</v>
      </c>
      <c r="D264" s="157">
        <f t="shared" si="155"/>
        <v>0.98</v>
      </c>
      <c r="E264" s="137">
        <f t="shared" si="156"/>
        <v>0</v>
      </c>
      <c r="F264" s="137">
        <f t="shared" si="157"/>
        <v>0</v>
      </c>
      <c r="G264" s="137">
        <f t="shared" si="158"/>
        <v>0</v>
      </c>
      <c r="H264" s="137">
        <f t="shared" si="159"/>
        <v>0</v>
      </c>
      <c r="I264" s="137">
        <f t="shared" si="160"/>
        <v>0</v>
      </c>
      <c r="J264" s="137">
        <f t="shared" si="161"/>
        <v>0</v>
      </c>
      <c r="K264" s="137">
        <f t="shared" si="162"/>
        <v>0</v>
      </c>
      <c r="L264" s="137">
        <f t="shared" si="163"/>
        <v>0</v>
      </c>
      <c r="M264" s="137">
        <f t="shared" si="164"/>
        <v>0</v>
      </c>
      <c r="N264" s="137">
        <f t="shared" si="165"/>
        <v>0</v>
      </c>
      <c r="O264" s="137">
        <f t="shared" si="166"/>
        <v>0</v>
      </c>
      <c r="P264" s="137">
        <f t="shared" si="167"/>
        <v>0</v>
      </c>
      <c r="Q264" s="137">
        <f t="shared" si="168"/>
        <v>0</v>
      </c>
      <c r="R264" s="137">
        <f t="shared" si="169"/>
        <v>0</v>
      </c>
      <c r="S264" s="137">
        <f t="shared" si="170"/>
        <v>0</v>
      </c>
      <c r="T264" s="137">
        <f t="shared" si="171"/>
        <v>0</v>
      </c>
      <c r="U264" s="137">
        <f t="shared" si="172"/>
        <v>0</v>
      </c>
      <c r="V264" s="137">
        <f t="shared" si="173"/>
        <v>0</v>
      </c>
      <c r="W264" s="137">
        <f t="shared" si="174"/>
        <v>0</v>
      </c>
      <c r="X264" s="137">
        <f t="shared" si="175"/>
        <v>0</v>
      </c>
    </row>
    <row r="265" spans="1:24">
      <c r="A265" s="156">
        <f t="shared" si="153"/>
        <v>1070</v>
      </c>
      <c r="B265" s="137">
        <f t="shared" si="154"/>
        <v>8</v>
      </c>
      <c r="C265" s="137">
        <f>IF(Excitation!$L$11="Rear",$AB37*1000/$AA$66*Excitation!$C$11/0.1,0)</f>
        <v>0</v>
      </c>
      <c r="D265" s="157">
        <f t="shared" si="155"/>
        <v>0.97</v>
      </c>
      <c r="E265" s="137">
        <f t="shared" si="156"/>
        <v>0</v>
      </c>
      <c r="F265" s="137">
        <f t="shared" si="157"/>
        <v>0</v>
      </c>
      <c r="G265" s="137">
        <f t="shared" si="158"/>
        <v>0</v>
      </c>
      <c r="H265" s="137">
        <f t="shared" si="159"/>
        <v>0</v>
      </c>
      <c r="I265" s="137">
        <f t="shared" si="160"/>
        <v>0</v>
      </c>
      <c r="J265" s="137">
        <f t="shared" si="161"/>
        <v>0</v>
      </c>
      <c r="K265" s="137">
        <f t="shared" si="162"/>
        <v>0</v>
      </c>
      <c r="L265" s="137">
        <f t="shared" si="163"/>
        <v>0</v>
      </c>
      <c r="M265" s="137">
        <f t="shared" si="164"/>
        <v>0</v>
      </c>
      <c r="N265" s="137">
        <f t="shared" si="165"/>
        <v>0</v>
      </c>
      <c r="O265" s="137">
        <f t="shared" si="166"/>
        <v>0</v>
      </c>
      <c r="P265" s="137">
        <f t="shared" si="167"/>
        <v>0</v>
      </c>
      <c r="Q265" s="137">
        <f t="shared" si="168"/>
        <v>0</v>
      </c>
      <c r="R265" s="137">
        <f t="shared" si="169"/>
        <v>0</v>
      </c>
      <c r="S265" s="137">
        <f t="shared" si="170"/>
        <v>0</v>
      </c>
      <c r="T265" s="137">
        <f t="shared" si="171"/>
        <v>0</v>
      </c>
      <c r="U265" s="137">
        <f t="shared" si="172"/>
        <v>0</v>
      </c>
      <c r="V265" s="137">
        <f t="shared" si="173"/>
        <v>0</v>
      </c>
      <c r="W265" s="137">
        <f t="shared" si="174"/>
        <v>0</v>
      </c>
      <c r="X265" s="137">
        <f t="shared" si="175"/>
        <v>0</v>
      </c>
    </row>
    <row r="266" spans="1:24">
      <c r="A266" s="156">
        <f t="shared" ref="A266:A292" si="176">Z38</f>
        <v>1120</v>
      </c>
      <c r="B266" s="137">
        <f t="shared" ref="B266:B292" si="177">AC38</f>
        <v>2</v>
      </c>
      <c r="C266" s="137">
        <f>IF(Excitation!$L$11="Rear",$AB38*1000/$AA$66*Excitation!$C$11/0.1,0)</f>
        <v>0</v>
      </c>
      <c r="D266" s="157">
        <f t="shared" ref="D266:D292" si="178">AJ38</f>
        <v>0.96599999999999997</v>
      </c>
      <c r="E266" s="137">
        <f t="shared" si="156"/>
        <v>0</v>
      </c>
      <c r="F266" s="137">
        <f t="shared" si="157"/>
        <v>0</v>
      </c>
      <c r="G266" s="137">
        <f t="shared" si="158"/>
        <v>0</v>
      </c>
      <c r="H266" s="137">
        <f t="shared" si="159"/>
        <v>0</v>
      </c>
      <c r="I266" s="137">
        <f t="shared" si="160"/>
        <v>0</v>
      </c>
      <c r="J266" s="137">
        <f t="shared" si="161"/>
        <v>0</v>
      </c>
      <c r="K266" s="137">
        <f t="shared" si="162"/>
        <v>0</v>
      </c>
      <c r="L266" s="137">
        <f t="shared" si="163"/>
        <v>0</v>
      </c>
      <c r="M266" s="137">
        <f t="shared" si="164"/>
        <v>0</v>
      </c>
      <c r="N266" s="137">
        <f t="shared" si="165"/>
        <v>0</v>
      </c>
      <c r="O266" s="137">
        <f t="shared" si="166"/>
        <v>0</v>
      </c>
      <c r="P266" s="137">
        <f t="shared" si="167"/>
        <v>0</v>
      </c>
      <c r="Q266" s="137">
        <f t="shared" si="168"/>
        <v>0</v>
      </c>
      <c r="R266" s="137">
        <f t="shared" si="169"/>
        <v>0</v>
      </c>
      <c r="S266" s="137">
        <f t="shared" si="170"/>
        <v>0</v>
      </c>
      <c r="T266" s="137">
        <f t="shared" si="171"/>
        <v>0</v>
      </c>
      <c r="U266" s="137">
        <f t="shared" si="172"/>
        <v>0</v>
      </c>
      <c r="V266" s="137">
        <f t="shared" si="173"/>
        <v>0</v>
      </c>
      <c r="W266" s="137">
        <f t="shared" si="174"/>
        <v>0</v>
      </c>
      <c r="X266" s="137">
        <f t="shared" si="175"/>
        <v>0</v>
      </c>
    </row>
    <row r="267" spans="1:24">
      <c r="A267" s="156">
        <f t="shared" si="176"/>
        <v>1140</v>
      </c>
      <c r="B267" s="137">
        <f t="shared" si="177"/>
        <v>1</v>
      </c>
      <c r="C267" s="137">
        <f>IF(Excitation!$L$11="Rear",$AB39*1000/$AA$66*Excitation!$C$11/0.1,0)</f>
        <v>0</v>
      </c>
      <c r="D267" s="157">
        <f t="shared" si="178"/>
        <v>0.96199999999999986</v>
      </c>
      <c r="E267" s="137">
        <f t="shared" si="156"/>
        <v>0</v>
      </c>
      <c r="F267" s="137">
        <f t="shared" si="157"/>
        <v>0</v>
      </c>
      <c r="G267" s="137">
        <f t="shared" si="158"/>
        <v>0</v>
      </c>
      <c r="H267" s="137">
        <f t="shared" si="159"/>
        <v>0</v>
      </c>
      <c r="I267" s="137">
        <f t="shared" si="160"/>
        <v>0</v>
      </c>
      <c r="J267" s="137">
        <f t="shared" si="161"/>
        <v>0</v>
      </c>
      <c r="K267" s="137">
        <f t="shared" si="162"/>
        <v>0</v>
      </c>
      <c r="L267" s="137">
        <f t="shared" si="163"/>
        <v>0</v>
      </c>
      <c r="M267" s="137">
        <f t="shared" si="164"/>
        <v>0</v>
      </c>
      <c r="N267" s="137">
        <f t="shared" si="165"/>
        <v>0</v>
      </c>
      <c r="O267" s="137">
        <f t="shared" si="166"/>
        <v>0</v>
      </c>
      <c r="P267" s="137">
        <f t="shared" si="167"/>
        <v>0</v>
      </c>
      <c r="Q267" s="137">
        <f t="shared" si="168"/>
        <v>0</v>
      </c>
      <c r="R267" s="137">
        <f t="shared" si="169"/>
        <v>0</v>
      </c>
      <c r="S267" s="137">
        <f t="shared" si="170"/>
        <v>0</v>
      </c>
      <c r="T267" s="137">
        <f t="shared" si="171"/>
        <v>0</v>
      </c>
      <c r="U267" s="137">
        <f t="shared" si="172"/>
        <v>0</v>
      </c>
      <c r="V267" s="137">
        <f t="shared" si="173"/>
        <v>0</v>
      </c>
      <c r="W267" s="137">
        <f t="shared" si="174"/>
        <v>0</v>
      </c>
      <c r="X267" s="137">
        <f t="shared" si="175"/>
        <v>0</v>
      </c>
    </row>
    <row r="268" spans="1:24">
      <c r="A268" s="156">
        <f t="shared" si="176"/>
        <v>1180</v>
      </c>
      <c r="B268" s="137">
        <f t="shared" si="177"/>
        <v>6.5000065000064999E-2</v>
      </c>
      <c r="C268" s="137">
        <f>IF(Excitation!$L$11="Rear",$AB40*1000/$AA$66*Excitation!$C$11/0.1,0)</f>
        <v>0</v>
      </c>
      <c r="D268" s="157">
        <f t="shared" si="178"/>
        <v>0.96</v>
      </c>
      <c r="E268" s="137">
        <f t="shared" si="156"/>
        <v>0</v>
      </c>
      <c r="F268" s="137">
        <f t="shared" si="157"/>
        <v>0</v>
      </c>
      <c r="G268" s="137">
        <f t="shared" si="158"/>
        <v>0</v>
      </c>
      <c r="H268" s="137">
        <f t="shared" si="159"/>
        <v>0</v>
      </c>
      <c r="I268" s="137">
        <f t="shared" si="160"/>
        <v>0</v>
      </c>
      <c r="J268" s="137">
        <f t="shared" si="161"/>
        <v>0</v>
      </c>
      <c r="K268" s="137">
        <f t="shared" si="162"/>
        <v>0</v>
      </c>
      <c r="L268" s="137">
        <f t="shared" si="163"/>
        <v>0</v>
      </c>
      <c r="M268" s="137">
        <f t="shared" si="164"/>
        <v>0</v>
      </c>
      <c r="N268" s="137">
        <f t="shared" si="165"/>
        <v>0</v>
      </c>
      <c r="O268" s="137">
        <f t="shared" si="166"/>
        <v>0</v>
      </c>
      <c r="P268" s="137">
        <f t="shared" si="167"/>
        <v>0</v>
      </c>
      <c r="Q268" s="137">
        <f t="shared" si="168"/>
        <v>0</v>
      </c>
      <c r="R268" s="137">
        <f t="shared" si="169"/>
        <v>0</v>
      </c>
      <c r="S268" s="137">
        <f t="shared" si="170"/>
        <v>0</v>
      </c>
      <c r="T268" s="137">
        <f t="shared" si="171"/>
        <v>0</v>
      </c>
      <c r="U268" s="137">
        <f t="shared" si="172"/>
        <v>0</v>
      </c>
      <c r="V268" s="137">
        <f t="shared" si="173"/>
        <v>0</v>
      </c>
      <c r="W268" s="137">
        <f t="shared" si="174"/>
        <v>0</v>
      </c>
      <c r="X268" s="137">
        <f t="shared" si="175"/>
        <v>0</v>
      </c>
    </row>
    <row r="269" spans="1:24">
      <c r="A269" s="156">
        <f t="shared" si="176"/>
        <v>1220</v>
      </c>
      <c r="B269" s="137">
        <f t="shared" si="177"/>
        <v>8.2000000000000007E-3</v>
      </c>
      <c r="C269" s="137">
        <f>IF(Excitation!$L$11="Rear",$AB41*1000/$AA$66*Excitation!$C$11/0.1,0)</f>
        <v>0</v>
      </c>
      <c r="D269" s="157">
        <f t="shared" si="178"/>
        <v>0.95999999807999969</v>
      </c>
      <c r="E269" s="137">
        <f t="shared" si="156"/>
        <v>0</v>
      </c>
      <c r="F269" s="137">
        <f t="shared" si="157"/>
        <v>0</v>
      </c>
      <c r="G269" s="137">
        <f t="shared" si="158"/>
        <v>0</v>
      </c>
      <c r="H269" s="137">
        <f t="shared" si="159"/>
        <v>0</v>
      </c>
      <c r="I269" s="137">
        <f t="shared" si="160"/>
        <v>0</v>
      </c>
      <c r="J269" s="137">
        <f t="shared" si="161"/>
        <v>0</v>
      </c>
      <c r="K269" s="137">
        <f t="shared" si="162"/>
        <v>0</v>
      </c>
      <c r="L269" s="137">
        <f t="shared" si="163"/>
        <v>0</v>
      </c>
      <c r="M269" s="137">
        <f t="shared" si="164"/>
        <v>0</v>
      </c>
      <c r="N269" s="137">
        <f t="shared" si="165"/>
        <v>0</v>
      </c>
      <c r="O269" s="137">
        <f t="shared" si="166"/>
        <v>0</v>
      </c>
      <c r="P269" s="137">
        <f t="shared" si="167"/>
        <v>0</v>
      </c>
      <c r="Q269" s="137">
        <f t="shared" si="168"/>
        <v>0</v>
      </c>
      <c r="R269" s="137">
        <f t="shared" si="169"/>
        <v>0</v>
      </c>
      <c r="S269" s="137">
        <f t="shared" si="170"/>
        <v>0</v>
      </c>
      <c r="T269" s="137">
        <f t="shared" si="171"/>
        <v>0</v>
      </c>
      <c r="U269" s="137">
        <f t="shared" si="172"/>
        <v>0</v>
      </c>
      <c r="V269" s="137">
        <f t="shared" si="173"/>
        <v>0</v>
      </c>
      <c r="W269" s="137">
        <f t="shared" si="174"/>
        <v>0</v>
      </c>
      <c r="X269" s="137">
        <f t="shared" si="175"/>
        <v>0</v>
      </c>
    </row>
    <row r="270" spans="1:24">
      <c r="A270" s="156">
        <f t="shared" si="176"/>
        <v>1280</v>
      </c>
      <c r="B270" s="137">
        <f t="shared" si="177"/>
        <v>1.2E-4</v>
      </c>
      <c r="C270" s="137">
        <f>IF(Excitation!$L$11="Rear",$AB42*1000/$AA$66*Excitation!$C$11/0.1,0)</f>
        <v>0</v>
      </c>
      <c r="D270" s="157">
        <f t="shared" si="178"/>
        <v>0.959999992319999</v>
      </c>
      <c r="E270" s="137">
        <f t="shared" si="156"/>
        <v>0</v>
      </c>
      <c r="F270" s="137">
        <f t="shared" si="157"/>
        <v>0</v>
      </c>
      <c r="G270" s="137">
        <f t="shared" si="158"/>
        <v>0</v>
      </c>
      <c r="H270" s="137">
        <f t="shared" si="159"/>
        <v>0</v>
      </c>
      <c r="I270" s="137">
        <f t="shared" si="160"/>
        <v>0</v>
      </c>
      <c r="J270" s="137">
        <f t="shared" si="161"/>
        <v>0</v>
      </c>
      <c r="K270" s="137">
        <f t="shared" si="162"/>
        <v>0</v>
      </c>
      <c r="L270" s="137">
        <f t="shared" si="163"/>
        <v>0</v>
      </c>
      <c r="M270" s="137">
        <f t="shared" si="164"/>
        <v>0</v>
      </c>
      <c r="N270" s="137">
        <f t="shared" si="165"/>
        <v>0</v>
      </c>
      <c r="O270" s="137">
        <f t="shared" si="166"/>
        <v>0</v>
      </c>
      <c r="P270" s="137">
        <f t="shared" si="167"/>
        <v>0</v>
      </c>
      <c r="Q270" s="137">
        <f t="shared" si="168"/>
        <v>0</v>
      </c>
      <c r="R270" s="137">
        <f t="shared" si="169"/>
        <v>0</v>
      </c>
      <c r="S270" s="137">
        <f t="shared" si="170"/>
        <v>0</v>
      </c>
      <c r="T270" s="137">
        <f t="shared" si="171"/>
        <v>0</v>
      </c>
      <c r="U270" s="137">
        <f t="shared" si="172"/>
        <v>0</v>
      </c>
      <c r="V270" s="137">
        <f t="shared" si="173"/>
        <v>0</v>
      </c>
      <c r="W270" s="137">
        <f t="shared" si="174"/>
        <v>0</v>
      </c>
      <c r="X270" s="137">
        <f t="shared" si="175"/>
        <v>0</v>
      </c>
    </row>
    <row r="271" spans="1:24">
      <c r="A271" s="156">
        <f t="shared" si="176"/>
        <v>1360</v>
      </c>
      <c r="B271" s="137">
        <f t="shared" si="177"/>
        <v>9.9999999999999995E-7</v>
      </c>
      <c r="C271" s="137">
        <f>IF(Excitation!$L$11="Rear",$AB43*1000/$AA$66*Excitation!$C$11/0.1,0)</f>
        <v>0</v>
      </c>
      <c r="D271" s="157">
        <f t="shared" si="178"/>
        <v>0.95999998463999814</v>
      </c>
      <c r="E271" s="137">
        <f t="shared" si="156"/>
        <v>0</v>
      </c>
      <c r="F271" s="137">
        <f t="shared" si="157"/>
        <v>0</v>
      </c>
      <c r="G271" s="137">
        <f t="shared" si="158"/>
        <v>0</v>
      </c>
      <c r="H271" s="137">
        <f t="shared" si="159"/>
        <v>0</v>
      </c>
      <c r="I271" s="137">
        <f t="shared" si="160"/>
        <v>0</v>
      </c>
      <c r="J271" s="137">
        <f t="shared" si="161"/>
        <v>0</v>
      </c>
      <c r="K271" s="137">
        <f t="shared" si="162"/>
        <v>0</v>
      </c>
      <c r="L271" s="137">
        <f t="shared" si="163"/>
        <v>0</v>
      </c>
      <c r="M271" s="137">
        <f t="shared" si="164"/>
        <v>0</v>
      </c>
      <c r="N271" s="137">
        <f t="shared" si="165"/>
        <v>0</v>
      </c>
      <c r="O271" s="137">
        <f t="shared" si="166"/>
        <v>0</v>
      </c>
      <c r="P271" s="137">
        <f t="shared" si="167"/>
        <v>0</v>
      </c>
      <c r="Q271" s="137">
        <f t="shared" si="168"/>
        <v>0</v>
      </c>
      <c r="R271" s="137">
        <f t="shared" si="169"/>
        <v>0</v>
      </c>
      <c r="S271" s="137">
        <f t="shared" si="170"/>
        <v>0</v>
      </c>
      <c r="T271" s="137">
        <f t="shared" si="171"/>
        <v>0</v>
      </c>
      <c r="U271" s="137">
        <f t="shared" si="172"/>
        <v>0</v>
      </c>
      <c r="V271" s="137">
        <f t="shared" si="173"/>
        <v>0</v>
      </c>
      <c r="W271" s="137">
        <f t="shared" si="174"/>
        <v>0</v>
      </c>
      <c r="X271" s="137">
        <f t="shared" si="175"/>
        <v>0</v>
      </c>
    </row>
    <row r="272" spans="1:24">
      <c r="A272" s="156">
        <f t="shared" si="176"/>
        <v>1460</v>
      </c>
      <c r="B272" s="137">
        <f t="shared" si="177"/>
        <v>9.9999999999999995E-7</v>
      </c>
      <c r="C272" s="137">
        <f>IF(Excitation!$L$11="Rear",$AB44*1000/$AA$66*Excitation!$C$11/0.1,0)</f>
        <v>0</v>
      </c>
      <c r="D272" s="157">
        <f t="shared" si="178"/>
        <v>0.95999997503999701</v>
      </c>
      <c r="E272" s="137">
        <f t="shared" si="156"/>
        <v>0</v>
      </c>
      <c r="F272" s="137">
        <f t="shared" si="157"/>
        <v>0</v>
      </c>
      <c r="G272" s="137">
        <f t="shared" si="158"/>
        <v>0</v>
      </c>
      <c r="H272" s="137">
        <f t="shared" si="159"/>
        <v>0</v>
      </c>
      <c r="I272" s="137">
        <f t="shared" si="160"/>
        <v>0</v>
      </c>
      <c r="J272" s="137">
        <f t="shared" si="161"/>
        <v>0</v>
      </c>
      <c r="K272" s="137">
        <f t="shared" si="162"/>
        <v>0</v>
      </c>
      <c r="L272" s="137">
        <f t="shared" si="163"/>
        <v>0</v>
      </c>
      <c r="M272" s="137">
        <f t="shared" si="164"/>
        <v>0</v>
      </c>
      <c r="N272" s="137">
        <f t="shared" si="165"/>
        <v>0</v>
      </c>
      <c r="O272" s="137">
        <f t="shared" si="166"/>
        <v>0</v>
      </c>
      <c r="P272" s="137">
        <f t="shared" si="167"/>
        <v>0</v>
      </c>
      <c r="Q272" s="137">
        <f t="shared" si="168"/>
        <v>0</v>
      </c>
      <c r="R272" s="137">
        <f t="shared" si="169"/>
        <v>0</v>
      </c>
      <c r="S272" s="137">
        <f t="shared" si="170"/>
        <v>0</v>
      </c>
      <c r="T272" s="137">
        <f t="shared" si="171"/>
        <v>0</v>
      </c>
      <c r="U272" s="137">
        <f t="shared" si="172"/>
        <v>0</v>
      </c>
      <c r="V272" s="137">
        <f t="shared" si="173"/>
        <v>0</v>
      </c>
      <c r="W272" s="137">
        <f t="shared" si="174"/>
        <v>0</v>
      </c>
      <c r="X272" s="137">
        <f t="shared" si="175"/>
        <v>0</v>
      </c>
    </row>
    <row r="273" spans="1:24">
      <c r="A273" s="156">
        <f t="shared" si="176"/>
        <v>1540</v>
      </c>
      <c r="B273" s="137">
        <f t="shared" si="177"/>
        <v>9.9999999999999995E-7</v>
      </c>
      <c r="C273" s="137">
        <f>IF(Excitation!$L$11="Rear",$AB45*1000/$AA$66*Excitation!$C$11/0.1,0)</f>
        <v>0</v>
      </c>
      <c r="D273" s="157">
        <f t="shared" si="178"/>
        <v>0.95999996735999615</v>
      </c>
      <c r="E273" s="137">
        <f t="shared" si="156"/>
        <v>0</v>
      </c>
      <c r="F273" s="137">
        <f t="shared" si="157"/>
        <v>0</v>
      </c>
      <c r="G273" s="137">
        <f t="shared" si="158"/>
        <v>0</v>
      </c>
      <c r="H273" s="137">
        <f t="shared" si="159"/>
        <v>0</v>
      </c>
      <c r="I273" s="137">
        <f t="shared" si="160"/>
        <v>0</v>
      </c>
      <c r="J273" s="137">
        <f t="shared" si="161"/>
        <v>0</v>
      </c>
      <c r="K273" s="137">
        <f t="shared" si="162"/>
        <v>0</v>
      </c>
      <c r="L273" s="137">
        <f t="shared" si="163"/>
        <v>0</v>
      </c>
      <c r="M273" s="137">
        <f t="shared" si="164"/>
        <v>0</v>
      </c>
      <c r="N273" s="137">
        <f t="shared" si="165"/>
        <v>0</v>
      </c>
      <c r="O273" s="137">
        <f t="shared" si="166"/>
        <v>0</v>
      </c>
      <c r="P273" s="137">
        <f t="shared" si="167"/>
        <v>0</v>
      </c>
      <c r="Q273" s="137">
        <f t="shared" si="168"/>
        <v>0</v>
      </c>
      <c r="R273" s="137">
        <f t="shared" si="169"/>
        <v>0</v>
      </c>
      <c r="S273" s="137">
        <f t="shared" si="170"/>
        <v>0</v>
      </c>
      <c r="T273" s="137">
        <f t="shared" si="171"/>
        <v>0</v>
      </c>
      <c r="U273" s="137">
        <f t="shared" si="172"/>
        <v>0</v>
      </c>
      <c r="V273" s="137">
        <f t="shared" si="173"/>
        <v>0</v>
      </c>
      <c r="W273" s="137">
        <f t="shared" si="174"/>
        <v>0</v>
      </c>
      <c r="X273" s="137">
        <f t="shared" si="175"/>
        <v>0</v>
      </c>
    </row>
    <row r="274" spans="1:24">
      <c r="A274" s="156">
        <f t="shared" si="176"/>
        <v>1580</v>
      </c>
      <c r="B274" s="137">
        <f t="shared" si="177"/>
        <v>9.9999999999999995E-7</v>
      </c>
      <c r="C274" s="137">
        <f>IF(Excitation!$L$11="Rear",$AB46*1000/$AA$66*Excitation!$C$11/0.1,0)</f>
        <v>0</v>
      </c>
      <c r="D274" s="157">
        <f t="shared" si="178"/>
        <v>0.9599999635199955</v>
      </c>
      <c r="E274" s="137">
        <f t="shared" si="156"/>
        <v>0</v>
      </c>
      <c r="F274" s="137">
        <f t="shared" si="157"/>
        <v>0</v>
      </c>
      <c r="G274" s="137">
        <f t="shared" si="158"/>
        <v>0</v>
      </c>
      <c r="H274" s="137">
        <f t="shared" si="159"/>
        <v>0</v>
      </c>
      <c r="I274" s="137">
        <f t="shared" si="160"/>
        <v>0</v>
      </c>
      <c r="J274" s="137">
        <f t="shared" si="161"/>
        <v>0</v>
      </c>
      <c r="K274" s="137">
        <f t="shared" si="162"/>
        <v>0</v>
      </c>
      <c r="L274" s="137">
        <f t="shared" si="163"/>
        <v>0</v>
      </c>
      <c r="M274" s="137">
        <f t="shared" si="164"/>
        <v>0</v>
      </c>
      <c r="N274" s="137">
        <f t="shared" si="165"/>
        <v>0</v>
      </c>
      <c r="O274" s="137">
        <f t="shared" si="166"/>
        <v>0</v>
      </c>
      <c r="P274" s="137">
        <f t="shared" si="167"/>
        <v>0</v>
      </c>
      <c r="Q274" s="137">
        <f t="shared" si="168"/>
        <v>0</v>
      </c>
      <c r="R274" s="137">
        <f t="shared" si="169"/>
        <v>0</v>
      </c>
      <c r="S274" s="137">
        <f t="shared" si="170"/>
        <v>0</v>
      </c>
      <c r="T274" s="137">
        <f t="shared" si="171"/>
        <v>0</v>
      </c>
      <c r="U274" s="137">
        <f t="shared" si="172"/>
        <v>0</v>
      </c>
      <c r="V274" s="137">
        <f t="shared" si="173"/>
        <v>0</v>
      </c>
      <c r="W274" s="137">
        <f t="shared" si="174"/>
        <v>0</v>
      </c>
      <c r="X274" s="137">
        <f t="shared" si="175"/>
        <v>0</v>
      </c>
    </row>
    <row r="275" spans="1:24">
      <c r="A275" s="156">
        <f t="shared" si="176"/>
        <v>1610</v>
      </c>
      <c r="B275" s="137">
        <f t="shared" si="177"/>
        <v>9.9999999999999995E-7</v>
      </c>
      <c r="C275" s="137">
        <f>IF(Excitation!$L$11="Rear",$AB47*1000/$AA$66*Excitation!$C$11/0.1,0)</f>
        <v>0</v>
      </c>
      <c r="D275" s="157">
        <f t="shared" si="178"/>
        <v>0.95999996063999526</v>
      </c>
      <c r="E275" s="137">
        <f t="shared" si="156"/>
        <v>0</v>
      </c>
      <c r="F275" s="137">
        <f t="shared" si="157"/>
        <v>0</v>
      </c>
      <c r="G275" s="137">
        <f t="shared" si="158"/>
        <v>0</v>
      </c>
      <c r="H275" s="137">
        <f t="shared" si="159"/>
        <v>0</v>
      </c>
      <c r="I275" s="137">
        <f t="shared" si="160"/>
        <v>0</v>
      </c>
      <c r="J275" s="137">
        <f t="shared" si="161"/>
        <v>0</v>
      </c>
      <c r="K275" s="137">
        <f t="shared" si="162"/>
        <v>0</v>
      </c>
      <c r="L275" s="137">
        <f t="shared" si="163"/>
        <v>0</v>
      </c>
      <c r="M275" s="137">
        <f t="shared" si="164"/>
        <v>0</v>
      </c>
      <c r="N275" s="137">
        <f t="shared" si="165"/>
        <v>0</v>
      </c>
      <c r="O275" s="137">
        <f t="shared" si="166"/>
        <v>0</v>
      </c>
      <c r="P275" s="137">
        <f t="shared" si="167"/>
        <v>0</v>
      </c>
      <c r="Q275" s="137">
        <f t="shared" si="168"/>
        <v>0</v>
      </c>
      <c r="R275" s="137">
        <f t="shared" si="169"/>
        <v>0</v>
      </c>
      <c r="S275" s="137">
        <f t="shared" si="170"/>
        <v>0</v>
      </c>
      <c r="T275" s="137">
        <f t="shared" si="171"/>
        <v>0</v>
      </c>
      <c r="U275" s="137">
        <f t="shared" si="172"/>
        <v>0</v>
      </c>
      <c r="V275" s="137">
        <f t="shared" si="173"/>
        <v>0</v>
      </c>
      <c r="W275" s="137">
        <f t="shared" si="174"/>
        <v>0</v>
      </c>
      <c r="X275" s="137">
        <f t="shared" si="175"/>
        <v>0</v>
      </c>
    </row>
    <row r="276" spans="1:24">
      <c r="A276" s="156">
        <f t="shared" si="176"/>
        <v>1640</v>
      </c>
      <c r="B276" s="137">
        <f t="shared" si="177"/>
        <v>9.9999999999999995E-7</v>
      </c>
      <c r="C276" s="137">
        <f>IF(Excitation!$L$11="Rear",$AB48*1000/$AA$66*Excitation!$C$11/0.1,0)</f>
        <v>0</v>
      </c>
      <c r="D276" s="157">
        <f t="shared" si="178"/>
        <v>0.95999995775999492</v>
      </c>
      <c r="E276" s="137">
        <f t="shared" si="156"/>
        <v>0</v>
      </c>
      <c r="F276" s="137">
        <f t="shared" si="157"/>
        <v>0</v>
      </c>
      <c r="G276" s="137">
        <f t="shared" si="158"/>
        <v>0</v>
      </c>
      <c r="H276" s="137">
        <f t="shared" si="159"/>
        <v>0</v>
      </c>
      <c r="I276" s="137">
        <f t="shared" si="160"/>
        <v>0</v>
      </c>
      <c r="J276" s="137">
        <f t="shared" si="161"/>
        <v>0</v>
      </c>
      <c r="K276" s="137">
        <f t="shared" si="162"/>
        <v>0</v>
      </c>
      <c r="L276" s="137">
        <f t="shared" si="163"/>
        <v>0</v>
      </c>
      <c r="M276" s="137">
        <f t="shared" si="164"/>
        <v>0</v>
      </c>
      <c r="N276" s="137">
        <f t="shared" si="165"/>
        <v>0</v>
      </c>
      <c r="O276" s="137">
        <f t="shared" si="166"/>
        <v>0</v>
      </c>
      <c r="P276" s="137">
        <f t="shared" si="167"/>
        <v>0</v>
      </c>
      <c r="Q276" s="137">
        <f t="shared" si="168"/>
        <v>0</v>
      </c>
      <c r="R276" s="137">
        <f t="shared" si="169"/>
        <v>0</v>
      </c>
      <c r="S276" s="137">
        <f t="shared" si="170"/>
        <v>0</v>
      </c>
      <c r="T276" s="137">
        <f t="shared" si="171"/>
        <v>0</v>
      </c>
      <c r="U276" s="137">
        <f t="shared" si="172"/>
        <v>0</v>
      </c>
      <c r="V276" s="137">
        <f t="shared" si="173"/>
        <v>0</v>
      </c>
      <c r="W276" s="137">
        <f t="shared" si="174"/>
        <v>0</v>
      </c>
      <c r="X276" s="137">
        <f t="shared" si="175"/>
        <v>0</v>
      </c>
    </row>
    <row r="277" spans="1:24">
      <c r="A277" s="156">
        <f t="shared" si="176"/>
        <v>1740</v>
      </c>
      <c r="B277" s="137">
        <f t="shared" si="177"/>
        <v>9.9999999999999995E-7</v>
      </c>
      <c r="C277" s="137">
        <f>IF(Excitation!$L$11="Rear",$AB49*1000/$AA$66*Excitation!$C$11/0.1,0)</f>
        <v>0</v>
      </c>
      <c r="D277" s="157">
        <f t="shared" si="178"/>
        <v>0.95999994815999379</v>
      </c>
      <c r="E277" s="137">
        <f t="shared" si="156"/>
        <v>0</v>
      </c>
      <c r="F277" s="137">
        <f t="shared" si="157"/>
        <v>0</v>
      </c>
      <c r="G277" s="137">
        <f t="shared" si="158"/>
        <v>0</v>
      </c>
      <c r="H277" s="137">
        <f t="shared" si="159"/>
        <v>0</v>
      </c>
      <c r="I277" s="137">
        <f t="shared" si="160"/>
        <v>0</v>
      </c>
      <c r="J277" s="137">
        <f t="shared" si="161"/>
        <v>0</v>
      </c>
      <c r="K277" s="137">
        <f t="shared" si="162"/>
        <v>0</v>
      </c>
      <c r="L277" s="137">
        <f t="shared" si="163"/>
        <v>0</v>
      </c>
      <c r="M277" s="137">
        <f t="shared" si="164"/>
        <v>0</v>
      </c>
      <c r="N277" s="137">
        <f t="shared" si="165"/>
        <v>0</v>
      </c>
      <c r="O277" s="137">
        <f t="shared" si="166"/>
        <v>0</v>
      </c>
      <c r="P277" s="137">
        <f t="shared" si="167"/>
        <v>0</v>
      </c>
      <c r="Q277" s="137">
        <f t="shared" si="168"/>
        <v>0</v>
      </c>
      <c r="R277" s="137">
        <f t="shared" si="169"/>
        <v>0</v>
      </c>
      <c r="S277" s="137">
        <f t="shared" si="170"/>
        <v>0</v>
      </c>
      <c r="T277" s="137">
        <f t="shared" si="171"/>
        <v>0</v>
      </c>
      <c r="U277" s="137">
        <f t="shared" si="172"/>
        <v>0</v>
      </c>
      <c r="V277" s="137">
        <f t="shared" si="173"/>
        <v>0</v>
      </c>
      <c r="W277" s="137">
        <f t="shared" si="174"/>
        <v>0</v>
      </c>
      <c r="X277" s="137">
        <f t="shared" si="175"/>
        <v>0</v>
      </c>
    </row>
    <row r="278" spans="1:24">
      <c r="A278" s="156">
        <f t="shared" si="176"/>
        <v>1860</v>
      </c>
      <c r="B278" s="137">
        <f t="shared" si="177"/>
        <v>9.9999999999999995E-7</v>
      </c>
      <c r="C278" s="137">
        <f>IF(Excitation!$L$11="Rear",$AB50*1000/$AA$66*Excitation!$C$11/0.1,0)</f>
        <v>0</v>
      </c>
      <c r="D278" s="157">
        <f t="shared" si="178"/>
        <v>0.95999993663999239</v>
      </c>
      <c r="E278" s="137">
        <f t="shared" si="156"/>
        <v>0</v>
      </c>
      <c r="F278" s="137">
        <f t="shared" si="157"/>
        <v>0</v>
      </c>
      <c r="G278" s="137">
        <f t="shared" si="158"/>
        <v>0</v>
      </c>
      <c r="H278" s="137">
        <f t="shared" si="159"/>
        <v>0</v>
      </c>
      <c r="I278" s="137">
        <f t="shared" si="160"/>
        <v>0</v>
      </c>
      <c r="J278" s="137">
        <f t="shared" si="161"/>
        <v>0</v>
      </c>
      <c r="K278" s="137">
        <f t="shared" si="162"/>
        <v>0</v>
      </c>
      <c r="L278" s="137">
        <f t="shared" si="163"/>
        <v>0</v>
      </c>
      <c r="M278" s="137">
        <f t="shared" si="164"/>
        <v>0</v>
      </c>
      <c r="N278" s="137">
        <f t="shared" si="165"/>
        <v>0</v>
      </c>
      <c r="O278" s="137">
        <f t="shared" si="166"/>
        <v>0</v>
      </c>
      <c r="P278" s="137">
        <f t="shared" si="167"/>
        <v>0</v>
      </c>
      <c r="Q278" s="137">
        <f t="shared" si="168"/>
        <v>0</v>
      </c>
      <c r="R278" s="137">
        <f t="shared" si="169"/>
        <v>0</v>
      </c>
      <c r="S278" s="137">
        <f t="shared" si="170"/>
        <v>0</v>
      </c>
      <c r="T278" s="137">
        <f t="shared" si="171"/>
        <v>0</v>
      </c>
      <c r="U278" s="137">
        <f t="shared" si="172"/>
        <v>0</v>
      </c>
      <c r="V278" s="137">
        <f t="shared" si="173"/>
        <v>0</v>
      </c>
      <c r="W278" s="137">
        <f t="shared" si="174"/>
        <v>0</v>
      </c>
      <c r="X278" s="137">
        <f t="shared" si="175"/>
        <v>0</v>
      </c>
    </row>
    <row r="279" spans="1:24">
      <c r="A279" s="156">
        <f t="shared" si="176"/>
        <v>1960</v>
      </c>
      <c r="B279" s="137">
        <f t="shared" si="177"/>
        <v>9.9999999999999995E-7</v>
      </c>
      <c r="C279" s="137">
        <f>IF(Excitation!$L$11="Rear",$AB51*1000/$AA$66*Excitation!$C$11/0.1,0)</f>
        <v>0</v>
      </c>
      <c r="D279" s="157">
        <f t="shared" si="178"/>
        <v>0.95999992703999115</v>
      </c>
      <c r="E279" s="137">
        <f t="shared" si="156"/>
        <v>0</v>
      </c>
      <c r="F279" s="137">
        <f t="shared" si="157"/>
        <v>0</v>
      </c>
      <c r="G279" s="137">
        <f t="shared" si="158"/>
        <v>0</v>
      </c>
      <c r="H279" s="137">
        <f t="shared" si="159"/>
        <v>0</v>
      </c>
      <c r="I279" s="137">
        <f t="shared" si="160"/>
        <v>0</v>
      </c>
      <c r="J279" s="137">
        <f t="shared" si="161"/>
        <v>0</v>
      </c>
      <c r="K279" s="137">
        <f t="shared" si="162"/>
        <v>0</v>
      </c>
      <c r="L279" s="137">
        <f t="shared" si="163"/>
        <v>0</v>
      </c>
      <c r="M279" s="137">
        <f t="shared" si="164"/>
        <v>0</v>
      </c>
      <c r="N279" s="137">
        <f t="shared" si="165"/>
        <v>0</v>
      </c>
      <c r="O279" s="137">
        <f t="shared" si="166"/>
        <v>0</v>
      </c>
      <c r="P279" s="137">
        <f t="shared" si="167"/>
        <v>0</v>
      </c>
      <c r="Q279" s="137">
        <f t="shared" si="168"/>
        <v>0</v>
      </c>
      <c r="R279" s="137">
        <f t="shared" si="169"/>
        <v>0</v>
      </c>
      <c r="S279" s="137">
        <f t="shared" si="170"/>
        <v>0</v>
      </c>
      <c r="T279" s="137">
        <f t="shared" si="171"/>
        <v>0</v>
      </c>
      <c r="U279" s="137">
        <f t="shared" si="172"/>
        <v>0</v>
      </c>
      <c r="V279" s="137">
        <f t="shared" si="173"/>
        <v>0</v>
      </c>
      <c r="W279" s="137">
        <f t="shared" si="174"/>
        <v>0</v>
      </c>
      <c r="X279" s="137">
        <f t="shared" si="175"/>
        <v>0</v>
      </c>
    </row>
    <row r="280" spans="1:24">
      <c r="A280" s="156">
        <f t="shared" si="176"/>
        <v>2000</v>
      </c>
      <c r="B280" s="137">
        <f t="shared" si="177"/>
        <v>9.9999999999999995E-7</v>
      </c>
      <c r="C280" s="137">
        <f>IF(Excitation!$L$11="Rear",$AB52*1000/$AA$66*Excitation!$C$11/0.1,0)</f>
        <v>0</v>
      </c>
      <c r="D280" s="157">
        <f t="shared" si="178"/>
        <v>0.95999992319999083</v>
      </c>
      <c r="E280" s="137">
        <f t="shared" si="156"/>
        <v>0</v>
      </c>
      <c r="F280" s="137">
        <f t="shared" si="157"/>
        <v>0</v>
      </c>
      <c r="G280" s="137">
        <f t="shared" si="158"/>
        <v>0</v>
      </c>
      <c r="H280" s="137">
        <f t="shared" si="159"/>
        <v>0</v>
      </c>
      <c r="I280" s="137">
        <f t="shared" si="160"/>
        <v>0</v>
      </c>
      <c r="J280" s="137">
        <f t="shared" si="161"/>
        <v>0</v>
      </c>
      <c r="K280" s="137">
        <f t="shared" si="162"/>
        <v>0</v>
      </c>
      <c r="L280" s="137">
        <f t="shared" si="163"/>
        <v>0</v>
      </c>
      <c r="M280" s="137">
        <f t="shared" si="164"/>
        <v>0</v>
      </c>
      <c r="N280" s="137">
        <f t="shared" si="165"/>
        <v>0</v>
      </c>
      <c r="O280" s="137">
        <f t="shared" si="166"/>
        <v>0</v>
      </c>
      <c r="P280" s="137">
        <f t="shared" si="167"/>
        <v>0</v>
      </c>
      <c r="Q280" s="137">
        <f t="shared" si="168"/>
        <v>0</v>
      </c>
      <c r="R280" s="137">
        <f t="shared" si="169"/>
        <v>0</v>
      </c>
      <c r="S280" s="137">
        <f t="shared" si="170"/>
        <v>0</v>
      </c>
      <c r="T280" s="137">
        <f t="shared" si="171"/>
        <v>0</v>
      </c>
      <c r="U280" s="137">
        <f t="shared" si="172"/>
        <v>0</v>
      </c>
      <c r="V280" s="137">
        <f t="shared" si="173"/>
        <v>0</v>
      </c>
      <c r="W280" s="137">
        <f t="shared" si="174"/>
        <v>0</v>
      </c>
      <c r="X280" s="137">
        <f t="shared" si="175"/>
        <v>0</v>
      </c>
    </row>
    <row r="281" spans="1:24">
      <c r="A281" s="156">
        <f t="shared" si="176"/>
        <v>2060</v>
      </c>
      <c r="B281" s="137">
        <f t="shared" si="177"/>
        <v>9.9999999999999995E-7</v>
      </c>
      <c r="C281" s="137">
        <f>IF(Excitation!$L$11="Rear",$AB53*1000/$AA$66*Excitation!$C$11/0.1,0)</f>
        <v>0</v>
      </c>
      <c r="D281" s="157">
        <f t="shared" si="178"/>
        <v>0.95999991743999002</v>
      </c>
      <c r="E281" s="137">
        <f t="shared" si="156"/>
        <v>0</v>
      </c>
      <c r="F281" s="137">
        <f t="shared" si="157"/>
        <v>0</v>
      </c>
      <c r="G281" s="137">
        <f t="shared" si="158"/>
        <v>0</v>
      </c>
      <c r="H281" s="137">
        <f t="shared" si="159"/>
        <v>0</v>
      </c>
      <c r="I281" s="137">
        <f t="shared" si="160"/>
        <v>0</v>
      </c>
      <c r="J281" s="137">
        <f t="shared" si="161"/>
        <v>0</v>
      </c>
      <c r="K281" s="137">
        <f t="shared" si="162"/>
        <v>0</v>
      </c>
      <c r="L281" s="137">
        <f t="shared" si="163"/>
        <v>0</v>
      </c>
      <c r="M281" s="137">
        <f t="shared" si="164"/>
        <v>0</v>
      </c>
      <c r="N281" s="137">
        <f t="shared" si="165"/>
        <v>0</v>
      </c>
      <c r="O281" s="137">
        <f t="shared" si="166"/>
        <v>0</v>
      </c>
      <c r="P281" s="137">
        <f t="shared" si="167"/>
        <v>0</v>
      </c>
      <c r="Q281" s="137">
        <f t="shared" si="168"/>
        <v>0</v>
      </c>
      <c r="R281" s="137">
        <f t="shared" si="169"/>
        <v>0</v>
      </c>
      <c r="S281" s="137">
        <f t="shared" si="170"/>
        <v>0</v>
      </c>
      <c r="T281" s="137">
        <f t="shared" si="171"/>
        <v>0</v>
      </c>
      <c r="U281" s="137">
        <f t="shared" si="172"/>
        <v>0</v>
      </c>
      <c r="V281" s="137">
        <f t="shared" si="173"/>
        <v>0</v>
      </c>
      <c r="W281" s="137">
        <f t="shared" si="174"/>
        <v>0</v>
      </c>
      <c r="X281" s="137">
        <f t="shared" si="175"/>
        <v>0</v>
      </c>
    </row>
    <row r="282" spans="1:24">
      <c r="A282" s="156">
        <f t="shared" si="176"/>
        <v>2150</v>
      </c>
      <c r="B282" s="137">
        <f t="shared" si="177"/>
        <v>9.9999999999999995E-7</v>
      </c>
      <c r="C282" s="137">
        <f>IF(Excitation!$L$11="Rear",$AB54*1000/$AA$66*Excitation!$C$11/0.1,0)</f>
        <v>0</v>
      </c>
      <c r="D282" s="157">
        <f t="shared" si="178"/>
        <v>0.95999990879998909</v>
      </c>
      <c r="E282" s="137">
        <f t="shared" si="156"/>
        <v>0</v>
      </c>
      <c r="F282" s="137">
        <f t="shared" si="157"/>
        <v>0</v>
      </c>
      <c r="G282" s="137">
        <f t="shared" si="158"/>
        <v>0</v>
      </c>
      <c r="H282" s="137">
        <f t="shared" si="159"/>
        <v>0</v>
      </c>
      <c r="I282" s="137">
        <f t="shared" si="160"/>
        <v>0</v>
      </c>
      <c r="J282" s="137">
        <f t="shared" si="161"/>
        <v>0</v>
      </c>
      <c r="K282" s="137">
        <f t="shared" si="162"/>
        <v>0</v>
      </c>
      <c r="L282" s="137">
        <f t="shared" si="163"/>
        <v>0</v>
      </c>
      <c r="M282" s="137">
        <f t="shared" si="164"/>
        <v>0</v>
      </c>
      <c r="N282" s="137">
        <f t="shared" si="165"/>
        <v>0</v>
      </c>
      <c r="O282" s="137">
        <f t="shared" si="166"/>
        <v>0</v>
      </c>
      <c r="P282" s="137">
        <f t="shared" si="167"/>
        <v>0</v>
      </c>
      <c r="Q282" s="137">
        <f t="shared" si="168"/>
        <v>0</v>
      </c>
      <c r="R282" s="137">
        <f t="shared" si="169"/>
        <v>0</v>
      </c>
      <c r="S282" s="137">
        <f t="shared" si="170"/>
        <v>0</v>
      </c>
      <c r="T282" s="137">
        <f t="shared" si="171"/>
        <v>0</v>
      </c>
      <c r="U282" s="137">
        <f t="shared" si="172"/>
        <v>0</v>
      </c>
      <c r="V282" s="137">
        <f t="shared" si="173"/>
        <v>0</v>
      </c>
      <c r="W282" s="137">
        <f t="shared" si="174"/>
        <v>0</v>
      </c>
      <c r="X282" s="137">
        <f t="shared" si="175"/>
        <v>0</v>
      </c>
    </row>
    <row r="283" spans="1:24">
      <c r="A283" s="156">
        <f t="shared" si="176"/>
        <v>2270</v>
      </c>
      <c r="B283" s="137">
        <f t="shared" si="177"/>
        <v>9.9999999999999995E-7</v>
      </c>
      <c r="C283" s="137">
        <f>IF(Excitation!$L$11="Rear",$AB55*1000/$AA$66*Excitation!$C$11/0.1,0)</f>
        <v>0</v>
      </c>
      <c r="D283" s="157">
        <f t="shared" si="178"/>
        <v>0.95999989727998758</v>
      </c>
      <c r="E283" s="137">
        <f t="shared" si="156"/>
        <v>0</v>
      </c>
      <c r="F283" s="137">
        <f t="shared" si="157"/>
        <v>0</v>
      </c>
      <c r="G283" s="137">
        <f t="shared" si="158"/>
        <v>0</v>
      </c>
      <c r="H283" s="137">
        <f t="shared" si="159"/>
        <v>0</v>
      </c>
      <c r="I283" s="137">
        <f t="shared" si="160"/>
        <v>0</v>
      </c>
      <c r="J283" s="137">
        <f t="shared" si="161"/>
        <v>0</v>
      </c>
      <c r="K283" s="137">
        <f t="shared" si="162"/>
        <v>0</v>
      </c>
      <c r="L283" s="137">
        <f t="shared" si="163"/>
        <v>0</v>
      </c>
      <c r="M283" s="137">
        <f t="shared" si="164"/>
        <v>0</v>
      </c>
      <c r="N283" s="137">
        <f t="shared" si="165"/>
        <v>0</v>
      </c>
      <c r="O283" s="137">
        <f t="shared" si="166"/>
        <v>0</v>
      </c>
      <c r="P283" s="137">
        <f t="shared" si="167"/>
        <v>0</v>
      </c>
      <c r="Q283" s="137">
        <f t="shared" si="168"/>
        <v>0</v>
      </c>
      <c r="R283" s="137">
        <f t="shared" si="169"/>
        <v>0</v>
      </c>
      <c r="S283" s="137">
        <f t="shared" si="170"/>
        <v>0</v>
      </c>
      <c r="T283" s="137">
        <f t="shared" si="171"/>
        <v>0</v>
      </c>
      <c r="U283" s="137">
        <f t="shared" si="172"/>
        <v>0</v>
      </c>
      <c r="V283" s="137">
        <f t="shared" si="173"/>
        <v>0</v>
      </c>
      <c r="W283" s="137">
        <f t="shared" si="174"/>
        <v>0</v>
      </c>
      <c r="X283" s="137">
        <f t="shared" si="175"/>
        <v>0</v>
      </c>
    </row>
    <row r="284" spans="1:24">
      <c r="A284" s="156">
        <f t="shared" si="176"/>
        <v>2450</v>
      </c>
      <c r="B284" s="137">
        <f t="shared" si="177"/>
        <v>9.9999999999999995E-7</v>
      </c>
      <c r="C284" s="137">
        <f>IF(Excitation!$L$11="Rear",$AB56*1000/$AA$66*Excitation!$C$11/0.1,0)</f>
        <v>0</v>
      </c>
      <c r="D284" s="157">
        <f t="shared" si="178"/>
        <v>0.95999987999998559</v>
      </c>
      <c r="E284" s="137">
        <f t="shared" si="156"/>
        <v>0</v>
      </c>
      <c r="F284" s="137">
        <f t="shared" si="157"/>
        <v>0</v>
      </c>
      <c r="G284" s="137">
        <f t="shared" si="158"/>
        <v>0</v>
      </c>
      <c r="H284" s="137">
        <f t="shared" si="159"/>
        <v>0</v>
      </c>
      <c r="I284" s="137">
        <f t="shared" si="160"/>
        <v>0</v>
      </c>
      <c r="J284" s="137">
        <f t="shared" si="161"/>
        <v>0</v>
      </c>
      <c r="K284" s="137">
        <f t="shared" si="162"/>
        <v>0</v>
      </c>
      <c r="L284" s="137">
        <f t="shared" si="163"/>
        <v>0</v>
      </c>
      <c r="M284" s="137">
        <f t="shared" si="164"/>
        <v>0</v>
      </c>
      <c r="N284" s="137">
        <f t="shared" si="165"/>
        <v>0</v>
      </c>
      <c r="O284" s="137">
        <f t="shared" si="166"/>
        <v>0</v>
      </c>
      <c r="P284" s="137">
        <f t="shared" si="167"/>
        <v>0</v>
      </c>
      <c r="Q284" s="137">
        <f t="shared" si="168"/>
        <v>0</v>
      </c>
      <c r="R284" s="137">
        <f t="shared" si="169"/>
        <v>0</v>
      </c>
      <c r="S284" s="137">
        <f t="shared" si="170"/>
        <v>0</v>
      </c>
      <c r="T284" s="137">
        <f t="shared" si="171"/>
        <v>0</v>
      </c>
      <c r="U284" s="137">
        <f t="shared" si="172"/>
        <v>0</v>
      </c>
      <c r="V284" s="137">
        <f t="shared" si="173"/>
        <v>0</v>
      </c>
      <c r="W284" s="137">
        <f t="shared" si="174"/>
        <v>0</v>
      </c>
      <c r="X284" s="137">
        <f t="shared" si="175"/>
        <v>0</v>
      </c>
    </row>
    <row r="285" spans="1:24">
      <c r="A285" s="156">
        <f t="shared" si="176"/>
        <v>2540</v>
      </c>
      <c r="B285" s="137">
        <f t="shared" si="177"/>
        <v>9.9999999999999995E-7</v>
      </c>
      <c r="C285" s="137">
        <f>IF(Excitation!$L$11="Rear",$AB57*1000/$AA$66*Excitation!$C$11/0.1,0)</f>
        <v>0</v>
      </c>
      <c r="D285" s="157">
        <f t="shared" si="178"/>
        <v>0.95999987135998455</v>
      </c>
      <c r="E285" s="137">
        <f t="shared" si="156"/>
        <v>0</v>
      </c>
      <c r="F285" s="137">
        <f t="shared" si="157"/>
        <v>0</v>
      </c>
      <c r="G285" s="137">
        <f t="shared" si="158"/>
        <v>0</v>
      </c>
      <c r="H285" s="137">
        <f t="shared" si="159"/>
        <v>0</v>
      </c>
      <c r="I285" s="137">
        <f t="shared" si="160"/>
        <v>0</v>
      </c>
      <c r="J285" s="137">
        <f t="shared" si="161"/>
        <v>0</v>
      </c>
      <c r="K285" s="137">
        <f t="shared" si="162"/>
        <v>0</v>
      </c>
      <c r="L285" s="137">
        <f t="shared" si="163"/>
        <v>0</v>
      </c>
      <c r="M285" s="137">
        <f t="shared" si="164"/>
        <v>0</v>
      </c>
      <c r="N285" s="137">
        <f t="shared" si="165"/>
        <v>0</v>
      </c>
      <c r="O285" s="137">
        <f t="shared" si="166"/>
        <v>0</v>
      </c>
      <c r="P285" s="137">
        <f t="shared" si="167"/>
        <v>0</v>
      </c>
      <c r="Q285" s="137">
        <f t="shared" si="168"/>
        <v>0</v>
      </c>
      <c r="R285" s="137">
        <f t="shared" si="169"/>
        <v>0</v>
      </c>
      <c r="S285" s="137">
        <f t="shared" si="170"/>
        <v>0</v>
      </c>
      <c r="T285" s="137">
        <f t="shared" si="171"/>
        <v>0</v>
      </c>
      <c r="U285" s="137">
        <f t="shared" si="172"/>
        <v>0</v>
      </c>
      <c r="V285" s="137">
        <f t="shared" si="173"/>
        <v>0</v>
      </c>
      <c r="W285" s="137">
        <f t="shared" si="174"/>
        <v>0</v>
      </c>
      <c r="X285" s="137">
        <f t="shared" si="175"/>
        <v>0</v>
      </c>
    </row>
    <row r="286" spans="1:24">
      <c r="A286" s="156">
        <f t="shared" si="176"/>
        <v>2980</v>
      </c>
      <c r="B286" s="137">
        <f t="shared" si="177"/>
        <v>9.9999999999999995E-7</v>
      </c>
      <c r="C286" s="137">
        <f>IF(Excitation!$L$11="Rear",$AB58*1000/$AA$66*Excitation!$C$11/0.1,0)</f>
        <v>0</v>
      </c>
      <c r="D286" s="157">
        <f t="shared" si="178"/>
        <v>0.95999982911997939</v>
      </c>
      <c r="E286" s="137">
        <f t="shared" si="156"/>
        <v>0</v>
      </c>
      <c r="F286" s="137">
        <f t="shared" si="157"/>
        <v>0</v>
      </c>
      <c r="G286" s="137">
        <f t="shared" si="158"/>
        <v>0</v>
      </c>
      <c r="H286" s="137">
        <f t="shared" si="159"/>
        <v>0</v>
      </c>
      <c r="I286" s="137">
        <f t="shared" si="160"/>
        <v>0</v>
      </c>
      <c r="J286" s="137">
        <f t="shared" si="161"/>
        <v>0</v>
      </c>
      <c r="K286" s="137">
        <f t="shared" si="162"/>
        <v>0</v>
      </c>
      <c r="L286" s="137">
        <f t="shared" si="163"/>
        <v>0</v>
      </c>
      <c r="M286" s="137">
        <f t="shared" si="164"/>
        <v>0</v>
      </c>
      <c r="N286" s="137">
        <f t="shared" si="165"/>
        <v>0</v>
      </c>
      <c r="O286" s="137">
        <f t="shared" si="166"/>
        <v>0</v>
      </c>
      <c r="P286" s="137">
        <f t="shared" si="167"/>
        <v>0</v>
      </c>
      <c r="Q286" s="137">
        <f t="shared" si="168"/>
        <v>0</v>
      </c>
      <c r="R286" s="137">
        <f t="shared" si="169"/>
        <v>0</v>
      </c>
      <c r="S286" s="137">
        <f t="shared" si="170"/>
        <v>0</v>
      </c>
      <c r="T286" s="137">
        <f t="shared" si="171"/>
        <v>0</v>
      </c>
      <c r="U286" s="137">
        <f t="shared" si="172"/>
        <v>0</v>
      </c>
      <c r="V286" s="137">
        <f t="shared" si="173"/>
        <v>0</v>
      </c>
      <c r="W286" s="137">
        <f t="shared" si="174"/>
        <v>0</v>
      </c>
      <c r="X286" s="137">
        <f t="shared" si="175"/>
        <v>0</v>
      </c>
    </row>
    <row r="287" spans="1:24">
      <c r="A287" s="156">
        <f t="shared" si="176"/>
        <v>3060</v>
      </c>
      <c r="B287" s="137">
        <f t="shared" si="177"/>
        <v>9.9999999999999995E-7</v>
      </c>
      <c r="C287" s="137">
        <f>IF(Excitation!$L$11="Rear",$AB59*1000/$AA$66*Excitation!$C$11/0.1,0)</f>
        <v>0</v>
      </c>
      <c r="D287" s="157">
        <f t="shared" si="178"/>
        <v>0.95999982143997853</v>
      </c>
      <c r="E287" s="137">
        <f t="shared" si="156"/>
        <v>0</v>
      </c>
      <c r="F287" s="137">
        <f t="shared" si="157"/>
        <v>0</v>
      </c>
      <c r="G287" s="137">
        <f t="shared" si="158"/>
        <v>0</v>
      </c>
      <c r="H287" s="137">
        <f t="shared" si="159"/>
        <v>0</v>
      </c>
      <c r="I287" s="137">
        <f t="shared" si="160"/>
        <v>0</v>
      </c>
      <c r="J287" s="137">
        <f t="shared" si="161"/>
        <v>0</v>
      </c>
      <c r="K287" s="137">
        <f t="shared" si="162"/>
        <v>0</v>
      </c>
      <c r="L287" s="137">
        <f t="shared" si="163"/>
        <v>0</v>
      </c>
      <c r="M287" s="137">
        <f t="shared" si="164"/>
        <v>0</v>
      </c>
      <c r="N287" s="137">
        <f t="shared" si="165"/>
        <v>0</v>
      </c>
      <c r="O287" s="137">
        <f t="shared" si="166"/>
        <v>0</v>
      </c>
      <c r="P287" s="137">
        <f t="shared" si="167"/>
        <v>0</v>
      </c>
      <c r="Q287" s="137">
        <f t="shared" si="168"/>
        <v>0</v>
      </c>
      <c r="R287" s="137">
        <f t="shared" si="169"/>
        <v>0</v>
      </c>
      <c r="S287" s="137">
        <f t="shared" si="170"/>
        <v>0</v>
      </c>
      <c r="T287" s="137">
        <f t="shared" si="171"/>
        <v>0</v>
      </c>
      <c r="U287" s="137">
        <f t="shared" si="172"/>
        <v>0</v>
      </c>
      <c r="V287" s="137">
        <f t="shared" si="173"/>
        <v>0</v>
      </c>
      <c r="W287" s="137">
        <f t="shared" si="174"/>
        <v>0</v>
      </c>
      <c r="X287" s="137">
        <f t="shared" si="175"/>
        <v>0</v>
      </c>
    </row>
    <row r="288" spans="1:24">
      <c r="A288" s="156">
        <f t="shared" si="176"/>
        <v>3160</v>
      </c>
      <c r="B288" s="137">
        <f t="shared" si="177"/>
        <v>9.9999999999999995E-7</v>
      </c>
      <c r="C288" s="137">
        <f>IF(Excitation!$L$11="Rear",$AB60*1000/$AA$66*Excitation!$C$11/0.1,0)</f>
        <v>0</v>
      </c>
      <c r="D288" s="157">
        <f t="shared" si="178"/>
        <v>0.9599998118399774</v>
      </c>
      <c r="E288" s="137">
        <f t="shared" si="156"/>
        <v>0</v>
      </c>
      <c r="F288" s="137">
        <f t="shared" si="157"/>
        <v>0</v>
      </c>
      <c r="G288" s="137">
        <f t="shared" si="158"/>
        <v>0</v>
      </c>
      <c r="H288" s="137">
        <f t="shared" si="159"/>
        <v>0</v>
      </c>
      <c r="I288" s="137">
        <f t="shared" si="160"/>
        <v>0</v>
      </c>
      <c r="J288" s="137">
        <f t="shared" si="161"/>
        <v>0</v>
      </c>
      <c r="K288" s="137">
        <f t="shared" si="162"/>
        <v>0</v>
      </c>
      <c r="L288" s="137">
        <f t="shared" si="163"/>
        <v>0</v>
      </c>
      <c r="M288" s="137">
        <f t="shared" si="164"/>
        <v>0</v>
      </c>
      <c r="N288" s="137">
        <f t="shared" si="165"/>
        <v>0</v>
      </c>
      <c r="O288" s="137">
        <f t="shared" si="166"/>
        <v>0</v>
      </c>
      <c r="P288" s="137">
        <f t="shared" si="167"/>
        <v>0</v>
      </c>
      <c r="Q288" s="137">
        <f t="shared" si="168"/>
        <v>0</v>
      </c>
      <c r="R288" s="137">
        <f t="shared" si="169"/>
        <v>0</v>
      </c>
      <c r="S288" s="137">
        <f t="shared" si="170"/>
        <v>0</v>
      </c>
      <c r="T288" s="137">
        <f t="shared" si="171"/>
        <v>0</v>
      </c>
      <c r="U288" s="137">
        <f t="shared" si="172"/>
        <v>0</v>
      </c>
      <c r="V288" s="137">
        <f t="shared" si="173"/>
        <v>0</v>
      </c>
      <c r="W288" s="137">
        <f t="shared" si="174"/>
        <v>0</v>
      </c>
      <c r="X288" s="137">
        <f t="shared" si="175"/>
        <v>0</v>
      </c>
    </row>
    <row r="289" spans="1:24">
      <c r="A289" s="156">
        <f t="shared" si="176"/>
        <v>3240</v>
      </c>
      <c r="B289" s="137">
        <f t="shared" si="177"/>
        <v>9.9999999999999995E-7</v>
      </c>
      <c r="C289" s="137">
        <f>IF(Excitation!$L$11="Rear",$AB61*1000/$AA$66*Excitation!$C$11/0.1,0)</f>
        <v>0</v>
      </c>
      <c r="D289" s="157">
        <f t="shared" si="178"/>
        <v>0.95999980415997654</v>
      </c>
      <c r="E289" s="137">
        <f t="shared" si="156"/>
        <v>0</v>
      </c>
      <c r="F289" s="137">
        <f t="shared" si="157"/>
        <v>0</v>
      </c>
      <c r="G289" s="137">
        <f t="shared" si="158"/>
        <v>0</v>
      </c>
      <c r="H289" s="137">
        <f t="shared" si="159"/>
        <v>0</v>
      </c>
      <c r="I289" s="137">
        <f t="shared" si="160"/>
        <v>0</v>
      </c>
      <c r="J289" s="137">
        <f t="shared" si="161"/>
        <v>0</v>
      </c>
      <c r="K289" s="137">
        <f t="shared" si="162"/>
        <v>0</v>
      </c>
      <c r="L289" s="137">
        <f t="shared" si="163"/>
        <v>0</v>
      </c>
      <c r="M289" s="137">
        <f t="shared" si="164"/>
        <v>0</v>
      </c>
      <c r="N289" s="137">
        <f t="shared" si="165"/>
        <v>0</v>
      </c>
      <c r="O289" s="137">
        <f t="shared" si="166"/>
        <v>0</v>
      </c>
      <c r="P289" s="137">
        <f t="shared" si="167"/>
        <v>0</v>
      </c>
      <c r="Q289" s="137">
        <f t="shared" si="168"/>
        <v>0</v>
      </c>
      <c r="R289" s="137">
        <f t="shared" si="169"/>
        <v>0</v>
      </c>
      <c r="S289" s="137">
        <f t="shared" si="170"/>
        <v>0</v>
      </c>
      <c r="T289" s="137">
        <f t="shared" si="171"/>
        <v>0</v>
      </c>
      <c r="U289" s="137">
        <f t="shared" si="172"/>
        <v>0</v>
      </c>
      <c r="V289" s="137">
        <f t="shared" si="173"/>
        <v>0</v>
      </c>
      <c r="W289" s="137">
        <f t="shared" si="174"/>
        <v>0</v>
      </c>
      <c r="X289" s="137">
        <f t="shared" si="175"/>
        <v>0</v>
      </c>
    </row>
    <row r="290" spans="1:24">
      <c r="A290" s="156">
        <f t="shared" si="176"/>
        <v>3340</v>
      </c>
      <c r="B290" s="137">
        <f t="shared" si="177"/>
        <v>9.9999999999999995E-7</v>
      </c>
      <c r="C290" s="137">
        <f>IF(Excitation!$L$11="Rear",$AB62*1000/$AA$66*Excitation!$C$11/0.1,0)</f>
        <v>0</v>
      </c>
      <c r="D290" s="157">
        <f t="shared" si="178"/>
        <v>0.95999979455997542</v>
      </c>
      <c r="E290" s="137">
        <f t="shared" si="156"/>
        <v>0</v>
      </c>
      <c r="F290" s="137">
        <f t="shared" si="157"/>
        <v>0</v>
      </c>
      <c r="G290" s="137">
        <f t="shared" si="158"/>
        <v>0</v>
      </c>
      <c r="H290" s="137">
        <f t="shared" si="159"/>
        <v>0</v>
      </c>
      <c r="I290" s="137">
        <f t="shared" si="160"/>
        <v>0</v>
      </c>
      <c r="J290" s="137">
        <f t="shared" si="161"/>
        <v>0</v>
      </c>
      <c r="K290" s="137">
        <f t="shared" si="162"/>
        <v>0</v>
      </c>
      <c r="L290" s="137">
        <f t="shared" si="163"/>
        <v>0</v>
      </c>
      <c r="M290" s="137">
        <f t="shared" si="164"/>
        <v>0</v>
      </c>
      <c r="N290" s="137">
        <f t="shared" si="165"/>
        <v>0</v>
      </c>
      <c r="O290" s="137">
        <f t="shared" si="166"/>
        <v>0</v>
      </c>
      <c r="P290" s="137">
        <f t="shared" si="167"/>
        <v>0</v>
      </c>
      <c r="Q290" s="137">
        <f t="shared" si="168"/>
        <v>0</v>
      </c>
      <c r="R290" s="137">
        <f t="shared" si="169"/>
        <v>0</v>
      </c>
      <c r="S290" s="137">
        <f t="shared" si="170"/>
        <v>0</v>
      </c>
      <c r="T290" s="137">
        <f t="shared" si="171"/>
        <v>0</v>
      </c>
      <c r="U290" s="137">
        <f t="shared" si="172"/>
        <v>0</v>
      </c>
      <c r="V290" s="137">
        <f t="shared" si="173"/>
        <v>0</v>
      </c>
      <c r="W290" s="137">
        <f t="shared" si="174"/>
        <v>0</v>
      </c>
      <c r="X290" s="137">
        <f t="shared" si="175"/>
        <v>0</v>
      </c>
    </row>
    <row r="291" spans="1:24">
      <c r="A291" s="156">
        <f t="shared" si="176"/>
        <v>3580</v>
      </c>
      <c r="B291" s="137">
        <f t="shared" si="177"/>
        <v>9.9999999999999995E-7</v>
      </c>
      <c r="C291" s="137">
        <f>IF(Excitation!$L$11="Rear",$AB63*1000/$AA$66*Excitation!$C$11/0.1,0)</f>
        <v>0</v>
      </c>
      <c r="D291" s="157">
        <f t="shared" si="178"/>
        <v>0.95999977151997251</v>
      </c>
      <c r="E291" s="137">
        <f t="shared" si="156"/>
        <v>0</v>
      </c>
      <c r="F291" s="137">
        <f t="shared" si="157"/>
        <v>0</v>
      </c>
      <c r="G291" s="137">
        <f t="shared" si="158"/>
        <v>0</v>
      </c>
      <c r="H291" s="137">
        <f t="shared" si="159"/>
        <v>0</v>
      </c>
      <c r="I291" s="137">
        <f t="shared" si="160"/>
        <v>0</v>
      </c>
      <c r="J291" s="137">
        <f t="shared" si="161"/>
        <v>0</v>
      </c>
      <c r="K291" s="137">
        <f t="shared" si="162"/>
        <v>0</v>
      </c>
      <c r="L291" s="137">
        <f t="shared" si="163"/>
        <v>0</v>
      </c>
      <c r="M291" s="137">
        <f t="shared" si="164"/>
        <v>0</v>
      </c>
      <c r="N291" s="137">
        <f t="shared" si="165"/>
        <v>0</v>
      </c>
      <c r="O291" s="137">
        <f t="shared" si="166"/>
        <v>0</v>
      </c>
      <c r="P291" s="137">
        <f t="shared" si="167"/>
        <v>0</v>
      </c>
      <c r="Q291" s="137">
        <f t="shared" si="168"/>
        <v>0</v>
      </c>
      <c r="R291" s="137">
        <f t="shared" si="169"/>
        <v>0</v>
      </c>
      <c r="S291" s="137">
        <f t="shared" si="170"/>
        <v>0</v>
      </c>
      <c r="T291" s="137">
        <f t="shared" si="171"/>
        <v>0</v>
      </c>
      <c r="U291" s="137">
        <f t="shared" si="172"/>
        <v>0</v>
      </c>
      <c r="V291" s="137">
        <f t="shared" si="173"/>
        <v>0</v>
      </c>
      <c r="W291" s="137">
        <f t="shared" si="174"/>
        <v>0</v>
      </c>
      <c r="X291" s="137">
        <f t="shared" si="175"/>
        <v>0</v>
      </c>
    </row>
    <row r="292" spans="1:24">
      <c r="A292" s="156">
        <f t="shared" si="176"/>
        <v>4000</v>
      </c>
      <c r="B292" s="137">
        <f t="shared" si="177"/>
        <v>9.9999999999999995E-7</v>
      </c>
      <c r="C292" s="137">
        <f>IF(Excitation!$L$11="Rear",$AB64*1000/$AA$66*Excitation!$C$11/0.1,0)</f>
        <v>0</v>
      </c>
      <c r="D292" s="157">
        <f t="shared" si="178"/>
        <v>0.95999973119996773</v>
      </c>
      <c r="E292" s="137">
        <f t="shared" si="156"/>
        <v>0</v>
      </c>
      <c r="F292" s="137">
        <f t="shared" si="157"/>
        <v>0</v>
      </c>
      <c r="G292" s="137">
        <f t="shared" si="158"/>
        <v>0</v>
      </c>
      <c r="H292" s="137">
        <f t="shared" si="159"/>
        <v>0</v>
      </c>
      <c r="I292" s="137">
        <f t="shared" si="160"/>
        <v>0</v>
      </c>
      <c r="J292" s="137">
        <f t="shared" si="161"/>
        <v>0</v>
      </c>
      <c r="K292" s="137">
        <f t="shared" si="162"/>
        <v>0</v>
      </c>
      <c r="L292" s="137">
        <f t="shared" si="163"/>
        <v>0</v>
      </c>
      <c r="M292" s="137">
        <f t="shared" si="164"/>
        <v>0</v>
      </c>
      <c r="N292" s="137">
        <f t="shared" si="165"/>
        <v>0</v>
      </c>
      <c r="O292" s="137">
        <f t="shared" si="166"/>
        <v>0</v>
      </c>
      <c r="P292" s="137">
        <f t="shared" si="167"/>
        <v>0</v>
      </c>
      <c r="Q292" s="137">
        <f t="shared" si="168"/>
        <v>0</v>
      </c>
      <c r="R292" s="137">
        <f t="shared" si="169"/>
        <v>0</v>
      </c>
      <c r="S292" s="137">
        <f t="shared" si="170"/>
        <v>0</v>
      </c>
      <c r="T292" s="137">
        <f t="shared" si="171"/>
        <v>0</v>
      </c>
      <c r="U292" s="137">
        <f t="shared" si="172"/>
        <v>0</v>
      </c>
      <c r="V292" s="137">
        <f t="shared" si="173"/>
        <v>0</v>
      </c>
      <c r="W292" s="137">
        <f t="shared" si="174"/>
        <v>0</v>
      </c>
      <c r="X292" s="137">
        <f t="shared" si="175"/>
        <v>0</v>
      </c>
    </row>
    <row r="293" spans="1:24">
      <c r="B293" s="4"/>
      <c r="C293" s="4"/>
      <c r="I293" s="4"/>
    </row>
    <row r="294" spans="1:24">
      <c r="A294" s="51" t="s">
        <v>339</v>
      </c>
      <c r="B294"/>
      <c r="C294"/>
      <c r="D294"/>
      <c r="E294"/>
      <c r="F294" t="s">
        <v>335</v>
      </c>
      <c r="G294"/>
      <c r="H294"/>
      <c r="I294"/>
      <c r="J294"/>
      <c r="K294"/>
      <c r="L294"/>
      <c r="M294"/>
      <c r="N294"/>
      <c r="O294"/>
      <c r="P294"/>
      <c r="Q294"/>
      <c r="R294"/>
      <c r="S294"/>
      <c r="T294"/>
      <c r="U294"/>
      <c r="V294"/>
      <c r="W294"/>
      <c r="X294"/>
    </row>
    <row r="295" spans="1:24">
      <c r="A295" s="112" t="s">
        <v>322</v>
      </c>
      <c r="B295" s="112" t="s">
        <v>319</v>
      </c>
      <c r="C295" s="112" t="s">
        <v>324</v>
      </c>
      <c r="D295" s="112" t="s">
        <v>325</v>
      </c>
      <c r="E295"/>
      <c r="F295"/>
      <c r="G295"/>
      <c r="H295"/>
      <c r="I295"/>
      <c r="J295"/>
      <c r="K295"/>
      <c r="L295"/>
      <c r="M295"/>
      <c r="N295"/>
      <c r="O295"/>
      <c r="P295"/>
      <c r="Q295"/>
      <c r="R295"/>
      <c r="S295"/>
      <c r="T295"/>
      <c r="U295"/>
      <c r="V295"/>
      <c r="W295"/>
      <c r="X295"/>
    </row>
    <row r="296" spans="1:24">
      <c r="A296" s="112" t="s">
        <v>321</v>
      </c>
      <c r="B296" s="112" t="s">
        <v>320</v>
      </c>
      <c r="C296" s="112" t="s">
        <v>323</v>
      </c>
      <c r="D296" s="112" t="s">
        <v>327</v>
      </c>
      <c r="E296" s="124">
        <v>1</v>
      </c>
      <c r="F296" s="124">
        <v>2</v>
      </c>
      <c r="G296" s="124">
        <v>3</v>
      </c>
      <c r="H296" s="124">
        <v>4</v>
      </c>
      <c r="I296" s="124">
        <v>5</v>
      </c>
      <c r="J296" s="124">
        <v>6</v>
      </c>
      <c r="K296" s="124">
        <v>7</v>
      </c>
      <c r="L296" s="124">
        <v>8</v>
      </c>
      <c r="M296" s="124">
        <v>9</v>
      </c>
      <c r="N296" s="124">
        <v>10</v>
      </c>
      <c r="O296" s="124">
        <v>11</v>
      </c>
      <c r="P296" s="124">
        <v>12</v>
      </c>
      <c r="Q296" s="124">
        <v>13</v>
      </c>
      <c r="R296" s="124">
        <v>14</v>
      </c>
      <c r="S296" s="124">
        <v>15</v>
      </c>
      <c r="T296" s="124">
        <v>16</v>
      </c>
      <c r="U296" s="124">
        <v>17</v>
      </c>
      <c r="V296" s="124">
        <v>18</v>
      </c>
      <c r="W296" s="124">
        <v>19</v>
      </c>
      <c r="X296" s="124">
        <v>20</v>
      </c>
    </row>
    <row r="297" spans="1:24">
      <c r="A297" s="173">
        <v>1000</v>
      </c>
      <c r="B297" s="174">
        <v>59.466281484474898</v>
      </c>
      <c r="C297" s="174">
        <v>8.065541233305136E-2</v>
      </c>
      <c r="D297" s="175">
        <v>0.98</v>
      </c>
      <c r="E297" s="174">
        <v>7.6671034963798606E-3</v>
      </c>
      <c r="F297" s="174">
        <v>1.5334206992759721E-2</v>
      </c>
      <c r="G297" s="174">
        <v>1.5334206992759721E-2</v>
      </c>
      <c r="H297" s="174">
        <v>1.5334206992759721E-2</v>
      </c>
      <c r="I297" s="174">
        <v>1.5334206992759721E-2</v>
      </c>
      <c r="J297" s="174">
        <v>1.5334206992759721E-2</v>
      </c>
      <c r="K297" s="174">
        <v>1.5334206992759721E-2</v>
      </c>
      <c r="L297" s="174">
        <v>1.5334206992759721E-2</v>
      </c>
      <c r="M297" s="174">
        <v>1.5334206992759721E-2</v>
      </c>
      <c r="N297" s="174">
        <v>1.5334206992759721E-2</v>
      </c>
      <c r="O297" s="174">
        <v>1.5334206992759721E-2</v>
      </c>
      <c r="P297" s="174">
        <v>1.5334206992759721E-2</v>
      </c>
      <c r="Q297" s="174">
        <v>1.5334206992759721E-2</v>
      </c>
      <c r="R297" s="174">
        <v>1.5334206992759721E-2</v>
      </c>
      <c r="S297" s="174">
        <v>1.5334206992759721E-2</v>
      </c>
      <c r="T297" s="174">
        <v>1.5334206992759721E-2</v>
      </c>
      <c r="U297" s="174">
        <v>1.5334206992759721E-2</v>
      </c>
      <c r="V297" s="174">
        <v>1.5334206992759721E-2</v>
      </c>
      <c r="W297" s="174">
        <v>1.5334206992759721E-2</v>
      </c>
      <c r="X297" s="174">
        <v>1.5334206992759721E-2</v>
      </c>
    </row>
    <row r="298" spans="1:24">
      <c r="A298" s="190">
        <v>310</v>
      </c>
      <c r="B298" s="150">
        <v>1440000.92160059</v>
      </c>
      <c r="C298" s="150">
        <v>1.795823002179168E-5</v>
      </c>
      <c r="D298" s="172">
        <v>0.64</v>
      </c>
      <c r="E298" s="150">
        <v>1.1148469197528274E-6</v>
      </c>
      <c r="F298" s="150">
        <v>2.2296938395056547E-6</v>
      </c>
      <c r="G298" s="150">
        <v>2.2296938395056547E-6</v>
      </c>
      <c r="H298" s="150">
        <v>2.2296938395056547E-6</v>
      </c>
      <c r="I298" s="150">
        <v>2.2296938395056547E-6</v>
      </c>
      <c r="J298" s="150">
        <v>2.2296938395056547E-6</v>
      </c>
      <c r="K298" s="150">
        <v>2.2296938395056547E-6</v>
      </c>
      <c r="L298" s="150">
        <v>2.2296938395056547E-6</v>
      </c>
      <c r="M298" s="150">
        <v>2.2296938395056547E-6</v>
      </c>
      <c r="N298" s="150">
        <v>2.2296938395056547E-6</v>
      </c>
      <c r="O298" s="150">
        <v>2.2296938395056547E-6</v>
      </c>
      <c r="P298" s="150">
        <v>2.2296938395056547E-6</v>
      </c>
      <c r="Q298" s="150">
        <v>2.2296938395056547E-6</v>
      </c>
      <c r="R298" s="150">
        <v>2.2296938395056547E-6</v>
      </c>
      <c r="S298" s="150">
        <v>2.2296938395056547E-6</v>
      </c>
      <c r="T298" s="150">
        <v>2.2296938395056547E-6</v>
      </c>
      <c r="U298" s="150">
        <v>2.2296938395056547E-6</v>
      </c>
      <c r="V298" s="150">
        <v>2.2296938395056547E-6</v>
      </c>
      <c r="W298" s="150">
        <v>2.2296938395056547E-6</v>
      </c>
      <c r="X298" s="150">
        <v>2.2296938395056547E-6</v>
      </c>
    </row>
    <row r="299" spans="1:24">
      <c r="A299" s="190">
        <v>320</v>
      </c>
      <c r="B299" s="150">
        <v>1280000</v>
      </c>
      <c r="C299" s="150">
        <v>5.4024341982223298E-5</v>
      </c>
      <c r="D299" s="172">
        <v>0.68</v>
      </c>
      <c r="E299" s="150">
        <v>3.5634455971474483E-6</v>
      </c>
      <c r="F299" s="150">
        <v>7.1268911942948966E-6</v>
      </c>
      <c r="G299" s="150">
        <v>7.1268911942948966E-6</v>
      </c>
      <c r="H299" s="150">
        <v>7.1268911942948966E-6</v>
      </c>
      <c r="I299" s="150">
        <v>7.1268911942948966E-6</v>
      </c>
      <c r="J299" s="150">
        <v>7.1268911942948966E-6</v>
      </c>
      <c r="K299" s="150">
        <v>7.1268911942948966E-6</v>
      </c>
      <c r="L299" s="150">
        <v>7.1268911942948966E-6</v>
      </c>
      <c r="M299" s="150">
        <v>7.1268911942948966E-6</v>
      </c>
      <c r="N299" s="150">
        <v>7.1268911942948966E-6</v>
      </c>
      <c r="O299" s="150">
        <v>7.1268911942948966E-6</v>
      </c>
      <c r="P299" s="150">
        <v>7.1268911942948966E-6</v>
      </c>
      <c r="Q299" s="150">
        <v>7.1268911942948966E-6</v>
      </c>
      <c r="R299" s="150">
        <v>7.1268911942948966E-6</v>
      </c>
      <c r="S299" s="150">
        <v>7.1268911942948966E-6</v>
      </c>
      <c r="T299" s="150">
        <v>7.1268911942948966E-6</v>
      </c>
      <c r="U299" s="150">
        <v>7.1268911942948966E-6</v>
      </c>
      <c r="V299" s="150">
        <v>7.1268911942948966E-6</v>
      </c>
      <c r="W299" s="150">
        <v>7.1268911942948966E-6</v>
      </c>
      <c r="X299" s="150">
        <v>7.1268911942948966E-6</v>
      </c>
    </row>
    <row r="300" spans="1:24">
      <c r="A300" s="190">
        <v>330</v>
      </c>
      <c r="B300" s="150">
        <v>1169999.8011000338</v>
      </c>
      <c r="C300" s="150">
        <v>1.0984450696662576E-4</v>
      </c>
      <c r="D300" s="172">
        <v>0.72</v>
      </c>
      <c r="E300" s="150">
        <v>7.671540366549141E-6</v>
      </c>
      <c r="F300" s="150">
        <v>1.5343080733098282E-5</v>
      </c>
      <c r="G300" s="150">
        <v>1.5343080733098282E-5</v>
      </c>
      <c r="H300" s="150">
        <v>1.5343080733098282E-5</v>
      </c>
      <c r="I300" s="150">
        <v>1.5343080733098282E-5</v>
      </c>
      <c r="J300" s="150">
        <v>1.5343080733098282E-5</v>
      </c>
      <c r="K300" s="150">
        <v>1.5343080733098282E-5</v>
      </c>
      <c r="L300" s="150">
        <v>1.5343080733098282E-5</v>
      </c>
      <c r="M300" s="150">
        <v>1.5343080733098282E-5</v>
      </c>
      <c r="N300" s="150">
        <v>1.5343080733098282E-5</v>
      </c>
      <c r="O300" s="150">
        <v>1.5343080733098282E-5</v>
      </c>
      <c r="P300" s="150">
        <v>1.5343080733098282E-5</v>
      </c>
      <c r="Q300" s="150">
        <v>1.5343080733098282E-5</v>
      </c>
      <c r="R300" s="150">
        <v>1.5343080733098282E-5</v>
      </c>
      <c r="S300" s="150">
        <v>1.5343080733098282E-5</v>
      </c>
      <c r="T300" s="150">
        <v>1.5343080733098282E-5</v>
      </c>
      <c r="U300" s="150">
        <v>1.5343080733098282E-5</v>
      </c>
      <c r="V300" s="150">
        <v>1.5343080733098282E-5</v>
      </c>
      <c r="W300" s="150">
        <v>1.5343080733098282E-5</v>
      </c>
      <c r="X300" s="150">
        <v>1.5343080733098282E-5</v>
      </c>
    </row>
    <row r="301" spans="1:24">
      <c r="A301" s="190">
        <v>340</v>
      </c>
      <c r="B301" s="150">
        <v>1090000.2289000482</v>
      </c>
      <c r="C301" s="150">
        <v>1.2421109098405909E-4</v>
      </c>
      <c r="D301" s="172">
        <v>0.76</v>
      </c>
      <c r="E301" s="150">
        <v>9.1568416273448344E-6</v>
      </c>
      <c r="F301" s="150">
        <v>1.8313683254689669E-5</v>
      </c>
      <c r="G301" s="150">
        <v>1.8313683254689669E-5</v>
      </c>
      <c r="H301" s="150">
        <v>1.8313683254689669E-5</v>
      </c>
      <c r="I301" s="150">
        <v>1.8313683254689669E-5</v>
      </c>
      <c r="J301" s="150">
        <v>1.8313683254689669E-5</v>
      </c>
      <c r="K301" s="150">
        <v>1.8313683254689669E-5</v>
      </c>
      <c r="L301" s="150">
        <v>1.8313683254689669E-5</v>
      </c>
      <c r="M301" s="150">
        <v>1.8313683254689669E-5</v>
      </c>
      <c r="N301" s="150">
        <v>1.8313683254689669E-5</v>
      </c>
      <c r="O301" s="150">
        <v>1.8313683254689669E-5</v>
      </c>
      <c r="P301" s="150">
        <v>1.8313683254689669E-5</v>
      </c>
      <c r="Q301" s="150">
        <v>1.8313683254689669E-5</v>
      </c>
      <c r="R301" s="150">
        <v>1.8313683254689669E-5</v>
      </c>
      <c r="S301" s="150">
        <v>1.8313683254689669E-5</v>
      </c>
      <c r="T301" s="150">
        <v>1.8313683254689669E-5</v>
      </c>
      <c r="U301" s="150">
        <v>1.8313683254689669E-5</v>
      </c>
      <c r="V301" s="150">
        <v>1.8313683254689669E-5</v>
      </c>
      <c r="W301" s="150">
        <v>1.8313683254689669E-5</v>
      </c>
      <c r="X301" s="150">
        <v>1.8313683254689669E-5</v>
      </c>
    </row>
    <row r="302" spans="1:24">
      <c r="A302" s="190">
        <v>350</v>
      </c>
      <c r="B302" s="150">
        <v>1040000.4992002395</v>
      </c>
      <c r="C302" s="150">
        <v>2.1968901393325152E-4</v>
      </c>
      <c r="D302" s="172">
        <v>0.8</v>
      </c>
      <c r="E302" s="150">
        <v>1.7047867481220315E-5</v>
      </c>
      <c r="F302" s="150">
        <v>3.409573496244063E-5</v>
      </c>
      <c r="G302" s="150">
        <v>3.409573496244063E-5</v>
      </c>
      <c r="H302" s="150">
        <v>3.409573496244063E-5</v>
      </c>
      <c r="I302" s="150">
        <v>3.409573496244063E-5</v>
      </c>
      <c r="J302" s="150">
        <v>3.409573496244063E-5</v>
      </c>
      <c r="K302" s="150">
        <v>3.409573496244063E-5</v>
      </c>
      <c r="L302" s="150">
        <v>3.409573496244063E-5</v>
      </c>
      <c r="M302" s="150">
        <v>3.409573496244063E-5</v>
      </c>
      <c r="N302" s="150">
        <v>3.409573496244063E-5</v>
      </c>
      <c r="O302" s="150">
        <v>3.409573496244063E-5</v>
      </c>
      <c r="P302" s="150">
        <v>3.409573496244063E-5</v>
      </c>
      <c r="Q302" s="150">
        <v>3.409573496244063E-5</v>
      </c>
      <c r="R302" s="150">
        <v>3.409573496244063E-5</v>
      </c>
      <c r="S302" s="150">
        <v>3.409573496244063E-5</v>
      </c>
      <c r="T302" s="150">
        <v>3.409573496244063E-5</v>
      </c>
      <c r="U302" s="150">
        <v>3.409573496244063E-5</v>
      </c>
      <c r="V302" s="150">
        <v>3.409573496244063E-5</v>
      </c>
      <c r="W302" s="150">
        <v>3.409573496244063E-5</v>
      </c>
      <c r="X302" s="150">
        <v>3.409573496244063E-5</v>
      </c>
    </row>
    <row r="303" spans="1:24">
      <c r="A303" s="190">
        <v>370</v>
      </c>
      <c r="B303" s="150">
        <v>697000.11152001785</v>
      </c>
      <c r="C303" s="150">
        <v>3.9418314897832739E-4</v>
      </c>
      <c r="D303" s="172">
        <v>0.84</v>
      </c>
      <c r="E303" s="150">
        <v>3.2118042978754107E-5</v>
      </c>
      <c r="F303" s="150">
        <v>6.4236085957508214E-5</v>
      </c>
      <c r="G303" s="150">
        <v>6.4236085957508214E-5</v>
      </c>
      <c r="H303" s="150">
        <v>6.4236085957508214E-5</v>
      </c>
      <c r="I303" s="150">
        <v>6.4236085957508214E-5</v>
      </c>
      <c r="J303" s="150">
        <v>6.4236085957508214E-5</v>
      </c>
      <c r="K303" s="150">
        <v>6.4236085957508214E-5</v>
      </c>
      <c r="L303" s="150">
        <v>6.4236085957508214E-5</v>
      </c>
      <c r="M303" s="150">
        <v>6.4236085957508214E-5</v>
      </c>
      <c r="N303" s="150">
        <v>6.4236085957508214E-5</v>
      </c>
      <c r="O303" s="150">
        <v>6.4236085957508214E-5</v>
      </c>
      <c r="P303" s="150">
        <v>6.4236085957508214E-5</v>
      </c>
      <c r="Q303" s="150">
        <v>6.4236085957508214E-5</v>
      </c>
      <c r="R303" s="150">
        <v>6.4236085957508214E-5</v>
      </c>
      <c r="S303" s="150">
        <v>6.4236085957508214E-5</v>
      </c>
      <c r="T303" s="150">
        <v>6.4236085957508214E-5</v>
      </c>
      <c r="U303" s="150">
        <v>6.4236085957508214E-5</v>
      </c>
      <c r="V303" s="150">
        <v>6.4236085957508214E-5</v>
      </c>
      <c r="W303" s="150">
        <v>6.4236085957508214E-5</v>
      </c>
      <c r="X303" s="150">
        <v>6.4236085957508214E-5</v>
      </c>
    </row>
    <row r="304" spans="1:24">
      <c r="A304" s="190">
        <v>390</v>
      </c>
      <c r="B304" s="150">
        <v>149999.9250000375</v>
      </c>
      <c r="C304" s="150">
        <v>4.5673765022090173E-4</v>
      </c>
      <c r="D304" s="172">
        <v>0.88</v>
      </c>
      <c r="E304" s="150">
        <v>3.898712582285616E-5</v>
      </c>
      <c r="F304" s="150">
        <v>7.797425164571232E-5</v>
      </c>
      <c r="G304" s="150">
        <v>7.797425164571232E-5</v>
      </c>
      <c r="H304" s="150">
        <v>7.797425164571232E-5</v>
      </c>
      <c r="I304" s="150">
        <v>7.797425164571232E-5</v>
      </c>
      <c r="J304" s="150">
        <v>7.797425164571232E-5</v>
      </c>
      <c r="K304" s="150">
        <v>7.797425164571232E-5</v>
      </c>
      <c r="L304" s="150">
        <v>7.797425164571232E-5</v>
      </c>
      <c r="M304" s="150">
        <v>7.797425164571232E-5</v>
      </c>
      <c r="N304" s="150">
        <v>7.797425164571232E-5</v>
      </c>
      <c r="O304" s="150">
        <v>7.797425164571232E-5</v>
      </c>
      <c r="P304" s="150">
        <v>7.797425164571232E-5</v>
      </c>
      <c r="Q304" s="150">
        <v>7.797425164571232E-5</v>
      </c>
      <c r="R304" s="150">
        <v>7.797425164571232E-5</v>
      </c>
      <c r="S304" s="150">
        <v>7.797425164571232E-5</v>
      </c>
      <c r="T304" s="150">
        <v>7.797425164571232E-5</v>
      </c>
      <c r="U304" s="150">
        <v>7.797425164571232E-5</v>
      </c>
      <c r="V304" s="150">
        <v>7.797425164571232E-5</v>
      </c>
      <c r="W304" s="150">
        <v>7.797425164571232E-5</v>
      </c>
      <c r="X304" s="150">
        <v>7.797425164571232E-5</v>
      </c>
    </row>
    <row r="305" spans="1:24">
      <c r="A305" s="190">
        <v>410</v>
      </c>
      <c r="B305" s="150">
        <v>67399.978432006901</v>
      </c>
      <c r="C305" s="150">
        <v>7.7848927144466931E-4</v>
      </c>
      <c r="D305" s="172">
        <v>0.91599999999999993</v>
      </c>
      <c r="E305" s="150">
        <v>6.9170328746401741E-5</v>
      </c>
      <c r="F305" s="150">
        <v>1.3834065749280348E-4</v>
      </c>
      <c r="G305" s="150">
        <v>1.3834065749280348E-4</v>
      </c>
      <c r="H305" s="150">
        <v>1.3834065749280348E-4</v>
      </c>
      <c r="I305" s="150">
        <v>1.3834065749280348E-4</v>
      </c>
      <c r="J305" s="150">
        <v>1.3834065749280348E-4</v>
      </c>
      <c r="K305" s="150">
        <v>1.3834065749280348E-4</v>
      </c>
      <c r="L305" s="150">
        <v>1.3834065749280348E-4</v>
      </c>
      <c r="M305" s="150">
        <v>1.3834065749280348E-4</v>
      </c>
      <c r="N305" s="150">
        <v>1.3834065749280348E-4</v>
      </c>
      <c r="O305" s="150">
        <v>1.3834065749280348E-4</v>
      </c>
      <c r="P305" s="150">
        <v>1.3834065749280348E-4</v>
      </c>
      <c r="Q305" s="150">
        <v>1.3834065749280348E-4</v>
      </c>
      <c r="R305" s="150">
        <v>1.3834065749280348E-4</v>
      </c>
      <c r="S305" s="150">
        <v>1.3834065749280348E-4</v>
      </c>
      <c r="T305" s="150">
        <v>1.3834065749280348E-4</v>
      </c>
      <c r="U305" s="150">
        <v>1.3834065749280348E-4</v>
      </c>
      <c r="V305" s="150">
        <v>1.3834065749280348E-4</v>
      </c>
      <c r="W305" s="150">
        <v>1.3834065749280348E-4</v>
      </c>
      <c r="X305" s="150">
        <v>1.3834065749280348E-4</v>
      </c>
    </row>
    <row r="306" spans="1:24">
      <c r="A306" s="190">
        <v>430</v>
      </c>
      <c r="B306" s="150">
        <v>39200.006272001003</v>
      </c>
      <c r="C306" s="150">
        <v>8.2917138728394782E-4</v>
      </c>
      <c r="D306" s="172">
        <v>0.94799999999999995</v>
      </c>
      <c r="E306" s="150">
        <v>7.6247284089082679E-5</v>
      </c>
      <c r="F306" s="150">
        <v>1.5249456817816536E-4</v>
      </c>
      <c r="G306" s="150">
        <v>1.5249456817816536E-4</v>
      </c>
      <c r="H306" s="150">
        <v>1.5249456817816536E-4</v>
      </c>
      <c r="I306" s="150">
        <v>1.5249456817816536E-4</v>
      </c>
      <c r="J306" s="150">
        <v>1.5249456817816536E-4</v>
      </c>
      <c r="K306" s="150">
        <v>1.5249456817816536E-4</v>
      </c>
      <c r="L306" s="150">
        <v>1.5249456817816536E-4</v>
      </c>
      <c r="M306" s="150">
        <v>1.5249456817816536E-4</v>
      </c>
      <c r="N306" s="150">
        <v>1.5249456817816536E-4</v>
      </c>
      <c r="O306" s="150">
        <v>1.5249456817816536E-4</v>
      </c>
      <c r="P306" s="150">
        <v>1.5249456817816536E-4</v>
      </c>
      <c r="Q306" s="150">
        <v>1.5249456817816536E-4</v>
      </c>
      <c r="R306" s="150">
        <v>1.5249456817816536E-4</v>
      </c>
      <c r="S306" s="150">
        <v>1.5249456817816536E-4</v>
      </c>
      <c r="T306" s="150">
        <v>1.5249456817816536E-4</v>
      </c>
      <c r="U306" s="150">
        <v>1.5249456817816536E-4</v>
      </c>
      <c r="V306" s="150">
        <v>1.5249456817816536E-4</v>
      </c>
      <c r="W306" s="150">
        <v>1.5249456817816536E-4</v>
      </c>
      <c r="X306" s="150">
        <v>1.5249456817816536E-4</v>
      </c>
    </row>
    <row r="307" spans="1:24">
      <c r="A307" s="190">
        <v>450</v>
      </c>
      <c r="B307" s="150">
        <v>25499.991075003123</v>
      </c>
      <c r="C307" s="150">
        <v>1.0834798779814311E-3</v>
      </c>
      <c r="D307" s="172">
        <v>0.98</v>
      </c>
      <c r="E307" s="150">
        <v>1.0299559720091482E-4</v>
      </c>
      <c r="F307" s="150">
        <v>2.0599119440182964E-4</v>
      </c>
      <c r="G307" s="150">
        <v>2.0599119440182964E-4</v>
      </c>
      <c r="H307" s="150">
        <v>2.0599119440182964E-4</v>
      </c>
      <c r="I307" s="150">
        <v>2.0599119440182964E-4</v>
      </c>
      <c r="J307" s="150">
        <v>2.0599119440182964E-4</v>
      </c>
      <c r="K307" s="150">
        <v>2.0599119440182964E-4</v>
      </c>
      <c r="L307" s="150">
        <v>2.0599119440182964E-4</v>
      </c>
      <c r="M307" s="150">
        <v>2.0599119440182964E-4</v>
      </c>
      <c r="N307" s="150">
        <v>2.0599119440182964E-4</v>
      </c>
      <c r="O307" s="150">
        <v>2.0599119440182964E-4</v>
      </c>
      <c r="P307" s="150">
        <v>2.0599119440182964E-4</v>
      </c>
      <c r="Q307" s="150">
        <v>2.0599119440182964E-4</v>
      </c>
      <c r="R307" s="150">
        <v>2.0599119440182964E-4</v>
      </c>
      <c r="S307" s="150">
        <v>2.0599119440182964E-4</v>
      </c>
      <c r="T307" s="150">
        <v>2.0599119440182964E-4</v>
      </c>
      <c r="U307" s="150">
        <v>2.0599119440182964E-4</v>
      </c>
      <c r="V307" s="150">
        <v>2.0599119440182964E-4</v>
      </c>
      <c r="W307" s="150">
        <v>2.0599119440182964E-4</v>
      </c>
      <c r="X307" s="150">
        <v>2.0599119440182964E-4</v>
      </c>
    </row>
    <row r="308" spans="1:24">
      <c r="A308" s="190">
        <v>470</v>
      </c>
      <c r="B308" s="150">
        <v>17200.010320006193</v>
      </c>
      <c r="C308" s="150">
        <v>1.1902315786665261E-3</v>
      </c>
      <c r="D308" s="172">
        <v>0.98799999999999999</v>
      </c>
      <c r="E308" s="150">
        <v>1.1406703357308518E-4</v>
      </c>
      <c r="F308" s="150">
        <v>2.2813406714617036E-4</v>
      </c>
      <c r="G308" s="150">
        <v>2.2813406714617036E-4</v>
      </c>
      <c r="H308" s="150">
        <v>2.2813406714617036E-4</v>
      </c>
      <c r="I308" s="150">
        <v>2.2813406714617036E-4</v>
      </c>
      <c r="J308" s="150">
        <v>2.2813406714617036E-4</v>
      </c>
      <c r="K308" s="150">
        <v>2.2813406714617036E-4</v>
      </c>
      <c r="L308" s="150">
        <v>2.2813406714617036E-4</v>
      </c>
      <c r="M308" s="150">
        <v>2.2813406714617036E-4</v>
      </c>
      <c r="N308" s="150">
        <v>2.2813406714617036E-4</v>
      </c>
      <c r="O308" s="150">
        <v>2.2813406714617036E-4</v>
      </c>
      <c r="P308" s="150">
        <v>2.2813406714617036E-4</v>
      </c>
      <c r="Q308" s="150">
        <v>2.2813406714617036E-4</v>
      </c>
      <c r="R308" s="150">
        <v>2.2813406714617036E-4</v>
      </c>
      <c r="S308" s="150">
        <v>2.2813406714617036E-4</v>
      </c>
      <c r="T308" s="150">
        <v>2.2813406714617036E-4</v>
      </c>
      <c r="U308" s="150">
        <v>2.2813406714617036E-4</v>
      </c>
      <c r="V308" s="150">
        <v>2.2813406714617036E-4</v>
      </c>
      <c r="W308" s="150">
        <v>2.2813406714617036E-4</v>
      </c>
      <c r="X308" s="150">
        <v>2.2813406714617036E-4</v>
      </c>
    </row>
    <row r="309" spans="1:24">
      <c r="A309" s="190">
        <v>490</v>
      </c>
      <c r="B309" s="150">
        <v>12699.993142003703</v>
      </c>
      <c r="C309" s="150">
        <v>1.2211596414818339E-3</v>
      </c>
      <c r="D309" s="172">
        <v>0.996</v>
      </c>
      <c r="E309" s="150">
        <v>1.1797867528284291E-4</v>
      </c>
      <c r="F309" s="150">
        <v>2.3595735056568582E-4</v>
      </c>
      <c r="G309" s="150">
        <v>2.3595735056568582E-4</v>
      </c>
      <c r="H309" s="150">
        <v>2.3595735056568582E-4</v>
      </c>
      <c r="I309" s="150">
        <v>2.3595735056568582E-4</v>
      </c>
      <c r="J309" s="150">
        <v>2.3595735056568582E-4</v>
      </c>
      <c r="K309" s="150">
        <v>2.3595735056568582E-4</v>
      </c>
      <c r="L309" s="150">
        <v>2.3595735056568582E-4</v>
      </c>
      <c r="M309" s="150">
        <v>2.3595735056568582E-4</v>
      </c>
      <c r="N309" s="150">
        <v>2.3595735056568582E-4</v>
      </c>
      <c r="O309" s="150">
        <v>2.3595735056568582E-4</v>
      </c>
      <c r="P309" s="150">
        <v>2.3595735056568582E-4</v>
      </c>
      <c r="Q309" s="150">
        <v>2.3595735056568582E-4</v>
      </c>
      <c r="R309" s="150">
        <v>2.3595735056568582E-4</v>
      </c>
      <c r="S309" s="150">
        <v>2.3595735056568582E-4</v>
      </c>
      <c r="T309" s="150">
        <v>2.3595735056568582E-4</v>
      </c>
      <c r="U309" s="150">
        <v>2.3595735056568582E-4</v>
      </c>
      <c r="V309" s="150">
        <v>2.3595735056568582E-4</v>
      </c>
      <c r="W309" s="150">
        <v>2.3595735056568582E-4</v>
      </c>
      <c r="X309" s="150">
        <v>2.3595735056568582E-4</v>
      </c>
    </row>
    <row r="310" spans="1:24">
      <c r="A310" s="190">
        <v>510</v>
      </c>
      <c r="B310" s="150">
        <v>9699.979630042777</v>
      </c>
      <c r="C310" s="150">
        <v>1.2451039481775562E-3</v>
      </c>
      <c r="D310" s="172">
        <v>1</v>
      </c>
      <c r="E310" s="150">
        <v>1.2077508297322293E-4</v>
      </c>
      <c r="F310" s="150">
        <v>2.4155016594644586E-4</v>
      </c>
      <c r="G310" s="150">
        <v>2.4155016594644586E-4</v>
      </c>
      <c r="H310" s="150">
        <v>2.4155016594644586E-4</v>
      </c>
      <c r="I310" s="150">
        <v>2.4155016594644586E-4</v>
      </c>
      <c r="J310" s="150">
        <v>2.4155016594644586E-4</v>
      </c>
      <c r="K310" s="150">
        <v>2.4155016594644586E-4</v>
      </c>
      <c r="L310" s="150">
        <v>2.4155016594644586E-4</v>
      </c>
      <c r="M310" s="150">
        <v>2.4155016594644586E-4</v>
      </c>
      <c r="N310" s="150">
        <v>2.4155016594644586E-4</v>
      </c>
      <c r="O310" s="150">
        <v>2.4155016594644586E-4</v>
      </c>
      <c r="P310" s="150">
        <v>2.4155016594644586E-4</v>
      </c>
      <c r="Q310" s="150">
        <v>2.4155016594644586E-4</v>
      </c>
      <c r="R310" s="150">
        <v>2.4155016594644586E-4</v>
      </c>
      <c r="S310" s="150">
        <v>2.4155016594644586E-4</v>
      </c>
      <c r="T310" s="150">
        <v>2.4155016594644586E-4</v>
      </c>
      <c r="U310" s="150">
        <v>2.4155016594644586E-4</v>
      </c>
      <c r="V310" s="150">
        <v>2.4155016594644586E-4</v>
      </c>
      <c r="W310" s="150">
        <v>2.4155016594644586E-4</v>
      </c>
      <c r="X310" s="150">
        <v>2.4155016594644586E-4</v>
      </c>
    </row>
    <row r="311" spans="1:24">
      <c r="A311" s="190">
        <v>530</v>
      </c>
      <c r="B311" s="150">
        <v>7849.9713476045818</v>
      </c>
      <c r="C311" s="150">
        <v>1.3129461504821024E-3</v>
      </c>
      <c r="D311" s="172">
        <v>1</v>
      </c>
      <c r="E311" s="150">
        <v>1.2735577659676392E-4</v>
      </c>
      <c r="F311" s="150">
        <v>2.5471155319352785E-4</v>
      </c>
      <c r="G311" s="150">
        <v>2.5471155319352785E-4</v>
      </c>
      <c r="H311" s="150">
        <v>2.5471155319352785E-4</v>
      </c>
      <c r="I311" s="150">
        <v>2.5471155319352785E-4</v>
      </c>
      <c r="J311" s="150">
        <v>2.5471155319352785E-4</v>
      </c>
      <c r="K311" s="150">
        <v>2.5471155319352785E-4</v>
      </c>
      <c r="L311" s="150">
        <v>2.5471155319352785E-4</v>
      </c>
      <c r="M311" s="150">
        <v>2.5471155319352785E-4</v>
      </c>
      <c r="N311" s="150">
        <v>2.5471155319352785E-4</v>
      </c>
      <c r="O311" s="150">
        <v>2.5471155319352785E-4</v>
      </c>
      <c r="P311" s="150">
        <v>2.5471155319352785E-4</v>
      </c>
      <c r="Q311" s="150">
        <v>2.5471155319352785E-4</v>
      </c>
      <c r="R311" s="150">
        <v>2.5471155319352785E-4</v>
      </c>
      <c r="S311" s="150">
        <v>2.5471155319352785E-4</v>
      </c>
      <c r="T311" s="150">
        <v>2.5471155319352785E-4</v>
      </c>
      <c r="U311" s="150">
        <v>2.5471155319352785E-4</v>
      </c>
      <c r="V311" s="150">
        <v>2.5471155319352785E-4</v>
      </c>
      <c r="W311" s="150">
        <v>2.5471155319352785E-4</v>
      </c>
      <c r="X311" s="150">
        <v>2.5471155319352785E-4</v>
      </c>
    </row>
    <row r="312" spans="1:24">
      <c r="A312" s="190">
        <v>550</v>
      </c>
      <c r="B312" s="150">
        <v>6389.9805105594432</v>
      </c>
      <c r="C312" s="150">
        <v>2.0382591074733555E-3</v>
      </c>
      <c r="D312" s="172">
        <v>1</v>
      </c>
      <c r="E312" s="150">
        <v>1.9771113342491542E-4</v>
      </c>
      <c r="F312" s="150">
        <v>3.9542226684983084E-4</v>
      </c>
      <c r="G312" s="150">
        <v>3.9542226684983084E-4</v>
      </c>
      <c r="H312" s="150">
        <v>3.9542226684983084E-4</v>
      </c>
      <c r="I312" s="150">
        <v>3.9542226684983084E-4</v>
      </c>
      <c r="J312" s="150">
        <v>3.9542226684983084E-4</v>
      </c>
      <c r="K312" s="150">
        <v>3.9542226684983084E-4</v>
      </c>
      <c r="L312" s="150">
        <v>3.9542226684983084E-4</v>
      </c>
      <c r="M312" s="150">
        <v>3.9542226684983084E-4</v>
      </c>
      <c r="N312" s="150">
        <v>3.9542226684983084E-4</v>
      </c>
      <c r="O312" s="150">
        <v>3.9542226684983084E-4</v>
      </c>
      <c r="P312" s="150">
        <v>3.9542226684983084E-4</v>
      </c>
      <c r="Q312" s="150">
        <v>3.9542226684983084E-4</v>
      </c>
      <c r="R312" s="150">
        <v>3.9542226684983084E-4</v>
      </c>
      <c r="S312" s="150">
        <v>3.9542226684983084E-4</v>
      </c>
      <c r="T312" s="150">
        <v>3.9542226684983084E-4</v>
      </c>
      <c r="U312" s="150">
        <v>3.9542226684983084E-4</v>
      </c>
      <c r="V312" s="150">
        <v>3.9542226684983084E-4</v>
      </c>
      <c r="W312" s="150">
        <v>3.9542226684983084E-4</v>
      </c>
      <c r="X312" s="150">
        <v>3.9542226684983084E-4</v>
      </c>
    </row>
    <row r="313" spans="1:24">
      <c r="A313" s="190">
        <v>590</v>
      </c>
      <c r="B313" s="150">
        <v>4490.0030083020156</v>
      </c>
      <c r="C313" s="150">
        <v>2.8044769217364669E-3</v>
      </c>
      <c r="D313" s="172">
        <v>1</v>
      </c>
      <c r="E313" s="150">
        <v>2.7203426140843721E-4</v>
      </c>
      <c r="F313" s="150">
        <v>5.4406852281687441E-4</v>
      </c>
      <c r="G313" s="150">
        <v>5.4406852281687441E-4</v>
      </c>
      <c r="H313" s="150">
        <v>5.4406852281687441E-4</v>
      </c>
      <c r="I313" s="150">
        <v>5.4406852281687441E-4</v>
      </c>
      <c r="J313" s="150">
        <v>5.4406852281687441E-4</v>
      </c>
      <c r="K313" s="150">
        <v>5.4406852281687441E-4</v>
      </c>
      <c r="L313" s="150">
        <v>5.4406852281687441E-4</v>
      </c>
      <c r="M313" s="150">
        <v>5.4406852281687441E-4</v>
      </c>
      <c r="N313" s="150">
        <v>5.4406852281687441E-4</v>
      </c>
      <c r="O313" s="150">
        <v>5.4406852281687441E-4</v>
      </c>
      <c r="P313" s="150">
        <v>5.4406852281687441E-4</v>
      </c>
      <c r="Q313" s="150">
        <v>5.4406852281687441E-4</v>
      </c>
      <c r="R313" s="150">
        <v>5.4406852281687441E-4</v>
      </c>
      <c r="S313" s="150">
        <v>5.4406852281687441E-4</v>
      </c>
      <c r="T313" s="150">
        <v>5.4406852281687441E-4</v>
      </c>
      <c r="U313" s="150">
        <v>5.4406852281687441E-4</v>
      </c>
      <c r="V313" s="150">
        <v>5.4406852281687441E-4</v>
      </c>
      <c r="W313" s="150">
        <v>5.4406852281687441E-4</v>
      </c>
      <c r="X313" s="150">
        <v>5.4406852281687441E-4</v>
      </c>
    </row>
    <row r="314" spans="1:24">
      <c r="A314" s="190">
        <v>630</v>
      </c>
      <c r="B314" s="150">
        <v>3271.2129984919707</v>
      </c>
      <c r="C314" s="150">
        <v>2.9022495074106664E-3</v>
      </c>
      <c r="D314" s="172">
        <v>1</v>
      </c>
      <c r="E314" s="150">
        <v>2.8151820221883458E-4</v>
      </c>
      <c r="F314" s="150">
        <v>5.6303640443766917E-4</v>
      </c>
      <c r="G314" s="150">
        <v>5.6303640443766917E-4</v>
      </c>
      <c r="H314" s="150">
        <v>5.6303640443766917E-4</v>
      </c>
      <c r="I314" s="150">
        <v>5.6303640443766917E-4</v>
      </c>
      <c r="J314" s="150">
        <v>5.6303640443766917E-4</v>
      </c>
      <c r="K314" s="150">
        <v>5.6303640443766917E-4</v>
      </c>
      <c r="L314" s="150">
        <v>5.6303640443766917E-4</v>
      </c>
      <c r="M314" s="150">
        <v>5.6303640443766917E-4</v>
      </c>
      <c r="N314" s="150">
        <v>5.6303640443766917E-4</v>
      </c>
      <c r="O314" s="150">
        <v>5.6303640443766917E-4</v>
      </c>
      <c r="P314" s="150">
        <v>5.6303640443766917E-4</v>
      </c>
      <c r="Q314" s="150">
        <v>5.6303640443766917E-4</v>
      </c>
      <c r="R314" s="150">
        <v>5.6303640443766917E-4</v>
      </c>
      <c r="S314" s="150">
        <v>5.6303640443766917E-4</v>
      </c>
      <c r="T314" s="150">
        <v>5.6303640443766917E-4</v>
      </c>
      <c r="U314" s="150">
        <v>5.6303640443766917E-4</v>
      </c>
      <c r="V314" s="150">
        <v>5.6303640443766917E-4</v>
      </c>
      <c r="W314" s="150">
        <v>5.6303640443766917E-4</v>
      </c>
      <c r="X314" s="150">
        <v>5.6303640443766917E-4</v>
      </c>
    </row>
    <row r="315" spans="1:24">
      <c r="A315" s="190">
        <v>670</v>
      </c>
      <c r="B315" s="150">
        <v>2387.843013648911</v>
      </c>
      <c r="C315" s="150">
        <v>2.9341752496716287E-3</v>
      </c>
      <c r="D315" s="172">
        <v>1</v>
      </c>
      <c r="E315" s="150">
        <v>2.8461499921814793E-4</v>
      </c>
      <c r="F315" s="150">
        <v>5.6922999843629586E-4</v>
      </c>
      <c r="G315" s="150">
        <v>5.6922999843629586E-4</v>
      </c>
      <c r="H315" s="150">
        <v>5.6922999843629586E-4</v>
      </c>
      <c r="I315" s="150">
        <v>5.6922999843629586E-4</v>
      </c>
      <c r="J315" s="150">
        <v>5.6922999843629586E-4</v>
      </c>
      <c r="K315" s="150">
        <v>5.6922999843629586E-4</v>
      </c>
      <c r="L315" s="150">
        <v>5.6922999843629586E-4</v>
      </c>
      <c r="M315" s="150">
        <v>5.6922999843629586E-4</v>
      </c>
      <c r="N315" s="150">
        <v>5.6922999843629586E-4</v>
      </c>
      <c r="O315" s="150">
        <v>5.6922999843629586E-4</v>
      </c>
      <c r="P315" s="150">
        <v>5.6922999843629586E-4</v>
      </c>
      <c r="Q315" s="150">
        <v>5.6922999843629586E-4</v>
      </c>
      <c r="R315" s="150">
        <v>5.6922999843629586E-4</v>
      </c>
      <c r="S315" s="150">
        <v>5.6922999843629586E-4</v>
      </c>
      <c r="T315" s="150">
        <v>5.6922999843629586E-4</v>
      </c>
      <c r="U315" s="150">
        <v>5.6922999843629586E-4</v>
      </c>
      <c r="V315" s="150">
        <v>5.6922999843629586E-4</v>
      </c>
      <c r="W315" s="150">
        <v>5.6922999843629586E-4</v>
      </c>
      <c r="X315" s="150">
        <v>5.6922999843629586E-4</v>
      </c>
    </row>
    <row r="316" spans="1:24">
      <c r="A316" s="190">
        <v>710</v>
      </c>
      <c r="B316" s="150">
        <v>1775.9497335187427</v>
      </c>
      <c r="C316" s="150">
        <v>2.1320409753649342E-3</v>
      </c>
      <c r="D316" s="172">
        <v>0.998</v>
      </c>
      <c r="E316" s="150">
        <v>2.0639435866117773E-4</v>
      </c>
      <c r="F316" s="150">
        <v>4.1278871732235546E-4</v>
      </c>
      <c r="G316" s="150">
        <v>4.1278871732235546E-4</v>
      </c>
      <c r="H316" s="150">
        <v>4.1278871732235546E-4</v>
      </c>
      <c r="I316" s="150">
        <v>4.1278871732235546E-4</v>
      </c>
      <c r="J316" s="150">
        <v>4.1278871732235546E-4</v>
      </c>
      <c r="K316" s="150">
        <v>4.1278871732235546E-4</v>
      </c>
      <c r="L316" s="150">
        <v>4.1278871732235546E-4</v>
      </c>
      <c r="M316" s="150">
        <v>4.1278871732235546E-4</v>
      </c>
      <c r="N316" s="150">
        <v>4.1278871732235546E-4</v>
      </c>
      <c r="O316" s="150">
        <v>4.1278871732235546E-4</v>
      </c>
      <c r="P316" s="150">
        <v>4.1278871732235546E-4</v>
      </c>
      <c r="Q316" s="150">
        <v>4.1278871732235546E-4</v>
      </c>
      <c r="R316" s="150">
        <v>4.1278871732235546E-4</v>
      </c>
      <c r="S316" s="150">
        <v>4.1278871732235546E-4</v>
      </c>
      <c r="T316" s="150">
        <v>4.1278871732235546E-4</v>
      </c>
      <c r="U316" s="150">
        <v>4.1278871732235546E-4</v>
      </c>
      <c r="V316" s="150">
        <v>4.1278871732235546E-4</v>
      </c>
      <c r="W316" s="150">
        <v>4.1278871732235546E-4</v>
      </c>
      <c r="X316" s="150">
        <v>4.1278871732235546E-4</v>
      </c>
    </row>
    <row r="317" spans="1:24">
      <c r="A317" s="190">
        <v>730</v>
      </c>
      <c r="B317" s="150">
        <v>1540</v>
      </c>
      <c r="C317" s="150">
        <v>1.3448718927430655E-3</v>
      </c>
      <c r="D317" s="172">
        <v>0.99400000000000011</v>
      </c>
      <c r="E317" s="150">
        <v>1.2966985815450089E-4</v>
      </c>
      <c r="F317" s="150">
        <v>2.5933971630900178E-4</v>
      </c>
      <c r="G317" s="150">
        <v>2.5933971630900178E-4</v>
      </c>
      <c r="H317" s="150">
        <v>2.5933971630900178E-4</v>
      </c>
      <c r="I317" s="150">
        <v>2.5933971630900178E-4</v>
      </c>
      <c r="J317" s="150">
        <v>2.5933971630900178E-4</v>
      </c>
      <c r="K317" s="150">
        <v>2.5933971630900178E-4</v>
      </c>
      <c r="L317" s="150">
        <v>2.5933971630900178E-4</v>
      </c>
      <c r="M317" s="150">
        <v>2.5933971630900178E-4</v>
      </c>
      <c r="N317" s="150">
        <v>2.5933971630900178E-4</v>
      </c>
      <c r="O317" s="150">
        <v>2.5933971630900178E-4</v>
      </c>
      <c r="P317" s="150">
        <v>2.5933971630900178E-4</v>
      </c>
      <c r="Q317" s="150">
        <v>2.5933971630900178E-4</v>
      </c>
      <c r="R317" s="150">
        <v>2.5933971630900178E-4</v>
      </c>
      <c r="S317" s="150">
        <v>2.5933971630900178E-4</v>
      </c>
      <c r="T317" s="150">
        <v>2.5933971630900178E-4</v>
      </c>
      <c r="U317" s="150">
        <v>2.5933971630900178E-4</v>
      </c>
      <c r="V317" s="150">
        <v>2.5933971630900178E-4</v>
      </c>
      <c r="W317" s="150">
        <v>2.5933971630900178E-4</v>
      </c>
      <c r="X317" s="150">
        <v>2.5933971630900178E-4</v>
      </c>
    </row>
    <row r="318" spans="1:24">
      <c r="A318" s="190">
        <v>750</v>
      </c>
      <c r="B318" s="150">
        <v>1300</v>
      </c>
      <c r="C318" s="150">
        <v>1.4296746456237486E-3</v>
      </c>
      <c r="D318" s="172">
        <v>0.99</v>
      </c>
      <c r="E318" s="150">
        <v>1.3729165621924853E-4</v>
      </c>
      <c r="F318" s="150">
        <v>2.7458331243849707E-4</v>
      </c>
      <c r="G318" s="150">
        <v>2.7458331243849707E-4</v>
      </c>
      <c r="H318" s="150">
        <v>2.7458331243849707E-4</v>
      </c>
      <c r="I318" s="150">
        <v>2.7458331243849707E-4</v>
      </c>
      <c r="J318" s="150">
        <v>2.7458331243849707E-4</v>
      </c>
      <c r="K318" s="150">
        <v>2.7458331243849707E-4</v>
      </c>
      <c r="L318" s="150">
        <v>2.7458331243849707E-4</v>
      </c>
      <c r="M318" s="150">
        <v>2.7458331243849707E-4</v>
      </c>
      <c r="N318" s="150">
        <v>2.7458331243849707E-4</v>
      </c>
      <c r="O318" s="150">
        <v>2.7458331243849707E-4</v>
      </c>
      <c r="P318" s="150">
        <v>2.7458331243849707E-4</v>
      </c>
      <c r="Q318" s="150">
        <v>2.7458331243849707E-4</v>
      </c>
      <c r="R318" s="150">
        <v>2.7458331243849707E-4</v>
      </c>
      <c r="S318" s="150">
        <v>2.7458331243849707E-4</v>
      </c>
      <c r="T318" s="150">
        <v>2.7458331243849707E-4</v>
      </c>
      <c r="U318" s="150">
        <v>2.7458331243849707E-4</v>
      </c>
      <c r="V318" s="150">
        <v>2.7458331243849707E-4</v>
      </c>
      <c r="W318" s="150">
        <v>2.7458331243849707E-4</v>
      </c>
      <c r="X318" s="150">
        <v>2.7458331243849707E-4</v>
      </c>
    </row>
    <row r="319" spans="1:24">
      <c r="A319" s="190">
        <v>770</v>
      </c>
      <c r="B319" s="150">
        <v>1100</v>
      </c>
      <c r="C319" s="150">
        <v>1.2041990909056972E-3</v>
      </c>
      <c r="D319" s="172">
        <v>0.99</v>
      </c>
      <c r="E319" s="150">
        <v>1.1563923869967409E-4</v>
      </c>
      <c r="F319" s="150">
        <v>2.3127847739934818E-4</v>
      </c>
      <c r="G319" s="150">
        <v>2.3127847739934818E-4</v>
      </c>
      <c r="H319" s="150">
        <v>2.3127847739934818E-4</v>
      </c>
      <c r="I319" s="150">
        <v>2.3127847739934818E-4</v>
      </c>
      <c r="J319" s="150">
        <v>2.3127847739934818E-4</v>
      </c>
      <c r="K319" s="150">
        <v>2.3127847739934818E-4</v>
      </c>
      <c r="L319" s="150">
        <v>2.3127847739934818E-4</v>
      </c>
      <c r="M319" s="150">
        <v>2.3127847739934818E-4</v>
      </c>
      <c r="N319" s="150">
        <v>2.3127847739934818E-4</v>
      </c>
      <c r="O319" s="150">
        <v>2.3127847739934818E-4</v>
      </c>
      <c r="P319" s="150">
        <v>2.3127847739934818E-4</v>
      </c>
      <c r="Q319" s="150">
        <v>2.3127847739934818E-4</v>
      </c>
      <c r="R319" s="150">
        <v>2.3127847739934818E-4</v>
      </c>
      <c r="S319" s="150">
        <v>2.3127847739934818E-4</v>
      </c>
      <c r="T319" s="150">
        <v>2.3127847739934818E-4</v>
      </c>
      <c r="U319" s="150">
        <v>2.3127847739934818E-4</v>
      </c>
      <c r="V319" s="150">
        <v>2.3127847739934818E-4</v>
      </c>
      <c r="W319" s="150">
        <v>2.3127847739934818E-4</v>
      </c>
      <c r="X319" s="150">
        <v>2.3127847739934818E-4</v>
      </c>
    </row>
    <row r="320" spans="1:24">
      <c r="A320" s="190">
        <v>790</v>
      </c>
      <c r="B320" s="150">
        <v>927</v>
      </c>
      <c r="C320" s="150">
        <v>1.4226908895041627E-3</v>
      </c>
      <c r="D320" s="172">
        <v>0.99</v>
      </c>
      <c r="E320" s="150">
        <v>1.366210061190847E-4</v>
      </c>
      <c r="F320" s="150">
        <v>2.7324201223816939E-4</v>
      </c>
      <c r="G320" s="150">
        <v>2.7324201223816939E-4</v>
      </c>
      <c r="H320" s="150">
        <v>2.7324201223816939E-4</v>
      </c>
      <c r="I320" s="150">
        <v>2.7324201223816939E-4</v>
      </c>
      <c r="J320" s="150">
        <v>2.7324201223816939E-4</v>
      </c>
      <c r="K320" s="150">
        <v>2.7324201223816939E-4</v>
      </c>
      <c r="L320" s="150">
        <v>2.7324201223816939E-4</v>
      </c>
      <c r="M320" s="150">
        <v>2.7324201223816939E-4</v>
      </c>
      <c r="N320" s="150">
        <v>2.7324201223816939E-4</v>
      </c>
      <c r="O320" s="150">
        <v>2.7324201223816939E-4</v>
      </c>
      <c r="P320" s="150">
        <v>2.7324201223816939E-4</v>
      </c>
      <c r="Q320" s="150">
        <v>2.7324201223816939E-4</v>
      </c>
      <c r="R320" s="150">
        <v>2.7324201223816939E-4</v>
      </c>
      <c r="S320" s="150">
        <v>2.7324201223816939E-4</v>
      </c>
      <c r="T320" s="150">
        <v>2.7324201223816939E-4</v>
      </c>
      <c r="U320" s="150">
        <v>2.7324201223816939E-4</v>
      </c>
      <c r="V320" s="150">
        <v>2.7324201223816939E-4</v>
      </c>
      <c r="W320" s="150">
        <v>2.7324201223816939E-4</v>
      </c>
      <c r="X320" s="150">
        <v>2.7324201223816939E-4</v>
      </c>
    </row>
    <row r="321" spans="1:24">
      <c r="A321" s="190">
        <v>810</v>
      </c>
      <c r="B321" s="150">
        <v>707</v>
      </c>
      <c r="C321" s="150">
        <v>1.2969832793516209E-3</v>
      </c>
      <c r="D321" s="172">
        <v>0.9880000000000001</v>
      </c>
      <c r="E321" s="150">
        <v>1.2429768955994194E-4</v>
      </c>
      <c r="F321" s="150">
        <v>2.4859537911988387E-4</v>
      </c>
      <c r="G321" s="150">
        <v>2.4859537911988387E-4</v>
      </c>
      <c r="H321" s="150">
        <v>2.4859537911988387E-4</v>
      </c>
      <c r="I321" s="150">
        <v>2.4859537911988387E-4</v>
      </c>
      <c r="J321" s="150">
        <v>2.4859537911988387E-4</v>
      </c>
      <c r="K321" s="150">
        <v>2.4859537911988387E-4</v>
      </c>
      <c r="L321" s="150">
        <v>2.4859537911988387E-4</v>
      </c>
      <c r="M321" s="150">
        <v>2.4859537911988387E-4</v>
      </c>
      <c r="N321" s="150">
        <v>2.4859537911988387E-4</v>
      </c>
      <c r="O321" s="150">
        <v>2.4859537911988387E-4</v>
      </c>
      <c r="P321" s="150">
        <v>2.4859537911988387E-4</v>
      </c>
      <c r="Q321" s="150">
        <v>2.4859537911988387E-4</v>
      </c>
      <c r="R321" s="150">
        <v>2.4859537911988387E-4</v>
      </c>
      <c r="S321" s="150">
        <v>2.4859537911988387E-4</v>
      </c>
      <c r="T321" s="150">
        <v>2.4859537911988387E-4</v>
      </c>
      <c r="U321" s="150">
        <v>2.4859537911988387E-4</v>
      </c>
      <c r="V321" s="150">
        <v>2.4859537911988387E-4</v>
      </c>
      <c r="W321" s="150">
        <v>2.4859537911988387E-4</v>
      </c>
      <c r="X321" s="150">
        <v>2.4859537911988387E-4</v>
      </c>
    </row>
    <row r="322" spans="1:24">
      <c r="A322" s="190">
        <v>830</v>
      </c>
      <c r="B322" s="150">
        <v>646</v>
      </c>
      <c r="C322" s="150">
        <v>1.6002778308307692E-3</v>
      </c>
      <c r="D322" s="172">
        <v>0.9840000000000001</v>
      </c>
      <c r="E322" s="150">
        <v>1.5274331839713513E-4</v>
      </c>
      <c r="F322" s="150">
        <v>3.0548663679427068E-4</v>
      </c>
      <c r="G322" s="150">
        <v>3.0548663679427063E-4</v>
      </c>
      <c r="H322" s="150">
        <v>3.0548663679427036E-4</v>
      </c>
      <c r="I322" s="150">
        <v>3.0548663679427047E-4</v>
      </c>
      <c r="J322" s="150">
        <v>3.0548663679427063E-4</v>
      </c>
      <c r="K322" s="150">
        <v>3.0548663679427058E-4</v>
      </c>
      <c r="L322" s="150">
        <v>3.0548663679427041E-4</v>
      </c>
      <c r="M322" s="150">
        <v>3.0548663679427047E-4</v>
      </c>
      <c r="N322" s="150">
        <v>3.0548663679427063E-4</v>
      </c>
      <c r="O322" s="150">
        <v>3.0548663679427058E-4</v>
      </c>
      <c r="P322" s="150">
        <v>3.0548663679427041E-4</v>
      </c>
      <c r="Q322" s="150">
        <v>3.0548663679427047E-4</v>
      </c>
      <c r="R322" s="150">
        <v>3.0548663679427058E-4</v>
      </c>
      <c r="S322" s="150">
        <v>3.0548663679427058E-4</v>
      </c>
      <c r="T322" s="150">
        <v>3.0548663679427047E-4</v>
      </c>
      <c r="U322" s="150">
        <v>3.0548663679427047E-4</v>
      </c>
      <c r="V322" s="150">
        <v>3.0548663679427058E-4</v>
      </c>
      <c r="W322" s="150">
        <v>3.0548663679427058E-4</v>
      </c>
      <c r="X322" s="150">
        <v>3.0548663679427047E-4</v>
      </c>
    </row>
    <row r="323" spans="1:24">
      <c r="A323" s="190">
        <v>860</v>
      </c>
      <c r="B323" s="150">
        <v>480.00076800122883</v>
      </c>
      <c r="C323" s="150">
        <v>2.3285838261589875E-3</v>
      </c>
      <c r="D323" s="172">
        <v>0.98</v>
      </c>
      <c r="E323" s="150">
        <v>2.2135517884437601E-4</v>
      </c>
      <c r="F323" s="150">
        <v>4.4271035790844894E-4</v>
      </c>
      <c r="G323" s="150">
        <v>4.4271035799911302E-4</v>
      </c>
      <c r="H323" s="150">
        <v>4.4271035804362076E-4</v>
      </c>
      <c r="I323" s="150">
        <v>4.4271035805523853E-4</v>
      </c>
      <c r="J323" s="150">
        <v>4.4271035805532527E-4</v>
      </c>
      <c r="K323" s="150">
        <v>4.4271035805296696E-4</v>
      </c>
      <c r="L323" s="150">
        <v>4.4271035805069832E-4</v>
      </c>
      <c r="M323" s="150">
        <v>4.4271035804898691E-4</v>
      </c>
      <c r="N323" s="150">
        <v>4.4271035804778285E-4</v>
      </c>
      <c r="O323" s="150">
        <v>4.4271035804694709E-4</v>
      </c>
      <c r="P323" s="150">
        <v>4.4271035804636493E-4</v>
      </c>
      <c r="Q323" s="150">
        <v>4.4271035804595667E-4</v>
      </c>
      <c r="R323" s="150">
        <v>4.4271035804567142E-4</v>
      </c>
      <c r="S323" s="150">
        <v>4.4271035804547198E-4</v>
      </c>
      <c r="T323" s="150">
        <v>4.4271035804531038E-4</v>
      </c>
      <c r="U323" s="150">
        <v>4.4271035804506183E-4</v>
      </c>
      <c r="V323" s="150">
        <v>4.4271035804443684E-4</v>
      </c>
      <c r="W323" s="150">
        <v>4.4271035804323804E-4</v>
      </c>
      <c r="X323" s="150">
        <v>4.427103579858137E-4</v>
      </c>
    </row>
    <row r="324" spans="1:24">
      <c r="A324" s="190">
        <v>900</v>
      </c>
      <c r="B324" s="150">
        <v>306</v>
      </c>
      <c r="C324" s="150">
        <v>1.7319715176572416E-3</v>
      </c>
      <c r="D324" s="172">
        <v>0.98</v>
      </c>
      <c r="E324" s="150">
        <v>1.6464171907460196E-4</v>
      </c>
      <c r="F324" s="150">
        <v>3.2928309393092319E-4</v>
      </c>
      <c r="G324" s="150">
        <v>3.2928312784407591E-4</v>
      </c>
      <c r="H324" s="150">
        <v>3.2928314867436696E-4</v>
      </c>
      <c r="I324" s="150">
        <v>3.2928315730974524E-4</v>
      </c>
      <c r="J324" s="150">
        <v>3.292831599380824E-4</v>
      </c>
      <c r="K324" s="150">
        <v>3.2928316034220624E-4</v>
      </c>
      <c r="L324" s="150">
        <v>3.2928316007749259E-4</v>
      </c>
      <c r="M324" s="150">
        <v>3.2928315969022262E-4</v>
      </c>
      <c r="N324" s="150">
        <v>3.2928315934641018E-4</v>
      </c>
      <c r="O324" s="150">
        <v>3.2928315907949782E-4</v>
      </c>
      <c r="P324" s="150">
        <v>3.2928315888333236E-4</v>
      </c>
      <c r="Q324" s="150">
        <v>3.2928315874262694E-4</v>
      </c>
      <c r="R324" s="150">
        <v>3.2928315864027603E-4</v>
      </c>
      <c r="S324" s="150">
        <v>3.2928315855095262E-4</v>
      </c>
      <c r="T324" s="150">
        <v>3.2928315841761072E-4</v>
      </c>
      <c r="U324" s="150">
        <v>3.2928315810105366E-4</v>
      </c>
      <c r="V324" s="150">
        <v>3.2928315736293696E-4</v>
      </c>
      <c r="W324" s="150">
        <v>3.2928315614702997E-4</v>
      </c>
      <c r="X324" s="150">
        <v>3.2928311748328947E-4</v>
      </c>
    </row>
    <row r="325" spans="1:24">
      <c r="A325" s="190">
        <v>920</v>
      </c>
      <c r="B325" s="150">
        <v>200</v>
      </c>
      <c r="C325" s="150">
        <v>9.9199267281485908E-4</v>
      </c>
      <c r="D325" s="172">
        <v>0.98</v>
      </c>
      <c r="E325" s="150">
        <v>9.4314737756012902E-5</v>
      </c>
      <c r="F325" s="150">
        <v>1.8861732929557364E-4</v>
      </c>
      <c r="G325" s="150">
        <v>1.8861816572548262E-4</v>
      </c>
      <c r="H325" s="150">
        <v>1.8861875182624635E-4</v>
      </c>
      <c r="I325" s="150">
        <v>1.8861905176958843E-4</v>
      </c>
      <c r="J325" s="150">
        <v>1.8861918043265336E-4</v>
      </c>
      <c r="K325" s="150">
        <v>1.8861922903378977E-4</v>
      </c>
      <c r="L325" s="150">
        <v>1.8861924414328266E-4</v>
      </c>
      <c r="M325" s="150">
        <v>1.8861924638470263E-4</v>
      </c>
      <c r="N325" s="150">
        <v>1.8861924432609953E-4</v>
      </c>
      <c r="O325" s="150">
        <v>1.8861924129525836E-4</v>
      </c>
      <c r="P325" s="150">
        <v>1.8861923843927405E-4</v>
      </c>
      <c r="Q325" s="150">
        <v>1.886192359892898E-4</v>
      </c>
      <c r="R325" s="150">
        <v>1.8861923368657121E-4</v>
      </c>
      <c r="S325" s="150">
        <v>1.8861923067918051E-4</v>
      </c>
      <c r="T325" s="150">
        <v>1.8861922488604189E-4</v>
      </c>
      <c r="U325" s="150">
        <v>1.8861921193898343E-4</v>
      </c>
      <c r="V325" s="150">
        <v>1.8861918592598785E-4</v>
      </c>
      <c r="W325" s="150">
        <v>1.8861914775996527E-4</v>
      </c>
      <c r="X325" s="150">
        <v>1.8861804811509065E-4</v>
      </c>
    </row>
    <row r="326" spans="1:24">
      <c r="A326" s="190">
        <v>940</v>
      </c>
      <c r="B326" s="150">
        <v>183</v>
      </c>
      <c r="C326" s="150">
        <v>4.4965412615675053E-4</v>
      </c>
      <c r="D326" s="172">
        <v>0.98</v>
      </c>
      <c r="E326" s="150">
        <v>4.2757920185241221E-5</v>
      </c>
      <c r="F326" s="150">
        <v>8.5505110089441309E-5</v>
      </c>
      <c r="G326" s="150">
        <v>8.5505801397472609E-5</v>
      </c>
      <c r="H326" s="150">
        <v>8.5506296344817478E-5</v>
      </c>
      <c r="I326" s="150">
        <v>8.5506557877927791E-5</v>
      </c>
      <c r="J326" s="150">
        <v>8.5506675122672194E-5</v>
      </c>
      <c r="K326" s="150">
        <v>8.5506722484902258E-5</v>
      </c>
      <c r="L326" s="150">
        <v>8.5506739352353095E-5</v>
      </c>
      <c r="M326" s="150">
        <v>8.5506743791747734E-5</v>
      </c>
      <c r="N326" s="150">
        <v>8.5506743610663175E-5</v>
      </c>
      <c r="O326" s="150">
        <v>8.550674200587286E-5</v>
      </c>
      <c r="P326" s="150">
        <v>8.5506740176985923E-5</v>
      </c>
      <c r="Q326" s="150">
        <v>8.5506738441793842E-5</v>
      </c>
      <c r="R326" s="150">
        <v>8.5506736626152956E-5</v>
      </c>
      <c r="S326" s="150">
        <v>8.5506733988784483E-5</v>
      </c>
      <c r="T326" s="150">
        <v>8.5506728693014719E-5</v>
      </c>
      <c r="U326" s="150">
        <v>8.5506716976273603E-5</v>
      </c>
      <c r="V326" s="150">
        <v>8.5506693960473725E-5</v>
      </c>
      <c r="W326" s="150">
        <v>8.5506660808767519E-5</v>
      </c>
      <c r="X326" s="150">
        <v>8.5505726188772041E-5</v>
      </c>
    </row>
    <row r="327" spans="1:24">
      <c r="A327" s="190">
        <v>960</v>
      </c>
      <c r="B327" s="150">
        <v>134</v>
      </c>
      <c r="C327" s="150">
        <v>9.4989060020821408E-4</v>
      </c>
      <c r="D327" s="172">
        <v>0.98</v>
      </c>
      <c r="E327" s="150">
        <v>9.0488492733716897E-5</v>
      </c>
      <c r="F327" s="150">
        <v>1.8081938601290722E-4</v>
      </c>
      <c r="G327" s="150">
        <v>1.8082757078635841E-4</v>
      </c>
      <c r="H327" s="150">
        <v>1.8083381758871844E-4</v>
      </c>
      <c r="I327" s="150">
        <v>1.8083743750049017E-4</v>
      </c>
      <c r="J327" s="150">
        <v>1.8083926732188804E-4</v>
      </c>
      <c r="K327" s="150">
        <v>1.8084013573227059E-4</v>
      </c>
      <c r="L327" s="150">
        <v>1.8084053290942141E-4</v>
      </c>
      <c r="M327" s="150">
        <v>1.8084070812618284E-4</v>
      </c>
      <c r="N327" s="150">
        <v>1.8084078149051839E-4</v>
      </c>
      <c r="O327" s="150">
        <v>1.8084080901776826E-4</v>
      </c>
      <c r="P327" s="150">
        <v>1.8084081571558111E-4</v>
      </c>
      <c r="Q327" s="150">
        <v>1.808408110381119E-4</v>
      </c>
      <c r="R327" s="150">
        <v>1.8084079482468069E-4</v>
      </c>
      <c r="S327" s="150">
        <v>1.8084075680314347E-4</v>
      </c>
      <c r="T327" s="150">
        <v>1.8084067039286886E-4</v>
      </c>
      <c r="U327" s="150">
        <v>1.8084048496573254E-4</v>
      </c>
      <c r="V327" s="150">
        <v>1.8084014351752947E-4</v>
      </c>
      <c r="W327" s="150">
        <v>1.8083967747656475E-4</v>
      </c>
      <c r="X327" s="150">
        <v>1.808275346694798E-4</v>
      </c>
    </row>
    <row r="328" spans="1:24">
      <c r="A328" s="190">
        <v>990</v>
      </c>
      <c r="B328" s="150">
        <v>79.2</v>
      </c>
      <c r="C328" s="150">
        <v>3.1466809715961636E-3</v>
      </c>
      <c r="D328" s="172">
        <v>0.98</v>
      </c>
      <c r="E328" s="150">
        <v>3.0459648320581821E-4</v>
      </c>
      <c r="F328" s="150">
        <v>6.0439231159217289E-4</v>
      </c>
      <c r="G328" s="150">
        <v>6.0457483247758207E-4</v>
      </c>
      <c r="H328" s="150">
        <v>6.0472559664826201E-4</v>
      </c>
      <c r="I328" s="150">
        <v>6.0482311567758708E-4</v>
      </c>
      <c r="J328" s="150">
        <v>6.04879474931901E-4</v>
      </c>
      <c r="K328" s="150">
        <v>6.0491074794866888E-4</v>
      </c>
      <c r="L328" s="150">
        <v>6.0492796786943857E-4</v>
      </c>
      <c r="M328" s="150">
        <v>6.0493751948750439E-4</v>
      </c>
      <c r="N328" s="150">
        <v>6.0494289525018835E-4</v>
      </c>
      <c r="O328" s="150">
        <v>6.0494595574860088E-4</v>
      </c>
      <c r="P328" s="150">
        <v>6.0494765989890429E-4</v>
      </c>
      <c r="Q328" s="150">
        <v>6.0494844499686987E-4</v>
      </c>
      <c r="R328" s="150">
        <v>6.0494838681778961E-4</v>
      </c>
      <c r="S328" s="150">
        <v>6.0494719814531298E-4</v>
      </c>
      <c r="T328" s="150">
        <v>6.0494410192530885E-4</v>
      </c>
      <c r="U328" s="150">
        <v>6.0493775356581082E-4</v>
      </c>
      <c r="V328" s="150">
        <v>6.0492694350153069E-4</v>
      </c>
      <c r="W328" s="150">
        <v>6.0491312510226535E-4</v>
      </c>
      <c r="X328" s="150">
        <v>6.046016778590771E-4</v>
      </c>
    </row>
    <row r="329" spans="1:24">
      <c r="A329" s="190">
        <v>1070</v>
      </c>
      <c r="B329" s="150">
        <v>8</v>
      </c>
      <c r="C329" s="150">
        <v>3.9138964653049309E-3</v>
      </c>
      <c r="D329" s="172">
        <v>0.97</v>
      </c>
      <c r="E329" s="150">
        <v>5.3759991959236454E-4</v>
      </c>
      <c r="F329" s="150">
        <v>9.0372554526365961E-4</v>
      </c>
      <c r="G329" s="150">
        <v>9.0612853910751359E-4</v>
      </c>
      <c r="H329" s="150">
        <v>9.0847553154604606E-4</v>
      </c>
      <c r="I329" s="150">
        <v>9.1038631325632302E-4</v>
      </c>
      <c r="J329" s="150">
        <v>9.1183561341222482E-4</v>
      </c>
      <c r="K329" s="150">
        <v>9.1291303010111117E-4</v>
      </c>
      <c r="L329" s="150">
        <v>9.1371135614689799E-4</v>
      </c>
      <c r="M329" s="150">
        <v>9.1430142002068367E-4</v>
      </c>
      <c r="N329" s="150">
        <v>9.1473287554772712E-4</v>
      </c>
      <c r="O329" s="150">
        <v>9.1503900963053734E-4</v>
      </c>
      <c r="P329" s="150">
        <v>9.1524066364600989E-4</v>
      </c>
      <c r="Q329" s="150">
        <v>9.1534856183969658E-4</v>
      </c>
      <c r="R329" s="150">
        <v>9.153640957170982E-4</v>
      </c>
      <c r="S329" s="150">
        <v>9.1527878956661744E-4</v>
      </c>
      <c r="T329" s="150">
        <v>9.1507378896767502E-4</v>
      </c>
      <c r="U329" s="150">
        <v>9.1472555121050836E-4</v>
      </c>
      <c r="V329" s="150">
        <v>9.1423504286598334E-4</v>
      </c>
      <c r="W329" s="150">
        <v>9.1369342998155376E-4</v>
      </c>
      <c r="X329" s="150">
        <v>9.0668519726296829E-4</v>
      </c>
    </row>
    <row r="330" spans="1:24">
      <c r="A330" s="190">
        <v>1120</v>
      </c>
      <c r="B330" s="150">
        <v>2</v>
      </c>
      <c r="C330" s="150">
        <v>5.0552417511343572E-4</v>
      </c>
      <c r="D330" s="172">
        <v>0.96599999999999997</v>
      </c>
      <c r="E330" s="150">
        <v>7.6464478610266645E-5</v>
      </c>
      <c r="F330" s="150">
        <v>1.2307648123686515E-4</v>
      </c>
      <c r="G330" s="150">
        <v>1.2337685577808847E-4</v>
      </c>
      <c r="H330" s="150">
        <v>1.2367912079618617E-4</v>
      </c>
      <c r="I330" s="150">
        <v>1.2393544871047048E-4</v>
      </c>
      <c r="J330" s="150">
        <v>1.241392816914422E-4</v>
      </c>
      <c r="K330" s="150">
        <v>1.2429836531852419E-4</v>
      </c>
      <c r="L330" s="150">
        <v>1.2442175457613283E-4</v>
      </c>
      <c r="M330" s="150">
        <v>1.2451660880837508E-4</v>
      </c>
      <c r="N330" s="150">
        <v>1.2458803822200734E-4</v>
      </c>
      <c r="O330" s="150">
        <v>1.2463948610515042E-4</v>
      </c>
      <c r="P330" s="150">
        <v>1.2467305792048143E-4</v>
      </c>
      <c r="Q330" s="150">
        <v>1.2468969774403593E-4</v>
      </c>
      <c r="R330" s="150">
        <v>1.246892052640845E-4</v>
      </c>
      <c r="S330" s="150">
        <v>1.2467012168034086E-4</v>
      </c>
      <c r="T330" s="150">
        <v>1.2462970088741599E-4</v>
      </c>
      <c r="U330" s="150">
        <v>1.2456494732140795E-4</v>
      </c>
      <c r="V330" s="150">
        <v>1.2447738908231553E-4</v>
      </c>
      <c r="W330" s="150">
        <v>1.2438338425873404E-4</v>
      </c>
      <c r="X330" s="150">
        <v>1.2324446302062748E-4</v>
      </c>
    </row>
    <row r="331" spans="1:24">
      <c r="A331" s="190">
        <v>1140</v>
      </c>
      <c r="B331" s="150">
        <v>1</v>
      </c>
      <c r="C331" s="150">
        <v>5.9132460743977367E-4</v>
      </c>
      <c r="D331" s="172">
        <v>0.96199999999999986</v>
      </c>
      <c r="E331" s="150">
        <v>8.6368322965567834E-5</v>
      </c>
      <c r="F331" s="150">
        <v>1.4118031937449766E-4</v>
      </c>
      <c r="G331" s="150">
        <v>1.4147124858257976E-4</v>
      </c>
      <c r="H331" s="150">
        <v>1.4176570049370717E-4</v>
      </c>
      <c r="I331" s="150">
        <v>1.4201735845240112E-4</v>
      </c>
      <c r="J331" s="150">
        <v>1.4221926539716449E-4</v>
      </c>
      <c r="K331" s="150">
        <v>1.4237825132226115E-4</v>
      </c>
      <c r="L331" s="150">
        <v>1.4250254531810954E-4</v>
      </c>
      <c r="M331" s="150">
        <v>1.4259868283591522E-4</v>
      </c>
      <c r="N331" s="150">
        <v>1.4267132523200423E-4</v>
      </c>
      <c r="O331" s="150">
        <v>1.4272359705511665E-4</v>
      </c>
      <c r="P331" s="150">
        <v>1.4275737772754336E-4</v>
      </c>
      <c r="Q331" s="150">
        <v>1.4277345098337687E-4</v>
      </c>
      <c r="R331" s="150">
        <v>1.4277150404721323E-4</v>
      </c>
      <c r="S331" s="150">
        <v>1.4275000498946755E-4</v>
      </c>
      <c r="T331" s="150">
        <v>1.4270618142397471E-4</v>
      </c>
      <c r="U331" s="150">
        <v>1.4263711001431207E-4</v>
      </c>
      <c r="V331" s="150">
        <v>1.425446487975563E-4</v>
      </c>
      <c r="W331" s="150">
        <v>1.424460163797999E-4</v>
      </c>
      <c r="X331" s="150">
        <v>1.4119742662670935E-4</v>
      </c>
    </row>
    <row r="332" spans="1:24">
      <c r="A332" s="190">
        <v>1180</v>
      </c>
      <c r="B332" s="150">
        <v>6.5000065000064999E-2</v>
      </c>
      <c r="C332" s="150">
        <v>1.6212290991895265E-3</v>
      </c>
      <c r="D332" s="172">
        <v>0.96</v>
      </c>
      <c r="E332" s="150">
        <v>1.8352038945463131E-4</v>
      </c>
      <c r="F332" s="150">
        <v>3.4163059099447113E-4</v>
      </c>
      <c r="G332" s="150">
        <v>3.4182240198920964E-4</v>
      </c>
      <c r="H332" s="150">
        <v>3.4201767563876533E-4</v>
      </c>
      <c r="I332" s="150">
        <v>3.4218589283397874E-4</v>
      </c>
      <c r="J332" s="150">
        <v>3.4232206377145052E-4</v>
      </c>
      <c r="K332" s="150">
        <v>3.424302285478888E-4</v>
      </c>
      <c r="L332" s="150">
        <v>3.4251542704728685E-4</v>
      </c>
      <c r="M332" s="150">
        <v>3.4258167386720748E-4</v>
      </c>
      <c r="N332" s="150">
        <v>3.4263182219578946E-4</v>
      </c>
      <c r="O332" s="150">
        <v>3.42667766249464E-4</v>
      </c>
      <c r="P332" s="150">
        <v>3.4269061616808144E-4</v>
      </c>
      <c r="Q332" s="150">
        <v>3.4270078189799257E-4</v>
      </c>
      <c r="R332" s="150">
        <v>3.4269795988721858E-4</v>
      </c>
      <c r="S332" s="150">
        <v>3.4268104212772352E-4</v>
      </c>
      <c r="T332" s="150">
        <v>3.4264810565473038E-4</v>
      </c>
      <c r="U332" s="150">
        <v>3.4259719702224188E-4</v>
      </c>
      <c r="V332" s="150">
        <v>3.4252983770715392E-4</v>
      </c>
      <c r="W332" s="150">
        <v>3.4245849819838534E-4</v>
      </c>
      <c r="X332" s="150">
        <v>3.4052955762024957E-4</v>
      </c>
    </row>
    <row r="333" spans="1:24">
      <c r="A333" s="190">
        <v>1220</v>
      </c>
      <c r="B333" s="150">
        <v>8.2000000000000007E-3</v>
      </c>
      <c r="C333" s="150">
        <v>2.2278182021478231E-3</v>
      </c>
      <c r="D333" s="172">
        <v>0.96</v>
      </c>
      <c r="E333" s="150">
        <v>2.3280250882074018E-4</v>
      </c>
      <c r="F333" s="150">
        <v>4.5298283245761759E-4</v>
      </c>
      <c r="G333" s="150">
        <v>4.5305154375034032E-4</v>
      </c>
      <c r="H333" s="150">
        <v>4.5312152700148473E-4</v>
      </c>
      <c r="I333" s="150">
        <v>4.5318185031572293E-4</v>
      </c>
      <c r="J333" s="150">
        <v>4.5323071512333321E-4</v>
      </c>
      <c r="K333" s="150">
        <v>4.5326955558454393E-4</v>
      </c>
      <c r="L333" s="150">
        <v>4.5330016597587704E-4</v>
      </c>
      <c r="M333" s="150">
        <v>4.5332397578753703E-4</v>
      </c>
      <c r="N333" s="150">
        <v>4.5334200055057637E-4</v>
      </c>
      <c r="O333" s="150">
        <v>4.533549138257573E-4</v>
      </c>
      <c r="P333" s="150">
        <v>4.5336310937624621E-4</v>
      </c>
      <c r="Q333" s="150">
        <v>4.5336673079654694E-4</v>
      </c>
      <c r="R333" s="150">
        <v>4.5336566634889561E-4</v>
      </c>
      <c r="S333" s="150">
        <v>4.5335951601121251E-4</v>
      </c>
      <c r="T333" s="150">
        <v>4.5334758770495046E-4</v>
      </c>
      <c r="U333" s="150">
        <v>4.5332918025333736E-4</v>
      </c>
      <c r="V333" s="150">
        <v>4.5330484718372424E-4</v>
      </c>
      <c r="W333" s="150">
        <v>4.5327909058189762E-4</v>
      </c>
      <c r="X333" s="150">
        <v>4.5116784573226453E-4</v>
      </c>
    </row>
    <row r="334" spans="1:24">
      <c r="A334" s="190">
        <v>1280</v>
      </c>
      <c r="B334" s="150">
        <v>1.2E-4</v>
      </c>
      <c r="C334" s="150">
        <v>2.7855210122690204E-3</v>
      </c>
      <c r="D334" s="172">
        <v>0.95999999999999985</v>
      </c>
      <c r="E334" s="150">
        <v>2.593877166624911E-4</v>
      </c>
      <c r="F334" s="150">
        <v>5.187754333249822E-4</v>
      </c>
      <c r="G334" s="150">
        <v>5.187754333249822E-4</v>
      </c>
      <c r="H334" s="150">
        <v>5.187754333249822E-4</v>
      </c>
      <c r="I334" s="150">
        <v>5.187754333249822E-4</v>
      </c>
      <c r="J334" s="150">
        <v>5.187754333249822E-4</v>
      </c>
      <c r="K334" s="150">
        <v>5.187754333249822E-4</v>
      </c>
      <c r="L334" s="150">
        <v>5.187754333249822E-4</v>
      </c>
      <c r="M334" s="150">
        <v>5.187754333249822E-4</v>
      </c>
      <c r="N334" s="150">
        <v>5.187754333249822E-4</v>
      </c>
      <c r="O334" s="150">
        <v>5.187754333249822E-4</v>
      </c>
      <c r="P334" s="150">
        <v>5.187754333249822E-4</v>
      </c>
      <c r="Q334" s="150">
        <v>5.187754333249822E-4</v>
      </c>
      <c r="R334" s="150">
        <v>5.187754333249822E-4</v>
      </c>
      <c r="S334" s="150">
        <v>5.187754333249822E-4</v>
      </c>
      <c r="T334" s="150">
        <v>5.187754333249822E-4</v>
      </c>
      <c r="U334" s="150">
        <v>5.187754333249822E-4</v>
      </c>
      <c r="V334" s="150">
        <v>5.187754333249822E-4</v>
      </c>
      <c r="W334" s="150">
        <v>5.187754333249822E-4</v>
      </c>
      <c r="X334" s="150">
        <v>5.187754333249822E-4</v>
      </c>
    </row>
    <row r="335" spans="1:24">
      <c r="A335" s="190">
        <v>1360</v>
      </c>
      <c r="B335" s="150">
        <v>9.9999999999999995E-7</v>
      </c>
      <c r="C335" s="150">
        <v>5.5830141778859027E-4</v>
      </c>
      <c r="D335" s="172">
        <v>0.96</v>
      </c>
      <c r="E335" s="150">
        <v>5.1989028024473516E-5</v>
      </c>
      <c r="F335" s="150">
        <v>1.0397805604894703E-4</v>
      </c>
      <c r="G335" s="150">
        <v>1.0397805604894703E-4</v>
      </c>
      <c r="H335" s="150">
        <v>1.0397805604894703E-4</v>
      </c>
      <c r="I335" s="150">
        <v>1.0397805604894703E-4</v>
      </c>
      <c r="J335" s="150">
        <v>1.0397805604894703E-4</v>
      </c>
      <c r="K335" s="150">
        <v>1.0397805604894703E-4</v>
      </c>
      <c r="L335" s="150">
        <v>1.0397805604894703E-4</v>
      </c>
      <c r="M335" s="150">
        <v>1.0397805604894703E-4</v>
      </c>
      <c r="N335" s="150">
        <v>1.0397805604894703E-4</v>
      </c>
      <c r="O335" s="150">
        <v>1.0397805604894703E-4</v>
      </c>
      <c r="P335" s="150">
        <v>1.0397805604894703E-4</v>
      </c>
      <c r="Q335" s="150">
        <v>1.0397805604894703E-4</v>
      </c>
      <c r="R335" s="150">
        <v>1.0397805604894703E-4</v>
      </c>
      <c r="S335" s="150">
        <v>1.0397805604894703E-4</v>
      </c>
      <c r="T335" s="150">
        <v>1.0397805604894703E-4</v>
      </c>
      <c r="U335" s="150">
        <v>1.0397805604894703E-4</v>
      </c>
      <c r="V335" s="150">
        <v>1.0397805604894703E-4</v>
      </c>
      <c r="W335" s="150">
        <v>1.0397805604894703E-4</v>
      </c>
      <c r="X335" s="150">
        <v>1.0397805604894703E-4</v>
      </c>
    </row>
    <row r="336" spans="1:24">
      <c r="A336" s="190">
        <v>1460</v>
      </c>
      <c r="B336" s="150">
        <v>9.9999999999999995E-7</v>
      </c>
      <c r="C336" s="150">
        <v>8.3116674617525813E-4</v>
      </c>
      <c r="D336" s="172">
        <v>0.96</v>
      </c>
      <c r="E336" s="150">
        <v>7.7398247403840016E-5</v>
      </c>
      <c r="F336" s="150">
        <v>1.5479649480768003E-4</v>
      </c>
      <c r="G336" s="150">
        <v>1.5479649480768003E-4</v>
      </c>
      <c r="H336" s="150">
        <v>1.5479649480768003E-4</v>
      </c>
      <c r="I336" s="150">
        <v>1.5479649480768003E-4</v>
      </c>
      <c r="J336" s="150">
        <v>1.5479649480768003E-4</v>
      </c>
      <c r="K336" s="150">
        <v>1.5479649480768003E-4</v>
      </c>
      <c r="L336" s="150">
        <v>1.5479649480768003E-4</v>
      </c>
      <c r="M336" s="150">
        <v>1.5479649480768003E-4</v>
      </c>
      <c r="N336" s="150">
        <v>1.5479649480768003E-4</v>
      </c>
      <c r="O336" s="150">
        <v>1.5479649480768003E-4</v>
      </c>
      <c r="P336" s="150">
        <v>1.5479649480768003E-4</v>
      </c>
      <c r="Q336" s="150">
        <v>1.5479649480768003E-4</v>
      </c>
      <c r="R336" s="150">
        <v>1.5479649480768003E-4</v>
      </c>
      <c r="S336" s="150">
        <v>1.5479649480768003E-4</v>
      </c>
      <c r="T336" s="150">
        <v>1.5479649480768003E-4</v>
      </c>
      <c r="U336" s="150">
        <v>1.5479649480768003E-4</v>
      </c>
      <c r="V336" s="150">
        <v>1.5479649480768003E-4</v>
      </c>
      <c r="W336" s="150">
        <v>1.5479649480768003E-4</v>
      </c>
      <c r="X336" s="150">
        <v>1.5479649480768003E-4</v>
      </c>
    </row>
    <row r="337" spans="1:24">
      <c r="A337" s="190">
        <v>1540</v>
      </c>
      <c r="B337" s="150">
        <v>9.9999999999999995E-7</v>
      </c>
      <c r="C337" s="150">
        <v>1.9195352534403991E-3</v>
      </c>
      <c r="D337" s="172">
        <v>0.96</v>
      </c>
      <c r="E337" s="150">
        <v>1.7874712280036993E-4</v>
      </c>
      <c r="F337" s="150">
        <v>3.5749424560073986E-4</v>
      </c>
      <c r="G337" s="150">
        <v>3.5749424560073986E-4</v>
      </c>
      <c r="H337" s="150">
        <v>3.5749424560073986E-4</v>
      </c>
      <c r="I337" s="150">
        <v>3.5749424560073986E-4</v>
      </c>
      <c r="J337" s="150">
        <v>3.5749424560073986E-4</v>
      </c>
      <c r="K337" s="150">
        <v>3.5749424560073986E-4</v>
      </c>
      <c r="L337" s="150">
        <v>3.5749424560073986E-4</v>
      </c>
      <c r="M337" s="150">
        <v>3.5749424560073986E-4</v>
      </c>
      <c r="N337" s="150">
        <v>3.5749424560073986E-4</v>
      </c>
      <c r="O337" s="150">
        <v>3.5749424560073986E-4</v>
      </c>
      <c r="P337" s="150">
        <v>3.5749424560073986E-4</v>
      </c>
      <c r="Q337" s="150">
        <v>3.5749424560073986E-4</v>
      </c>
      <c r="R337" s="150">
        <v>3.5749424560073986E-4</v>
      </c>
      <c r="S337" s="150">
        <v>3.5749424560073986E-4</v>
      </c>
      <c r="T337" s="150">
        <v>3.5749424560073986E-4</v>
      </c>
      <c r="U337" s="150">
        <v>3.5749424560073986E-4</v>
      </c>
      <c r="V337" s="150">
        <v>3.5749424560073986E-4</v>
      </c>
      <c r="W337" s="150">
        <v>3.5749424560073986E-4</v>
      </c>
      <c r="X337" s="150">
        <v>3.5749424560073986E-4</v>
      </c>
    </row>
    <row r="338" spans="1:24">
      <c r="A338" s="190">
        <v>1580</v>
      </c>
      <c r="B338" s="150">
        <v>9.9999999999999995E-7</v>
      </c>
      <c r="C338" s="150">
        <v>1.1084218641228085E-3</v>
      </c>
      <c r="D338" s="172">
        <v>0.95999999999999985</v>
      </c>
      <c r="E338" s="150">
        <v>1.0321624398711589E-4</v>
      </c>
      <c r="F338" s="150">
        <v>2.0643248797423179E-4</v>
      </c>
      <c r="G338" s="150">
        <v>2.0643248797423179E-4</v>
      </c>
      <c r="H338" s="150">
        <v>2.0643248797423179E-4</v>
      </c>
      <c r="I338" s="150">
        <v>2.0643248797423179E-4</v>
      </c>
      <c r="J338" s="150">
        <v>2.0643248797423179E-4</v>
      </c>
      <c r="K338" s="150">
        <v>2.0643248797423179E-4</v>
      </c>
      <c r="L338" s="150">
        <v>2.0643248797423179E-4</v>
      </c>
      <c r="M338" s="150">
        <v>2.0643248797423179E-4</v>
      </c>
      <c r="N338" s="150">
        <v>2.0643248797423179E-4</v>
      </c>
      <c r="O338" s="150">
        <v>2.0643248797423179E-4</v>
      </c>
      <c r="P338" s="150">
        <v>2.0643248797423179E-4</v>
      </c>
      <c r="Q338" s="150">
        <v>2.0643248797423179E-4</v>
      </c>
      <c r="R338" s="150">
        <v>2.0643248797423179E-4</v>
      </c>
      <c r="S338" s="150">
        <v>2.0643248797423179E-4</v>
      </c>
      <c r="T338" s="150">
        <v>2.0643248797423179E-4</v>
      </c>
      <c r="U338" s="150">
        <v>2.0643248797423179E-4</v>
      </c>
      <c r="V338" s="150">
        <v>2.0643248797423179E-4</v>
      </c>
      <c r="W338" s="150">
        <v>2.0643248797423179E-4</v>
      </c>
      <c r="X338" s="150">
        <v>2.0643248797423179E-4</v>
      </c>
    </row>
    <row r="339" spans="1:24">
      <c r="A339" s="190">
        <v>1610</v>
      </c>
      <c r="B339" s="150">
        <v>9.9999999999999995E-7</v>
      </c>
      <c r="C339" s="150">
        <v>9.1557042727767916E-4</v>
      </c>
      <c r="D339" s="172">
        <v>0.96</v>
      </c>
      <c r="E339" s="150">
        <v>8.5257918188097467E-5</v>
      </c>
      <c r="F339" s="150">
        <v>1.7051583637619493E-4</v>
      </c>
      <c r="G339" s="150">
        <v>1.7051583637619493E-4</v>
      </c>
      <c r="H339" s="150">
        <v>1.7051583637619493E-4</v>
      </c>
      <c r="I339" s="150">
        <v>1.7051583637619493E-4</v>
      </c>
      <c r="J339" s="150">
        <v>1.7051583637619493E-4</v>
      </c>
      <c r="K339" s="150">
        <v>1.7051583637619493E-4</v>
      </c>
      <c r="L339" s="150">
        <v>1.7051583637619493E-4</v>
      </c>
      <c r="M339" s="150">
        <v>1.7051583637619493E-4</v>
      </c>
      <c r="N339" s="150">
        <v>1.7051583637619493E-4</v>
      </c>
      <c r="O339" s="150">
        <v>1.7051583637619493E-4</v>
      </c>
      <c r="P339" s="150">
        <v>1.7051583637619493E-4</v>
      </c>
      <c r="Q339" s="150">
        <v>1.7051583637619493E-4</v>
      </c>
      <c r="R339" s="150">
        <v>1.7051583637619493E-4</v>
      </c>
      <c r="S339" s="150">
        <v>1.7051583637619493E-4</v>
      </c>
      <c r="T339" s="150">
        <v>1.7051583637619493E-4</v>
      </c>
      <c r="U339" s="150">
        <v>1.7051583637619493E-4</v>
      </c>
      <c r="V339" s="150">
        <v>1.7051583637619493E-4</v>
      </c>
      <c r="W339" s="150">
        <v>1.7051583637619493E-4</v>
      </c>
      <c r="X339" s="150">
        <v>1.7051583637619493E-4</v>
      </c>
    </row>
    <row r="340" spans="1:24">
      <c r="A340" s="190">
        <v>1640</v>
      </c>
      <c r="B340" s="150">
        <v>9.9999999999999995E-7</v>
      </c>
      <c r="C340" s="150">
        <v>1.8965886261903318E-3</v>
      </c>
      <c r="D340" s="172">
        <v>0.96</v>
      </c>
      <c r="E340" s="150">
        <v>1.7661033287084366E-4</v>
      </c>
      <c r="F340" s="150">
        <v>3.5322066574168732E-4</v>
      </c>
      <c r="G340" s="150">
        <v>3.5322066574168732E-4</v>
      </c>
      <c r="H340" s="150">
        <v>3.5322066574168732E-4</v>
      </c>
      <c r="I340" s="150">
        <v>3.5322066574168732E-4</v>
      </c>
      <c r="J340" s="150">
        <v>3.5322066574168732E-4</v>
      </c>
      <c r="K340" s="150">
        <v>3.5322066574168732E-4</v>
      </c>
      <c r="L340" s="150">
        <v>3.5322066574168732E-4</v>
      </c>
      <c r="M340" s="150">
        <v>3.5322066574168732E-4</v>
      </c>
      <c r="N340" s="150">
        <v>3.5322066574168732E-4</v>
      </c>
      <c r="O340" s="150">
        <v>3.5322066574168732E-4</v>
      </c>
      <c r="P340" s="150">
        <v>3.5322066574168732E-4</v>
      </c>
      <c r="Q340" s="150">
        <v>3.5322066574168732E-4</v>
      </c>
      <c r="R340" s="150">
        <v>3.5322066574168732E-4</v>
      </c>
      <c r="S340" s="150">
        <v>3.5322066574168732E-4</v>
      </c>
      <c r="T340" s="150">
        <v>3.5322066574168732E-4</v>
      </c>
      <c r="U340" s="150">
        <v>3.5322066574168732E-4</v>
      </c>
      <c r="V340" s="150">
        <v>3.5322066574168732E-4</v>
      </c>
      <c r="W340" s="150">
        <v>3.5322066574168732E-4</v>
      </c>
      <c r="X340" s="150">
        <v>3.5322066574168732E-4</v>
      </c>
    </row>
    <row r="341" spans="1:24">
      <c r="A341" s="190">
        <v>1740</v>
      </c>
      <c r="B341" s="150">
        <v>9.9999999999999995E-7</v>
      </c>
      <c r="C341" s="150">
        <v>2.3465420561807789E-3</v>
      </c>
      <c r="D341" s="172">
        <v>0.96</v>
      </c>
      <c r="E341" s="150">
        <v>2.1850999627155408E-4</v>
      </c>
      <c r="F341" s="150">
        <v>4.3701999254310817E-4</v>
      </c>
      <c r="G341" s="150">
        <v>4.3701999254310817E-4</v>
      </c>
      <c r="H341" s="150">
        <v>4.3701999254310817E-4</v>
      </c>
      <c r="I341" s="150">
        <v>4.3701999254310817E-4</v>
      </c>
      <c r="J341" s="150">
        <v>4.3701999254310817E-4</v>
      </c>
      <c r="K341" s="150">
        <v>4.3701999254310817E-4</v>
      </c>
      <c r="L341" s="150">
        <v>4.3701999254310817E-4</v>
      </c>
      <c r="M341" s="150">
        <v>4.3701999254310817E-4</v>
      </c>
      <c r="N341" s="150">
        <v>4.3701999254310817E-4</v>
      </c>
      <c r="O341" s="150">
        <v>4.3701999254310817E-4</v>
      </c>
      <c r="P341" s="150">
        <v>4.3701999254310817E-4</v>
      </c>
      <c r="Q341" s="150">
        <v>4.3701999254310817E-4</v>
      </c>
      <c r="R341" s="150">
        <v>4.3701999254310817E-4</v>
      </c>
      <c r="S341" s="150">
        <v>4.3701999254310817E-4</v>
      </c>
      <c r="T341" s="150">
        <v>4.3701999254310817E-4</v>
      </c>
      <c r="U341" s="150">
        <v>4.3701999254310817E-4</v>
      </c>
      <c r="V341" s="150">
        <v>4.3701999254310817E-4</v>
      </c>
      <c r="W341" s="150">
        <v>4.3701999254310817E-4</v>
      </c>
      <c r="X341" s="150">
        <v>4.3701999254310817E-4</v>
      </c>
    </row>
    <row r="342" spans="1:24">
      <c r="A342" s="190">
        <v>1860</v>
      </c>
      <c r="B342" s="150">
        <v>9.9999999999999995E-7</v>
      </c>
      <c r="C342" s="150">
        <v>2.2288158815934779E-5</v>
      </c>
      <c r="D342" s="172">
        <v>0.96</v>
      </c>
      <c r="E342" s="150">
        <v>2.0754733489398463E-6</v>
      </c>
      <c r="F342" s="150">
        <v>4.1509466978796927E-6</v>
      </c>
      <c r="G342" s="150">
        <v>4.1509466978796927E-6</v>
      </c>
      <c r="H342" s="150">
        <v>4.1509466978796927E-6</v>
      </c>
      <c r="I342" s="150">
        <v>4.1509466978796927E-6</v>
      </c>
      <c r="J342" s="150">
        <v>4.1509466978796927E-6</v>
      </c>
      <c r="K342" s="150">
        <v>4.1509466978796927E-6</v>
      </c>
      <c r="L342" s="150">
        <v>4.1509466978796927E-6</v>
      </c>
      <c r="M342" s="150">
        <v>4.1509466978796927E-6</v>
      </c>
      <c r="N342" s="150">
        <v>4.1509466978796927E-6</v>
      </c>
      <c r="O342" s="150">
        <v>4.1509466978796927E-6</v>
      </c>
      <c r="P342" s="150">
        <v>4.1509466978796927E-6</v>
      </c>
      <c r="Q342" s="150">
        <v>4.1509466978796927E-6</v>
      </c>
      <c r="R342" s="150">
        <v>4.1509466978796927E-6</v>
      </c>
      <c r="S342" s="150">
        <v>4.1509466978796927E-6</v>
      </c>
      <c r="T342" s="150">
        <v>4.1509466978796927E-6</v>
      </c>
      <c r="U342" s="150">
        <v>4.1509466978796927E-6</v>
      </c>
      <c r="V342" s="150">
        <v>4.1509466978796927E-6</v>
      </c>
      <c r="W342" s="150">
        <v>4.1509466978796927E-6</v>
      </c>
      <c r="X342" s="150">
        <v>4.1509466978796927E-6</v>
      </c>
    </row>
    <row r="343" spans="1:24">
      <c r="A343" s="190">
        <v>1960</v>
      </c>
      <c r="B343" s="150">
        <v>9.9999999999999995E-7</v>
      </c>
      <c r="C343" s="150">
        <v>2.2906720072240938E-4</v>
      </c>
      <c r="D343" s="172">
        <v>0.96</v>
      </c>
      <c r="E343" s="150">
        <v>2.1330737731270754E-5</v>
      </c>
      <c r="F343" s="150">
        <v>4.2661475462541507E-5</v>
      </c>
      <c r="G343" s="150">
        <v>4.2661475462541507E-5</v>
      </c>
      <c r="H343" s="150">
        <v>4.2661475462541507E-5</v>
      </c>
      <c r="I343" s="150">
        <v>4.2661475462541507E-5</v>
      </c>
      <c r="J343" s="150">
        <v>4.2661475462541507E-5</v>
      </c>
      <c r="K343" s="150">
        <v>4.2661475462541507E-5</v>
      </c>
      <c r="L343" s="150">
        <v>4.2661475462541507E-5</v>
      </c>
      <c r="M343" s="150">
        <v>4.2661475462541507E-5</v>
      </c>
      <c r="N343" s="150">
        <v>4.2661475462541507E-5</v>
      </c>
      <c r="O343" s="150">
        <v>4.2661475462541507E-5</v>
      </c>
      <c r="P343" s="150">
        <v>4.2661475462541507E-5</v>
      </c>
      <c r="Q343" s="150">
        <v>4.2661475462541507E-5</v>
      </c>
      <c r="R343" s="150">
        <v>4.2661475462541507E-5</v>
      </c>
      <c r="S343" s="150">
        <v>4.2661475462541507E-5</v>
      </c>
      <c r="T343" s="150">
        <v>4.2661475462541507E-5</v>
      </c>
      <c r="U343" s="150">
        <v>4.2661475462541507E-5</v>
      </c>
      <c r="V343" s="150">
        <v>4.2661475462541507E-5</v>
      </c>
      <c r="W343" s="150">
        <v>4.2661475462541507E-5</v>
      </c>
      <c r="X343" s="150">
        <v>4.2661475462541507E-5</v>
      </c>
    </row>
    <row r="344" spans="1:24">
      <c r="A344" s="190">
        <v>2000</v>
      </c>
      <c r="B344" s="150">
        <v>9.9999999999999995E-7</v>
      </c>
      <c r="C344" s="150">
        <v>4.627237268948322E-4</v>
      </c>
      <c r="D344" s="172">
        <v>0.96</v>
      </c>
      <c r="E344" s="150">
        <v>4.3088833448446757E-5</v>
      </c>
      <c r="F344" s="150">
        <v>8.6177666896893515E-5</v>
      </c>
      <c r="G344" s="150">
        <v>8.6177666896893515E-5</v>
      </c>
      <c r="H344" s="150">
        <v>8.6177666896893515E-5</v>
      </c>
      <c r="I344" s="150">
        <v>8.6177666896893515E-5</v>
      </c>
      <c r="J344" s="150">
        <v>8.6177666896893515E-5</v>
      </c>
      <c r="K344" s="150">
        <v>8.6177666896893515E-5</v>
      </c>
      <c r="L344" s="150">
        <v>8.6177666896893515E-5</v>
      </c>
      <c r="M344" s="150">
        <v>8.6177666896893515E-5</v>
      </c>
      <c r="N344" s="150">
        <v>8.6177666896893515E-5</v>
      </c>
      <c r="O344" s="150">
        <v>8.6177666896893515E-5</v>
      </c>
      <c r="P344" s="150">
        <v>8.6177666896893515E-5</v>
      </c>
      <c r="Q344" s="150">
        <v>8.6177666896893515E-5</v>
      </c>
      <c r="R344" s="150">
        <v>8.6177666896893515E-5</v>
      </c>
      <c r="S344" s="150">
        <v>8.6177666896893515E-5</v>
      </c>
      <c r="T344" s="150">
        <v>8.6177666896893515E-5</v>
      </c>
      <c r="U344" s="150">
        <v>8.6177666896893515E-5</v>
      </c>
      <c r="V344" s="150">
        <v>8.6177666896893515E-5</v>
      </c>
      <c r="W344" s="150">
        <v>8.6177666896893515E-5</v>
      </c>
      <c r="X344" s="150">
        <v>8.6177666896893515E-5</v>
      </c>
    </row>
    <row r="345" spans="1:24">
      <c r="A345" s="190">
        <v>2060</v>
      </c>
      <c r="B345" s="150">
        <v>9.9999999999999995E-7</v>
      </c>
      <c r="C345" s="150">
        <v>1.0036655223290237E-3</v>
      </c>
      <c r="D345" s="172">
        <v>0.96</v>
      </c>
      <c r="E345" s="150">
        <v>9.3461333439278662E-5</v>
      </c>
      <c r="F345" s="150">
        <v>1.8692266687855732E-4</v>
      </c>
      <c r="G345" s="150">
        <v>1.8692266687855732E-4</v>
      </c>
      <c r="H345" s="150">
        <v>1.8692266687855732E-4</v>
      </c>
      <c r="I345" s="150">
        <v>1.8692266687855732E-4</v>
      </c>
      <c r="J345" s="150">
        <v>1.8692266687855732E-4</v>
      </c>
      <c r="K345" s="150">
        <v>1.8692266687855732E-4</v>
      </c>
      <c r="L345" s="150">
        <v>1.8692266687855732E-4</v>
      </c>
      <c r="M345" s="150">
        <v>1.8692266687855732E-4</v>
      </c>
      <c r="N345" s="150">
        <v>1.8692266687855732E-4</v>
      </c>
      <c r="O345" s="150">
        <v>1.8692266687855732E-4</v>
      </c>
      <c r="P345" s="150">
        <v>1.8692266687855732E-4</v>
      </c>
      <c r="Q345" s="150">
        <v>1.8692266687855732E-4</v>
      </c>
      <c r="R345" s="150">
        <v>1.8692266687855732E-4</v>
      </c>
      <c r="S345" s="150">
        <v>1.8692266687855732E-4</v>
      </c>
      <c r="T345" s="150">
        <v>1.8692266687855732E-4</v>
      </c>
      <c r="U345" s="150">
        <v>1.8692266687855732E-4</v>
      </c>
      <c r="V345" s="150">
        <v>1.8692266687855732E-4</v>
      </c>
      <c r="W345" s="150">
        <v>1.8692266687855732E-4</v>
      </c>
      <c r="X345" s="150">
        <v>1.8692266687855732E-4</v>
      </c>
    </row>
    <row r="346" spans="1:24">
      <c r="A346" s="190">
        <v>2150</v>
      </c>
      <c r="B346" s="150">
        <v>9.9999999999999995E-7</v>
      </c>
      <c r="C346" s="150">
        <v>1.4476328756455401E-3</v>
      </c>
      <c r="D346" s="172">
        <v>0.96</v>
      </c>
      <c r="E346" s="150">
        <v>1.3480357338011267E-4</v>
      </c>
      <c r="F346" s="150">
        <v>2.6960714676022533E-4</v>
      </c>
      <c r="G346" s="150">
        <v>2.6960714676022533E-4</v>
      </c>
      <c r="H346" s="150">
        <v>2.6960714676022533E-4</v>
      </c>
      <c r="I346" s="150">
        <v>2.6960714676022533E-4</v>
      </c>
      <c r="J346" s="150">
        <v>2.6960714676022533E-4</v>
      </c>
      <c r="K346" s="150">
        <v>2.6960714676022533E-4</v>
      </c>
      <c r="L346" s="150">
        <v>2.6960714676022533E-4</v>
      </c>
      <c r="M346" s="150">
        <v>2.6960714676022533E-4</v>
      </c>
      <c r="N346" s="150">
        <v>2.6960714676022533E-4</v>
      </c>
      <c r="O346" s="150">
        <v>2.6960714676022533E-4</v>
      </c>
      <c r="P346" s="150">
        <v>2.6960714676022533E-4</v>
      </c>
      <c r="Q346" s="150">
        <v>2.6960714676022533E-4</v>
      </c>
      <c r="R346" s="150">
        <v>2.6960714676022533E-4</v>
      </c>
      <c r="S346" s="150">
        <v>2.6960714676022533E-4</v>
      </c>
      <c r="T346" s="150">
        <v>2.6960714676022533E-4</v>
      </c>
      <c r="U346" s="150">
        <v>2.6960714676022533E-4</v>
      </c>
      <c r="V346" s="150">
        <v>2.6960714676022533E-4</v>
      </c>
      <c r="W346" s="150">
        <v>2.6960714676022533E-4</v>
      </c>
      <c r="X346" s="150">
        <v>2.6960714676022533E-4</v>
      </c>
    </row>
    <row r="347" spans="1:24">
      <c r="A347" s="190">
        <v>2270</v>
      </c>
      <c r="B347" s="150">
        <v>9.9999999999999995E-7</v>
      </c>
      <c r="C347" s="150">
        <v>1.796820681624823E-3</v>
      </c>
      <c r="D347" s="172">
        <v>0.96</v>
      </c>
      <c r="E347" s="150">
        <v>1.6731994187290348E-4</v>
      </c>
      <c r="F347" s="150">
        <v>3.3463988374580697E-4</v>
      </c>
      <c r="G347" s="150">
        <v>3.3463988374580697E-4</v>
      </c>
      <c r="H347" s="150">
        <v>3.3463988374580697E-4</v>
      </c>
      <c r="I347" s="150">
        <v>3.3463988374580697E-4</v>
      </c>
      <c r="J347" s="150">
        <v>3.3463988374580697E-4</v>
      </c>
      <c r="K347" s="150">
        <v>3.3463988374580697E-4</v>
      </c>
      <c r="L347" s="150">
        <v>3.3463988374580697E-4</v>
      </c>
      <c r="M347" s="150">
        <v>3.3463988374580697E-4</v>
      </c>
      <c r="N347" s="150">
        <v>3.3463988374580697E-4</v>
      </c>
      <c r="O347" s="150">
        <v>3.3463988374580697E-4</v>
      </c>
      <c r="P347" s="150">
        <v>3.3463988374580697E-4</v>
      </c>
      <c r="Q347" s="150">
        <v>3.3463988374580697E-4</v>
      </c>
      <c r="R347" s="150">
        <v>3.3463988374580697E-4</v>
      </c>
      <c r="S347" s="150">
        <v>3.3463988374580697E-4</v>
      </c>
      <c r="T347" s="150">
        <v>3.3463988374580697E-4</v>
      </c>
      <c r="U347" s="150">
        <v>3.3463988374580697E-4</v>
      </c>
      <c r="V347" s="150">
        <v>3.3463988374580697E-4</v>
      </c>
      <c r="W347" s="150">
        <v>3.3463988374580697E-4</v>
      </c>
      <c r="X347" s="150">
        <v>3.3463988374580697E-4</v>
      </c>
    </row>
    <row r="348" spans="1:24">
      <c r="A348" s="190">
        <v>2450</v>
      </c>
      <c r="B348" s="150">
        <v>9.9999999999999995E-7</v>
      </c>
      <c r="C348" s="150">
        <v>7.2591156465864578E-4</v>
      </c>
      <c r="D348" s="172">
        <v>0.96</v>
      </c>
      <c r="E348" s="150">
        <v>6.7596884901013069E-5</v>
      </c>
      <c r="F348" s="150">
        <v>1.3519376980202614E-4</v>
      </c>
      <c r="G348" s="150">
        <v>1.3519376980202614E-4</v>
      </c>
      <c r="H348" s="150">
        <v>1.3519376980202614E-4</v>
      </c>
      <c r="I348" s="150">
        <v>1.3519376980202614E-4</v>
      </c>
      <c r="J348" s="150">
        <v>1.3519376980202614E-4</v>
      </c>
      <c r="K348" s="150">
        <v>1.3519376980202614E-4</v>
      </c>
      <c r="L348" s="150">
        <v>1.3519376980202614E-4</v>
      </c>
      <c r="M348" s="150">
        <v>1.3519376980202614E-4</v>
      </c>
      <c r="N348" s="150">
        <v>1.3519376980202614E-4</v>
      </c>
      <c r="O348" s="150">
        <v>1.3519376980202614E-4</v>
      </c>
      <c r="P348" s="150">
        <v>1.3519376980202614E-4</v>
      </c>
      <c r="Q348" s="150">
        <v>1.3519376980202614E-4</v>
      </c>
      <c r="R348" s="150">
        <v>1.3519376980202614E-4</v>
      </c>
      <c r="S348" s="150">
        <v>1.3519376980202614E-4</v>
      </c>
      <c r="T348" s="150">
        <v>1.3519376980202614E-4</v>
      </c>
      <c r="U348" s="150">
        <v>1.3519376980202614E-4</v>
      </c>
      <c r="V348" s="150">
        <v>1.3519376980202614E-4</v>
      </c>
      <c r="W348" s="150">
        <v>1.3519376980202614E-4</v>
      </c>
      <c r="X348" s="150">
        <v>1.3519376980202614E-4</v>
      </c>
    </row>
    <row r="349" spans="1:24">
      <c r="A349" s="190">
        <v>2540</v>
      </c>
      <c r="B349" s="150">
        <v>9.9999999999999995E-7</v>
      </c>
      <c r="C349" s="150">
        <v>1.1822501431012854E-5</v>
      </c>
      <c r="D349" s="172">
        <v>0.96</v>
      </c>
      <c r="E349" s="150">
        <v>1.1009113332559167E-6</v>
      </c>
      <c r="F349" s="150">
        <v>2.2018226665118333E-6</v>
      </c>
      <c r="G349" s="150">
        <v>2.2018226665118333E-6</v>
      </c>
      <c r="H349" s="150">
        <v>2.2018226665118333E-6</v>
      </c>
      <c r="I349" s="150">
        <v>2.2018226665118333E-6</v>
      </c>
      <c r="J349" s="150">
        <v>2.2018226665118333E-6</v>
      </c>
      <c r="K349" s="150">
        <v>2.2018226665118333E-6</v>
      </c>
      <c r="L349" s="150">
        <v>2.2018226665118333E-6</v>
      </c>
      <c r="M349" s="150">
        <v>2.2018226665118333E-6</v>
      </c>
      <c r="N349" s="150">
        <v>2.2018226665118333E-6</v>
      </c>
      <c r="O349" s="150">
        <v>2.2018226665118333E-6</v>
      </c>
      <c r="P349" s="150">
        <v>2.2018226665118333E-6</v>
      </c>
      <c r="Q349" s="150">
        <v>2.2018226665118333E-6</v>
      </c>
      <c r="R349" s="150">
        <v>2.2018226665118333E-6</v>
      </c>
      <c r="S349" s="150">
        <v>2.2018226665118333E-6</v>
      </c>
      <c r="T349" s="150">
        <v>2.2018226665118333E-6</v>
      </c>
      <c r="U349" s="150">
        <v>2.2018226665118333E-6</v>
      </c>
      <c r="V349" s="150">
        <v>2.2018226665118333E-6</v>
      </c>
      <c r="W349" s="150">
        <v>2.2018226665118333E-6</v>
      </c>
      <c r="X349" s="150">
        <v>2.2018226665118333E-6</v>
      </c>
    </row>
    <row r="350" spans="1:24">
      <c r="A350" s="190">
        <v>2980</v>
      </c>
      <c r="B350" s="150">
        <v>9.9999999999999995E-7</v>
      </c>
      <c r="C350" s="150">
        <v>1.1453360036120469E-4</v>
      </c>
      <c r="D350" s="172">
        <v>0.95999999999999985</v>
      </c>
      <c r="E350" s="150">
        <v>1.0665368865635375E-5</v>
      </c>
      <c r="F350" s="150">
        <v>2.133073773127075E-5</v>
      </c>
      <c r="G350" s="150">
        <v>2.133073773127075E-5</v>
      </c>
      <c r="H350" s="150">
        <v>2.133073773127075E-5</v>
      </c>
      <c r="I350" s="150">
        <v>2.133073773127075E-5</v>
      </c>
      <c r="J350" s="150">
        <v>2.133073773127075E-5</v>
      </c>
      <c r="K350" s="150">
        <v>2.133073773127075E-5</v>
      </c>
      <c r="L350" s="150">
        <v>2.133073773127075E-5</v>
      </c>
      <c r="M350" s="150">
        <v>2.133073773127075E-5</v>
      </c>
      <c r="N350" s="150">
        <v>2.133073773127075E-5</v>
      </c>
      <c r="O350" s="150">
        <v>2.133073773127075E-5</v>
      </c>
      <c r="P350" s="150">
        <v>2.133073773127075E-5</v>
      </c>
      <c r="Q350" s="150">
        <v>2.133073773127075E-5</v>
      </c>
      <c r="R350" s="150">
        <v>2.133073773127075E-5</v>
      </c>
      <c r="S350" s="150">
        <v>2.133073773127075E-5</v>
      </c>
      <c r="T350" s="150">
        <v>2.133073773127075E-5</v>
      </c>
      <c r="U350" s="150">
        <v>2.133073773127075E-5</v>
      </c>
      <c r="V350" s="150">
        <v>2.133073773127075E-5</v>
      </c>
      <c r="W350" s="150">
        <v>2.133073773127075E-5</v>
      </c>
      <c r="X350" s="150">
        <v>2.133073773127075E-5</v>
      </c>
    </row>
    <row r="351" spans="1:24">
      <c r="A351" s="190">
        <v>3060</v>
      </c>
      <c r="B351" s="150">
        <v>9.9999999999999995E-7</v>
      </c>
      <c r="C351" s="150">
        <v>6.7961923838024942E-5</v>
      </c>
      <c r="D351" s="172">
        <v>0.96</v>
      </c>
      <c r="E351" s="150">
        <v>6.3286143477968805E-6</v>
      </c>
      <c r="F351" s="150">
        <v>1.2657228695593761E-5</v>
      </c>
      <c r="G351" s="150">
        <v>1.2657228695593761E-5</v>
      </c>
      <c r="H351" s="150">
        <v>1.2657228695593761E-5</v>
      </c>
      <c r="I351" s="150">
        <v>1.2657228695593761E-5</v>
      </c>
      <c r="J351" s="150">
        <v>1.2657228695593761E-5</v>
      </c>
      <c r="K351" s="150">
        <v>1.2657228695593761E-5</v>
      </c>
      <c r="L351" s="150">
        <v>1.2657228695593761E-5</v>
      </c>
      <c r="M351" s="150">
        <v>1.2657228695593761E-5</v>
      </c>
      <c r="N351" s="150">
        <v>1.2657228695593761E-5</v>
      </c>
      <c r="O351" s="150">
        <v>1.2657228695593761E-5</v>
      </c>
      <c r="P351" s="150">
        <v>1.2657228695593761E-5</v>
      </c>
      <c r="Q351" s="150">
        <v>1.2657228695593761E-5</v>
      </c>
      <c r="R351" s="150">
        <v>1.2657228695593761E-5</v>
      </c>
      <c r="S351" s="150">
        <v>1.2657228695593761E-5</v>
      </c>
      <c r="T351" s="150">
        <v>1.2657228695593761E-5</v>
      </c>
      <c r="U351" s="150">
        <v>1.2657228695593761E-5</v>
      </c>
      <c r="V351" s="150">
        <v>1.2657228695593761E-5</v>
      </c>
      <c r="W351" s="150">
        <v>1.2657228695593761E-5</v>
      </c>
      <c r="X351" s="150">
        <v>1.2657228695593761E-5</v>
      </c>
    </row>
    <row r="352" spans="1:24">
      <c r="A352" s="190">
        <v>3160</v>
      </c>
      <c r="B352" s="150">
        <v>9.9999999999999995E-7</v>
      </c>
      <c r="C352" s="150">
        <v>1.5533868968849794E-4</v>
      </c>
      <c r="D352" s="172">
        <v>0.96</v>
      </c>
      <c r="E352" s="150">
        <v>1.4465138783792922E-5</v>
      </c>
      <c r="F352" s="150">
        <v>2.8930277567585845E-5</v>
      </c>
      <c r="G352" s="150">
        <v>2.8930277567585845E-5</v>
      </c>
      <c r="H352" s="150">
        <v>2.8930277567585845E-5</v>
      </c>
      <c r="I352" s="150">
        <v>2.8930277567585845E-5</v>
      </c>
      <c r="J352" s="150">
        <v>2.8930277567585845E-5</v>
      </c>
      <c r="K352" s="150">
        <v>2.8930277567585845E-5</v>
      </c>
      <c r="L352" s="150">
        <v>2.8930277567585845E-5</v>
      </c>
      <c r="M352" s="150">
        <v>2.8930277567585845E-5</v>
      </c>
      <c r="N352" s="150">
        <v>2.8930277567585845E-5</v>
      </c>
      <c r="O352" s="150">
        <v>2.8930277567585845E-5</v>
      </c>
      <c r="P352" s="150">
        <v>2.8930277567585845E-5</v>
      </c>
      <c r="Q352" s="150">
        <v>2.8930277567585845E-5</v>
      </c>
      <c r="R352" s="150">
        <v>2.8930277567585845E-5</v>
      </c>
      <c r="S352" s="150">
        <v>2.8930277567585845E-5</v>
      </c>
      <c r="T352" s="150">
        <v>2.8930277567585845E-5</v>
      </c>
      <c r="U352" s="150">
        <v>2.8930277567585845E-5</v>
      </c>
      <c r="V352" s="150">
        <v>2.8930277567585845E-5</v>
      </c>
      <c r="W352" s="150">
        <v>2.8930277567585845E-5</v>
      </c>
      <c r="X352" s="150">
        <v>2.8930277567585845E-5</v>
      </c>
    </row>
    <row r="353" spans="1:24">
      <c r="A353" s="190">
        <v>3240</v>
      </c>
      <c r="B353" s="150">
        <v>9.9999999999999995E-7</v>
      </c>
      <c r="C353" s="150">
        <v>8.0073752308277771E-5</v>
      </c>
      <c r="D353" s="172">
        <v>0.96</v>
      </c>
      <c r="E353" s="150">
        <v>7.4564678149468245E-6</v>
      </c>
      <c r="F353" s="150">
        <v>1.4912935629893649E-5</v>
      </c>
      <c r="G353" s="150">
        <v>1.4912935629893649E-5</v>
      </c>
      <c r="H353" s="150">
        <v>1.4912935629893649E-5</v>
      </c>
      <c r="I353" s="150">
        <v>1.4912935629893649E-5</v>
      </c>
      <c r="J353" s="150">
        <v>1.4912935629893649E-5</v>
      </c>
      <c r="K353" s="150">
        <v>1.4912935629893649E-5</v>
      </c>
      <c r="L353" s="150">
        <v>1.4912935629893649E-5</v>
      </c>
      <c r="M353" s="150">
        <v>1.4912935629893649E-5</v>
      </c>
      <c r="N353" s="150">
        <v>1.4912935629893649E-5</v>
      </c>
      <c r="O353" s="150">
        <v>1.4912935629893649E-5</v>
      </c>
      <c r="P353" s="150">
        <v>1.4912935629893649E-5</v>
      </c>
      <c r="Q353" s="150">
        <v>1.4912935629893649E-5</v>
      </c>
      <c r="R353" s="150">
        <v>1.4912935629893649E-5</v>
      </c>
      <c r="S353" s="150">
        <v>1.4912935629893649E-5</v>
      </c>
      <c r="T353" s="150">
        <v>1.4912935629893649E-5</v>
      </c>
      <c r="U353" s="150">
        <v>1.4912935629893649E-5</v>
      </c>
      <c r="V353" s="150">
        <v>1.4912935629893649E-5</v>
      </c>
      <c r="W353" s="150">
        <v>1.4912935629893649E-5</v>
      </c>
      <c r="X353" s="150">
        <v>1.4912935629893649E-5</v>
      </c>
    </row>
    <row r="354" spans="1:24">
      <c r="A354" s="190">
        <v>3340</v>
      </c>
      <c r="B354" s="150">
        <v>9.9999999999999995E-7</v>
      </c>
      <c r="C354" s="150">
        <v>1.7299761587659317E-4</v>
      </c>
      <c r="D354" s="172">
        <v>0.96</v>
      </c>
      <c r="E354" s="150">
        <v>1.6109537990428351E-5</v>
      </c>
      <c r="F354" s="150">
        <v>3.2219075980856702E-5</v>
      </c>
      <c r="G354" s="150">
        <v>3.2219075980856702E-5</v>
      </c>
      <c r="H354" s="150">
        <v>3.2219075980856702E-5</v>
      </c>
      <c r="I354" s="150">
        <v>3.2219075980856702E-5</v>
      </c>
      <c r="J354" s="150">
        <v>3.2219075980856702E-5</v>
      </c>
      <c r="K354" s="150">
        <v>3.2219075980856702E-5</v>
      </c>
      <c r="L354" s="150">
        <v>3.2219075980856702E-5</v>
      </c>
      <c r="M354" s="150">
        <v>3.2219075980856702E-5</v>
      </c>
      <c r="N354" s="150">
        <v>3.2219075980856702E-5</v>
      </c>
      <c r="O354" s="150">
        <v>3.2219075980856702E-5</v>
      </c>
      <c r="P354" s="150">
        <v>3.2219075980856702E-5</v>
      </c>
      <c r="Q354" s="150">
        <v>3.2219075980856702E-5</v>
      </c>
      <c r="R354" s="150">
        <v>3.2219075980856702E-5</v>
      </c>
      <c r="S354" s="150">
        <v>3.2219075980856702E-5</v>
      </c>
      <c r="T354" s="150">
        <v>3.2219075980856702E-5</v>
      </c>
      <c r="U354" s="150">
        <v>3.2219075980856702E-5</v>
      </c>
      <c r="V354" s="150">
        <v>3.2219075980856702E-5</v>
      </c>
      <c r="W354" s="150">
        <v>3.2219075980856702E-5</v>
      </c>
      <c r="X354" s="150">
        <v>3.2219075980856702E-5</v>
      </c>
    </row>
    <row r="355" spans="1:24">
      <c r="A355" s="190">
        <v>3580</v>
      </c>
      <c r="B355" s="150">
        <v>9.9999999999999995E-7</v>
      </c>
      <c r="C355" s="150">
        <v>1.103433466894533E-3</v>
      </c>
      <c r="D355" s="172">
        <v>0.95999999999999985</v>
      </c>
      <c r="E355" s="150">
        <v>1.0275172443721889E-4</v>
      </c>
      <c r="F355" s="150">
        <v>2.0550344887443778E-4</v>
      </c>
      <c r="G355" s="150">
        <v>2.0550344887443778E-4</v>
      </c>
      <c r="H355" s="150">
        <v>2.0550344887443778E-4</v>
      </c>
      <c r="I355" s="150">
        <v>2.0550344887443778E-4</v>
      </c>
      <c r="J355" s="150">
        <v>2.0550344887443778E-4</v>
      </c>
      <c r="K355" s="150">
        <v>2.0550344887443778E-4</v>
      </c>
      <c r="L355" s="150">
        <v>2.0550344887443778E-4</v>
      </c>
      <c r="M355" s="150">
        <v>2.0550344887443778E-4</v>
      </c>
      <c r="N355" s="150">
        <v>2.0550344887443778E-4</v>
      </c>
      <c r="O355" s="150">
        <v>2.0550344887443778E-4</v>
      </c>
      <c r="P355" s="150">
        <v>2.0550344887443778E-4</v>
      </c>
      <c r="Q355" s="150">
        <v>2.0550344887443778E-4</v>
      </c>
      <c r="R355" s="150">
        <v>2.0550344887443778E-4</v>
      </c>
      <c r="S355" s="150">
        <v>2.0550344887443778E-4</v>
      </c>
      <c r="T355" s="150">
        <v>2.0550344887443778E-4</v>
      </c>
      <c r="U355" s="150">
        <v>2.0550344887443778E-4</v>
      </c>
      <c r="V355" s="150">
        <v>2.0550344887443778E-4</v>
      </c>
      <c r="W355" s="150">
        <v>2.0550344887443778E-4</v>
      </c>
      <c r="X355" s="150">
        <v>2.0550344887443778E-4</v>
      </c>
    </row>
    <row r="356" spans="1:24">
      <c r="A356" s="190">
        <v>4000</v>
      </c>
      <c r="B356" s="150">
        <v>9.9999999999999995E-7</v>
      </c>
      <c r="C356" s="150">
        <v>5.0991396467431815E-4</v>
      </c>
      <c r="D356" s="172">
        <v>0.96</v>
      </c>
      <c r="E356" s="150">
        <v>4.7483188390472492E-5</v>
      </c>
      <c r="F356" s="150">
        <v>9.4966376780944984E-5</v>
      </c>
      <c r="G356" s="150">
        <v>9.4966376780944984E-5</v>
      </c>
      <c r="H356" s="150">
        <v>9.4966376780944984E-5</v>
      </c>
      <c r="I356" s="150">
        <v>9.4966376780944984E-5</v>
      </c>
      <c r="J356" s="150">
        <v>9.4966376780944984E-5</v>
      </c>
      <c r="K356" s="150">
        <v>9.4966376780944984E-5</v>
      </c>
      <c r="L356" s="150">
        <v>9.4966376780944984E-5</v>
      </c>
      <c r="M356" s="150">
        <v>9.4966376780944984E-5</v>
      </c>
      <c r="N356" s="150">
        <v>9.4966376780944984E-5</v>
      </c>
      <c r="O356" s="150">
        <v>9.4966376780944984E-5</v>
      </c>
      <c r="P356" s="150">
        <v>9.4966376780944984E-5</v>
      </c>
      <c r="Q356" s="150">
        <v>9.4966376780944984E-5</v>
      </c>
      <c r="R356" s="150">
        <v>9.4966376780944984E-5</v>
      </c>
      <c r="S356" s="150">
        <v>9.4966376780944984E-5</v>
      </c>
      <c r="T356" s="150">
        <v>9.4966376780944984E-5</v>
      </c>
      <c r="U356" s="150">
        <v>9.4966376780944984E-5</v>
      </c>
      <c r="V356" s="150">
        <v>9.4966376780944984E-5</v>
      </c>
      <c r="W356" s="150">
        <v>9.4966376780944984E-5</v>
      </c>
      <c r="X356" s="150">
        <v>9.4966376780944984E-5</v>
      </c>
    </row>
    <row r="357" spans="1:24">
      <c r="B357" s="4"/>
      <c r="C357" s="4"/>
      <c r="I357" s="4"/>
    </row>
    <row r="358" spans="1:24">
      <c r="A358" s="51" t="s">
        <v>336</v>
      </c>
      <c r="B358"/>
      <c r="C358"/>
      <c r="D358"/>
      <c r="E358"/>
      <c r="F358" t="s">
        <v>335</v>
      </c>
      <c r="G358"/>
      <c r="H358"/>
      <c r="I358"/>
      <c r="J358"/>
      <c r="K358"/>
      <c r="L358"/>
      <c r="M358"/>
      <c r="N358"/>
      <c r="O358"/>
      <c r="P358"/>
      <c r="Q358"/>
      <c r="R358"/>
      <c r="S358"/>
      <c r="T358"/>
      <c r="U358"/>
      <c r="V358"/>
      <c r="W358"/>
      <c r="X358"/>
    </row>
    <row r="359" spans="1:24">
      <c r="A359" s="112" t="s">
        <v>322</v>
      </c>
      <c r="B359" s="112" t="s">
        <v>319</v>
      </c>
      <c r="C359" s="112" t="s">
        <v>324</v>
      </c>
      <c r="D359" s="112" t="s">
        <v>325</v>
      </c>
      <c r="E359"/>
      <c r="F359"/>
      <c r="G359"/>
      <c r="H359"/>
      <c r="I359"/>
      <c r="J359"/>
      <c r="K359"/>
      <c r="L359"/>
      <c r="M359"/>
      <c r="N359"/>
      <c r="O359"/>
      <c r="P359"/>
      <c r="Q359"/>
      <c r="R359"/>
      <c r="S359"/>
      <c r="T359"/>
      <c r="U359"/>
      <c r="V359"/>
      <c r="W359"/>
      <c r="X359"/>
    </row>
    <row r="360" spans="1:24">
      <c r="A360" s="112" t="s">
        <v>321</v>
      </c>
      <c r="B360" s="112" t="s">
        <v>320</v>
      </c>
      <c r="C360" s="112" t="s">
        <v>323</v>
      </c>
      <c r="D360" s="112" t="s">
        <v>327</v>
      </c>
      <c r="E360" s="124">
        <v>1</v>
      </c>
      <c r="F360" s="124">
        <v>2</v>
      </c>
      <c r="G360" s="124">
        <v>3</v>
      </c>
      <c r="H360" s="124">
        <v>4</v>
      </c>
      <c r="I360" s="124">
        <v>5</v>
      </c>
      <c r="J360" s="124">
        <v>6</v>
      </c>
      <c r="K360" s="124">
        <v>7</v>
      </c>
      <c r="L360" s="124">
        <v>8</v>
      </c>
      <c r="M360" s="124">
        <v>9</v>
      </c>
      <c r="N360" s="124">
        <v>10</v>
      </c>
      <c r="O360" s="124">
        <v>11</v>
      </c>
      <c r="P360" s="124">
        <v>12</v>
      </c>
      <c r="Q360" s="124">
        <v>13</v>
      </c>
      <c r="R360" s="124">
        <v>14</v>
      </c>
      <c r="S360" s="124">
        <v>15</v>
      </c>
      <c r="T360" s="124">
        <v>16</v>
      </c>
      <c r="U360" s="124">
        <v>17</v>
      </c>
      <c r="V360" s="124">
        <v>18</v>
      </c>
      <c r="W360" s="124">
        <v>19</v>
      </c>
      <c r="X360" s="124">
        <v>20</v>
      </c>
    </row>
    <row r="361" spans="1:24">
      <c r="A361" s="173">
        <v>1000</v>
      </c>
      <c r="B361" s="174">
        <v>59.466281484474898</v>
      </c>
      <c r="C361" s="174">
        <v>8.065541233305136E-2</v>
      </c>
      <c r="D361" s="175">
        <v>0.98</v>
      </c>
      <c r="E361" s="174">
        <v>3.0668413985519449E-2</v>
      </c>
      <c r="F361" s="174">
        <v>6.1336827971038899E-2</v>
      </c>
      <c r="G361" s="174">
        <v>6.1336827971038899E-2</v>
      </c>
      <c r="H361" s="174">
        <v>6.1336827971038899E-2</v>
      </c>
      <c r="I361" s="174">
        <v>6.1336827971038899E-2</v>
      </c>
      <c r="J361" s="174">
        <v>6.1336827971038899E-2</v>
      </c>
      <c r="K361" s="174">
        <v>6.1336827971038899E-2</v>
      </c>
      <c r="L361" s="174">
        <v>6.1336827971038899E-2</v>
      </c>
      <c r="M361" s="174">
        <v>6.1336827971038899E-2</v>
      </c>
      <c r="N361" s="174">
        <v>6.1336827971038899E-2</v>
      </c>
      <c r="O361" s="174">
        <v>6.1336827971038899E-2</v>
      </c>
      <c r="P361" s="174">
        <v>6.1336827971038899E-2</v>
      </c>
      <c r="Q361" s="174">
        <v>6.1336827971038899E-2</v>
      </c>
      <c r="R361" s="174">
        <v>6.1336827971038899E-2</v>
      </c>
      <c r="S361" s="174">
        <v>6.1336827971038899E-2</v>
      </c>
      <c r="T361" s="174">
        <v>6.1336827971038899E-2</v>
      </c>
      <c r="U361" s="174">
        <v>6.1336827971038899E-2</v>
      </c>
      <c r="V361" s="174">
        <v>6.1336827971038899E-2</v>
      </c>
      <c r="W361" s="174">
        <v>6.1336827971038899E-2</v>
      </c>
      <c r="X361" s="174">
        <v>6.1336827971038899E-2</v>
      </c>
    </row>
    <row r="362" spans="1:24">
      <c r="A362" s="190">
        <v>310</v>
      </c>
      <c r="B362" s="150">
        <v>1440000.92160059</v>
      </c>
      <c r="C362" s="150">
        <v>1.795823002179168E-5</v>
      </c>
      <c r="D362" s="172">
        <v>0.64</v>
      </c>
      <c r="E362" s="150">
        <v>4.4593876790113112E-6</v>
      </c>
      <c r="F362" s="150">
        <v>8.9187753580226224E-6</v>
      </c>
      <c r="G362" s="150">
        <v>8.9187753580226224E-6</v>
      </c>
      <c r="H362" s="150">
        <v>8.9187753580226224E-6</v>
      </c>
      <c r="I362" s="150">
        <v>8.9187753580226224E-6</v>
      </c>
      <c r="J362" s="150">
        <v>8.9187753580226224E-6</v>
      </c>
      <c r="K362" s="150">
        <v>8.9187753580226224E-6</v>
      </c>
      <c r="L362" s="150">
        <v>8.9187753580226224E-6</v>
      </c>
      <c r="M362" s="150">
        <v>8.9187753580226224E-6</v>
      </c>
      <c r="N362" s="150">
        <v>8.9187753580226224E-6</v>
      </c>
      <c r="O362" s="150">
        <v>8.9187753580226224E-6</v>
      </c>
      <c r="P362" s="150">
        <v>8.9187753580226224E-6</v>
      </c>
      <c r="Q362" s="150">
        <v>8.9187753580226224E-6</v>
      </c>
      <c r="R362" s="150">
        <v>8.9187753580226224E-6</v>
      </c>
      <c r="S362" s="150">
        <v>8.9187753580226224E-6</v>
      </c>
      <c r="T362" s="150">
        <v>8.9187753580226224E-6</v>
      </c>
      <c r="U362" s="150">
        <v>8.9187753580226224E-6</v>
      </c>
      <c r="V362" s="150">
        <v>8.9187753580226224E-6</v>
      </c>
      <c r="W362" s="150">
        <v>8.9187753580226224E-6</v>
      </c>
      <c r="X362" s="150">
        <v>8.9187753580226224E-6</v>
      </c>
    </row>
    <row r="363" spans="1:24">
      <c r="A363" s="190">
        <v>320</v>
      </c>
      <c r="B363" s="150">
        <v>1280000</v>
      </c>
      <c r="C363" s="150">
        <v>5.4024341982223298E-5</v>
      </c>
      <c r="D363" s="172">
        <v>0.68</v>
      </c>
      <c r="E363" s="150">
        <v>1.4253782388589797E-5</v>
      </c>
      <c r="F363" s="150">
        <v>2.8507564777179593E-5</v>
      </c>
      <c r="G363" s="150">
        <v>2.8507564777179593E-5</v>
      </c>
      <c r="H363" s="150">
        <v>2.8507564777179593E-5</v>
      </c>
      <c r="I363" s="150">
        <v>2.8507564777179593E-5</v>
      </c>
      <c r="J363" s="150">
        <v>2.8507564777179593E-5</v>
      </c>
      <c r="K363" s="150">
        <v>2.8507564777179593E-5</v>
      </c>
      <c r="L363" s="150">
        <v>2.8507564777179593E-5</v>
      </c>
      <c r="M363" s="150">
        <v>2.8507564777179593E-5</v>
      </c>
      <c r="N363" s="150">
        <v>2.8507564777179593E-5</v>
      </c>
      <c r="O363" s="150">
        <v>2.8507564777179593E-5</v>
      </c>
      <c r="P363" s="150">
        <v>2.8507564777179593E-5</v>
      </c>
      <c r="Q363" s="150">
        <v>2.8507564777179593E-5</v>
      </c>
      <c r="R363" s="150">
        <v>2.8507564777179593E-5</v>
      </c>
      <c r="S363" s="150">
        <v>2.8507564777179593E-5</v>
      </c>
      <c r="T363" s="150">
        <v>2.8507564777179593E-5</v>
      </c>
      <c r="U363" s="150">
        <v>2.8507564777179593E-5</v>
      </c>
      <c r="V363" s="150">
        <v>2.8507564777179593E-5</v>
      </c>
      <c r="W363" s="150">
        <v>2.8507564777179593E-5</v>
      </c>
      <c r="X363" s="150">
        <v>2.8507564777179593E-5</v>
      </c>
    </row>
    <row r="364" spans="1:24">
      <c r="A364" s="190">
        <v>330</v>
      </c>
      <c r="B364" s="150">
        <v>1169999.8011000338</v>
      </c>
      <c r="C364" s="150">
        <v>1.0984450696662576E-4</v>
      </c>
      <c r="D364" s="172">
        <v>0.72</v>
      </c>
      <c r="E364" s="150">
        <v>3.0686161466196571E-5</v>
      </c>
      <c r="F364" s="150">
        <v>6.1372322932393142E-5</v>
      </c>
      <c r="G364" s="150">
        <v>6.1372322932393142E-5</v>
      </c>
      <c r="H364" s="150">
        <v>6.1372322932393142E-5</v>
      </c>
      <c r="I364" s="150">
        <v>6.1372322932393142E-5</v>
      </c>
      <c r="J364" s="150">
        <v>6.1372322932393142E-5</v>
      </c>
      <c r="K364" s="150">
        <v>6.1372322932393142E-5</v>
      </c>
      <c r="L364" s="150">
        <v>6.1372322932393142E-5</v>
      </c>
      <c r="M364" s="150">
        <v>6.1372322932393142E-5</v>
      </c>
      <c r="N364" s="150">
        <v>6.1372322932393142E-5</v>
      </c>
      <c r="O364" s="150">
        <v>6.1372322932393142E-5</v>
      </c>
      <c r="P364" s="150">
        <v>6.1372322932393142E-5</v>
      </c>
      <c r="Q364" s="150">
        <v>6.1372322932393142E-5</v>
      </c>
      <c r="R364" s="150">
        <v>6.1372322932393142E-5</v>
      </c>
      <c r="S364" s="150">
        <v>6.1372322932393142E-5</v>
      </c>
      <c r="T364" s="150">
        <v>6.1372322932393142E-5</v>
      </c>
      <c r="U364" s="150">
        <v>6.1372322932393142E-5</v>
      </c>
      <c r="V364" s="150">
        <v>6.1372322932393142E-5</v>
      </c>
      <c r="W364" s="150">
        <v>6.1372322932393142E-5</v>
      </c>
      <c r="X364" s="150">
        <v>6.1372322932393142E-5</v>
      </c>
    </row>
    <row r="365" spans="1:24">
      <c r="A365" s="190">
        <v>340</v>
      </c>
      <c r="B365" s="150">
        <v>1090000.2289000482</v>
      </c>
      <c r="C365" s="150">
        <v>1.2421109098405909E-4</v>
      </c>
      <c r="D365" s="172">
        <v>0.76</v>
      </c>
      <c r="E365" s="150">
        <v>3.6627366509379344E-5</v>
      </c>
      <c r="F365" s="150">
        <v>7.3254733018758689E-5</v>
      </c>
      <c r="G365" s="150">
        <v>7.3254733018758689E-5</v>
      </c>
      <c r="H365" s="150">
        <v>7.3254733018758689E-5</v>
      </c>
      <c r="I365" s="150">
        <v>7.3254733018758689E-5</v>
      </c>
      <c r="J365" s="150">
        <v>7.3254733018758689E-5</v>
      </c>
      <c r="K365" s="150">
        <v>7.3254733018758689E-5</v>
      </c>
      <c r="L365" s="150">
        <v>7.3254733018758689E-5</v>
      </c>
      <c r="M365" s="150">
        <v>7.3254733018758689E-5</v>
      </c>
      <c r="N365" s="150">
        <v>7.3254733018758689E-5</v>
      </c>
      <c r="O365" s="150">
        <v>7.3254733018758689E-5</v>
      </c>
      <c r="P365" s="150">
        <v>7.3254733018758689E-5</v>
      </c>
      <c r="Q365" s="150">
        <v>7.3254733018758689E-5</v>
      </c>
      <c r="R365" s="150">
        <v>7.3254733018758689E-5</v>
      </c>
      <c r="S365" s="150">
        <v>7.3254733018758689E-5</v>
      </c>
      <c r="T365" s="150">
        <v>7.3254733018758689E-5</v>
      </c>
      <c r="U365" s="150">
        <v>7.3254733018758689E-5</v>
      </c>
      <c r="V365" s="150">
        <v>7.3254733018758689E-5</v>
      </c>
      <c r="W365" s="150">
        <v>7.3254733018758689E-5</v>
      </c>
      <c r="X365" s="150">
        <v>7.3254733018758689E-5</v>
      </c>
    </row>
    <row r="366" spans="1:24">
      <c r="A366" s="190">
        <v>350</v>
      </c>
      <c r="B366" s="150">
        <v>1040000.4992002395</v>
      </c>
      <c r="C366" s="150">
        <v>2.1968901393325152E-4</v>
      </c>
      <c r="D366" s="172">
        <v>0.8</v>
      </c>
      <c r="E366" s="150">
        <v>6.8191469924881273E-5</v>
      </c>
      <c r="F366" s="150">
        <v>1.3638293984976255E-4</v>
      </c>
      <c r="G366" s="150">
        <v>1.3638293984976255E-4</v>
      </c>
      <c r="H366" s="150">
        <v>1.3638293984976255E-4</v>
      </c>
      <c r="I366" s="150">
        <v>1.3638293984976255E-4</v>
      </c>
      <c r="J366" s="150">
        <v>1.3638293984976255E-4</v>
      </c>
      <c r="K366" s="150">
        <v>1.3638293984976255E-4</v>
      </c>
      <c r="L366" s="150">
        <v>1.3638293984976255E-4</v>
      </c>
      <c r="M366" s="150">
        <v>1.3638293984976255E-4</v>
      </c>
      <c r="N366" s="150">
        <v>1.3638293984976255E-4</v>
      </c>
      <c r="O366" s="150">
        <v>1.3638293984976255E-4</v>
      </c>
      <c r="P366" s="150">
        <v>1.3638293984976255E-4</v>
      </c>
      <c r="Q366" s="150">
        <v>1.3638293984976255E-4</v>
      </c>
      <c r="R366" s="150">
        <v>1.3638293984976255E-4</v>
      </c>
      <c r="S366" s="150">
        <v>1.3638293984976255E-4</v>
      </c>
      <c r="T366" s="150">
        <v>1.3638293984976255E-4</v>
      </c>
      <c r="U366" s="150">
        <v>1.3638293984976255E-4</v>
      </c>
      <c r="V366" s="150">
        <v>1.3638293984976255E-4</v>
      </c>
      <c r="W366" s="150">
        <v>1.3638293984976255E-4</v>
      </c>
      <c r="X366" s="150">
        <v>1.3638293984976255E-4</v>
      </c>
    </row>
    <row r="367" spans="1:24">
      <c r="A367" s="190">
        <v>370</v>
      </c>
      <c r="B367" s="150">
        <v>697000.11152001785</v>
      </c>
      <c r="C367" s="150">
        <v>3.9418314897832739E-4</v>
      </c>
      <c r="D367" s="172">
        <v>0.84</v>
      </c>
      <c r="E367" s="150">
        <v>1.2847217191501646E-4</v>
      </c>
      <c r="F367" s="150">
        <v>2.5694434383003291E-4</v>
      </c>
      <c r="G367" s="150">
        <v>2.5694434383003291E-4</v>
      </c>
      <c r="H367" s="150">
        <v>2.5694434383003291E-4</v>
      </c>
      <c r="I367" s="150">
        <v>2.5694434383003291E-4</v>
      </c>
      <c r="J367" s="150">
        <v>2.5694434383003291E-4</v>
      </c>
      <c r="K367" s="150">
        <v>2.5694434383003291E-4</v>
      </c>
      <c r="L367" s="150">
        <v>2.5694434383003291E-4</v>
      </c>
      <c r="M367" s="150">
        <v>2.5694434383003291E-4</v>
      </c>
      <c r="N367" s="150">
        <v>2.5694434383003291E-4</v>
      </c>
      <c r="O367" s="150">
        <v>2.5694434383003291E-4</v>
      </c>
      <c r="P367" s="150">
        <v>2.5694434383003291E-4</v>
      </c>
      <c r="Q367" s="150">
        <v>2.5694434383003291E-4</v>
      </c>
      <c r="R367" s="150">
        <v>2.5694434383003291E-4</v>
      </c>
      <c r="S367" s="150">
        <v>2.5694434383003291E-4</v>
      </c>
      <c r="T367" s="150">
        <v>2.5694434383003291E-4</v>
      </c>
      <c r="U367" s="150">
        <v>2.5694434383003291E-4</v>
      </c>
      <c r="V367" s="150">
        <v>2.5694434383003291E-4</v>
      </c>
      <c r="W367" s="150">
        <v>2.5694434383003291E-4</v>
      </c>
      <c r="X367" s="150">
        <v>2.5694434383003291E-4</v>
      </c>
    </row>
    <row r="368" spans="1:24">
      <c r="A368" s="190">
        <v>390</v>
      </c>
      <c r="B368" s="150">
        <v>149999.9250000375</v>
      </c>
      <c r="C368" s="150">
        <v>4.5673765022090173E-4</v>
      </c>
      <c r="D368" s="172">
        <v>0.88</v>
      </c>
      <c r="E368" s="150">
        <v>1.559485032914247E-4</v>
      </c>
      <c r="F368" s="150">
        <v>3.1189700658284939E-4</v>
      </c>
      <c r="G368" s="150">
        <v>3.1189700658284939E-4</v>
      </c>
      <c r="H368" s="150">
        <v>3.1189700658284939E-4</v>
      </c>
      <c r="I368" s="150">
        <v>3.1189700658284939E-4</v>
      </c>
      <c r="J368" s="150">
        <v>3.1189700658284939E-4</v>
      </c>
      <c r="K368" s="150">
        <v>3.1189700658284939E-4</v>
      </c>
      <c r="L368" s="150">
        <v>3.1189700658284939E-4</v>
      </c>
      <c r="M368" s="150">
        <v>3.1189700658284939E-4</v>
      </c>
      <c r="N368" s="150">
        <v>3.1189700658284939E-4</v>
      </c>
      <c r="O368" s="150">
        <v>3.1189700658284939E-4</v>
      </c>
      <c r="P368" s="150">
        <v>3.1189700658284939E-4</v>
      </c>
      <c r="Q368" s="150">
        <v>3.1189700658284939E-4</v>
      </c>
      <c r="R368" s="150">
        <v>3.1189700658284939E-4</v>
      </c>
      <c r="S368" s="150">
        <v>3.1189700658284939E-4</v>
      </c>
      <c r="T368" s="150">
        <v>3.1189700658284939E-4</v>
      </c>
      <c r="U368" s="150">
        <v>3.1189700658284939E-4</v>
      </c>
      <c r="V368" s="150">
        <v>3.1189700658284939E-4</v>
      </c>
      <c r="W368" s="150">
        <v>3.1189700658284939E-4</v>
      </c>
      <c r="X368" s="150">
        <v>3.1189700658284939E-4</v>
      </c>
    </row>
    <row r="369" spans="1:24">
      <c r="A369" s="190">
        <v>410</v>
      </c>
      <c r="B369" s="150">
        <v>67399.978432006901</v>
      </c>
      <c r="C369" s="150">
        <v>7.7848927144466931E-4</v>
      </c>
      <c r="D369" s="172">
        <v>0.91599999999999993</v>
      </c>
      <c r="E369" s="150">
        <v>2.7668131498560702E-4</v>
      </c>
      <c r="F369" s="150">
        <v>5.5336262997121403E-4</v>
      </c>
      <c r="G369" s="150">
        <v>5.5336262997121403E-4</v>
      </c>
      <c r="H369" s="150">
        <v>5.5336262997121403E-4</v>
      </c>
      <c r="I369" s="150">
        <v>5.5336262997121403E-4</v>
      </c>
      <c r="J369" s="150">
        <v>5.5336262997121403E-4</v>
      </c>
      <c r="K369" s="150">
        <v>5.5336262997121403E-4</v>
      </c>
      <c r="L369" s="150">
        <v>5.5336262997121403E-4</v>
      </c>
      <c r="M369" s="150">
        <v>5.5336262997121403E-4</v>
      </c>
      <c r="N369" s="150">
        <v>5.5336262997121403E-4</v>
      </c>
      <c r="O369" s="150">
        <v>5.5336262997121403E-4</v>
      </c>
      <c r="P369" s="150">
        <v>5.5336262997121403E-4</v>
      </c>
      <c r="Q369" s="150">
        <v>5.5336262997121403E-4</v>
      </c>
      <c r="R369" s="150">
        <v>5.5336262997121403E-4</v>
      </c>
      <c r="S369" s="150">
        <v>5.5336262997121403E-4</v>
      </c>
      <c r="T369" s="150">
        <v>5.5336262997121403E-4</v>
      </c>
      <c r="U369" s="150">
        <v>5.5336262997121403E-4</v>
      </c>
      <c r="V369" s="150">
        <v>5.5336262997121403E-4</v>
      </c>
      <c r="W369" s="150">
        <v>5.5336262997121403E-4</v>
      </c>
      <c r="X369" s="150">
        <v>5.5336262997121403E-4</v>
      </c>
    </row>
    <row r="370" spans="1:24">
      <c r="A370" s="190">
        <v>430</v>
      </c>
      <c r="B370" s="150">
        <v>39200.006272001003</v>
      </c>
      <c r="C370" s="150">
        <v>8.2917138728394782E-4</v>
      </c>
      <c r="D370" s="172">
        <v>0.94799999999999995</v>
      </c>
      <c r="E370" s="150">
        <v>3.0498913635633083E-4</v>
      </c>
      <c r="F370" s="150">
        <v>6.0997827271266165E-4</v>
      </c>
      <c r="G370" s="150">
        <v>6.0997827271266165E-4</v>
      </c>
      <c r="H370" s="150">
        <v>6.0997827271266165E-4</v>
      </c>
      <c r="I370" s="150">
        <v>6.0997827271266165E-4</v>
      </c>
      <c r="J370" s="150">
        <v>6.0997827271266165E-4</v>
      </c>
      <c r="K370" s="150">
        <v>6.0997827271266165E-4</v>
      </c>
      <c r="L370" s="150">
        <v>6.0997827271266165E-4</v>
      </c>
      <c r="M370" s="150">
        <v>6.0997827271266165E-4</v>
      </c>
      <c r="N370" s="150">
        <v>6.0997827271266165E-4</v>
      </c>
      <c r="O370" s="150">
        <v>6.0997827271266165E-4</v>
      </c>
      <c r="P370" s="150">
        <v>6.0997827271266165E-4</v>
      </c>
      <c r="Q370" s="150">
        <v>6.0997827271266165E-4</v>
      </c>
      <c r="R370" s="150">
        <v>6.0997827271266165E-4</v>
      </c>
      <c r="S370" s="150">
        <v>6.0997827271266165E-4</v>
      </c>
      <c r="T370" s="150">
        <v>6.0997827271266165E-4</v>
      </c>
      <c r="U370" s="150">
        <v>6.0997827271266165E-4</v>
      </c>
      <c r="V370" s="150">
        <v>6.0997827271266165E-4</v>
      </c>
      <c r="W370" s="150">
        <v>6.0997827271266165E-4</v>
      </c>
      <c r="X370" s="150">
        <v>6.0997827271266165E-4</v>
      </c>
    </row>
    <row r="371" spans="1:24">
      <c r="A371" s="190">
        <v>450</v>
      </c>
      <c r="B371" s="150">
        <v>25499.991075003123</v>
      </c>
      <c r="C371" s="150">
        <v>1.0834798779814311E-3</v>
      </c>
      <c r="D371" s="172">
        <v>0.98</v>
      </c>
      <c r="E371" s="150">
        <v>4.1198238880365938E-4</v>
      </c>
      <c r="F371" s="150">
        <v>8.2396477760731876E-4</v>
      </c>
      <c r="G371" s="150">
        <v>8.2396477760731876E-4</v>
      </c>
      <c r="H371" s="150">
        <v>8.2396477760731876E-4</v>
      </c>
      <c r="I371" s="150">
        <v>8.2396477760731876E-4</v>
      </c>
      <c r="J371" s="150">
        <v>8.2396477760731876E-4</v>
      </c>
      <c r="K371" s="150">
        <v>8.2396477760731876E-4</v>
      </c>
      <c r="L371" s="150">
        <v>8.2396477760731876E-4</v>
      </c>
      <c r="M371" s="150">
        <v>8.2396477760731876E-4</v>
      </c>
      <c r="N371" s="150">
        <v>8.2396477760731876E-4</v>
      </c>
      <c r="O371" s="150">
        <v>8.2396477760731876E-4</v>
      </c>
      <c r="P371" s="150">
        <v>8.2396477760731876E-4</v>
      </c>
      <c r="Q371" s="150">
        <v>8.2396477760731876E-4</v>
      </c>
      <c r="R371" s="150">
        <v>8.2396477760731876E-4</v>
      </c>
      <c r="S371" s="150">
        <v>8.2396477760731876E-4</v>
      </c>
      <c r="T371" s="150">
        <v>8.2396477760731876E-4</v>
      </c>
      <c r="U371" s="150">
        <v>8.2396477760731876E-4</v>
      </c>
      <c r="V371" s="150">
        <v>8.2396477760731876E-4</v>
      </c>
      <c r="W371" s="150">
        <v>8.2396477760731876E-4</v>
      </c>
      <c r="X371" s="150">
        <v>8.2396477760731876E-4</v>
      </c>
    </row>
    <row r="372" spans="1:24">
      <c r="A372" s="190">
        <v>470</v>
      </c>
      <c r="B372" s="150">
        <v>17200.010320006193</v>
      </c>
      <c r="C372" s="150">
        <v>1.1902315786665261E-3</v>
      </c>
      <c r="D372" s="172">
        <v>0.98799999999999999</v>
      </c>
      <c r="E372" s="150">
        <v>4.5626813429234083E-4</v>
      </c>
      <c r="F372" s="150">
        <v>9.1253626858468165E-4</v>
      </c>
      <c r="G372" s="150">
        <v>9.1253626858468165E-4</v>
      </c>
      <c r="H372" s="150">
        <v>9.1253626858468165E-4</v>
      </c>
      <c r="I372" s="150">
        <v>9.1253626858468165E-4</v>
      </c>
      <c r="J372" s="150">
        <v>9.1253626858468165E-4</v>
      </c>
      <c r="K372" s="150">
        <v>9.1253626858468165E-4</v>
      </c>
      <c r="L372" s="150">
        <v>9.1253626858468165E-4</v>
      </c>
      <c r="M372" s="150">
        <v>9.1253626858468165E-4</v>
      </c>
      <c r="N372" s="150">
        <v>9.1253626858468165E-4</v>
      </c>
      <c r="O372" s="150">
        <v>9.1253626858468165E-4</v>
      </c>
      <c r="P372" s="150">
        <v>9.1253626858468165E-4</v>
      </c>
      <c r="Q372" s="150">
        <v>9.1253626858468165E-4</v>
      </c>
      <c r="R372" s="150">
        <v>9.1253626858468165E-4</v>
      </c>
      <c r="S372" s="150">
        <v>9.1253626858468165E-4</v>
      </c>
      <c r="T372" s="150">
        <v>9.1253626858468165E-4</v>
      </c>
      <c r="U372" s="150">
        <v>9.1253626858468165E-4</v>
      </c>
      <c r="V372" s="150">
        <v>9.1253626858468165E-4</v>
      </c>
      <c r="W372" s="150">
        <v>9.1253626858468165E-4</v>
      </c>
      <c r="X372" s="150">
        <v>9.1253626858468165E-4</v>
      </c>
    </row>
    <row r="373" spans="1:24">
      <c r="A373" s="190">
        <v>490</v>
      </c>
      <c r="B373" s="150">
        <v>12699.993142003703</v>
      </c>
      <c r="C373" s="150">
        <v>1.2211596414818339E-3</v>
      </c>
      <c r="D373" s="172">
        <v>0.996</v>
      </c>
      <c r="E373" s="150">
        <v>4.7191470113137175E-4</v>
      </c>
      <c r="F373" s="150">
        <v>9.4382940226274349E-4</v>
      </c>
      <c r="G373" s="150">
        <v>9.4382940226274349E-4</v>
      </c>
      <c r="H373" s="150">
        <v>9.4382940226274349E-4</v>
      </c>
      <c r="I373" s="150">
        <v>9.4382940226274349E-4</v>
      </c>
      <c r="J373" s="150">
        <v>9.4382940226274349E-4</v>
      </c>
      <c r="K373" s="150">
        <v>9.4382940226274349E-4</v>
      </c>
      <c r="L373" s="150">
        <v>9.4382940226274349E-4</v>
      </c>
      <c r="M373" s="150">
        <v>9.4382940226274349E-4</v>
      </c>
      <c r="N373" s="150">
        <v>9.4382940226274349E-4</v>
      </c>
      <c r="O373" s="150">
        <v>9.4382940226274349E-4</v>
      </c>
      <c r="P373" s="150">
        <v>9.4382940226274349E-4</v>
      </c>
      <c r="Q373" s="150">
        <v>9.4382940226274349E-4</v>
      </c>
      <c r="R373" s="150">
        <v>9.4382940226274349E-4</v>
      </c>
      <c r="S373" s="150">
        <v>9.4382940226274349E-4</v>
      </c>
      <c r="T373" s="150">
        <v>9.4382940226274349E-4</v>
      </c>
      <c r="U373" s="150">
        <v>9.4382940226274349E-4</v>
      </c>
      <c r="V373" s="150">
        <v>9.4382940226274349E-4</v>
      </c>
      <c r="W373" s="150">
        <v>9.4382940226274349E-4</v>
      </c>
      <c r="X373" s="150">
        <v>9.4382940226274349E-4</v>
      </c>
    </row>
    <row r="374" spans="1:24">
      <c r="A374" s="190">
        <v>510</v>
      </c>
      <c r="B374" s="150">
        <v>9699.979630042777</v>
      </c>
      <c r="C374" s="150">
        <v>1.2451039481775562E-3</v>
      </c>
      <c r="D374" s="172">
        <v>1</v>
      </c>
      <c r="E374" s="150">
        <v>4.8310033189289184E-4</v>
      </c>
      <c r="F374" s="150">
        <v>9.6620066378578368E-4</v>
      </c>
      <c r="G374" s="150">
        <v>9.6620066378578368E-4</v>
      </c>
      <c r="H374" s="150">
        <v>9.6620066378578368E-4</v>
      </c>
      <c r="I374" s="150">
        <v>9.6620066378578368E-4</v>
      </c>
      <c r="J374" s="150">
        <v>9.6620066378578368E-4</v>
      </c>
      <c r="K374" s="150">
        <v>9.6620066378578368E-4</v>
      </c>
      <c r="L374" s="150">
        <v>9.6620066378578368E-4</v>
      </c>
      <c r="M374" s="150">
        <v>9.6620066378578368E-4</v>
      </c>
      <c r="N374" s="150">
        <v>9.6620066378578368E-4</v>
      </c>
      <c r="O374" s="150">
        <v>9.6620066378578368E-4</v>
      </c>
      <c r="P374" s="150">
        <v>9.6620066378578368E-4</v>
      </c>
      <c r="Q374" s="150">
        <v>9.6620066378578368E-4</v>
      </c>
      <c r="R374" s="150">
        <v>9.6620066378578368E-4</v>
      </c>
      <c r="S374" s="150">
        <v>9.6620066378578368E-4</v>
      </c>
      <c r="T374" s="150">
        <v>9.6620066378578368E-4</v>
      </c>
      <c r="U374" s="150">
        <v>9.6620066378578368E-4</v>
      </c>
      <c r="V374" s="150">
        <v>9.6620066378578368E-4</v>
      </c>
      <c r="W374" s="150">
        <v>9.6620066378578368E-4</v>
      </c>
      <c r="X374" s="150">
        <v>9.6620066378578368E-4</v>
      </c>
    </row>
    <row r="375" spans="1:24">
      <c r="A375" s="190">
        <v>530</v>
      </c>
      <c r="B375" s="150">
        <v>7849.9713476045818</v>
      </c>
      <c r="C375" s="150">
        <v>1.3129461504821024E-3</v>
      </c>
      <c r="D375" s="172">
        <v>1</v>
      </c>
      <c r="E375" s="150">
        <v>5.094231063870558E-4</v>
      </c>
      <c r="F375" s="150">
        <v>1.0188462127741116E-3</v>
      </c>
      <c r="G375" s="150">
        <v>1.0188462127741116E-3</v>
      </c>
      <c r="H375" s="150">
        <v>1.0188462127741116E-3</v>
      </c>
      <c r="I375" s="150">
        <v>1.0188462127741116E-3</v>
      </c>
      <c r="J375" s="150">
        <v>1.0188462127741116E-3</v>
      </c>
      <c r="K375" s="150">
        <v>1.0188462127741116E-3</v>
      </c>
      <c r="L375" s="150">
        <v>1.0188462127741116E-3</v>
      </c>
      <c r="M375" s="150">
        <v>1.0188462127741116E-3</v>
      </c>
      <c r="N375" s="150">
        <v>1.0188462127741116E-3</v>
      </c>
      <c r="O375" s="150">
        <v>1.0188462127741116E-3</v>
      </c>
      <c r="P375" s="150">
        <v>1.0188462127741116E-3</v>
      </c>
      <c r="Q375" s="150">
        <v>1.0188462127741116E-3</v>
      </c>
      <c r="R375" s="150">
        <v>1.0188462127741116E-3</v>
      </c>
      <c r="S375" s="150">
        <v>1.0188462127741116E-3</v>
      </c>
      <c r="T375" s="150">
        <v>1.0188462127741116E-3</v>
      </c>
      <c r="U375" s="150">
        <v>1.0188462127741116E-3</v>
      </c>
      <c r="V375" s="150">
        <v>1.0188462127741116E-3</v>
      </c>
      <c r="W375" s="150">
        <v>1.0188462127741116E-3</v>
      </c>
      <c r="X375" s="150">
        <v>1.0188462127741116E-3</v>
      </c>
    </row>
    <row r="376" spans="1:24">
      <c r="A376" s="190">
        <v>550</v>
      </c>
      <c r="B376" s="150">
        <v>6389.9805105594432</v>
      </c>
      <c r="C376" s="150">
        <v>2.0382591074733555E-3</v>
      </c>
      <c r="D376" s="172">
        <v>1</v>
      </c>
      <c r="E376" s="150">
        <v>7.908445336996619E-4</v>
      </c>
      <c r="F376" s="150">
        <v>1.5816890673993238E-3</v>
      </c>
      <c r="G376" s="150">
        <v>1.5816890673993238E-3</v>
      </c>
      <c r="H376" s="150">
        <v>1.5816890673993238E-3</v>
      </c>
      <c r="I376" s="150">
        <v>1.5816890673993238E-3</v>
      </c>
      <c r="J376" s="150">
        <v>1.5816890673993238E-3</v>
      </c>
      <c r="K376" s="150">
        <v>1.5816890673993238E-3</v>
      </c>
      <c r="L376" s="150">
        <v>1.5816890673993238E-3</v>
      </c>
      <c r="M376" s="150">
        <v>1.5816890673993238E-3</v>
      </c>
      <c r="N376" s="150">
        <v>1.5816890673993238E-3</v>
      </c>
      <c r="O376" s="150">
        <v>1.5816890673993238E-3</v>
      </c>
      <c r="P376" s="150">
        <v>1.5816890673993238E-3</v>
      </c>
      <c r="Q376" s="150">
        <v>1.5816890673993238E-3</v>
      </c>
      <c r="R376" s="150">
        <v>1.5816890673993238E-3</v>
      </c>
      <c r="S376" s="150">
        <v>1.5816890673993238E-3</v>
      </c>
      <c r="T376" s="150">
        <v>1.5816890673993238E-3</v>
      </c>
      <c r="U376" s="150">
        <v>1.5816890673993238E-3</v>
      </c>
      <c r="V376" s="150">
        <v>1.5816890673993238E-3</v>
      </c>
      <c r="W376" s="150">
        <v>1.5816890673993238E-3</v>
      </c>
      <c r="X376" s="150">
        <v>1.5816890673993238E-3</v>
      </c>
    </row>
    <row r="377" spans="1:24">
      <c r="A377" s="190">
        <v>590</v>
      </c>
      <c r="B377" s="150">
        <v>4490.0030083020156</v>
      </c>
      <c r="C377" s="150">
        <v>2.8044769217364669E-3</v>
      </c>
      <c r="D377" s="172">
        <v>1</v>
      </c>
      <c r="E377" s="150">
        <v>1.0881370456337493E-3</v>
      </c>
      <c r="F377" s="150">
        <v>2.1762740912674985E-3</v>
      </c>
      <c r="G377" s="150">
        <v>2.1762740912674985E-3</v>
      </c>
      <c r="H377" s="150">
        <v>2.1762740912674985E-3</v>
      </c>
      <c r="I377" s="150">
        <v>2.1762740912674985E-3</v>
      </c>
      <c r="J377" s="150">
        <v>2.1762740912674985E-3</v>
      </c>
      <c r="K377" s="150">
        <v>2.1762740912674985E-3</v>
      </c>
      <c r="L377" s="150">
        <v>2.1762740912674985E-3</v>
      </c>
      <c r="M377" s="150">
        <v>2.1762740912674985E-3</v>
      </c>
      <c r="N377" s="150">
        <v>2.1762740912674985E-3</v>
      </c>
      <c r="O377" s="150">
        <v>2.1762740912674985E-3</v>
      </c>
      <c r="P377" s="150">
        <v>2.1762740912674985E-3</v>
      </c>
      <c r="Q377" s="150">
        <v>2.1762740912674985E-3</v>
      </c>
      <c r="R377" s="150">
        <v>2.1762740912674985E-3</v>
      </c>
      <c r="S377" s="150">
        <v>2.1762740912674985E-3</v>
      </c>
      <c r="T377" s="150">
        <v>2.1762740912674985E-3</v>
      </c>
      <c r="U377" s="150">
        <v>2.1762740912674985E-3</v>
      </c>
      <c r="V377" s="150">
        <v>2.1762740912674985E-3</v>
      </c>
      <c r="W377" s="150">
        <v>2.1762740912674985E-3</v>
      </c>
      <c r="X377" s="150">
        <v>2.1762740912674985E-3</v>
      </c>
    </row>
    <row r="378" spans="1:24">
      <c r="A378" s="190">
        <v>630</v>
      </c>
      <c r="B378" s="150">
        <v>3271.2129984919707</v>
      </c>
      <c r="C378" s="150">
        <v>2.9022495074106664E-3</v>
      </c>
      <c r="D378" s="172">
        <v>1</v>
      </c>
      <c r="E378" s="150">
        <v>1.1260728088753386E-3</v>
      </c>
      <c r="F378" s="150">
        <v>2.2521456177506771E-3</v>
      </c>
      <c r="G378" s="150">
        <v>2.2521456177506771E-3</v>
      </c>
      <c r="H378" s="150">
        <v>2.2521456177506771E-3</v>
      </c>
      <c r="I378" s="150">
        <v>2.2521456177506771E-3</v>
      </c>
      <c r="J378" s="150">
        <v>2.2521456177506771E-3</v>
      </c>
      <c r="K378" s="150">
        <v>2.2521456177506771E-3</v>
      </c>
      <c r="L378" s="150">
        <v>2.2521456177506771E-3</v>
      </c>
      <c r="M378" s="150">
        <v>2.2521456177506771E-3</v>
      </c>
      <c r="N378" s="150">
        <v>2.2521456177506771E-3</v>
      </c>
      <c r="O378" s="150">
        <v>2.2521456177506771E-3</v>
      </c>
      <c r="P378" s="150">
        <v>2.2521456177506771E-3</v>
      </c>
      <c r="Q378" s="150">
        <v>2.2521456177506771E-3</v>
      </c>
      <c r="R378" s="150">
        <v>2.2521456177506771E-3</v>
      </c>
      <c r="S378" s="150">
        <v>2.2521456177506771E-3</v>
      </c>
      <c r="T378" s="150">
        <v>2.2521456177506771E-3</v>
      </c>
      <c r="U378" s="150">
        <v>2.2521456177506771E-3</v>
      </c>
      <c r="V378" s="150">
        <v>2.2521456177506771E-3</v>
      </c>
      <c r="W378" s="150">
        <v>2.2521456177506771E-3</v>
      </c>
      <c r="X378" s="150">
        <v>2.2521456177506771E-3</v>
      </c>
    </row>
    <row r="379" spans="1:24">
      <c r="A379" s="190">
        <v>670</v>
      </c>
      <c r="B379" s="150">
        <v>2387.843013648911</v>
      </c>
      <c r="C379" s="150">
        <v>2.9341752496716287E-3</v>
      </c>
      <c r="D379" s="172">
        <v>1</v>
      </c>
      <c r="E379" s="150">
        <v>1.1384599968725919E-3</v>
      </c>
      <c r="F379" s="150">
        <v>2.2769199937451839E-3</v>
      </c>
      <c r="G379" s="150">
        <v>2.2769199937451839E-3</v>
      </c>
      <c r="H379" s="150">
        <v>2.2769199937451839E-3</v>
      </c>
      <c r="I379" s="150">
        <v>2.2769199937451839E-3</v>
      </c>
      <c r="J379" s="150">
        <v>2.2769199937451839E-3</v>
      </c>
      <c r="K379" s="150">
        <v>2.2769199937451839E-3</v>
      </c>
      <c r="L379" s="150">
        <v>2.2769199937451839E-3</v>
      </c>
      <c r="M379" s="150">
        <v>2.2769199937451839E-3</v>
      </c>
      <c r="N379" s="150">
        <v>2.2769199937451839E-3</v>
      </c>
      <c r="O379" s="150">
        <v>2.2769199937451839E-3</v>
      </c>
      <c r="P379" s="150">
        <v>2.2769199937451839E-3</v>
      </c>
      <c r="Q379" s="150">
        <v>2.2769199937451839E-3</v>
      </c>
      <c r="R379" s="150">
        <v>2.2769199937451839E-3</v>
      </c>
      <c r="S379" s="150">
        <v>2.2769199937451839E-3</v>
      </c>
      <c r="T379" s="150">
        <v>2.2769199937451839E-3</v>
      </c>
      <c r="U379" s="150">
        <v>2.2769199937451839E-3</v>
      </c>
      <c r="V379" s="150">
        <v>2.2769199937451839E-3</v>
      </c>
      <c r="W379" s="150">
        <v>2.2769199937451839E-3</v>
      </c>
      <c r="X379" s="150">
        <v>2.2769199937451839E-3</v>
      </c>
    </row>
    <row r="380" spans="1:24">
      <c r="A380" s="190">
        <v>710</v>
      </c>
      <c r="B380" s="150">
        <v>1775.9497335187427</v>
      </c>
      <c r="C380" s="150">
        <v>2.1320409753649342E-3</v>
      </c>
      <c r="D380" s="172">
        <v>0.998</v>
      </c>
      <c r="E380" s="150">
        <v>8.2557743464471115E-4</v>
      </c>
      <c r="F380" s="150">
        <v>1.6511548692894223E-3</v>
      </c>
      <c r="G380" s="150">
        <v>1.6511548692894223E-3</v>
      </c>
      <c r="H380" s="150">
        <v>1.6511548692894223E-3</v>
      </c>
      <c r="I380" s="150">
        <v>1.6511548692894223E-3</v>
      </c>
      <c r="J380" s="150">
        <v>1.6511548692894223E-3</v>
      </c>
      <c r="K380" s="150">
        <v>1.6511548692894223E-3</v>
      </c>
      <c r="L380" s="150">
        <v>1.6511548692894223E-3</v>
      </c>
      <c r="M380" s="150">
        <v>1.6511548692894223E-3</v>
      </c>
      <c r="N380" s="150">
        <v>1.6511548692894223E-3</v>
      </c>
      <c r="O380" s="150">
        <v>1.6511548692894223E-3</v>
      </c>
      <c r="P380" s="150">
        <v>1.6511548692894223E-3</v>
      </c>
      <c r="Q380" s="150">
        <v>1.6511548692894223E-3</v>
      </c>
      <c r="R380" s="150">
        <v>1.6511548692894223E-3</v>
      </c>
      <c r="S380" s="150">
        <v>1.6511548692894223E-3</v>
      </c>
      <c r="T380" s="150">
        <v>1.6511548692894223E-3</v>
      </c>
      <c r="U380" s="150">
        <v>1.6511548692894223E-3</v>
      </c>
      <c r="V380" s="150">
        <v>1.6511548692894223E-3</v>
      </c>
      <c r="W380" s="150">
        <v>1.6511548692894223E-3</v>
      </c>
      <c r="X380" s="150">
        <v>1.6511548692894223E-3</v>
      </c>
    </row>
    <row r="381" spans="1:24">
      <c r="A381" s="190">
        <v>730</v>
      </c>
      <c r="B381" s="150">
        <v>1540</v>
      </c>
      <c r="C381" s="150">
        <v>1.3448718927430655E-3</v>
      </c>
      <c r="D381" s="172">
        <v>0.99400000000000011</v>
      </c>
      <c r="E381" s="150">
        <v>5.1867943261800368E-4</v>
      </c>
      <c r="F381" s="150">
        <v>1.0373588652360074E-3</v>
      </c>
      <c r="G381" s="150">
        <v>1.0373588652360074E-3</v>
      </c>
      <c r="H381" s="150">
        <v>1.0373588652360074E-3</v>
      </c>
      <c r="I381" s="150">
        <v>1.0373588652360074E-3</v>
      </c>
      <c r="J381" s="150">
        <v>1.0373588652360074E-3</v>
      </c>
      <c r="K381" s="150">
        <v>1.0373588652360074E-3</v>
      </c>
      <c r="L381" s="150">
        <v>1.0373588652360074E-3</v>
      </c>
      <c r="M381" s="150">
        <v>1.0373588652360074E-3</v>
      </c>
      <c r="N381" s="150">
        <v>1.0373588652360074E-3</v>
      </c>
      <c r="O381" s="150">
        <v>1.0373588652360074E-3</v>
      </c>
      <c r="P381" s="150">
        <v>1.0373588652360074E-3</v>
      </c>
      <c r="Q381" s="150">
        <v>1.0373588652360074E-3</v>
      </c>
      <c r="R381" s="150">
        <v>1.0373588652360074E-3</v>
      </c>
      <c r="S381" s="150">
        <v>1.0373588652360074E-3</v>
      </c>
      <c r="T381" s="150">
        <v>1.0373588652360074E-3</v>
      </c>
      <c r="U381" s="150">
        <v>1.0373588652360074E-3</v>
      </c>
      <c r="V381" s="150">
        <v>1.0373588652360074E-3</v>
      </c>
      <c r="W381" s="150">
        <v>1.0373588652360074E-3</v>
      </c>
      <c r="X381" s="150">
        <v>1.0373588652360074E-3</v>
      </c>
    </row>
    <row r="382" spans="1:24">
      <c r="A382" s="190">
        <v>750</v>
      </c>
      <c r="B382" s="150">
        <v>1300</v>
      </c>
      <c r="C382" s="150">
        <v>1.4296746456237486E-3</v>
      </c>
      <c r="D382" s="172">
        <v>0.99</v>
      </c>
      <c r="E382" s="150">
        <v>5.4916662487699435E-4</v>
      </c>
      <c r="F382" s="150">
        <v>1.0983332497539887E-3</v>
      </c>
      <c r="G382" s="150">
        <v>1.0983332497539887E-3</v>
      </c>
      <c r="H382" s="150">
        <v>1.0983332497539887E-3</v>
      </c>
      <c r="I382" s="150">
        <v>1.0983332497539887E-3</v>
      </c>
      <c r="J382" s="150">
        <v>1.0983332497539887E-3</v>
      </c>
      <c r="K382" s="150">
        <v>1.0983332497539887E-3</v>
      </c>
      <c r="L382" s="150">
        <v>1.0983332497539887E-3</v>
      </c>
      <c r="M382" s="150">
        <v>1.0983332497539887E-3</v>
      </c>
      <c r="N382" s="150">
        <v>1.0983332497539887E-3</v>
      </c>
      <c r="O382" s="150">
        <v>1.0983332497539887E-3</v>
      </c>
      <c r="P382" s="150">
        <v>1.0983332497539887E-3</v>
      </c>
      <c r="Q382" s="150">
        <v>1.0983332497539887E-3</v>
      </c>
      <c r="R382" s="150">
        <v>1.0983332497539887E-3</v>
      </c>
      <c r="S382" s="150">
        <v>1.0983332497539887E-3</v>
      </c>
      <c r="T382" s="150">
        <v>1.0983332497539887E-3</v>
      </c>
      <c r="U382" s="150">
        <v>1.0983332497539887E-3</v>
      </c>
      <c r="V382" s="150">
        <v>1.0983332497539887E-3</v>
      </c>
      <c r="W382" s="150">
        <v>1.0983332497539887E-3</v>
      </c>
      <c r="X382" s="150">
        <v>1.0983332497539887E-3</v>
      </c>
    </row>
    <row r="383" spans="1:24">
      <c r="A383" s="190">
        <v>770</v>
      </c>
      <c r="B383" s="150">
        <v>1100</v>
      </c>
      <c r="C383" s="150">
        <v>1.2041990909056972E-3</v>
      </c>
      <c r="D383" s="172">
        <v>0.99</v>
      </c>
      <c r="E383" s="150">
        <v>4.6255695479869647E-4</v>
      </c>
      <c r="F383" s="150">
        <v>9.2511390959739293E-4</v>
      </c>
      <c r="G383" s="150">
        <v>9.2511390959739293E-4</v>
      </c>
      <c r="H383" s="150">
        <v>9.2511390959739293E-4</v>
      </c>
      <c r="I383" s="150">
        <v>9.2511390959739293E-4</v>
      </c>
      <c r="J383" s="150">
        <v>9.2511390959739293E-4</v>
      </c>
      <c r="K383" s="150">
        <v>9.2511390959739293E-4</v>
      </c>
      <c r="L383" s="150">
        <v>9.2511390959739293E-4</v>
      </c>
      <c r="M383" s="150">
        <v>9.2511390959739293E-4</v>
      </c>
      <c r="N383" s="150">
        <v>9.2511390959739293E-4</v>
      </c>
      <c r="O383" s="150">
        <v>9.2511390959739293E-4</v>
      </c>
      <c r="P383" s="150">
        <v>9.2511390959739293E-4</v>
      </c>
      <c r="Q383" s="150">
        <v>9.2511390959739293E-4</v>
      </c>
      <c r="R383" s="150">
        <v>9.2511390959739293E-4</v>
      </c>
      <c r="S383" s="150">
        <v>9.2511390959739293E-4</v>
      </c>
      <c r="T383" s="150">
        <v>9.2511390959739293E-4</v>
      </c>
      <c r="U383" s="150">
        <v>9.2511390959739293E-4</v>
      </c>
      <c r="V383" s="150">
        <v>9.2511390959739293E-4</v>
      </c>
      <c r="W383" s="150">
        <v>9.2511390959739293E-4</v>
      </c>
      <c r="X383" s="150">
        <v>9.2511390959739293E-4</v>
      </c>
    </row>
    <row r="384" spans="1:24">
      <c r="A384" s="190">
        <v>790</v>
      </c>
      <c r="B384" s="150">
        <v>927</v>
      </c>
      <c r="C384" s="150">
        <v>1.4226908895041627E-3</v>
      </c>
      <c r="D384" s="172">
        <v>0.99</v>
      </c>
      <c r="E384" s="150">
        <v>5.46484024476339E-4</v>
      </c>
      <c r="F384" s="150">
        <v>1.092968048952678E-3</v>
      </c>
      <c r="G384" s="150">
        <v>1.092968048952678E-3</v>
      </c>
      <c r="H384" s="150">
        <v>1.092968048952678E-3</v>
      </c>
      <c r="I384" s="150">
        <v>1.092968048952678E-3</v>
      </c>
      <c r="J384" s="150">
        <v>1.092968048952678E-3</v>
      </c>
      <c r="K384" s="150">
        <v>1.092968048952678E-3</v>
      </c>
      <c r="L384" s="150">
        <v>1.092968048952678E-3</v>
      </c>
      <c r="M384" s="150">
        <v>1.092968048952678E-3</v>
      </c>
      <c r="N384" s="150">
        <v>1.092968048952678E-3</v>
      </c>
      <c r="O384" s="150">
        <v>1.092968048952678E-3</v>
      </c>
      <c r="P384" s="150">
        <v>1.092968048952678E-3</v>
      </c>
      <c r="Q384" s="150">
        <v>1.092968048952678E-3</v>
      </c>
      <c r="R384" s="150">
        <v>1.092968048952678E-3</v>
      </c>
      <c r="S384" s="150">
        <v>1.092968048952678E-3</v>
      </c>
      <c r="T384" s="150">
        <v>1.092968048952678E-3</v>
      </c>
      <c r="U384" s="150">
        <v>1.092968048952678E-3</v>
      </c>
      <c r="V384" s="150">
        <v>1.092968048952678E-3</v>
      </c>
      <c r="W384" s="150">
        <v>1.092968048952678E-3</v>
      </c>
      <c r="X384" s="150">
        <v>1.092968048952678E-3</v>
      </c>
    </row>
    <row r="385" spans="1:24">
      <c r="A385" s="190">
        <v>810</v>
      </c>
      <c r="B385" s="150">
        <v>707</v>
      </c>
      <c r="C385" s="150">
        <v>1.2969832793516209E-3</v>
      </c>
      <c r="D385" s="172">
        <v>0.9880000000000001</v>
      </c>
      <c r="E385" s="150">
        <v>4.9719075823976785E-4</v>
      </c>
      <c r="F385" s="150">
        <v>9.943815164795357E-4</v>
      </c>
      <c r="G385" s="150">
        <v>9.943815164795357E-4</v>
      </c>
      <c r="H385" s="150">
        <v>9.943815164795357E-4</v>
      </c>
      <c r="I385" s="150">
        <v>9.943815164795357E-4</v>
      </c>
      <c r="J385" s="150">
        <v>9.943815164795357E-4</v>
      </c>
      <c r="K385" s="150">
        <v>9.943815164795357E-4</v>
      </c>
      <c r="L385" s="150">
        <v>9.943815164795357E-4</v>
      </c>
      <c r="M385" s="150">
        <v>9.943815164795357E-4</v>
      </c>
      <c r="N385" s="150">
        <v>9.943815164795357E-4</v>
      </c>
      <c r="O385" s="150">
        <v>9.943815164795357E-4</v>
      </c>
      <c r="P385" s="150">
        <v>9.943815164795357E-4</v>
      </c>
      <c r="Q385" s="150">
        <v>9.943815164795357E-4</v>
      </c>
      <c r="R385" s="150">
        <v>9.943815164795357E-4</v>
      </c>
      <c r="S385" s="150">
        <v>9.943815164795357E-4</v>
      </c>
      <c r="T385" s="150">
        <v>9.943815164795357E-4</v>
      </c>
      <c r="U385" s="150">
        <v>9.943815164795357E-4</v>
      </c>
      <c r="V385" s="150">
        <v>9.943815164795357E-4</v>
      </c>
      <c r="W385" s="150">
        <v>9.943815164795357E-4</v>
      </c>
      <c r="X385" s="150">
        <v>9.943815164795357E-4</v>
      </c>
    </row>
    <row r="386" spans="1:24">
      <c r="A386" s="190">
        <v>830</v>
      </c>
      <c r="B386" s="150">
        <v>646</v>
      </c>
      <c r="C386" s="150">
        <v>1.6002778308307692E-3</v>
      </c>
      <c r="D386" s="172">
        <v>0.9840000000000001</v>
      </c>
      <c r="E386" s="150">
        <v>6.1097327358854018E-4</v>
      </c>
      <c r="F386" s="150">
        <v>1.2219465471770836E-3</v>
      </c>
      <c r="G386" s="150">
        <v>1.2219465471770832E-3</v>
      </c>
      <c r="H386" s="150">
        <v>1.221946547177081E-3</v>
      </c>
      <c r="I386" s="150">
        <v>1.2219465471770817E-3</v>
      </c>
      <c r="J386" s="150">
        <v>1.2219465471770836E-3</v>
      </c>
      <c r="K386" s="150">
        <v>1.2219465471770827E-3</v>
      </c>
      <c r="L386" s="150">
        <v>1.2219465471770812E-3</v>
      </c>
      <c r="M386" s="150">
        <v>1.2219465471770819E-3</v>
      </c>
      <c r="N386" s="150">
        <v>1.2219465471770832E-3</v>
      </c>
      <c r="O386" s="150">
        <v>1.2219465471770827E-3</v>
      </c>
      <c r="P386" s="150">
        <v>1.2219465471770814E-3</v>
      </c>
      <c r="Q386" s="150">
        <v>1.2219465471770819E-3</v>
      </c>
      <c r="R386" s="150">
        <v>1.221946547177083E-3</v>
      </c>
      <c r="S386" s="150">
        <v>1.2219465471770827E-3</v>
      </c>
      <c r="T386" s="150">
        <v>1.2219465471770817E-3</v>
      </c>
      <c r="U386" s="150">
        <v>1.2219465471770819E-3</v>
      </c>
      <c r="V386" s="150">
        <v>1.221946547177083E-3</v>
      </c>
      <c r="W386" s="150">
        <v>1.2219465471770827E-3</v>
      </c>
      <c r="X386" s="150">
        <v>1.2219465471770819E-3</v>
      </c>
    </row>
    <row r="387" spans="1:24">
      <c r="A387" s="190">
        <v>860</v>
      </c>
      <c r="B387" s="150">
        <v>480.00076800122883</v>
      </c>
      <c r="C387" s="150">
        <v>2.3285838261589875E-3</v>
      </c>
      <c r="D387" s="172">
        <v>0.98</v>
      </c>
      <c r="E387" s="150">
        <v>8.8542071576384255E-4</v>
      </c>
      <c r="F387" s="150">
        <v>1.7708414345482871E-3</v>
      </c>
      <c r="G387" s="150">
        <v>1.7708414352412705E-3</v>
      </c>
      <c r="H387" s="150">
        <v>1.7708414355851359E-3</v>
      </c>
      <c r="I387" s="150">
        <v>1.7708414356773724E-3</v>
      </c>
      <c r="J387" s="150">
        <v>1.7708414356794842E-3</v>
      </c>
      <c r="K387" s="150">
        <v>1.7708414356615671E-3</v>
      </c>
      <c r="L387" s="150">
        <v>1.7708414356438673E-3</v>
      </c>
      <c r="M387" s="150">
        <v>1.7708414356303913E-3</v>
      </c>
      <c r="N387" s="150">
        <v>1.7708414356208868E-3</v>
      </c>
      <c r="O387" s="150">
        <v>1.7708414356142977E-3</v>
      </c>
      <c r="P387" s="150">
        <v>1.7708414356097269E-3</v>
      </c>
      <c r="Q387" s="150">
        <v>1.7708414356065452E-3</v>
      </c>
      <c r="R387" s="150">
        <v>1.7708414356043497E-3</v>
      </c>
      <c r="S387" s="150">
        <v>1.7708414356028394E-3</v>
      </c>
      <c r="T387" s="150">
        <v>1.7708414356015863E-3</v>
      </c>
      <c r="U387" s="150">
        <v>1.7708414355994072E-3</v>
      </c>
      <c r="V387" s="150">
        <v>1.7708414355935163E-3</v>
      </c>
      <c r="W387" s="150">
        <v>1.7708414355820125E-3</v>
      </c>
      <c r="X387" s="150">
        <v>1.7708414351567381E-3</v>
      </c>
    </row>
    <row r="388" spans="1:24">
      <c r="A388" s="190">
        <v>900</v>
      </c>
      <c r="B388" s="150">
        <v>306</v>
      </c>
      <c r="C388" s="150">
        <v>1.7319715176572416E-3</v>
      </c>
      <c r="D388" s="172">
        <v>0.98</v>
      </c>
      <c r="E388" s="150">
        <v>6.5856766298982915E-4</v>
      </c>
      <c r="F388" s="150">
        <v>1.317134764099345E-3</v>
      </c>
      <c r="G388" s="150">
        <v>1.3171350298301638E-3</v>
      </c>
      <c r="H388" s="150">
        <v>1.3171351951795037E-3</v>
      </c>
      <c r="I388" s="150">
        <v>1.3171352653858289E-3</v>
      </c>
      <c r="J388" s="150">
        <v>1.3171352876600083E-3</v>
      </c>
      <c r="K388" s="150">
        <v>1.3171352915771399E-3</v>
      </c>
      <c r="L388" s="150">
        <v>1.3171352897009163E-3</v>
      </c>
      <c r="M388" s="150">
        <v>1.317135286630399E-3</v>
      </c>
      <c r="N388" s="150">
        <v>1.3171352838367391E-3</v>
      </c>
      <c r="O388" s="150">
        <v>1.31713528165225E-3</v>
      </c>
      <c r="P388" s="150">
        <v>1.3171352800502587E-3</v>
      </c>
      <c r="Q388" s="150">
        <v>1.317135278911828E-3</v>
      </c>
      <c r="R388" s="150">
        <v>1.3171352780893672E-3</v>
      </c>
      <c r="S388" s="150">
        <v>1.3171352773398925E-3</v>
      </c>
      <c r="T388" s="150">
        <v>1.3171352760800929E-3</v>
      </c>
      <c r="U388" s="150">
        <v>1.3171352728594105E-3</v>
      </c>
      <c r="V388" s="150">
        <v>1.3171352651829447E-3</v>
      </c>
      <c r="W388" s="150">
        <v>1.3171352524650388E-3</v>
      </c>
      <c r="X388" s="150">
        <v>1.3171349645655745E-3</v>
      </c>
    </row>
    <row r="389" spans="1:24">
      <c r="A389" s="190">
        <v>920</v>
      </c>
      <c r="B389" s="150">
        <v>200</v>
      </c>
      <c r="C389" s="150">
        <v>9.9199267281485908E-4</v>
      </c>
      <c r="D389" s="172">
        <v>0.98</v>
      </c>
      <c r="E389" s="150">
        <v>3.7728682635806694E-4</v>
      </c>
      <c r="F389" s="150">
        <v>7.5454354604353785E-4</v>
      </c>
      <c r="G389" s="150">
        <v>7.5455030291842438E-4</v>
      </c>
      <c r="H389" s="150">
        <v>7.5455511854887998E-4</v>
      </c>
      <c r="I389" s="150">
        <v>7.545576522519187E-4</v>
      </c>
      <c r="J389" s="150">
        <v>7.545587807341284E-4</v>
      </c>
      <c r="K389" s="150">
        <v>7.545592272454987E-4</v>
      </c>
      <c r="L389" s="150">
        <v>7.545593758958634E-4</v>
      </c>
      <c r="M389" s="150">
        <v>7.5455940470747025E-4</v>
      </c>
      <c r="N389" s="150">
        <v>7.545593911035492E-4</v>
      </c>
      <c r="O389" s="150">
        <v>7.5455936653030971E-4</v>
      </c>
      <c r="P389" s="150">
        <v>7.5455934235081395E-4</v>
      </c>
      <c r="Q389" s="150">
        <v>7.5455932102908463E-4</v>
      </c>
      <c r="R389" s="150">
        <v>7.5455929982636081E-4</v>
      </c>
      <c r="S389" s="150">
        <v>7.5455926923214463E-4</v>
      </c>
      <c r="T389" s="150">
        <v>7.545592055147295E-4</v>
      </c>
      <c r="U389" s="150">
        <v>7.5455905851096465E-4</v>
      </c>
      <c r="V389" s="150">
        <v>7.5455876019790463E-4</v>
      </c>
      <c r="W389" s="150">
        <v>7.5455832119245665E-4</v>
      </c>
      <c r="X389" s="150">
        <v>7.5455009708481967E-4</v>
      </c>
    </row>
    <row r="390" spans="1:24">
      <c r="A390" s="190">
        <v>940</v>
      </c>
      <c r="B390" s="150">
        <v>183</v>
      </c>
      <c r="C390" s="150">
        <v>4.4965412615675053E-4</v>
      </c>
      <c r="D390" s="172">
        <v>0.98</v>
      </c>
      <c r="E390" s="150">
        <v>1.7105662434578007E-4</v>
      </c>
      <c r="F390" s="150">
        <v>3.4208503611550404E-4</v>
      </c>
      <c r="G390" s="150">
        <v>3.4209066592583149E-4</v>
      </c>
      <c r="H390" s="150">
        <v>3.4209476974036691E-4</v>
      </c>
      <c r="I390" s="150">
        <v>3.4209700171905879E-4</v>
      </c>
      <c r="J390" s="150">
        <v>3.4209804121172803E-4</v>
      </c>
      <c r="K390" s="150">
        <v>3.4209848019983307E-4</v>
      </c>
      <c r="L390" s="150">
        <v>3.4209864538441007E-4</v>
      </c>
      <c r="M390" s="150">
        <v>3.4209869387413842E-4</v>
      </c>
      <c r="N390" s="150">
        <v>3.4209869681656998E-4</v>
      </c>
      <c r="O390" s="150">
        <v>3.4209868463831603E-4</v>
      </c>
      <c r="P390" s="150">
        <v>3.4209866921941105E-4</v>
      </c>
      <c r="Q390" s="150">
        <v>3.4209865379597964E-4</v>
      </c>
      <c r="R390" s="150">
        <v>3.4209863634961606E-4</v>
      </c>
      <c r="S390" s="150">
        <v>3.42098608316781E-4</v>
      </c>
      <c r="T390" s="150">
        <v>3.4209854822509297E-4</v>
      </c>
      <c r="U390" s="150">
        <v>3.4209841187630692E-4</v>
      </c>
      <c r="V390" s="150">
        <v>3.4209814188748813E-4</v>
      </c>
      <c r="W390" s="150">
        <v>3.4209775202840128E-4</v>
      </c>
      <c r="X390" s="150">
        <v>3.4209075397359073E-4</v>
      </c>
    </row>
    <row r="391" spans="1:24">
      <c r="A391" s="190">
        <v>960</v>
      </c>
      <c r="B391" s="150">
        <v>134</v>
      </c>
      <c r="C391" s="150">
        <v>9.4989060020821408E-4</v>
      </c>
      <c r="D391" s="172">
        <v>0.98</v>
      </c>
      <c r="E391" s="150">
        <v>3.6234832334325557E-4</v>
      </c>
      <c r="F391" s="150">
        <v>7.242029273604461E-4</v>
      </c>
      <c r="G391" s="150">
        <v>7.2427188203925583E-4</v>
      </c>
      <c r="H391" s="150">
        <v>7.2432568188156635E-4</v>
      </c>
      <c r="I391" s="150">
        <v>7.2435792295300614E-4</v>
      </c>
      <c r="J391" s="150">
        <v>7.2437491166488276E-4</v>
      </c>
      <c r="K391" s="150">
        <v>7.2438332907716709E-4</v>
      </c>
      <c r="L391" s="150">
        <v>7.2438733650570747E-4</v>
      </c>
      <c r="M391" s="150">
        <v>7.2438917042237519E-4</v>
      </c>
      <c r="N391" s="150">
        <v>7.2438996663114273E-4</v>
      </c>
      <c r="O391" s="150">
        <v>7.2439027892808635E-4</v>
      </c>
      <c r="P391" s="150">
        <v>7.2439036233126904E-4</v>
      </c>
      <c r="Q391" s="150">
        <v>7.2439031254717867E-4</v>
      </c>
      <c r="R391" s="150">
        <v>7.2439011799466124E-4</v>
      </c>
      <c r="S391" s="150">
        <v>7.2438964398226918E-4</v>
      </c>
      <c r="T391" s="150">
        <v>7.2438854952329337E-4</v>
      </c>
      <c r="U391" s="150">
        <v>7.2438618677563959E-4</v>
      </c>
      <c r="V391" s="150">
        <v>7.2438182635181658E-4</v>
      </c>
      <c r="W391" s="150">
        <v>7.2437586993956405E-4</v>
      </c>
      <c r="X391" s="150">
        <v>7.2428450126721063E-4</v>
      </c>
    </row>
    <row r="392" spans="1:24">
      <c r="A392" s="190">
        <v>990</v>
      </c>
      <c r="B392" s="150">
        <v>79.2</v>
      </c>
      <c r="C392" s="150">
        <v>3.1466809715961636E-3</v>
      </c>
      <c r="D392" s="172">
        <v>0.98</v>
      </c>
      <c r="E392" s="150">
        <v>1.2331670205709222E-3</v>
      </c>
      <c r="F392" s="150">
        <v>2.4470424566974376E-3</v>
      </c>
      <c r="G392" s="150">
        <v>2.4487090222778821E-3</v>
      </c>
      <c r="H392" s="150">
        <v>2.4501278528472762E-3</v>
      </c>
      <c r="I392" s="150">
        <v>2.4510859953093406E-3</v>
      </c>
      <c r="J392" s="150">
        <v>2.4516678010889684E-3</v>
      </c>
      <c r="K392" s="150">
        <v>2.4520061414267228E-3</v>
      </c>
      <c r="L392" s="150">
        <v>2.4521996850644743E-3</v>
      </c>
      <c r="M392" s="150">
        <v>2.4523099559028197E-3</v>
      </c>
      <c r="N392" s="150">
        <v>2.452372935434521E-3</v>
      </c>
      <c r="O392" s="150">
        <v>2.4524088254138988E-3</v>
      </c>
      <c r="P392" s="150">
        <v>2.4524283664502985E-3</v>
      </c>
      <c r="Q392" s="150">
        <v>2.452436369400244E-3</v>
      </c>
      <c r="R392" s="150">
        <v>2.4524331199149976E-3</v>
      </c>
      <c r="S392" s="150">
        <v>2.4524139036819622E-3</v>
      </c>
      <c r="T392" s="150">
        <v>2.4523668858855091E-3</v>
      </c>
      <c r="U392" s="150">
        <v>2.4522718211526765E-3</v>
      </c>
      <c r="V392" s="150">
        <v>2.4521104651736435E-3</v>
      </c>
      <c r="W392" s="150">
        <v>2.4519043121010945E-3</v>
      </c>
      <c r="X392" s="150">
        <v>2.4495327361098189E-3</v>
      </c>
    </row>
    <row r="393" spans="1:24">
      <c r="A393" s="190">
        <v>1070</v>
      </c>
      <c r="B393" s="150">
        <v>8</v>
      </c>
      <c r="C393" s="150">
        <v>3.9138964653049309E-3</v>
      </c>
      <c r="D393" s="172">
        <v>0.97</v>
      </c>
      <c r="E393" s="150">
        <v>4.240733908180961E-3</v>
      </c>
      <c r="F393" s="150">
        <v>6.341044281391932E-3</v>
      </c>
      <c r="G393" s="150">
        <v>6.3902518389885058E-3</v>
      </c>
      <c r="H393" s="150">
        <v>6.4408026925426489E-3</v>
      </c>
      <c r="I393" s="150">
        <v>6.4844770807719132E-3</v>
      </c>
      <c r="J393" s="150">
        <v>6.5194737489855988E-3</v>
      </c>
      <c r="K393" s="150">
        <v>6.5466017644173263E-3</v>
      </c>
      <c r="L393" s="150">
        <v>6.5672609251489098E-3</v>
      </c>
      <c r="M393" s="150">
        <v>6.5827700454153884E-3</v>
      </c>
      <c r="N393" s="150">
        <v>6.5941865955677637E-3</v>
      </c>
      <c r="O393" s="150">
        <v>6.6022784633895798E-3</v>
      </c>
      <c r="P393" s="150">
        <v>6.6075380174177517E-3</v>
      </c>
      <c r="Q393" s="150">
        <v>6.6101916561662893E-3</v>
      </c>
      <c r="R393" s="150">
        <v>6.6101776295819812E-3</v>
      </c>
      <c r="S393" s="150">
        <v>6.6070788600655289E-3</v>
      </c>
      <c r="T393" s="150">
        <v>6.6000488075693012E-3</v>
      </c>
      <c r="U393" s="150">
        <v>6.5879717708852495E-3</v>
      </c>
      <c r="V393" s="150">
        <v>6.570559360405067E-3</v>
      </c>
      <c r="W393" s="150">
        <v>6.5509395157851303E-3</v>
      </c>
      <c r="X393" s="150">
        <v>6.4883085095652718E-3</v>
      </c>
    </row>
    <row r="394" spans="1:24">
      <c r="A394" s="190">
        <v>1120</v>
      </c>
      <c r="B394" s="150">
        <v>2</v>
      </c>
      <c r="C394" s="150">
        <v>5.0552417511343572E-4</v>
      </c>
      <c r="D394" s="172">
        <v>0.96599999999999997</v>
      </c>
      <c r="E394" s="150">
        <v>1.2095692082793523E-3</v>
      </c>
      <c r="F394" s="150">
        <v>1.5895721970755326E-3</v>
      </c>
      <c r="G394" s="150">
        <v>1.6033616658778591E-3</v>
      </c>
      <c r="H394" s="150">
        <v>1.6178165476045025E-3</v>
      </c>
      <c r="I394" s="150">
        <v>1.6306586742128532E-3</v>
      </c>
      <c r="J394" s="150">
        <v>1.6413012776882218E-3</v>
      </c>
      <c r="K394" s="150">
        <v>1.6498595336182748E-3</v>
      </c>
      <c r="L394" s="150">
        <v>1.6566208393813718E-3</v>
      </c>
      <c r="M394" s="150">
        <v>1.6618682764502932E-3</v>
      </c>
      <c r="N394" s="150">
        <v>1.6658318953109814E-3</v>
      </c>
      <c r="O394" s="150">
        <v>1.6686778366578727E-3</v>
      </c>
      <c r="P394" s="150">
        <v>1.6705069758853122E-3</v>
      </c>
      <c r="Q394" s="150">
        <v>1.6713511305738273E-3</v>
      </c>
      <c r="R394" s="150">
        <v>1.6711590467394539E-3</v>
      </c>
      <c r="S394" s="150">
        <v>1.6697681915806577E-3</v>
      </c>
      <c r="T394" s="150">
        <v>1.6668771415806504E-3</v>
      </c>
      <c r="U394" s="150">
        <v>1.6621077441745418E-3</v>
      </c>
      <c r="V394" s="150">
        <v>1.6554088982624773E-3</v>
      </c>
      <c r="W394" s="150">
        <v>1.6479877523698911E-3</v>
      </c>
      <c r="X394" s="150">
        <v>1.6348989411677278E-3</v>
      </c>
    </row>
    <row r="395" spans="1:24">
      <c r="A395" s="190">
        <v>1140</v>
      </c>
      <c r="B395" s="150">
        <v>1</v>
      </c>
      <c r="C395" s="150">
        <v>5.9132460743977367E-4</v>
      </c>
      <c r="D395" s="172">
        <v>0.96199999999999986</v>
      </c>
      <c r="E395" s="150">
        <v>1.8513283331213495E-3</v>
      </c>
      <c r="F395" s="150">
        <v>2.3640700375255922E-3</v>
      </c>
      <c r="G395" s="150">
        <v>2.3847817890715653E-3</v>
      </c>
      <c r="H395" s="150">
        <v>2.406526769547104E-3</v>
      </c>
      <c r="I395" s="150">
        <v>2.4259001359349707E-3</v>
      </c>
      <c r="J395" s="150">
        <v>2.4420230506119762E-3</v>
      </c>
      <c r="K395" s="150">
        <v>2.4550560314838977E-3</v>
      </c>
      <c r="L395" s="150">
        <v>2.4654083002691868E-3</v>
      </c>
      <c r="M395" s="150">
        <v>2.4734793845681067E-3</v>
      </c>
      <c r="N395" s="150">
        <v>2.4795908392452786E-3</v>
      </c>
      <c r="O395" s="150">
        <v>2.4839719731359761E-3</v>
      </c>
      <c r="P395" s="150">
        <v>2.4867577175905179E-3</v>
      </c>
      <c r="Q395" s="150">
        <v>2.4879813879949207E-3</v>
      </c>
      <c r="R395" s="150">
        <v>2.4875507847170342E-3</v>
      </c>
      <c r="S395" s="150">
        <v>2.4852015972723009E-3</v>
      </c>
      <c r="T395" s="150">
        <v>2.4804520169236983E-3</v>
      </c>
      <c r="U395" s="150">
        <v>2.4727018328362226E-3</v>
      </c>
      <c r="V395" s="150">
        <v>2.4618789612411342E-3</v>
      </c>
      <c r="W395" s="150">
        <v>2.4499276233937634E-3</v>
      </c>
      <c r="X395" s="150">
        <v>2.4329046118791386E-3</v>
      </c>
    </row>
    <row r="396" spans="1:24">
      <c r="A396" s="190">
        <v>1180</v>
      </c>
      <c r="B396" s="150">
        <v>6.5000065000064999E-2</v>
      </c>
      <c r="C396" s="150">
        <v>1.6212290991895265E-3</v>
      </c>
      <c r="D396" s="172">
        <v>0.96</v>
      </c>
      <c r="E396" s="150">
        <v>7.5154080166885285E-3</v>
      </c>
      <c r="F396" s="150">
        <v>9.3001005883367564E-3</v>
      </c>
      <c r="G396" s="150">
        <v>9.3819922563995271E-3</v>
      </c>
      <c r="H396" s="150">
        <v>9.4679945855667535E-3</v>
      </c>
      <c r="I396" s="150">
        <v>9.5447274199575629E-3</v>
      </c>
      <c r="J396" s="150">
        <v>9.6087772448945966E-3</v>
      </c>
      <c r="K396" s="150">
        <v>9.6607702120225531E-3</v>
      </c>
      <c r="L396" s="150">
        <v>9.7022533467337069E-3</v>
      </c>
      <c r="M396" s="150">
        <v>9.7347056012997042E-3</v>
      </c>
      <c r="N396" s="150">
        <v>9.7592956691073783E-3</v>
      </c>
      <c r="O396" s="150">
        <v>9.7768394284115882E-3</v>
      </c>
      <c r="P396" s="150">
        <v>9.7877937103210341E-3</v>
      </c>
      <c r="Q396" s="150">
        <v>9.7922213530616982E-3</v>
      </c>
      <c r="R396" s="150">
        <v>9.7896820479078661E-3</v>
      </c>
      <c r="S396" s="150">
        <v>9.779023999298116E-3</v>
      </c>
      <c r="T396" s="150">
        <v>9.7581791593870267E-3</v>
      </c>
      <c r="U396" s="150">
        <v>9.7245787905748254E-3</v>
      </c>
      <c r="V396" s="150">
        <v>9.6779193928013228E-3</v>
      </c>
      <c r="W396" s="150">
        <v>9.6265338818205381E-3</v>
      </c>
      <c r="X396" s="150">
        <v>9.5769276414248202E-3</v>
      </c>
    </row>
    <row r="397" spans="1:24">
      <c r="A397" s="190">
        <v>1220</v>
      </c>
      <c r="B397" s="150">
        <v>8.2000000000000007E-3</v>
      </c>
      <c r="C397" s="150">
        <v>2.2278182021478231E-3</v>
      </c>
      <c r="D397" s="172">
        <v>0.96</v>
      </c>
      <c r="E397" s="150">
        <v>1.0726687723917844E-2</v>
      </c>
      <c r="F397" s="150">
        <v>1.3240219235792125E-2</v>
      </c>
      <c r="G397" s="150">
        <v>1.3356784052886206E-2</v>
      </c>
      <c r="H397" s="150">
        <v>1.3479205937734167E-2</v>
      </c>
      <c r="I397" s="150">
        <v>1.3588447721270767E-2</v>
      </c>
      <c r="J397" s="150">
        <v>1.3679655227853943E-2</v>
      </c>
      <c r="K397" s="150">
        <v>1.375371706261961E-2</v>
      </c>
      <c r="L397" s="150">
        <v>1.3812826526365313E-2</v>
      </c>
      <c r="M397" s="150">
        <v>1.3859077256167383E-2</v>
      </c>
      <c r="N397" s="150">
        <v>1.3894121222052932E-2</v>
      </c>
      <c r="O397" s="150">
        <v>1.3919109483108795E-2</v>
      </c>
      <c r="P397" s="150">
        <v>1.3934683391501071E-2</v>
      </c>
      <c r="Q397" s="150">
        <v>1.3940923786946538E-2</v>
      </c>
      <c r="R397" s="150">
        <v>1.3937193103217305E-2</v>
      </c>
      <c r="S397" s="150">
        <v>1.3921834342284873E-2</v>
      </c>
      <c r="T397" s="150">
        <v>1.3891874313668603E-2</v>
      </c>
      <c r="U397" s="150">
        <v>1.3843617573630607E-2</v>
      </c>
      <c r="V397" s="150">
        <v>1.3776617937297373E-2</v>
      </c>
      <c r="W397" s="150">
        <v>1.3702831939460126E-2</v>
      </c>
      <c r="X397" s="150">
        <v>1.3636062610005375E-2</v>
      </c>
    </row>
    <row r="398" spans="1:24">
      <c r="A398" s="190">
        <v>1280</v>
      </c>
      <c r="B398" s="150">
        <v>1.2E-4</v>
      </c>
      <c r="C398" s="150">
        <v>2.7855210122690204E-3</v>
      </c>
      <c r="D398" s="172">
        <v>0.95999999999999985</v>
      </c>
      <c r="E398" s="150">
        <v>1.0375508666499646E-3</v>
      </c>
      <c r="F398" s="150">
        <v>2.0751017332999292E-3</v>
      </c>
      <c r="G398" s="150">
        <v>2.0751017332999292E-3</v>
      </c>
      <c r="H398" s="150">
        <v>2.0751017332999292E-3</v>
      </c>
      <c r="I398" s="150">
        <v>2.0751017332999292E-3</v>
      </c>
      <c r="J398" s="150">
        <v>2.0751017332999292E-3</v>
      </c>
      <c r="K398" s="150">
        <v>2.0751017332999292E-3</v>
      </c>
      <c r="L398" s="150">
        <v>2.0751017332999292E-3</v>
      </c>
      <c r="M398" s="150">
        <v>2.0751017332999292E-3</v>
      </c>
      <c r="N398" s="150">
        <v>2.0751017332999292E-3</v>
      </c>
      <c r="O398" s="150">
        <v>2.0751017332999292E-3</v>
      </c>
      <c r="P398" s="150">
        <v>2.0751017332999292E-3</v>
      </c>
      <c r="Q398" s="150">
        <v>2.0751017332999292E-3</v>
      </c>
      <c r="R398" s="150">
        <v>2.0751017332999292E-3</v>
      </c>
      <c r="S398" s="150">
        <v>2.0751017332999292E-3</v>
      </c>
      <c r="T398" s="150">
        <v>2.0751017332999292E-3</v>
      </c>
      <c r="U398" s="150">
        <v>2.0751017332999292E-3</v>
      </c>
      <c r="V398" s="150">
        <v>2.0751017332999292E-3</v>
      </c>
      <c r="W398" s="150">
        <v>2.0751017332999292E-3</v>
      </c>
      <c r="X398" s="150">
        <v>2.0751017332999292E-3</v>
      </c>
    </row>
    <row r="399" spans="1:24">
      <c r="A399" s="190">
        <v>1360</v>
      </c>
      <c r="B399" s="150">
        <v>9.9999999999999995E-7</v>
      </c>
      <c r="C399" s="150">
        <v>5.5830141778859027E-4</v>
      </c>
      <c r="D399" s="172">
        <v>0.96</v>
      </c>
      <c r="E399" s="150">
        <v>2.0795611209789412E-4</v>
      </c>
      <c r="F399" s="150">
        <v>4.1591222419578823E-4</v>
      </c>
      <c r="G399" s="150">
        <v>4.1591222419578823E-4</v>
      </c>
      <c r="H399" s="150">
        <v>4.1591222419578823E-4</v>
      </c>
      <c r="I399" s="150">
        <v>4.1591222419578823E-4</v>
      </c>
      <c r="J399" s="150">
        <v>4.1591222419578823E-4</v>
      </c>
      <c r="K399" s="150">
        <v>4.1591222419578823E-4</v>
      </c>
      <c r="L399" s="150">
        <v>4.1591222419578823E-4</v>
      </c>
      <c r="M399" s="150">
        <v>4.1591222419578823E-4</v>
      </c>
      <c r="N399" s="150">
        <v>4.1591222419578823E-4</v>
      </c>
      <c r="O399" s="150">
        <v>4.1591222419578823E-4</v>
      </c>
      <c r="P399" s="150">
        <v>4.1591222419578823E-4</v>
      </c>
      <c r="Q399" s="150">
        <v>4.1591222419578823E-4</v>
      </c>
      <c r="R399" s="150">
        <v>4.1591222419578823E-4</v>
      </c>
      <c r="S399" s="150">
        <v>4.1591222419578823E-4</v>
      </c>
      <c r="T399" s="150">
        <v>4.1591222419578823E-4</v>
      </c>
      <c r="U399" s="150">
        <v>4.1591222419578823E-4</v>
      </c>
      <c r="V399" s="150">
        <v>4.1591222419578823E-4</v>
      </c>
      <c r="W399" s="150">
        <v>4.1591222419578823E-4</v>
      </c>
      <c r="X399" s="150">
        <v>4.1591222419578823E-4</v>
      </c>
    </row>
    <row r="400" spans="1:24">
      <c r="A400" s="190">
        <v>1460</v>
      </c>
      <c r="B400" s="150">
        <v>9.9999999999999995E-7</v>
      </c>
      <c r="C400" s="150">
        <v>8.3116674617525813E-4</v>
      </c>
      <c r="D400" s="172">
        <v>0.96</v>
      </c>
      <c r="E400" s="150">
        <v>3.0959298961536017E-4</v>
      </c>
      <c r="F400" s="150">
        <v>6.1918597923072034E-4</v>
      </c>
      <c r="G400" s="150">
        <v>6.1918597923072034E-4</v>
      </c>
      <c r="H400" s="150">
        <v>6.1918597923072034E-4</v>
      </c>
      <c r="I400" s="150">
        <v>6.1918597923072034E-4</v>
      </c>
      <c r="J400" s="150">
        <v>6.1918597923072034E-4</v>
      </c>
      <c r="K400" s="150">
        <v>6.1918597923072034E-4</v>
      </c>
      <c r="L400" s="150">
        <v>6.1918597923072034E-4</v>
      </c>
      <c r="M400" s="150">
        <v>6.1918597923072034E-4</v>
      </c>
      <c r="N400" s="150">
        <v>6.1918597923072034E-4</v>
      </c>
      <c r="O400" s="150">
        <v>6.1918597923072034E-4</v>
      </c>
      <c r="P400" s="150">
        <v>6.1918597923072034E-4</v>
      </c>
      <c r="Q400" s="150">
        <v>6.1918597923072034E-4</v>
      </c>
      <c r="R400" s="150">
        <v>6.1918597923072034E-4</v>
      </c>
      <c r="S400" s="150">
        <v>6.1918597923072034E-4</v>
      </c>
      <c r="T400" s="150">
        <v>6.1918597923072034E-4</v>
      </c>
      <c r="U400" s="150">
        <v>6.1918597923072034E-4</v>
      </c>
      <c r="V400" s="150">
        <v>6.1918597923072034E-4</v>
      </c>
      <c r="W400" s="150">
        <v>6.1918597923072034E-4</v>
      </c>
      <c r="X400" s="150">
        <v>6.1918597923072034E-4</v>
      </c>
    </row>
    <row r="401" spans="1:24">
      <c r="A401" s="190">
        <v>1540</v>
      </c>
      <c r="B401" s="150">
        <v>9.9999999999999995E-7</v>
      </c>
      <c r="C401" s="150">
        <v>1.9195352534403991E-3</v>
      </c>
      <c r="D401" s="172">
        <v>0.96</v>
      </c>
      <c r="E401" s="150">
        <v>7.1498849120147983E-4</v>
      </c>
      <c r="F401" s="150">
        <v>1.4299769824029597E-3</v>
      </c>
      <c r="G401" s="150">
        <v>1.4299769824029597E-3</v>
      </c>
      <c r="H401" s="150">
        <v>1.4299769824029597E-3</v>
      </c>
      <c r="I401" s="150">
        <v>1.4299769824029597E-3</v>
      </c>
      <c r="J401" s="150">
        <v>1.4299769824029597E-3</v>
      </c>
      <c r="K401" s="150">
        <v>1.4299769824029597E-3</v>
      </c>
      <c r="L401" s="150">
        <v>1.4299769824029597E-3</v>
      </c>
      <c r="M401" s="150">
        <v>1.4299769824029597E-3</v>
      </c>
      <c r="N401" s="150">
        <v>1.4299769824029597E-3</v>
      </c>
      <c r="O401" s="150">
        <v>1.4299769824029597E-3</v>
      </c>
      <c r="P401" s="150">
        <v>1.4299769824029597E-3</v>
      </c>
      <c r="Q401" s="150">
        <v>1.4299769824029597E-3</v>
      </c>
      <c r="R401" s="150">
        <v>1.4299769824029597E-3</v>
      </c>
      <c r="S401" s="150">
        <v>1.4299769824029597E-3</v>
      </c>
      <c r="T401" s="150">
        <v>1.4299769824029597E-3</v>
      </c>
      <c r="U401" s="150">
        <v>1.4299769824029597E-3</v>
      </c>
      <c r="V401" s="150">
        <v>1.4299769824029597E-3</v>
      </c>
      <c r="W401" s="150">
        <v>1.4299769824029597E-3</v>
      </c>
      <c r="X401" s="150">
        <v>1.4299769824029597E-3</v>
      </c>
    </row>
    <row r="402" spans="1:24">
      <c r="A402" s="190">
        <v>1580</v>
      </c>
      <c r="B402" s="150">
        <v>9.9999999999999995E-7</v>
      </c>
      <c r="C402" s="150">
        <v>1.1084218641228085E-3</v>
      </c>
      <c r="D402" s="172">
        <v>0.95999999999999985</v>
      </c>
      <c r="E402" s="150">
        <v>4.1286497594846368E-4</v>
      </c>
      <c r="F402" s="150">
        <v>8.2572995189692737E-4</v>
      </c>
      <c r="G402" s="150">
        <v>8.2572995189692737E-4</v>
      </c>
      <c r="H402" s="150">
        <v>8.2572995189692737E-4</v>
      </c>
      <c r="I402" s="150">
        <v>8.2572995189692737E-4</v>
      </c>
      <c r="J402" s="150">
        <v>8.2572995189692737E-4</v>
      </c>
      <c r="K402" s="150">
        <v>8.2572995189692737E-4</v>
      </c>
      <c r="L402" s="150">
        <v>8.2572995189692737E-4</v>
      </c>
      <c r="M402" s="150">
        <v>8.2572995189692737E-4</v>
      </c>
      <c r="N402" s="150">
        <v>8.2572995189692737E-4</v>
      </c>
      <c r="O402" s="150">
        <v>8.2572995189692737E-4</v>
      </c>
      <c r="P402" s="150">
        <v>8.2572995189692737E-4</v>
      </c>
      <c r="Q402" s="150">
        <v>8.2572995189692737E-4</v>
      </c>
      <c r="R402" s="150">
        <v>8.2572995189692737E-4</v>
      </c>
      <c r="S402" s="150">
        <v>8.2572995189692737E-4</v>
      </c>
      <c r="T402" s="150">
        <v>8.2572995189692737E-4</v>
      </c>
      <c r="U402" s="150">
        <v>8.2572995189692737E-4</v>
      </c>
      <c r="V402" s="150">
        <v>8.2572995189692737E-4</v>
      </c>
      <c r="W402" s="150">
        <v>8.2572995189692737E-4</v>
      </c>
      <c r="X402" s="150">
        <v>8.2572995189692737E-4</v>
      </c>
    </row>
    <row r="403" spans="1:24">
      <c r="A403" s="190">
        <v>1610</v>
      </c>
      <c r="B403" s="150">
        <v>9.9999999999999995E-7</v>
      </c>
      <c r="C403" s="150">
        <v>9.1557042727767916E-4</v>
      </c>
      <c r="D403" s="172">
        <v>0.96</v>
      </c>
      <c r="E403" s="150">
        <v>3.4103167275238992E-4</v>
      </c>
      <c r="F403" s="150">
        <v>6.8206334550477985E-4</v>
      </c>
      <c r="G403" s="150">
        <v>6.8206334550477985E-4</v>
      </c>
      <c r="H403" s="150">
        <v>6.8206334550477985E-4</v>
      </c>
      <c r="I403" s="150">
        <v>6.8206334550477985E-4</v>
      </c>
      <c r="J403" s="150">
        <v>6.8206334550477985E-4</v>
      </c>
      <c r="K403" s="150">
        <v>6.8206334550477985E-4</v>
      </c>
      <c r="L403" s="150">
        <v>6.8206334550477985E-4</v>
      </c>
      <c r="M403" s="150">
        <v>6.8206334550477985E-4</v>
      </c>
      <c r="N403" s="150">
        <v>6.8206334550477985E-4</v>
      </c>
      <c r="O403" s="150">
        <v>6.8206334550477985E-4</v>
      </c>
      <c r="P403" s="150">
        <v>6.8206334550477985E-4</v>
      </c>
      <c r="Q403" s="150">
        <v>6.8206334550477985E-4</v>
      </c>
      <c r="R403" s="150">
        <v>6.8206334550477985E-4</v>
      </c>
      <c r="S403" s="150">
        <v>6.8206334550477985E-4</v>
      </c>
      <c r="T403" s="150">
        <v>6.8206334550477985E-4</v>
      </c>
      <c r="U403" s="150">
        <v>6.8206334550477985E-4</v>
      </c>
      <c r="V403" s="150">
        <v>6.8206334550477985E-4</v>
      </c>
      <c r="W403" s="150">
        <v>6.8206334550477985E-4</v>
      </c>
      <c r="X403" s="150">
        <v>6.8206334550477985E-4</v>
      </c>
    </row>
    <row r="404" spans="1:24">
      <c r="A404" s="190">
        <v>1640</v>
      </c>
      <c r="B404" s="150">
        <v>9.9999999999999995E-7</v>
      </c>
      <c r="C404" s="150">
        <v>1.8965886261903318E-3</v>
      </c>
      <c r="D404" s="172">
        <v>0.96</v>
      </c>
      <c r="E404" s="150">
        <v>7.0644133148337486E-4</v>
      </c>
      <c r="F404" s="150">
        <v>1.4128826629667497E-3</v>
      </c>
      <c r="G404" s="150">
        <v>1.4128826629667497E-3</v>
      </c>
      <c r="H404" s="150">
        <v>1.4128826629667497E-3</v>
      </c>
      <c r="I404" s="150">
        <v>1.4128826629667497E-3</v>
      </c>
      <c r="J404" s="150">
        <v>1.4128826629667497E-3</v>
      </c>
      <c r="K404" s="150">
        <v>1.4128826629667497E-3</v>
      </c>
      <c r="L404" s="150">
        <v>1.4128826629667497E-3</v>
      </c>
      <c r="M404" s="150">
        <v>1.4128826629667497E-3</v>
      </c>
      <c r="N404" s="150">
        <v>1.4128826629667497E-3</v>
      </c>
      <c r="O404" s="150">
        <v>1.4128826629667497E-3</v>
      </c>
      <c r="P404" s="150">
        <v>1.4128826629667497E-3</v>
      </c>
      <c r="Q404" s="150">
        <v>1.4128826629667497E-3</v>
      </c>
      <c r="R404" s="150">
        <v>1.4128826629667497E-3</v>
      </c>
      <c r="S404" s="150">
        <v>1.4128826629667497E-3</v>
      </c>
      <c r="T404" s="150">
        <v>1.4128826629667497E-3</v>
      </c>
      <c r="U404" s="150">
        <v>1.4128826629667497E-3</v>
      </c>
      <c r="V404" s="150">
        <v>1.4128826629667497E-3</v>
      </c>
      <c r="W404" s="150">
        <v>1.4128826629667497E-3</v>
      </c>
      <c r="X404" s="150">
        <v>1.4128826629667497E-3</v>
      </c>
    </row>
    <row r="405" spans="1:24">
      <c r="A405" s="190">
        <v>1740</v>
      </c>
      <c r="B405" s="150">
        <v>9.9999999999999995E-7</v>
      </c>
      <c r="C405" s="150">
        <v>2.3465420561807789E-3</v>
      </c>
      <c r="D405" s="172">
        <v>0.96</v>
      </c>
      <c r="E405" s="150">
        <v>8.7403998508621655E-4</v>
      </c>
      <c r="F405" s="150">
        <v>1.7480799701724331E-3</v>
      </c>
      <c r="G405" s="150">
        <v>1.7480799701724331E-3</v>
      </c>
      <c r="H405" s="150">
        <v>1.7480799701724331E-3</v>
      </c>
      <c r="I405" s="150">
        <v>1.7480799701724331E-3</v>
      </c>
      <c r="J405" s="150">
        <v>1.7480799701724331E-3</v>
      </c>
      <c r="K405" s="150">
        <v>1.7480799701724331E-3</v>
      </c>
      <c r="L405" s="150">
        <v>1.7480799701724331E-3</v>
      </c>
      <c r="M405" s="150">
        <v>1.7480799701724331E-3</v>
      </c>
      <c r="N405" s="150">
        <v>1.7480799701724331E-3</v>
      </c>
      <c r="O405" s="150">
        <v>1.7480799701724331E-3</v>
      </c>
      <c r="P405" s="150">
        <v>1.7480799701724331E-3</v>
      </c>
      <c r="Q405" s="150">
        <v>1.7480799701724331E-3</v>
      </c>
      <c r="R405" s="150">
        <v>1.7480799701724331E-3</v>
      </c>
      <c r="S405" s="150">
        <v>1.7480799701724331E-3</v>
      </c>
      <c r="T405" s="150">
        <v>1.7480799701724331E-3</v>
      </c>
      <c r="U405" s="150">
        <v>1.7480799701724331E-3</v>
      </c>
      <c r="V405" s="150">
        <v>1.7480799701724331E-3</v>
      </c>
      <c r="W405" s="150">
        <v>1.7480799701724331E-3</v>
      </c>
      <c r="X405" s="150">
        <v>1.7480799701724331E-3</v>
      </c>
    </row>
    <row r="406" spans="1:24">
      <c r="A406" s="190">
        <v>1860</v>
      </c>
      <c r="B406" s="150">
        <v>9.9999999999999995E-7</v>
      </c>
      <c r="C406" s="150">
        <v>2.2288158815934779E-5</v>
      </c>
      <c r="D406" s="172">
        <v>0.96</v>
      </c>
      <c r="E406" s="150">
        <v>8.301893395759387E-6</v>
      </c>
      <c r="F406" s="150">
        <v>1.6603786791518774E-5</v>
      </c>
      <c r="G406" s="150">
        <v>1.6603786791518774E-5</v>
      </c>
      <c r="H406" s="150">
        <v>1.6603786791518774E-5</v>
      </c>
      <c r="I406" s="150">
        <v>1.6603786791518774E-5</v>
      </c>
      <c r="J406" s="150">
        <v>1.6603786791518774E-5</v>
      </c>
      <c r="K406" s="150">
        <v>1.6603786791518774E-5</v>
      </c>
      <c r="L406" s="150">
        <v>1.6603786791518774E-5</v>
      </c>
      <c r="M406" s="150">
        <v>1.6603786791518774E-5</v>
      </c>
      <c r="N406" s="150">
        <v>1.6603786791518774E-5</v>
      </c>
      <c r="O406" s="150">
        <v>1.6603786791518774E-5</v>
      </c>
      <c r="P406" s="150">
        <v>1.6603786791518774E-5</v>
      </c>
      <c r="Q406" s="150">
        <v>1.6603786791518774E-5</v>
      </c>
      <c r="R406" s="150">
        <v>1.6603786791518774E-5</v>
      </c>
      <c r="S406" s="150">
        <v>1.6603786791518774E-5</v>
      </c>
      <c r="T406" s="150">
        <v>1.6603786791518774E-5</v>
      </c>
      <c r="U406" s="150">
        <v>1.6603786791518774E-5</v>
      </c>
      <c r="V406" s="150">
        <v>1.6603786791518774E-5</v>
      </c>
      <c r="W406" s="150">
        <v>1.6603786791518774E-5</v>
      </c>
      <c r="X406" s="150">
        <v>1.6603786791518774E-5</v>
      </c>
    </row>
    <row r="407" spans="1:24">
      <c r="A407" s="190">
        <v>1960</v>
      </c>
      <c r="B407" s="150">
        <v>9.9999999999999995E-7</v>
      </c>
      <c r="C407" s="150">
        <v>2.2906720072240938E-4</v>
      </c>
      <c r="D407" s="172">
        <v>0.96</v>
      </c>
      <c r="E407" s="150">
        <v>8.5322950925083041E-5</v>
      </c>
      <c r="F407" s="150">
        <v>1.7064590185016608E-4</v>
      </c>
      <c r="G407" s="150">
        <v>1.7064590185016608E-4</v>
      </c>
      <c r="H407" s="150">
        <v>1.7064590185016608E-4</v>
      </c>
      <c r="I407" s="150">
        <v>1.7064590185016608E-4</v>
      </c>
      <c r="J407" s="150">
        <v>1.7064590185016608E-4</v>
      </c>
      <c r="K407" s="150">
        <v>1.7064590185016608E-4</v>
      </c>
      <c r="L407" s="150">
        <v>1.7064590185016608E-4</v>
      </c>
      <c r="M407" s="150">
        <v>1.7064590185016608E-4</v>
      </c>
      <c r="N407" s="150">
        <v>1.7064590185016608E-4</v>
      </c>
      <c r="O407" s="150">
        <v>1.7064590185016608E-4</v>
      </c>
      <c r="P407" s="150">
        <v>1.7064590185016608E-4</v>
      </c>
      <c r="Q407" s="150">
        <v>1.7064590185016608E-4</v>
      </c>
      <c r="R407" s="150">
        <v>1.7064590185016608E-4</v>
      </c>
      <c r="S407" s="150">
        <v>1.7064590185016608E-4</v>
      </c>
      <c r="T407" s="150">
        <v>1.7064590185016608E-4</v>
      </c>
      <c r="U407" s="150">
        <v>1.7064590185016608E-4</v>
      </c>
      <c r="V407" s="150">
        <v>1.7064590185016608E-4</v>
      </c>
      <c r="W407" s="150">
        <v>1.7064590185016608E-4</v>
      </c>
      <c r="X407" s="150">
        <v>1.7064590185016608E-4</v>
      </c>
    </row>
    <row r="408" spans="1:24">
      <c r="A408" s="190">
        <v>2000</v>
      </c>
      <c r="B408" s="150">
        <v>9.9999999999999995E-7</v>
      </c>
      <c r="C408" s="150">
        <v>4.627237268948322E-4</v>
      </c>
      <c r="D408" s="172">
        <v>0.96</v>
      </c>
      <c r="E408" s="150">
        <v>1.7235533379378708E-4</v>
      </c>
      <c r="F408" s="150">
        <v>3.4471066758757417E-4</v>
      </c>
      <c r="G408" s="150">
        <v>3.4471066758757417E-4</v>
      </c>
      <c r="H408" s="150">
        <v>3.4471066758757417E-4</v>
      </c>
      <c r="I408" s="150">
        <v>3.4471066758757417E-4</v>
      </c>
      <c r="J408" s="150">
        <v>3.4471066758757417E-4</v>
      </c>
      <c r="K408" s="150">
        <v>3.4471066758757417E-4</v>
      </c>
      <c r="L408" s="150">
        <v>3.4471066758757417E-4</v>
      </c>
      <c r="M408" s="150">
        <v>3.4471066758757417E-4</v>
      </c>
      <c r="N408" s="150">
        <v>3.4471066758757417E-4</v>
      </c>
      <c r="O408" s="150">
        <v>3.4471066758757417E-4</v>
      </c>
      <c r="P408" s="150">
        <v>3.4471066758757417E-4</v>
      </c>
      <c r="Q408" s="150">
        <v>3.4471066758757417E-4</v>
      </c>
      <c r="R408" s="150">
        <v>3.4471066758757417E-4</v>
      </c>
      <c r="S408" s="150">
        <v>3.4471066758757417E-4</v>
      </c>
      <c r="T408" s="150">
        <v>3.4471066758757417E-4</v>
      </c>
      <c r="U408" s="150">
        <v>3.4471066758757417E-4</v>
      </c>
      <c r="V408" s="150">
        <v>3.4471066758757417E-4</v>
      </c>
      <c r="W408" s="150">
        <v>3.4471066758757417E-4</v>
      </c>
      <c r="X408" s="150">
        <v>3.4471066758757417E-4</v>
      </c>
    </row>
    <row r="409" spans="1:24">
      <c r="A409" s="190">
        <v>2060</v>
      </c>
      <c r="B409" s="150">
        <v>9.9999999999999995E-7</v>
      </c>
      <c r="C409" s="150">
        <v>1.0036655223290237E-3</v>
      </c>
      <c r="D409" s="172">
        <v>0.96</v>
      </c>
      <c r="E409" s="150">
        <v>3.7384533375711476E-4</v>
      </c>
      <c r="F409" s="150">
        <v>7.4769066751422951E-4</v>
      </c>
      <c r="G409" s="150">
        <v>7.4769066751422951E-4</v>
      </c>
      <c r="H409" s="150">
        <v>7.4769066751422951E-4</v>
      </c>
      <c r="I409" s="150">
        <v>7.4769066751422951E-4</v>
      </c>
      <c r="J409" s="150">
        <v>7.4769066751422951E-4</v>
      </c>
      <c r="K409" s="150">
        <v>7.4769066751422951E-4</v>
      </c>
      <c r="L409" s="150">
        <v>7.4769066751422951E-4</v>
      </c>
      <c r="M409" s="150">
        <v>7.4769066751422951E-4</v>
      </c>
      <c r="N409" s="150">
        <v>7.4769066751422951E-4</v>
      </c>
      <c r="O409" s="150">
        <v>7.4769066751422951E-4</v>
      </c>
      <c r="P409" s="150">
        <v>7.4769066751422951E-4</v>
      </c>
      <c r="Q409" s="150">
        <v>7.4769066751422951E-4</v>
      </c>
      <c r="R409" s="150">
        <v>7.4769066751422951E-4</v>
      </c>
      <c r="S409" s="150">
        <v>7.4769066751422951E-4</v>
      </c>
      <c r="T409" s="150">
        <v>7.4769066751422951E-4</v>
      </c>
      <c r="U409" s="150">
        <v>7.4769066751422951E-4</v>
      </c>
      <c r="V409" s="150">
        <v>7.4769066751422951E-4</v>
      </c>
      <c r="W409" s="150">
        <v>7.4769066751422951E-4</v>
      </c>
      <c r="X409" s="150">
        <v>7.4769066751422951E-4</v>
      </c>
    </row>
    <row r="410" spans="1:24">
      <c r="A410" s="190">
        <v>2150</v>
      </c>
      <c r="B410" s="150">
        <v>9.9999999999999995E-7</v>
      </c>
      <c r="C410" s="150">
        <v>1.4476328756455401E-3</v>
      </c>
      <c r="D410" s="172">
        <v>0.96</v>
      </c>
      <c r="E410" s="150">
        <v>5.3921429352045077E-4</v>
      </c>
      <c r="F410" s="150">
        <v>1.0784285870409015E-3</v>
      </c>
      <c r="G410" s="150">
        <v>1.0784285870409015E-3</v>
      </c>
      <c r="H410" s="150">
        <v>1.0784285870409015E-3</v>
      </c>
      <c r="I410" s="150">
        <v>1.0784285870409015E-3</v>
      </c>
      <c r="J410" s="150">
        <v>1.0784285870409015E-3</v>
      </c>
      <c r="K410" s="150">
        <v>1.0784285870409015E-3</v>
      </c>
      <c r="L410" s="150">
        <v>1.0784285870409015E-3</v>
      </c>
      <c r="M410" s="150">
        <v>1.0784285870409015E-3</v>
      </c>
      <c r="N410" s="150">
        <v>1.0784285870409015E-3</v>
      </c>
      <c r="O410" s="150">
        <v>1.0784285870409015E-3</v>
      </c>
      <c r="P410" s="150">
        <v>1.0784285870409015E-3</v>
      </c>
      <c r="Q410" s="150">
        <v>1.0784285870409015E-3</v>
      </c>
      <c r="R410" s="150">
        <v>1.0784285870409015E-3</v>
      </c>
      <c r="S410" s="150">
        <v>1.0784285870409015E-3</v>
      </c>
      <c r="T410" s="150">
        <v>1.0784285870409015E-3</v>
      </c>
      <c r="U410" s="150">
        <v>1.0784285870409015E-3</v>
      </c>
      <c r="V410" s="150">
        <v>1.0784285870409015E-3</v>
      </c>
      <c r="W410" s="150">
        <v>1.0784285870409015E-3</v>
      </c>
      <c r="X410" s="150">
        <v>1.0784285870409015E-3</v>
      </c>
    </row>
    <row r="411" spans="1:24">
      <c r="A411" s="190">
        <v>2270</v>
      </c>
      <c r="B411" s="150">
        <v>9.9999999999999995E-7</v>
      </c>
      <c r="C411" s="150">
        <v>1.796820681624823E-3</v>
      </c>
      <c r="D411" s="172">
        <v>0.96</v>
      </c>
      <c r="E411" s="150">
        <v>6.6927976749161415E-4</v>
      </c>
      <c r="F411" s="150">
        <v>1.3385595349832283E-3</v>
      </c>
      <c r="G411" s="150">
        <v>1.3385595349832283E-3</v>
      </c>
      <c r="H411" s="150">
        <v>1.3385595349832283E-3</v>
      </c>
      <c r="I411" s="150">
        <v>1.3385595349832283E-3</v>
      </c>
      <c r="J411" s="150">
        <v>1.3385595349832283E-3</v>
      </c>
      <c r="K411" s="150">
        <v>1.3385595349832283E-3</v>
      </c>
      <c r="L411" s="150">
        <v>1.3385595349832283E-3</v>
      </c>
      <c r="M411" s="150">
        <v>1.3385595349832283E-3</v>
      </c>
      <c r="N411" s="150">
        <v>1.3385595349832283E-3</v>
      </c>
      <c r="O411" s="150">
        <v>1.3385595349832283E-3</v>
      </c>
      <c r="P411" s="150">
        <v>1.3385595349832283E-3</v>
      </c>
      <c r="Q411" s="150">
        <v>1.3385595349832283E-3</v>
      </c>
      <c r="R411" s="150">
        <v>1.3385595349832283E-3</v>
      </c>
      <c r="S411" s="150">
        <v>1.3385595349832283E-3</v>
      </c>
      <c r="T411" s="150">
        <v>1.3385595349832283E-3</v>
      </c>
      <c r="U411" s="150">
        <v>1.3385595349832283E-3</v>
      </c>
      <c r="V411" s="150">
        <v>1.3385595349832283E-3</v>
      </c>
      <c r="W411" s="150">
        <v>1.3385595349832283E-3</v>
      </c>
      <c r="X411" s="150">
        <v>1.3385595349832283E-3</v>
      </c>
    </row>
    <row r="412" spans="1:24">
      <c r="A412" s="190">
        <v>2450</v>
      </c>
      <c r="B412" s="150">
        <v>9.9999999999999995E-7</v>
      </c>
      <c r="C412" s="150">
        <v>7.2591156465864578E-4</v>
      </c>
      <c r="D412" s="172">
        <v>0.96</v>
      </c>
      <c r="E412" s="150">
        <v>2.7038753960405233E-4</v>
      </c>
      <c r="F412" s="150">
        <v>5.4077507920810466E-4</v>
      </c>
      <c r="G412" s="150">
        <v>5.4077507920810466E-4</v>
      </c>
      <c r="H412" s="150">
        <v>5.4077507920810466E-4</v>
      </c>
      <c r="I412" s="150">
        <v>5.4077507920810466E-4</v>
      </c>
      <c r="J412" s="150">
        <v>5.4077507920810466E-4</v>
      </c>
      <c r="K412" s="150">
        <v>5.4077507920810466E-4</v>
      </c>
      <c r="L412" s="150">
        <v>5.4077507920810466E-4</v>
      </c>
      <c r="M412" s="150">
        <v>5.4077507920810466E-4</v>
      </c>
      <c r="N412" s="150">
        <v>5.4077507920810466E-4</v>
      </c>
      <c r="O412" s="150">
        <v>5.4077507920810466E-4</v>
      </c>
      <c r="P412" s="150">
        <v>5.4077507920810466E-4</v>
      </c>
      <c r="Q412" s="150">
        <v>5.4077507920810466E-4</v>
      </c>
      <c r="R412" s="150">
        <v>5.4077507920810466E-4</v>
      </c>
      <c r="S412" s="150">
        <v>5.4077507920810466E-4</v>
      </c>
      <c r="T412" s="150">
        <v>5.4077507920810466E-4</v>
      </c>
      <c r="U412" s="150">
        <v>5.4077507920810466E-4</v>
      </c>
      <c r="V412" s="150">
        <v>5.4077507920810466E-4</v>
      </c>
      <c r="W412" s="150">
        <v>5.4077507920810466E-4</v>
      </c>
      <c r="X412" s="150">
        <v>5.4077507920810466E-4</v>
      </c>
    </row>
    <row r="413" spans="1:24">
      <c r="A413" s="190">
        <v>2540</v>
      </c>
      <c r="B413" s="150">
        <v>9.9999999999999995E-7</v>
      </c>
      <c r="C413" s="150">
        <v>1.1822501431012854E-5</v>
      </c>
      <c r="D413" s="172">
        <v>0.96</v>
      </c>
      <c r="E413" s="150">
        <v>4.4036453330236675E-6</v>
      </c>
      <c r="F413" s="150">
        <v>8.8072906660473349E-6</v>
      </c>
      <c r="G413" s="150">
        <v>8.8072906660473349E-6</v>
      </c>
      <c r="H413" s="150">
        <v>8.8072906660473349E-6</v>
      </c>
      <c r="I413" s="150">
        <v>8.8072906660473349E-6</v>
      </c>
      <c r="J413" s="150">
        <v>8.8072906660473349E-6</v>
      </c>
      <c r="K413" s="150">
        <v>8.8072906660473349E-6</v>
      </c>
      <c r="L413" s="150">
        <v>8.8072906660473349E-6</v>
      </c>
      <c r="M413" s="150">
        <v>8.8072906660473349E-6</v>
      </c>
      <c r="N413" s="150">
        <v>8.8072906660473349E-6</v>
      </c>
      <c r="O413" s="150">
        <v>8.8072906660473349E-6</v>
      </c>
      <c r="P413" s="150">
        <v>8.8072906660473349E-6</v>
      </c>
      <c r="Q413" s="150">
        <v>8.8072906660473349E-6</v>
      </c>
      <c r="R413" s="150">
        <v>8.8072906660473349E-6</v>
      </c>
      <c r="S413" s="150">
        <v>8.8072906660473349E-6</v>
      </c>
      <c r="T413" s="150">
        <v>8.8072906660473349E-6</v>
      </c>
      <c r="U413" s="150">
        <v>8.8072906660473349E-6</v>
      </c>
      <c r="V413" s="150">
        <v>8.8072906660473349E-6</v>
      </c>
      <c r="W413" s="150">
        <v>8.8072906660473349E-6</v>
      </c>
      <c r="X413" s="150">
        <v>8.8072906660473349E-6</v>
      </c>
    </row>
    <row r="414" spans="1:24">
      <c r="A414" s="190">
        <v>2980</v>
      </c>
      <c r="B414" s="150">
        <v>9.9999999999999995E-7</v>
      </c>
      <c r="C414" s="150">
        <v>1.1453360036120469E-4</v>
      </c>
      <c r="D414" s="172">
        <v>0.95999999999999985</v>
      </c>
      <c r="E414" s="150">
        <v>4.2661475462541514E-5</v>
      </c>
      <c r="F414" s="150">
        <v>8.5322950925083028E-5</v>
      </c>
      <c r="G414" s="150">
        <v>8.5322950925083028E-5</v>
      </c>
      <c r="H414" s="150">
        <v>8.5322950925083028E-5</v>
      </c>
      <c r="I414" s="150">
        <v>8.5322950925083028E-5</v>
      </c>
      <c r="J414" s="150">
        <v>8.5322950925083028E-5</v>
      </c>
      <c r="K414" s="150">
        <v>8.5322950925083028E-5</v>
      </c>
      <c r="L414" s="150">
        <v>8.5322950925083028E-5</v>
      </c>
      <c r="M414" s="150">
        <v>8.5322950925083028E-5</v>
      </c>
      <c r="N414" s="150">
        <v>8.5322950925083028E-5</v>
      </c>
      <c r="O414" s="150">
        <v>8.5322950925083028E-5</v>
      </c>
      <c r="P414" s="150">
        <v>8.5322950925083028E-5</v>
      </c>
      <c r="Q414" s="150">
        <v>8.5322950925083028E-5</v>
      </c>
      <c r="R414" s="150">
        <v>8.5322950925083028E-5</v>
      </c>
      <c r="S414" s="150">
        <v>8.5322950925083028E-5</v>
      </c>
      <c r="T414" s="150">
        <v>8.5322950925083028E-5</v>
      </c>
      <c r="U414" s="150">
        <v>8.5322950925083028E-5</v>
      </c>
      <c r="V414" s="150">
        <v>8.5322950925083028E-5</v>
      </c>
      <c r="W414" s="150">
        <v>8.5322950925083028E-5</v>
      </c>
      <c r="X414" s="150">
        <v>8.5322950925083028E-5</v>
      </c>
    </row>
    <row r="415" spans="1:24">
      <c r="A415" s="190">
        <v>3060</v>
      </c>
      <c r="B415" s="150">
        <v>9.9999999999999995E-7</v>
      </c>
      <c r="C415" s="150">
        <v>6.7961923838024942E-5</v>
      </c>
      <c r="D415" s="172">
        <v>0.96</v>
      </c>
      <c r="E415" s="150">
        <v>2.5314457391187529E-5</v>
      </c>
      <c r="F415" s="150">
        <v>5.0628914782375057E-5</v>
      </c>
      <c r="G415" s="150">
        <v>5.0628914782375057E-5</v>
      </c>
      <c r="H415" s="150">
        <v>5.0628914782375057E-5</v>
      </c>
      <c r="I415" s="150">
        <v>5.0628914782375057E-5</v>
      </c>
      <c r="J415" s="150">
        <v>5.0628914782375057E-5</v>
      </c>
      <c r="K415" s="150">
        <v>5.0628914782375057E-5</v>
      </c>
      <c r="L415" s="150">
        <v>5.0628914782375057E-5</v>
      </c>
      <c r="M415" s="150">
        <v>5.0628914782375057E-5</v>
      </c>
      <c r="N415" s="150">
        <v>5.0628914782375057E-5</v>
      </c>
      <c r="O415" s="150">
        <v>5.0628914782375057E-5</v>
      </c>
      <c r="P415" s="150">
        <v>5.0628914782375057E-5</v>
      </c>
      <c r="Q415" s="150">
        <v>5.0628914782375057E-5</v>
      </c>
      <c r="R415" s="150">
        <v>5.0628914782375057E-5</v>
      </c>
      <c r="S415" s="150">
        <v>5.0628914782375057E-5</v>
      </c>
      <c r="T415" s="150">
        <v>5.0628914782375057E-5</v>
      </c>
      <c r="U415" s="150">
        <v>5.0628914782375057E-5</v>
      </c>
      <c r="V415" s="150">
        <v>5.0628914782375057E-5</v>
      </c>
      <c r="W415" s="150">
        <v>5.0628914782375057E-5</v>
      </c>
      <c r="X415" s="150">
        <v>5.0628914782375057E-5</v>
      </c>
    </row>
    <row r="416" spans="1:24">
      <c r="A416" s="190">
        <v>3160</v>
      </c>
      <c r="B416" s="150">
        <v>9.9999999999999995E-7</v>
      </c>
      <c r="C416" s="150">
        <v>1.5533868968849794E-4</v>
      </c>
      <c r="D416" s="172">
        <v>0.96</v>
      </c>
      <c r="E416" s="150">
        <v>5.786055513517171E-5</v>
      </c>
      <c r="F416" s="150">
        <v>1.1572111027034342E-4</v>
      </c>
      <c r="G416" s="150">
        <v>1.1572111027034342E-4</v>
      </c>
      <c r="H416" s="150">
        <v>1.1572111027034342E-4</v>
      </c>
      <c r="I416" s="150">
        <v>1.1572111027034342E-4</v>
      </c>
      <c r="J416" s="150">
        <v>1.1572111027034342E-4</v>
      </c>
      <c r="K416" s="150">
        <v>1.1572111027034342E-4</v>
      </c>
      <c r="L416" s="150">
        <v>1.1572111027034342E-4</v>
      </c>
      <c r="M416" s="150">
        <v>1.1572111027034342E-4</v>
      </c>
      <c r="N416" s="150">
        <v>1.1572111027034342E-4</v>
      </c>
      <c r="O416" s="150">
        <v>1.1572111027034342E-4</v>
      </c>
      <c r="P416" s="150">
        <v>1.1572111027034342E-4</v>
      </c>
      <c r="Q416" s="150">
        <v>1.1572111027034342E-4</v>
      </c>
      <c r="R416" s="150">
        <v>1.1572111027034342E-4</v>
      </c>
      <c r="S416" s="150">
        <v>1.1572111027034342E-4</v>
      </c>
      <c r="T416" s="150">
        <v>1.1572111027034342E-4</v>
      </c>
      <c r="U416" s="150">
        <v>1.1572111027034342E-4</v>
      </c>
      <c r="V416" s="150">
        <v>1.1572111027034342E-4</v>
      </c>
      <c r="W416" s="150">
        <v>1.1572111027034342E-4</v>
      </c>
      <c r="X416" s="150">
        <v>1.1572111027034342E-4</v>
      </c>
    </row>
    <row r="417" spans="1:24">
      <c r="A417" s="190">
        <v>3240</v>
      </c>
      <c r="B417" s="150">
        <v>9.9999999999999995E-7</v>
      </c>
      <c r="C417" s="150">
        <v>8.0073752308277771E-5</v>
      </c>
      <c r="D417" s="172">
        <v>0.96</v>
      </c>
      <c r="E417" s="150">
        <v>2.9825871259787305E-5</v>
      </c>
      <c r="F417" s="150">
        <v>5.9651742519574609E-5</v>
      </c>
      <c r="G417" s="150">
        <v>5.9651742519574609E-5</v>
      </c>
      <c r="H417" s="150">
        <v>5.9651742519574609E-5</v>
      </c>
      <c r="I417" s="150">
        <v>5.9651742519574609E-5</v>
      </c>
      <c r="J417" s="150">
        <v>5.9651742519574609E-5</v>
      </c>
      <c r="K417" s="150">
        <v>5.9651742519574609E-5</v>
      </c>
      <c r="L417" s="150">
        <v>5.9651742519574609E-5</v>
      </c>
      <c r="M417" s="150">
        <v>5.9651742519574609E-5</v>
      </c>
      <c r="N417" s="150">
        <v>5.9651742519574609E-5</v>
      </c>
      <c r="O417" s="150">
        <v>5.9651742519574609E-5</v>
      </c>
      <c r="P417" s="150">
        <v>5.9651742519574609E-5</v>
      </c>
      <c r="Q417" s="150">
        <v>5.9651742519574609E-5</v>
      </c>
      <c r="R417" s="150">
        <v>5.9651742519574609E-5</v>
      </c>
      <c r="S417" s="150">
        <v>5.9651742519574609E-5</v>
      </c>
      <c r="T417" s="150">
        <v>5.9651742519574609E-5</v>
      </c>
      <c r="U417" s="150">
        <v>5.9651742519574609E-5</v>
      </c>
      <c r="V417" s="150">
        <v>5.9651742519574609E-5</v>
      </c>
      <c r="W417" s="150">
        <v>5.9651742519574609E-5</v>
      </c>
      <c r="X417" s="150">
        <v>5.9651742519574609E-5</v>
      </c>
    </row>
    <row r="418" spans="1:24">
      <c r="A418" s="190">
        <v>3340</v>
      </c>
      <c r="B418" s="150">
        <v>9.9999999999999995E-7</v>
      </c>
      <c r="C418" s="150">
        <v>1.7299761587659317E-4</v>
      </c>
      <c r="D418" s="172">
        <v>0.96</v>
      </c>
      <c r="E418" s="150">
        <v>6.4438151961713417E-5</v>
      </c>
      <c r="F418" s="150">
        <v>1.2887630392342683E-4</v>
      </c>
      <c r="G418" s="150">
        <v>1.2887630392342683E-4</v>
      </c>
      <c r="H418" s="150">
        <v>1.2887630392342683E-4</v>
      </c>
      <c r="I418" s="150">
        <v>1.2887630392342683E-4</v>
      </c>
      <c r="J418" s="150">
        <v>1.2887630392342683E-4</v>
      </c>
      <c r="K418" s="150">
        <v>1.2887630392342683E-4</v>
      </c>
      <c r="L418" s="150">
        <v>1.2887630392342683E-4</v>
      </c>
      <c r="M418" s="150">
        <v>1.2887630392342683E-4</v>
      </c>
      <c r="N418" s="150">
        <v>1.2887630392342683E-4</v>
      </c>
      <c r="O418" s="150">
        <v>1.2887630392342683E-4</v>
      </c>
      <c r="P418" s="150">
        <v>1.2887630392342683E-4</v>
      </c>
      <c r="Q418" s="150">
        <v>1.2887630392342683E-4</v>
      </c>
      <c r="R418" s="150">
        <v>1.2887630392342683E-4</v>
      </c>
      <c r="S418" s="150">
        <v>1.2887630392342683E-4</v>
      </c>
      <c r="T418" s="150">
        <v>1.2887630392342683E-4</v>
      </c>
      <c r="U418" s="150">
        <v>1.2887630392342683E-4</v>
      </c>
      <c r="V418" s="150">
        <v>1.2887630392342683E-4</v>
      </c>
      <c r="W418" s="150">
        <v>1.2887630392342683E-4</v>
      </c>
      <c r="X418" s="150">
        <v>1.2887630392342683E-4</v>
      </c>
    </row>
    <row r="419" spans="1:24">
      <c r="A419" s="190">
        <v>3580</v>
      </c>
      <c r="B419" s="150">
        <v>9.9999999999999995E-7</v>
      </c>
      <c r="C419" s="150">
        <v>1.103433466894533E-3</v>
      </c>
      <c r="D419" s="172">
        <v>0.95999999999999985</v>
      </c>
      <c r="E419" s="150">
        <v>4.1100689774887567E-4</v>
      </c>
      <c r="F419" s="150">
        <v>8.2201379549775135E-4</v>
      </c>
      <c r="G419" s="150">
        <v>8.2201379549775135E-4</v>
      </c>
      <c r="H419" s="150">
        <v>8.2201379549775135E-4</v>
      </c>
      <c r="I419" s="150">
        <v>8.2201379549775135E-4</v>
      </c>
      <c r="J419" s="150">
        <v>8.2201379549775135E-4</v>
      </c>
      <c r="K419" s="150">
        <v>8.2201379549775135E-4</v>
      </c>
      <c r="L419" s="150">
        <v>8.2201379549775135E-4</v>
      </c>
      <c r="M419" s="150">
        <v>8.2201379549775135E-4</v>
      </c>
      <c r="N419" s="150">
        <v>8.2201379549775135E-4</v>
      </c>
      <c r="O419" s="150">
        <v>8.2201379549775135E-4</v>
      </c>
      <c r="P419" s="150">
        <v>8.2201379549775135E-4</v>
      </c>
      <c r="Q419" s="150">
        <v>8.2201379549775135E-4</v>
      </c>
      <c r="R419" s="150">
        <v>8.2201379549775135E-4</v>
      </c>
      <c r="S419" s="150">
        <v>8.2201379549775135E-4</v>
      </c>
      <c r="T419" s="150">
        <v>8.2201379549775135E-4</v>
      </c>
      <c r="U419" s="150">
        <v>8.2201379549775135E-4</v>
      </c>
      <c r="V419" s="150">
        <v>8.2201379549775135E-4</v>
      </c>
      <c r="W419" s="150">
        <v>8.2201379549775135E-4</v>
      </c>
      <c r="X419" s="150">
        <v>8.2201379549775135E-4</v>
      </c>
    </row>
    <row r="420" spans="1:24">
      <c r="A420" s="190">
        <v>4000</v>
      </c>
      <c r="B420" s="150">
        <v>9.9999999999999995E-7</v>
      </c>
      <c r="C420" s="150">
        <v>5.0991396467431815E-4</v>
      </c>
      <c r="D420" s="172">
        <v>0.96</v>
      </c>
      <c r="E420" s="150">
        <v>1.8993275356189002E-4</v>
      </c>
      <c r="F420" s="150">
        <v>3.7986550712378004E-4</v>
      </c>
      <c r="G420" s="150">
        <v>3.7986550712378004E-4</v>
      </c>
      <c r="H420" s="150">
        <v>3.7986550712378004E-4</v>
      </c>
      <c r="I420" s="150">
        <v>3.7986550712378004E-4</v>
      </c>
      <c r="J420" s="150">
        <v>3.7986550712378004E-4</v>
      </c>
      <c r="K420" s="150">
        <v>3.7986550712378004E-4</v>
      </c>
      <c r="L420" s="150">
        <v>3.7986550712378004E-4</v>
      </c>
      <c r="M420" s="150">
        <v>3.7986550712378004E-4</v>
      </c>
      <c r="N420" s="150">
        <v>3.7986550712378004E-4</v>
      </c>
      <c r="O420" s="150">
        <v>3.7986550712378004E-4</v>
      </c>
      <c r="P420" s="150">
        <v>3.7986550712378004E-4</v>
      </c>
      <c r="Q420" s="150">
        <v>3.7986550712378004E-4</v>
      </c>
      <c r="R420" s="150">
        <v>3.7986550712378004E-4</v>
      </c>
      <c r="S420" s="150">
        <v>3.7986550712378004E-4</v>
      </c>
      <c r="T420" s="150">
        <v>3.7986550712378004E-4</v>
      </c>
      <c r="U420" s="150">
        <v>3.7986550712378004E-4</v>
      </c>
      <c r="V420" s="150">
        <v>3.7986550712378004E-4</v>
      </c>
      <c r="W420" s="150">
        <v>3.7986550712378004E-4</v>
      </c>
      <c r="X420" s="150">
        <v>3.7986550712378004E-4</v>
      </c>
    </row>
    <row r="421" spans="1:24">
      <c r="B421" s="4"/>
      <c r="C421" s="4"/>
      <c r="I421" s="4"/>
    </row>
    <row r="422" spans="1:24">
      <c r="A422" s="51" t="s">
        <v>338</v>
      </c>
      <c r="B422"/>
      <c r="C422"/>
      <c r="D422"/>
      <c r="E422"/>
      <c r="F422" t="s">
        <v>335</v>
      </c>
      <c r="G422"/>
      <c r="H422"/>
      <c r="I422"/>
      <c r="J422"/>
      <c r="K422"/>
      <c r="L422"/>
      <c r="M422"/>
      <c r="N422"/>
      <c r="O422"/>
      <c r="P422"/>
      <c r="Q422"/>
      <c r="R422"/>
      <c r="S422"/>
      <c r="T422"/>
      <c r="U422"/>
      <c r="V422"/>
      <c r="W422"/>
      <c r="X422"/>
    </row>
    <row r="423" spans="1:24">
      <c r="A423" s="112" t="s">
        <v>322</v>
      </c>
      <c r="B423" s="112" t="s">
        <v>319</v>
      </c>
      <c r="C423" s="112" t="s">
        <v>324</v>
      </c>
      <c r="D423" s="112" t="s">
        <v>325</v>
      </c>
      <c r="E423"/>
      <c r="F423"/>
      <c r="G423"/>
      <c r="H423"/>
      <c r="I423"/>
      <c r="J423"/>
      <c r="K423"/>
      <c r="L423"/>
      <c r="M423"/>
      <c r="N423"/>
      <c r="O423"/>
      <c r="P423"/>
      <c r="Q423"/>
      <c r="R423"/>
      <c r="S423"/>
      <c r="T423"/>
      <c r="U423"/>
      <c r="V423"/>
      <c r="W423"/>
      <c r="X423"/>
    </row>
    <row r="424" spans="1:24">
      <c r="A424" s="112" t="s">
        <v>321</v>
      </c>
      <c r="B424" s="112" t="s">
        <v>320</v>
      </c>
      <c r="C424" s="112" t="s">
        <v>323</v>
      </c>
      <c r="D424" s="112" t="s">
        <v>326</v>
      </c>
      <c r="E424" s="124">
        <v>1</v>
      </c>
      <c r="F424" s="124">
        <v>2</v>
      </c>
      <c r="G424" s="124">
        <v>3</v>
      </c>
      <c r="H424" s="124">
        <v>4</v>
      </c>
      <c r="I424" s="124">
        <v>5</v>
      </c>
      <c r="J424" s="124">
        <v>6</v>
      </c>
      <c r="K424" s="124">
        <v>7</v>
      </c>
      <c r="L424" s="124">
        <v>8</v>
      </c>
      <c r="M424" s="124">
        <v>9</v>
      </c>
      <c r="N424" s="124">
        <v>10</v>
      </c>
      <c r="O424" s="124">
        <v>11</v>
      </c>
      <c r="P424" s="124">
        <v>12</v>
      </c>
      <c r="Q424" s="124">
        <v>13</v>
      </c>
      <c r="R424" s="124">
        <v>14</v>
      </c>
      <c r="S424" s="124">
        <v>15</v>
      </c>
      <c r="T424" s="124">
        <v>16</v>
      </c>
      <c r="U424" s="124">
        <v>17</v>
      </c>
      <c r="V424" s="124">
        <v>18</v>
      </c>
      <c r="W424" s="124">
        <v>19</v>
      </c>
      <c r="X424" s="124">
        <v>20</v>
      </c>
    </row>
    <row r="425" spans="1:24">
      <c r="A425" s="173">
        <v>1000</v>
      </c>
      <c r="B425" s="174">
        <v>59.466281484474898</v>
      </c>
      <c r="C425" s="174">
        <v>0</v>
      </c>
      <c r="D425" s="175">
        <v>0.98</v>
      </c>
      <c r="E425" s="174">
        <v>0</v>
      </c>
      <c r="F425" s="174">
        <v>0</v>
      </c>
      <c r="G425" s="174">
        <v>0</v>
      </c>
      <c r="H425" s="174">
        <v>0</v>
      </c>
      <c r="I425" s="174">
        <v>0</v>
      </c>
      <c r="J425" s="174">
        <v>0</v>
      </c>
      <c r="K425" s="174">
        <v>0</v>
      </c>
      <c r="L425" s="174">
        <v>0</v>
      </c>
      <c r="M425" s="174">
        <v>0</v>
      </c>
      <c r="N425" s="174">
        <v>0</v>
      </c>
      <c r="O425" s="174">
        <v>0</v>
      </c>
      <c r="P425" s="174">
        <v>0</v>
      </c>
      <c r="Q425" s="174">
        <v>0</v>
      </c>
      <c r="R425" s="174">
        <v>0</v>
      </c>
      <c r="S425" s="174">
        <v>0</v>
      </c>
      <c r="T425" s="174">
        <v>0</v>
      </c>
      <c r="U425" s="174">
        <v>0</v>
      </c>
      <c r="V425" s="174">
        <v>0</v>
      </c>
      <c r="W425" s="174">
        <v>0</v>
      </c>
      <c r="X425" s="174">
        <v>0</v>
      </c>
    </row>
    <row r="426" spans="1:24">
      <c r="A426" s="190">
        <v>310</v>
      </c>
      <c r="B426" s="150">
        <v>1440000.92160059</v>
      </c>
      <c r="C426" s="150">
        <v>0</v>
      </c>
      <c r="D426" s="172">
        <v>0.64</v>
      </c>
      <c r="E426" s="150">
        <v>0</v>
      </c>
      <c r="F426" s="150">
        <v>0</v>
      </c>
      <c r="G426" s="150">
        <v>0</v>
      </c>
      <c r="H426" s="150">
        <v>0</v>
      </c>
      <c r="I426" s="150">
        <v>0</v>
      </c>
      <c r="J426" s="150">
        <v>0</v>
      </c>
      <c r="K426" s="150">
        <v>0</v>
      </c>
      <c r="L426" s="150">
        <v>0</v>
      </c>
      <c r="M426" s="150">
        <v>0</v>
      </c>
      <c r="N426" s="150">
        <v>0</v>
      </c>
      <c r="O426" s="150">
        <v>0</v>
      </c>
      <c r="P426" s="150">
        <v>0</v>
      </c>
      <c r="Q426" s="150">
        <v>0</v>
      </c>
      <c r="R426" s="150">
        <v>0</v>
      </c>
      <c r="S426" s="150">
        <v>0</v>
      </c>
      <c r="T426" s="150">
        <v>0</v>
      </c>
      <c r="U426" s="150">
        <v>0</v>
      </c>
      <c r="V426" s="150">
        <v>0</v>
      </c>
      <c r="W426" s="150">
        <v>0</v>
      </c>
      <c r="X426" s="150">
        <v>0</v>
      </c>
    </row>
    <row r="427" spans="1:24">
      <c r="A427" s="190">
        <v>320</v>
      </c>
      <c r="B427" s="150">
        <v>1280000</v>
      </c>
      <c r="C427" s="150">
        <v>0</v>
      </c>
      <c r="D427" s="172">
        <v>0.68</v>
      </c>
      <c r="E427" s="150">
        <v>0</v>
      </c>
      <c r="F427" s="150">
        <v>0</v>
      </c>
      <c r="G427" s="150">
        <v>0</v>
      </c>
      <c r="H427" s="150">
        <v>0</v>
      </c>
      <c r="I427" s="150">
        <v>0</v>
      </c>
      <c r="J427" s="150">
        <v>0</v>
      </c>
      <c r="K427" s="150">
        <v>0</v>
      </c>
      <c r="L427" s="150">
        <v>0</v>
      </c>
      <c r="M427" s="150">
        <v>0</v>
      </c>
      <c r="N427" s="150">
        <v>0</v>
      </c>
      <c r="O427" s="150">
        <v>0</v>
      </c>
      <c r="P427" s="150">
        <v>0</v>
      </c>
      <c r="Q427" s="150">
        <v>0</v>
      </c>
      <c r="R427" s="150">
        <v>0</v>
      </c>
      <c r="S427" s="150">
        <v>0</v>
      </c>
      <c r="T427" s="150">
        <v>0</v>
      </c>
      <c r="U427" s="150">
        <v>0</v>
      </c>
      <c r="V427" s="150">
        <v>0</v>
      </c>
      <c r="W427" s="150">
        <v>0</v>
      </c>
      <c r="X427" s="150">
        <v>0</v>
      </c>
    </row>
    <row r="428" spans="1:24">
      <c r="A428" s="190">
        <v>330</v>
      </c>
      <c r="B428" s="150">
        <v>1169999.8011000338</v>
      </c>
      <c r="C428" s="150">
        <v>0</v>
      </c>
      <c r="D428" s="172">
        <v>0.72</v>
      </c>
      <c r="E428" s="150">
        <v>0</v>
      </c>
      <c r="F428" s="150">
        <v>0</v>
      </c>
      <c r="G428" s="150">
        <v>0</v>
      </c>
      <c r="H428" s="150">
        <v>0</v>
      </c>
      <c r="I428" s="150">
        <v>0</v>
      </c>
      <c r="J428" s="150">
        <v>0</v>
      </c>
      <c r="K428" s="150">
        <v>0</v>
      </c>
      <c r="L428" s="150">
        <v>0</v>
      </c>
      <c r="M428" s="150">
        <v>0</v>
      </c>
      <c r="N428" s="150">
        <v>0</v>
      </c>
      <c r="O428" s="150">
        <v>0</v>
      </c>
      <c r="P428" s="150">
        <v>0</v>
      </c>
      <c r="Q428" s="150">
        <v>0</v>
      </c>
      <c r="R428" s="150">
        <v>0</v>
      </c>
      <c r="S428" s="150">
        <v>0</v>
      </c>
      <c r="T428" s="150">
        <v>0</v>
      </c>
      <c r="U428" s="150">
        <v>0</v>
      </c>
      <c r="V428" s="150">
        <v>0</v>
      </c>
      <c r="W428" s="150">
        <v>0</v>
      </c>
      <c r="X428" s="150">
        <v>0</v>
      </c>
    </row>
    <row r="429" spans="1:24">
      <c r="A429" s="190">
        <v>340</v>
      </c>
      <c r="B429" s="150">
        <v>1090000.2289000482</v>
      </c>
      <c r="C429" s="150">
        <v>0</v>
      </c>
      <c r="D429" s="172">
        <v>0.76</v>
      </c>
      <c r="E429" s="150">
        <v>0</v>
      </c>
      <c r="F429" s="150">
        <v>0</v>
      </c>
      <c r="G429" s="150">
        <v>0</v>
      </c>
      <c r="H429" s="150">
        <v>0</v>
      </c>
      <c r="I429" s="150">
        <v>0</v>
      </c>
      <c r="J429" s="150">
        <v>0</v>
      </c>
      <c r="K429" s="150">
        <v>0</v>
      </c>
      <c r="L429" s="150">
        <v>0</v>
      </c>
      <c r="M429" s="150">
        <v>0</v>
      </c>
      <c r="N429" s="150">
        <v>0</v>
      </c>
      <c r="O429" s="150">
        <v>0</v>
      </c>
      <c r="P429" s="150">
        <v>0</v>
      </c>
      <c r="Q429" s="150">
        <v>0</v>
      </c>
      <c r="R429" s="150">
        <v>0</v>
      </c>
      <c r="S429" s="150">
        <v>0</v>
      </c>
      <c r="T429" s="150">
        <v>0</v>
      </c>
      <c r="U429" s="150">
        <v>0</v>
      </c>
      <c r="V429" s="150">
        <v>0</v>
      </c>
      <c r="W429" s="150">
        <v>0</v>
      </c>
      <c r="X429" s="150">
        <v>0</v>
      </c>
    </row>
    <row r="430" spans="1:24">
      <c r="A430" s="190">
        <v>350</v>
      </c>
      <c r="B430" s="150">
        <v>1040000.4992002395</v>
      </c>
      <c r="C430" s="150">
        <v>0</v>
      </c>
      <c r="D430" s="172">
        <v>0.8</v>
      </c>
      <c r="E430" s="150">
        <v>0</v>
      </c>
      <c r="F430" s="150">
        <v>0</v>
      </c>
      <c r="G430" s="150">
        <v>0</v>
      </c>
      <c r="H430" s="150">
        <v>0</v>
      </c>
      <c r="I430" s="150">
        <v>0</v>
      </c>
      <c r="J430" s="150">
        <v>0</v>
      </c>
      <c r="K430" s="150">
        <v>0</v>
      </c>
      <c r="L430" s="150">
        <v>0</v>
      </c>
      <c r="M430" s="150">
        <v>0</v>
      </c>
      <c r="N430" s="150">
        <v>0</v>
      </c>
      <c r="O430" s="150">
        <v>0</v>
      </c>
      <c r="P430" s="150">
        <v>0</v>
      </c>
      <c r="Q430" s="150">
        <v>0</v>
      </c>
      <c r="R430" s="150">
        <v>0</v>
      </c>
      <c r="S430" s="150">
        <v>0</v>
      </c>
      <c r="T430" s="150">
        <v>0</v>
      </c>
      <c r="U430" s="150">
        <v>0</v>
      </c>
      <c r="V430" s="150">
        <v>0</v>
      </c>
      <c r="W430" s="150">
        <v>0</v>
      </c>
      <c r="X430" s="150">
        <v>0</v>
      </c>
    </row>
    <row r="431" spans="1:24">
      <c r="A431" s="190">
        <v>370</v>
      </c>
      <c r="B431" s="150">
        <v>697000.11152001785</v>
      </c>
      <c r="C431" s="150">
        <v>0</v>
      </c>
      <c r="D431" s="172">
        <v>0.84</v>
      </c>
      <c r="E431" s="150">
        <v>0</v>
      </c>
      <c r="F431" s="150">
        <v>0</v>
      </c>
      <c r="G431" s="150">
        <v>0</v>
      </c>
      <c r="H431" s="150">
        <v>0</v>
      </c>
      <c r="I431" s="150">
        <v>0</v>
      </c>
      <c r="J431" s="150">
        <v>0</v>
      </c>
      <c r="K431" s="150">
        <v>0</v>
      </c>
      <c r="L431" s="150">
        <v>0</v>
      </c>
      <c r="M431" s="150">
        <v>0</v>
      </c>
      <c r="N431" s="150">
        <v>0</v>
      </c>
      <c r="O431" s="150">
        <v>0</v>
      </c>
      <c r="P431" s="150">
        <v>0</v>
      </c>
      <c r="Q431" s="150">
        <v>0</v>
      </c>
      <c r="R431" s="150">
        <v>0</v>
      </c>
      <c r="S431" s="150">
        <v>0</v>
      </c>
      <c r="T431" s="150">
        <v>0</v>
      </c>
      <c r="U431" s="150">
        <v>0</v>
      </c>
      <c r="V431" s="150">
        <v>0</v>
      </c>
      <c r="W431" s="150">
        <v>0</v>
      </c>
      <c r="X431" s="150">
        <v>0</v>
      </c>
    </row>
    <row r="432" spans="1:24">
      <c r="A432" s="190">
        <v>390</v>
      </c>
      <c r="B432" s="150">
        <v>149999.9250000375</v>
      </c>
      <c r="C432" s="150">
        <v>0</v>
      </c>
      <c r="D432" s="172">
        <v>0.88</v>
      </c>
      <c r="E432" s="150">
        <v>0</v>
      </c>
      <c r="F432" s="150">
        <v>0</v>
      </c>
      <c r="G432" s="150">
        <v>0</v>
      </c>
      <c r="H432" s="150">
        <v>0</v>
      </c>
      <c r="I432" s="150">
        <v>0</v>
      </c>
      <c r="J432" s="150">
        <v>0</v>
      </c>
      <c r="K432" s="150">
        <v>0</v>
      </c>
      <c r="L432" s="150">
        <v>0</v>
      </c>
      <c r="M432" s="150">
        <v>0</v>
      </c>
      <c r="N432" s="150">
        <v>0</v>
      </c>
      <c r="O432" s="150">
        <v>0</v>
      </c>
      <c r="P432" s="150">
        <v>0</v>
      </c>
      <c r="Q432" s="150">
        <v>0</v>
      </c>
      <c r="R432" s="150">
        <v>0</v>
      </c>
      <c r="S432" s="150">
        <v>0</v>
      </c>
      <c r="T432" s="150">
        <v>0</v>
      </c>
      <c r="U432" s="150">
        <v>0</v>
      </c>
      <c r="V432" s="150">
        <v>0</v>
      </c>
      <c r="W432" s="150">
        <v>0</v>
      </c>
      <c r="X432" s="150">
        <v>0</v>
      </c>
    </row>
    <row r="433" spans="1:24">
      <c r="A433" s="190">
        <v>410</v>
      </c>
      <c r="B433" s="150">
        <v>67399.978432006901</v>
      </c>
      <c r="C433" s="150">
        <v>0</v>
      </c>
      <c r="D433" s="172">
        <v>0.91599999999999993</v>
      </c>
      <c r="E433" s="150">
        <v>0</v>
      </c>
      <c r="F433" s="150">
        <v>0</v>
      </c>
      <c r="G433" s="150">
        <v>0</v>
      </c>
      <c r="H433" s="150">
        <v>0</v>
      </c>
      <c r="I433" s="150">
        <v>0</v>
      </c>
      <c r="J433" s="150">
        <v>0</v>
      </c>
      <c r="K433" s="150">
        <v>0</v>
      </c>
      <c r="L433" s="150">
        <v>0</v>
      </c>
      <c r="M433" s="150">
        <v>0</v>
      </c>
      <c r="N433" s="150">
        <v>0</v>
      </c>
      <c r="O433" s="150">
        <v>0</v>
      </c>
      <c r="P433" s="150">
        <v>0</v>
      </c>
      <c r="Q433" s="150">
        <v>0</v>
      </c>
      <c r="R433" s="150">
        <v>0</v>
      </c>
      <c r="S433" s="150">
        <v>0</v>
      </c>
      <c r="T433" s="150">
        <v>0</v>
      </c>
      <c r="U433" s="150">
        <v>0</v>
      </c>
      <c r="V433" s="150">
        <v>0</v>
      </c>
      <c r="W433" s="150">
        <v>0</v>
      </c>
      <c r="X433" s="150">
        <v>0</v>
      </c>
    </row>
    <row r="434" spans="1:24">
      <c r="A434" s="190">
        <v>430</v>
      </c>
      <c r="B434" s="150">
        <v>39200.006272001003</v>
      </c>
      <c r="C434" s="150">
        <v>0</v>
      </c>
      <c r="D434" s="172">
        <v>0.94799999999999995</v>
      </c>
      <c r="E434" s="150">
        <v>0</v>
      </c>
      <c r="F434" s="150">
        <v>0</v>
      </c>
      <c r="G434" s="150">
        <v>0</v>
      </c>
      <c r="H434" s="150">
        <v>0</v>
      </c>
      <c r="I434" s="150">
        <v>0</v>
      </c>
      <c r="J434" s="150">
        <v>0</v>
      </c>
      <c r="K434" s="150">
        <v>0</v>
      </c>
      <c r="L434" s="150">
        <v>0</v>
      </c>
      <c r="M434" s="150">
        <v>0</v>
      </c>
      <c r="N434" s="150">
        <v>0</v>
      </c>
      <c r="O434" s="150">
        <v>0</v>
      </c>
      <c r="P434" s="150">
        <v>0</v>
      </c>
      <c r="Q434" s="150">
        <v>0</v>
      </c>
      <c r="R434" s="150">
        <v>0</v>
      </c>
      <c r="S434" s="150">
        <v>0</v>
      </c>
      <c r="T434" s="150">
        <v>0</v>
      </c>
      <c r="U434" s="150">
        <v>0</v>
      </c>
      <c r="V434" s="150">
        <v>0</v>
      </c>
      <c r="W434" s="150">
        <v>0</v>
      </c>
      <c r="X434" s="150">
        <v>0</v>
      </c>
    </row>
    <row r="435" spans="1:24">
      <c r="A435" s="190">
        <v>450</v>
      </c>
      <c r="B435" s="150">
        <v>25499.991075003123</v>
      </c>
      <c r="C435" s="150">
        <v>0</v>
      </c>
      <c r="D435" s="172">
        <v>0.98</v>
      </c>
      <c r="E435" s="150">
        <v>0</v>
      </c>
      <c r="F435" s="150">
        <v>0</v>
      </c>
      <c r="G435" s="150">
        <v>0</v>
      </c>
      <c r="H435" s="150">
        <v>0</v>
      </c>
      <c r="I435" s="150">
        <v>0</v>
      </c>
      <c r="J435" s="150">
        <v>0</v>
      </c>
      <c r="K435" s="150">
        <v>0</v>
      </c>
      <c r="L435" s="150">
        <v>0</v>
      </c>
      <c r="M435" s="150">
        <v>0</v>
      </c>
      <c r="N435" s="150">
        <v>0</v>
      </c>
      <c r="O435" s="150">
        <v>0</v>
      </c>
      <c r="P435" s="150">
        <v>0</v>
      </c>
      <c r="Q435" s="150">
        <v>0</v>
      </c>
      <c r="R435" s="150">
        <v>0</v>
      </c>
      <c r="S435" s="150">
        <v>0</v>
      </c>
      <c r="T435" s="150">
        <v>0</v>
      </c>
      <c r="U435" s="150">
        <v>0</v>
      </c>
      <c r="V435" s="150">
        <v>0</v>
      </c>
      <c r="W435" s="150">
        <v>0</v>
      </c>
      <c r="X435" s="150">
        <v>0</v>
      </c>
    </row>
    <row r="436" spans="1:24">
      <c r="A436" s="190">
        <v>470</v>
      </c>
      <c r="B436" s="150">
        <v>17200.010320006193</v>
      </c>
      <c r="C436" s="150">
        <v>0</v>
      </c>
      <c r="D436" s="172">
        <v>0.98799999999999999</v>
      </c>
      <c r="E436" s="150">
        <v>0</v>
      </c>
      <c r="F436" s="150">
        <v>0</v>
      </c>
      <c r="G436" s="150">
        <v>0</v>
      </c>
      <c r="H436" s="150">
        <v>0</v>
      </c>
      <c r="I436" s="150">
        <v>0</v>
      </c>
      <c r="J436" s="150">
        <v>0</v>
      </c>
      <c r="K436" s="150">
        <v>0</v>
      </c>
      <c r="L436" s="150">
        <v>0</v>
      </c>
      <c r="M436" s="150">
        <v>0</v>
      </c>
      <c r="N436" s="150">
        <v>0</v>
      </c>
      <c r="O436" s="150">
        <v>0</v>
      </c>
      <c r="P436" s="150">
        <v>0</v>
      </c>
      <c r="Q436" s="150">
        <v>0</v>
      </c>
      <c r="R436" s="150">
        <v>0</v>
      </c>
      <c r="S436" s="150">
        <v>0</v>
      </c>
      <c r="T436" s="150">
        <v>0</v>
      </c>
      <c r="U436" s="150">
        <v>0</v>
      </c>
      <c r="V436" s="150">
        <v>0</v>
      </c>
      <c r="W436" s="150">
        <v>0</v>
      </c>
      <c r="X436" s="150">
        <v>0</v>
      </c>
    </row>
    <row r="437" spans="1:24">
      <c r="A437" s="190">
        <v>490</v>
      </c>
      <c r="B437" s="150">
        <v>12699.993142003703</v>
      </c>
      <c r="C437" s="150">
        <v>0</v>
      </c>
      <c r="D437" s="172">
        <v>0.996</v>
      </c>
      <c r="E437" s="150">
        <v>0</v>
      </c>
      <c r="F437" s="150">
        <v>0</v>
      </c>
      <c r="G437" s="150">
        <v>0</v>
      </c>
      <c r="H437" s="150">
        <v>0</v>
      </c>
      <c r="I437" s="150">
        <v>0</v>
      </c>
      <c r="J437" s="150">
        <v>0</v>
      </c>
      <c r="K437" s="150">
        <v>0</v>
      </c>
      <c r="L437" s="150">
        <v>0</v>
      </c>
      <c r="M437" s="150">
        <v>0</v>
      </c>
      <c r="N437" s="150">
        <v>0</v>
      </c>
      <c r="O437" s="150">
        <v>0</v>
      </c>
      <c r="P437" s="150">
        <v>0</v>
      </c>
      <c r="Q437" s="150">
        <v>0</v>
      </c>
      <c r="R437" s="150">
        <v>0</v>
      </c>
      <c r="S437" s="150">
        <v>0</v>
      </c>
      <c r="T437" s="150">
        <v>0</v>
      </c>
      <c r="U437" s="150">
        <v>0</v>
      </c>
      <c r="V437" s="150">
        <v>0</v>
      </c>
      <c r="W437" s="150">
        <v>0</v>
      </c>
      <c r="X437" s="150">
        <v>0</v>
      </c>
    </row>
    <row r="438" spans="1:24">
      <c r="A438" s="190">
        <v>510</v>
      </c>
      <c r="B438" s="150">
        <v>9699.979630042777</v>
      </c>
      <c r="C438" s="150">
        <v>0</v>
      </c>
      <c r="D438" s="172">
        <v>1</v>
      </c>
      <c r="E438" s="150">
        <v>0</v>
      </c>
      <c r="F438" s="150">
        <v>0</v>
      </c>
      <c r="G438" s="150">
        <v>0</v>
      </c>
      <c r="H438" s="150">
        <v>0</v>
      </c>
      <c r="I438" s="150">
        <v>0</v>
      </c>
      <c r="J438" s="150">
        <v>0</v>
      </c>
      <c r="K438" s="150">
        <v>0</v>
      </c>
      <c r="L438" s="150">
        <v>0</v>
      </c>
      <c r="M438" s="150">
        <v>0</v>
      </c>
      <c r="N438" s="150">
        <v>0</v>
      </c>
      <c r="O438" s="150">
        <v>0</v>
      </c>
      <c r="P438" s="150">
        <v>0</v>
      </c>
      <c r="Q438" s="150">
        <v>0</v>
      </c>
      <c r="R438" s="150">
        <v>0</v>
      </c>
      <c r="S438" s="150">
        <v>0</v>
      </c>
      <c r="T438" s="150">
        <v>0</v>
      </c>
      <c r="U438" s="150">
        <v>0</v>
      </c>
      <c r="V438" s="150">
        <v>0</v>
      </c>
      <c r="W438" s="150">
        <v>0</v>
      </c>
      <c r="X438" s="150">
        <v>0</v>
      </c>
    </row>
    <row r="439" spans="1:24">
      <c r="A439" s="190">
        <v>530</v>
      </c>
      <c r="B439" s="150">
        <v>7849.9713476045818</v>
      </c>
      <c r="C439" s="150">
        <v>0</v>
      </c>
      <c r="D439" s="172">
        <v>1</v>
      </c>
      <c r="E439" s="150">
        <v>0</v>
      </c>
      <c r="F439" s="150">
        <v>0</v>
      </c>
      <c r="G439" s="150">
        <v>0</v>
      </c>
      <c r="H439" s="150">
        <v>0</v>
      </c>
      <c r="I439" s="150">
        <v>0</v>
      </c>
      <c r="J439" s="150">
        <v>0</v>
      </c>
      <c r="K439" s="150">
        <v>0</v>
      </c>
      <c r="L439" s="150">
        <v>0</v>
      </c>
      <c r="M439" s="150">
        <v>0</v>
      </c>
      <c r="N439" s="150">
        <v>0</v>
      </c>
      <c r="O439" s="150">
        <v>0</v>
      </c>
      <c r="P439" s="150">
        <v>0</v>
      </c>
      <c r="Q439" s="150">
        <v>0</v>
      </c>
      <c r="R439" s="150">
        <v>0</v>
      </c>
      <c r="S439" s="150">
        <v>0</v>
      </c>
      <c r="T439" s="150">
        <v>0</v>
      </c>
      <c r="U439" s="150">
        <v>0</v>
      </c>
      <c r="V439" s="150">
        <v>0</v>
      </c>
      <c r="W439" s="150">
        <v>0</v>
      </c>
      <c r="X439" s="150">
        <v>0</v>
      </c>
    </row>
    <row r="440" spans="1:24">
      <c r="A440" s="190">
        <v>550</v>
      </c>
      <c r="B440" s="150">
        <v>6389.9805105594432</v>
      </c>
      <c r="C440" s="150">
        <v>0</v>
      </c>
      <c r="D440" s="172">
        <v>1</v>
      </c>
      <c r="E440" s="150">
        <v>0</v>
      </c>
      <c r="F440" s="150">
        <v>0</v>
      </c>
      <c r="G440" s="150">
        <v>0</v>
      </c>
      <c r="H440" s="150">
        <v>0</v>
      </c>
      <c r="I440" s="150">
        <v>0</v>
      </c>
      <c r="J440" s="150">
        <v>0</v>
      </c>
      <c r="K440" s="150">
        <v>0</v>
      </c>
      <c r="L440" s="150">
        <v>0</v>
      </c>
      <c r="M440" s="150">
        <v>0</v>
      </c>
      <c r="N440" s="150">
        <v>0</v>
      </c>
      <c r="O440" s="150">
        <v>0</v>
      </c>
      <c r="P440" s="150">
        <v>0</v>
      </c>
      <c r="Q440" s="150">
        <v>0</v>
      </c>
      <c r="R440" s="150">
        <v>0</v>
      </c>
      <c r="S440" s="150">
        <v>0</v>
      </c>
      <c r="T440" s="150">
        <v>0</v>
      </c>
      <c r="U440" s="150">
        <v>0</v>
      </c>
      <c r="V440" s="150">
        <v>0</v>
      </c>
      <c r="W440" s="150">
        <v>0</v>
      </c>
      <c r="X440" s="150">
        <v>0</v>
      </c>
    </row>
    <row r="441" spans="1:24">
      <c r="A441" s="190">
        <v>590</v>
      </c>
      <c r="B441" s="150">
        <v>4490.0030083020156</v>
      </c>
      <c r="C441" s="150">
        <v>0</v>
      </c>
      <c r="D441" s="172">
        <v>1</v>
      </c>
      <c r="E441" s="150">
        <v>0</v>
      </c>
      <c r="F441" s="150">
        <v>0</v>
      </c>
      <c r="G441" s="150">
        <v>0</v>
      </c>
      <c r="H441" s="150">
        <v>0</v>
      </c>
      <c r="I441" s="150">
        <v>0</v>
      </c>
      <c r="J441" s="150">
        <v>0</v>
      </c>
      <c r="K441" s="150">
        <v>0</v>
      </c>
      <c r="L441" s="150">
        <v>0</v>
      </c>
      <c r="M441" s="150">
        <v>0</v>
      </c>
      <c r="N441" s="150">
        <v>0</v>
      </c>
      <c r="O441" s="150">
        <v>0</v>
      </c>
      <c r="P441" s="150">
        <v>0</v>
      </c>
      <c r="Q441" s="150">
        <v>0</v>
      </c>
      <c r="R441" s="150">
        <v>0</v>
      </c>
      <c r="S441" s="150">
        <v>0</v>
      </c>
      <c r="T441" s="150">
        <v>0</v>
      </c>
      <c r="U441" s="150">
        <v>0</v>
      </c>
      <c r="V441" s="150">
        <v>0</v>
      </c>
      <c r="W441" s="150">
        <v>0</v>
      </c>
      <c r="X441" s="150">
        <v>0</v>
      </c>
    </row>
    <row r="442" spans="1:24">
      <c r="A442" s="190">
        <v>630</v>
      </c>
      <c r="B442" s="150">
        <v>3271.2129984919707</v>
      </c>
      <c r="C442" s="150">
        <v>0</v>
      </c>
      <c r="D442" s="172">
        <v>1</v>
      </c>
      <c r="E442" s="150">
        <v>0</v>
      </c>
      <c r="F442" s="150">
        <v>0</v>
      </c>
      <c r="G442" s="150">
        <v>0</v>
      </c>
      <c r="H442" s="150">
        <v>0</v>
      </c>
      <c r="I442" s="150">
        <v>0</v>
      </c>
      <c r="J442" s="150">
        <v>0</v>
      </c>
      <c r="K442" s="150">
        <v>0</v>
      </c>
      <c r="L442" s="150">
        <v>0</v>
      </c>
      <c r="M442" s="150">
        <v>0</v>
      </c>
      <c r="N442" s="150">
        <v>0</v>
      </c>
      <c r="O442" s="150">
        <v>0</v>
      </c>
      <c r="P442" s="150">
        <v>0</v>
      </c>
      <c r="Q442" s="150">
        <v>0</v>
      </c>
      <c r="R442" s="150">
        <v>0</v>
      </c>
      <c r="S442" s="150">
        <v>0</v>
      </c>
      <c r="T442" s="150">
        <v>0</v>
      </c>
      <c r="U442" s="150">
        <v>0</v>
      </c>
      <c r="V442" s="150">
        <v>0</v>
      </c>
      <c r="W442" s="150">
        <v>0</v>
      </c>
      <c r="X442" s="150">
        <v>0</v>
      </c>
    </row>
    <row r="443" spans="1:24">
      <c r="A443" s="190">
        <v>670</v>
      </c>
      <c r="B443" s="150">
        <v>2387.843013648911</v>
      </c>
      <c r="C443" s="150">
        <v>0</v>
      </c>
      <c r="D443" s="172">
        <v>1</v>
      </c>
      <c r="E443" s="150">
        <v>0</v>
      </c>
      <c r="F443" s="150">
        <v>0</v>
      </c>
      <c r="G443" s="150">
        <v>0</v>
      </c>
      <c r="H443" s="150">
        <v>0</v>
      </c>
      <c r="I443" s="150">
        <v>0</v>
      </c>
      <c r="J443" s="150">
        <v>0</v>
      </c>
      <c r="K443" s="150">
        <v>0</v>
      </c>
      <c r="L443" s="150">
        <v>0</v>
      </c>
      <c r="M443" s="150">
        <v>0</v>
      </c>
      <c r="N443" s="150">
        <v>0</v>
      </c>
      <c r="O443" s="150">
        <v>0</v>
      </c>
      <c r="P443" s="150">
        <v>0</v>
      </c>
      <c r="Q443" s="150">
        <v>0</v>
      </c>
      <c r="R443" s="150">
        <v>0</v>
      </c>
      <c r="S443" s="150">
        <v>0</v>
      </c>
      <c r="T443" s="150">
        <v>0</v>
      </c>
      <c r="U443" s="150">
        <v>0</v>
      </c>
      <c r="V443" s="150">
        <v>0</v>
      </c>
      <c r="W443" s="150">
        <v>0</v>
      </c>
      <c r="X443" s="150">
        <v>0</v>
      </c>
    </row>
    <row r="444" spans="1:24">
      <c r="A444" s="190">
        <v>710</v>
      </c>
      <c r="B444" s="150">
        <v>1775.9497335187427</v>
      </c>
      <c r="C444" s="150">
        <v>0</v>
      </c>
      <c r="D444" s="172">
        <v>0.998</v>
      </c>
      <c r="E444" s="150">
        <v>0</v>
      </c>
      <c r="F444" s="150">
        <v>0</v>
      </c>
      <c r="G444" s="150">
        <v>0</v>
      </c>
      <c r="H444" s="150">
        <v>0</v>
      </c>
      <c r="I444" s="150">
        <v>0</v>
      </c>
      <c r="J444" s="150">
        <v>0</v>
      </c>
      <c r="K444" s="150">
        <v>0</v>
      </c>
      <c r="L444" s="150">
        <v>0</v>
      </c>
      <c r="M444" s="150">
        <v>0</v>
      </c>
      <c r="N444" s="150">
        <v>0</v>
      </c>
      <c r="O444" s="150">
        <v>0</v>
      </c>
      <c r="P444" s="150">
        <v>0</v>
      </c>
      <c r="Q444" s="150">
        <v>0</v>
      </c>
      <c r="R444" s="150">
        <v>0</v>
      </c>
      <c r="S444" s="150">
        <v>0</v>
      </c>
      <c r="T444" s="150">
        <v>0</v>
      </c>
      <c r="U444" s="150">
        <v>0</v>
      </c>
      <c r="V444" s="150">
        <v>0</v>
      </c>
      <c r="W444" s="150">
        <v>0</v>
      </c>
      <c r="X444" s="150">
        <v>0</v>
      </c>
    </row>
    <row r="445" spans="1:24">
      <c r="A445" s="190">
        <v>730</v>
      </c>
      <c r="B445" s="150">
        <v>1540</v>
      </c>
      <c r="C445" s="150">
        <v>0</v>
      </c>
      <c r="D445" s="172">
        <v>0.99400000000000011</v>
      </c>
      <c r="E445" s="150">
        <v>0</v>
      </c>
      <c r="F445" s="150">
        <v>0</v>
      </c>
      <c r="G445" s="150">
        <v>0</v>
      </c>
      <c r="H445" s="150">
        <v>0</v>
      </c>
      <c r="I445" s="150">
        <v>0</v>
      </c>
      <c r="J445" s="150">
        <v>0</v>
      </c>
      <c r="K445" s="150">
        <v>0</v>
      </c>
      <c r="L445" s="150">
        <v>0</v>
      </c>
      <c r="M445" s="150">
        <v>0</v>
      </c>
      <c r="N445" s="150">
        <v>0</v>
      </c>
      <c r="O445" s="150">
        <v>0</v>
      </c>
      <c r="P445" s="150">
        <v>0</v>
      </c>
      <c r="Q445" s="150">
        <v>0</v>
      </c>
      <c r="R445" s="150">
        <v>0</v>
      </c>
      <c r="S445" s="150">
        <v>0</v>
      </c>
      <c r="T445" s="150">
        <v>0</v>
      </c>
      <c r="U445" s="150">
        <v>0</v>
      </c>
      <c r="V445" s="150">
        <v>0</v>
      </c>
      <c r="W445" s="150">
        <v>0</v>
      </c>
      <c r="X445" s="150">
        <v>0</v>
      </c>
    </row>
    <row r="446" spans="1:24">
      <c r="A446" s="190">
        <v>750</v>
      </c>
      <c r="B446" s="150">
        <v>1300</v>
      </c>
      <c r="C446" s="150">
        <v>0</v>
      </c>
      <c r="D446" s="172">
        <v>0.99</v>
      </c>
      <c r="E446" s="150">
        <v>0</v>
      </c>
      <c r="F446" s="150">
        <v>0</v>
      </c>
      <c r="G446" s="150">
        <v>0</v>
      </c>
      <c r="H446" s="150">
        <v>0</v>
      </c>
      <c r="I446" s="150">
        <v>0</v>
      </c>
      <c r="J446" s="150">
        <v>0</v>
      </c>
      <c r="K446" s="150">
        <v>0</v>
      </c>
      <c r="L446" s="150">
        <v>0</v>
      </c>
      <c r="M446" s="150">
        <v>0</v>
      </c>
      <c r="N446" s="150">
        <v>0</v>
      </c>
      <c r="O446" s="150">
        <v>0</v>
      </c>
      <c r="P446" s="150">
        <v>0</v>
      </c>
      <c r="Q446" s="150">
        <v>0</v>
      </c>
      <c r="R446" s="150">
        <v>0</v>
      </c>
      <c r="S446" s="150">
        <v>0</v>
      </c>
      <c r="T446" s="150">
        <v>0</v>
      </c>
      <c r="U446" s="150">
        <v>0</v>
      </c>
      <c r="V446" s="150">
        <v>0</v>
      </c>
      <c r="W446" s="150">
        <v>0</v>
      </c>
      <c r="X446" s="150">
        <v>0</v>
      </c>
    </row>
    <row r="447" spans="1:24">
      <c r="A447" s="190">
        <v>770</v>
      </c>
      <c r="B447" s="150">
        <v>1100</v>
      </c>
      <c r="C447" s="150">
        <v>0</v>
      </c>
      <c r="D447" s="172">
        <v>0.99</v>
      </c>
      <c r="E447" s="150">
        <v>0</v>
      </c>
      <c r="F447" s="150">
        <v>0</v>
      </c>
      <c r="G447" s="150">
        <v>0</v>
      </c>
      <c r="H447" s="150">
        <v>0</v>
      </c>
      <c r="I447" s="150">
        <v>0</v>
      </c>
      <c r="J447" s="150">
        <v>0</v>
      </c>
      <c r="K447" s="150">
        <v>0</v>
      </c>
      <c r="L447" s="150">
        <v>0</v>
      </c>
      <c r="M447" s="150">
        <v>0</v>
      </c>
      <c r="N447" s="150">
        <v>0</v>
      </c>
      <c r="O447" s="150">
        <v>0</v>
      </c>
      <c r="P447" s="150">
        <v>0</v>
      </c>
      <c r="Q447" s="150">
        <v>0</v>
      </c>
      <c r="R447" s="150">
        <v>0</v>
      </c>
      <c r="S447" s="150">
        <v>0</v>
      </c>
      <c r="T447" s="150">
        <v>0</v>
      </c>
      <c r="U447" s="150">
        <v>0</v>
      </c>
      <c r="V447" s="150">
        <v>0</v>
      </c>
      <c r="W447" s="150">
        <v>0</v>
      </c>
      <c r="X447" s="150">
        <v>0</v>
      </c>
    </row>
    <row r="448" spans="1:24">
      <c r="A448" s="190">
        <v>790</v>
      </c>
      <c r="B448" s="150">
        <v>927</v>
      </c>
      <c r="C448" s="150">
        <v>0</v>
      </c>
      <c r="D448" s="172">
        <v>0.99</v>
      </c>
      <c r="E448" s="150">
        <v>0</v>
      </c>
      <c r="F448" s="150">
        <v>0</v>
      </c>
      <c r="G448" s="150">
        <v>0</v>
      </c>
      <c r="H448" s="150">
        <v>0</v>
      </c>
      <c r="I448" s="150">
        <v>0</v>
      </c>
      <c r="J448" s="150">
        <v>0</v>
      </c>
      <c r="K448" s="150">
        <v>0</v>
      </c>
      <c r="L448" s="150">
        <v>0</v>
      </c>
      <c r="M448" s="150">
        <v>0</v>
      </c>
      <c r="N448" s="150">
        <v>0</v>
      </c>
      <c r="O448" s="150">
        <v>0</v>
      </c>
      <c r="P448" s="150">
        <v>0</v>
      </c>
      <c r="Q448" s="150">
        <v>0</v>
      </c>
      <c r="R448" s="150">
        <v>0</v>
      </c>
      <c r="S448" s="150">
        <v>0</v>
      </c>
      <c r="T448" s="150">
        <v>0</v>
      </c>
      <c r="U448" s="150">
        <v>0</v>
      </c>
      <c r="V448" s="150">
        <v>0</v>
      </c>
      <c r="W448" s="150">
        <v>0</v>
      </c>
      <c r="X448" s="150">
        <v>0</v>
      </c>
    </row>
    <row r="449" spans="1:24">
      <c r="A449" s="190">
        <v>810</v>
      </c>
      <c r="B449" s="150">
        <v>707</v>
      </c>
      <c r="C449" s="150">
        <v>0</v>
      </c>
      <c r="D449" s="172">
        <v>0.9880000000000001</v>
      </c>
      <c r="E449" s="150">
        <v>-1.5770766153643708E-13</v>
      </c>
      <c r="F449" s="150">
        <v>3.8124613905438678E-13</v>
      </c>
      <c r="G449" s="150">
        <v>-3.2661741054463222E-13</v>
      </c>
      <c r="H449" s="150">
        <v>5.4555476647975362E-14</v>
      </c>
      <c r="I449" s="150">
        <v>2.2718161382411761E-13</v>
      </c>
      <c r="J449" s="150">
        <v>-3.1642948552050409E-13</v>
      </c>
      <c r="K449" s="150">
        <v>1.6788406185474314E-13</v>
      </c>
      <c r="L449" s="150">
        <v>8.2761414965370088E-14</v>
      </c>
      <c r="M449" s="150">
        <v>-2.3508935217798245E-13</v>
      </c>
      <c r="N449" s="150">
        <v>1.8323570039414051E-13</v>
      </c>
      <c r="O449" s="150">
        <v>9.0524661868623618E-15</v>
      </c>
      <c r="P449" s="150">
        <v>-1.7230633012658167E-13</v>
      </c>
      <c r="Q449" s="150">
        <v>1.7542154439337976E-13</v>
      </c>
      <c r="R449" s="150">
        <v>-2.9463929264498865E-14</v>
      </c>
      <c r="S449" s="150">
        <v>-1.3103807740146371E-13</v>
      </c>
      <c r="T449" s="150">
        <v>1.6777514906768154E-13</v>
      </c>
      <c r="U449" s="150">
        <v>-5.5500549982788455E-14</v>
      </c>
      <c r="V449" s="150">
        <v>-1.0149406726464213E-13</v>
      </c>
      <c r="W449" s="150">
        <v>1.6362460250560893E-13</v>
      </c>
      <c r="X449" s="150">
        <v>-7.3491362485225432E-14</v>
      </c>
    </row>
    <row r="450" spans="1:24">
      <c r="A450" s="190">
        <v>830</v>
      </c>
      <c r="B450" s="150">
        <v>646</v>
      </c>
      <c r="C450" s="150">
        <v>0</v>
      </c>
      <c r="D450" s="172">
        <v>0.9840000000000001</v>
      </c>
      <c r="E450" s="150">
        <v>-1.1253639394332728E-11</v>
      </c>
      <c r="F450" s="150">
        <v>1.5312792400218133E-11</v>
      </c>
      <c r="G450" s="150">
        <v>6.0686676383313764E-12</v>
      </c>
      <c r="H450" s="150">
        <v>-1.4049566096639489E-11</v>
      </c>
      <c r="I450" s="150">
        <v>-2.3192732197915954E-12</v>
      </c>
      <c r="J450" s="150">
        <v>1.1005320929392211E-11</v>
      </c>
      <c r="K450" s="150">
        <v>1.2916188740992373E-12</v>
      </c>
      <c r="L450" s="150">
        <v>-8.6615508666741897E-12</v>
      </c>
      <c r="M450" s="150">
        <v>-1.3453000480705267E-12</v>
      </c>
      <c r="N450" s="150">
        <v>7.1325983840730844E-12</v>
      </c>
      <c r="O450" s="150">
        <v>1.6631870185421721E-12</v>
      </c>
      <c r="P450" s="150">
        <v>-6.071702320215119E-12</v>
      </c>
      <c r="Q450" s="150">
        <v>-2.0449072454981556E-12</v>
      </c>
      <c r="R450" s="150">
        <v>5.2823298733962956E-12</v>
      </c>
      <c r="S450" s="150">
        <v>2.4373159696995337E-12</v>
      </c>
      <c r="T450" s="150">
        <v>-4.6547217200238817E-12</v>
      </c>
      <c r="U450" s="150">
        <v>-2.8333038691192009E-12</v>
      </c>
      <c r="V450" s="150">
        <v>4.1279112899525431E-12</v>
      </c>
      <c r="W450" s="150">
        <v>3.238133036018159E-12</v>
      </c>
      <c r="X450" s="150">
        <v>-3.4603800762639876E-12</v>
      </c>
    </row>
    <row r="451" spans="1:24">
      <c r="A451" s="190">
        <v>860</v>
      </c>
      <c r="B451" s="150">
        <v>480.00076800122883</v>
      </c>
      <c r="C451" s="150">
        <v>0</v>
      </c>
      <c r="D451" s="172">
        <v>0.98</v>
      </c>
      <c r="E451" s="150">
        <v>1.7025455195237486E-8</v>
      </c>
      <c r="F451" s="150">
        <v>5.0656684447984437E-8</v>
      </c>
      <c r="G451" s="150">
        <v>5.5156168191167602E-8</v>
      </c>
      <c r="H451" s="150">
        <v>5.7275481672447399E-8</v>
      </c>
      <c r="I451" s="150">
        <v>5.7768302809613614E-8</v>
      </c>
      <c r="J451" s="150">
        <v>5.7737297309088465E-8</v>
      </c>
      <c r="K451" s="150">
        <v>5.7617613880479472E-8</v>
      </c>
      <c r="L451" s="150">
        <v>5.7513797670505934E-8</v>
      </c>
      <c r="M451" s="150">
        <v>5.7438476331087147E-8</v>
      </c>
      <c r="N451" s="150">
        <v>5.7386077692068015E-8</v>
      </c>
      <c r="O451" s="150">
        <v>5.7349496451621846E-8</v>
      </c>
      <c r="P451" s="150">
        <v>5.7323560732146722E-8</v>
      </c>
      <c r="Q451" s="150">
        <v>5.7304789972547181E-8</v>
      </c>
      <c r="R451" s="150">
        <v>5.7290997673221908E-8</v>
      </c>
      <c r="S451" s="150">
        <v>5.728075976850005E-8</v>
      </c>
      <c r="T451" s="150">
        <v>5.7273174594078213E-8</v>
      </c>
      <c r="U451" s="150">
        <v>5.726764032268878E-8</v>
      </c>
      <c r="V451" s="150">
        <v>5.7263771348147157E-8</v>
      </c>
      <c r="W451" s="150">
        <v>5.7261314171694081E-8</v>
      </c>
      <c r="X451" s="150">
        <v>5.4079003190600944E-8</v>
      </c>
    </row>
    <row r="452" spans="1:24">
      <c r="A452" s="190">
        <v>900</v>
      </c>
      <c r="B452" s="150">
        <v>306</v>
      </c>
      <c r="C452" s="150">
        <v>0</v>
      </c>
      <c r="D452" s="172">
        <v>0.98</v>
      </c>
      <c r="E452" s="150">
        <v>9.4075151469842318E-7</v>
      </c>
      <c r="F452" s="150">
        <v>1.5396044215449157E-6</v>
      </c>
      <c r="G452" s="150">
        <v>1.6105707972779748E-6</v>
      </c>
      <c r="H452" s="150">
        <v>1.6524845414731547E-6</v>
      </c>
      <c r="I452" s="150">
        <v>1.6685555398280384E-6</v>
      </c>
      <c r="J452" s="150">
        <v>1.6727349916058948E-6</v>
      </c>
      <c r="K452" s="150">
        <v>1.6729904924436248E-6</v>
      </c>
      <c r="L452" s="150">
        <v>1.6722808897209645E-6</v>
      </c>
      <c r="M452" s="150">
        <v>1.6714988095139866E-6</v>
      </c>
      <c r="N452" s="150">
        <v>1.670857723372505E-6</v>
      </c>
      <c r="O452" s="150">
        <v>1.6703723596604923E-6</v>
      </c>
      <c r="P452" s="150">
        <v>1.6700129053529811E-6</v>
      </c>
      <c r="Q452" s="150">
        <v>1.66974670648414E-6</v>
      </c>
      <c r="R452" s="150">
        <v>1.6695486289250935E-6</v>
      </c>
      <c r="S452" s="150">
        <v>1.6694006874831892E-6</v>
      </c>
      <c r="T452" s="150">
        <v>1.6692906961246436E-6</v>
      </c>
      <c r="U452" s="150">
        <v>1.6692103314795159E-6</v>
      </c>
      <c r="V452" s="150">
        <v>1.6691540935428743E-6</v>
      </c>
      <c r="W452" s="150">
        <v>1.6691183706526704E-6</v>
      </c>
      <c r="X452" s="150">
        <v>1.5763731840904927E-6</v>
      </c>
    </row>
    <row r="453" spans="1:24">
      <c r="A453" s="190">
        <v>920</v>
      </c>
      <c r="B453" s="150">
        <v>200</v>
      </c>
      <c r="C453" s="150">
        <v>0</v>
      </c>
      <c r="D453" s="172">
        <v>0.98</v>
      </c>
      <c r="E453" s="150">
        <v>4.1819798918677479E-6</v>
      </c>
      <c r="F453" s="150">
        <v>6.4930137971284927E-6</v>
      </c>
      <c r="G453" s="150">
        <v>6.7464214168572813E-6</v>
      </c>
      <c r="H453" s="150">
        <v>6.9168838035124274E-6</v>
      </c>
      <c r="I453" s="150">
        <v>6.9980434080492783E-6</v>
      </c>
      <c r="J453" s="150">
        <v>7.0292047446435771E-6</v>
      </c>
      <c r="K453" s="150">
        <v>7.0391998149378381E-6</v>
      </c>
      <c r="L453" s="150">
        <v>7.041444174575871E-6</v>
      </c>
      <c r="M453" s="150">
        <v>7.0411839757421893E-6</v>
      </c>
      <c r="N453" s="150">
        <v>7.0402947918729416E-6</v>
      </c>
      <c r="O453" s="150">
        <v>7.0393844022525249E-6</v>
      </c>
      <c r="P453" s="150">
        <v>7.0386163783992081E-6</v>
      </c>
      <c r="Q453" s="150">
        <v>7.0380083843922137E-6</v>
      </c>
      <c r="R453" s="150">
        <v>7.0375389464350391E-6</v>
      </c>
      <c r="S453" s="150">
        <v>7.0371805745414779E-6</v>
      </c>
      <c r="T453" s="150">
        <v>7.036909977977457E-6</v>
      </c>
      <c r="U453" s="150">
        <v>7.0367090118268842E-6</v>
      </c>
      <c r="V453" s="150">
        <v>7.0365645776040686E-6</v>
      </c>
      <c r="W453" s="150">
        <v>7.0364687765115559E-6</v>
      </c>
      <c r="X453" s="150">
        <v>6.6454878960798806E-6</v>
      </c>
    </row>
    <row r="454" spans="1:24">
      <c r="A454" s="190">
        <v>940</v>
      </c>
      <c r="B454" s="150">
        <v>183</v>
      </c>
      <c r="C454" s="150">
        <v>0</v>
      </c>
      <c r="D454" s="172">
        <v>0.98</v>
      </c>
      <c r="E454" s="150">
        <v>2.6408485374316026E-6</v>
      </c>
      <c r="F454" s="150">
        <v>4.0637094347454998E-6</v>
      </c>
      <c r="G454" s="150">
        <v>4.217037060399159E-6</v>
      </c>
      <c r="H454" s="150">
        <v>4.3223624393923975E-6</v>
      </c>
      <c r="I454" s="150">
        <v>4.3741512779953854E-6</v>
      </c>
      <c r="J454" s="150">
        <v>4.3949998487814283E-6</v>
      </c>
      <c r="K454" s="150">
        <v>4.4022606307139572E-6</v>
      </c>
      <c r="L454" s="150">
        <v>4.4043080186823888E-6</v>
      </c>
      <c r="M454" s="150">
        <v>4.4045416128415032E-6</v>
      </c>
      <c r="N454" s="150">
        <v>4.4042325407253999E-6</v>
      </c>
      <c r="O454" s="150">
        <v>4.4038223847845761E-6</v>
      </c>
      <c r="P454" s="150">
        <v>4.4034487098947679E-6</v>
      </c>
      <c r="Q454" s="150">
        <v>4.4031425432794464E-6</v>
      </c>
      <c r="R454" s="150">
        <v>4.4029018022079366E-6</v>
      </c>
      <c r="S454" s="150">
        <v>4.4027159027845241E-6</v>
      </c>
      <c r="T454" s="150">
        <v>4.4025741097079069E-6</v>
      </c>
      <c r="U454" s="150">
        <v>4.4024672390220678E-6</v>
      </c>
      <c r="V454" s="150">
        <v>4.4023883092693347E-6</v>
      </c>
      <c r="W454" s="150">
        <v>4.4023336809446454E-6</v>
      </c>
      <c r="X454" s="150">
        <v>4.1577092574978826E-6</v>
      </c>
    </row>
    <row r="455" spans="1:24">
      <c r="A455" s="190">
        <v>960</v>
      </c>
      <c r="B455" s="150">
        <v>134</v>
      </c>
      <c r="C455" s="150">
        <v>0</v>
      </c>
      <c r="D455" s="172">
        <v>0.98</v>
      </c>
      <c r="E455" s="150">
        <v>1.4582595138669273E-5</v>
      </c>
      <c r="F455" s="150">
        <v>2.1850996775459565E-5</v>
      </c>
      <c r="G455" s="150">
        <v>2.258587706091945E-5</v>
      </c>
      <c r="H455" s="150">
        <v>2.3122782666147746E-5</v>
      </c>
      <c r="I455" s="150">
        <v>2.3412128416382351E-5</v>
      </c>
      <c r="J455" s="150">
        <v>2.3544251920730841E-5</v>
      </c>
      <c r="K455" s="150">
        <v>2.3599700103693432E-5</v>
      </c>
      <c r="L455" s="150">
        <v>2.3621836077019591E-5</v>
      </c>
      <c r="M455" s="150">
        <v>2.3630251263530994E-5</v>
      </c>
      <c r="N455" s="150">
        <v>2.3633195215353203E-5</v>
      </c>
      <c r="O455" s="150">
        <v>2.3634022718813021E-5</v>
      </c>
      <c r="P455" s="150">
        <v>2.3634072383036994E-5</v>
      </c>
      <c r="Q455" s="150">
        <v>2.3633864652267586E-5</v>
      </c>
      <c r="R455" s="150">
        <v>2.3633594271343983E-5</v>
      </c>
      <c r="S455" s="150">
        <v>2.3633323728855645E-5</v>
      </c>
      <c r="T455" s="150">
        <v>2.3633060381400687E-5</v>
      </c>
      <c r="U455" s="150">
        <v>2.3632784797295801E-5</v>
      </c>
      <c r="V455" s="150">
        <v>2.3632474207737565E-5</v>
      </c>
      <c r="W455" s="150">
        <v>2.363215032282303E-5</v>
      </c>
      <c r="X455" s="150">
        <v>2.2318323322090152E-5</v>
      </c>
    </row>
    <row r="456" spans="1:24">
      <c r="A456" s="190">
        <v>990</v>
      </c>
      <c r="B456" s="150">
        <v>79.2</v>
      </c>
      <c r="C456" s="150">
        <v>0</v>
      </c>
      <c r="D456" s="172">
        <v>0.98</v>
      </c>
      <c r="E456" s="150">
        <v>1.435986795576803E-4</v>
      </c>
      <c r="F456" s="150">
        <v>2.0834742172829603E-4</v>
      </c>
      <c r="G456" s="150">
        <v>2.1420785090854832E-4</v>
      </c>
      <c r="H456" s="150">
        <v>2.1882218750952313E-4</v>
      </c>
      <c r="I456" s="150">
        <v>2.2159026923536021E-4</v>
      </c>
      <c r="J456" s="150">
        <v>2.230395387686527E-4</v>
      </c>
      <c r="K456" s="150">
        <v>2.2376058667679741E-4</v>
      </c>
      <c r="L456" s="150">
        <v>2.2411878304807672E-4</v>
      </c>
      <c r="M456" s="150">
        <v>2.2430183720066328E-4</v>
      </c>
      <c r="N456" s="150">
        <v>2.2439994086137483E-4</v>
      </c>
      <c r="O456" s="150">
        <v>2.2445560589734036E-4</v>
      </c>
      <c r="P456" s="150">
        <v>2.2448897817943996E-4</v>
      </c>
      <c r="Q456" s="150">
        <v>2.2450971241351329E-4</v>
      </c>
      <c r="R456" s="150">
        <v>2.2452241989664296E-4</v>
      </c>
      <c r="S456" s="150">
        <v>2.2452909494107031E-4</v>
      </c>
      <c r="T456" s="150">
        <v>2.2453020214373878E-4</v>
      </c>
      <c r="U456" s="150">
        <v>2.2452529473084983E-4</v>
      </c>
      <c r="V456" s="150">
        <v>2.2451414248080286E-4</v>
      </c>
      <c r="W456" s="150">
        <v>2.2449931456454023E-4</v>
      </c>
      <c r="X456" s="150">
        <v>2.119673512040819E-4</v>
      </c>
    </row>
    <row r="457" spans="1:24">
      <c r="A457" s="190">
        <v>1070</v>
      </c>
      <c r="B457" s="150">
        <v>8</v>
      </c>
      <c r="C457" s="150">
        <v>0</v>
      </c>
      <c r="D457" s="172">
        <v>0.97</v>
      </c>
      <c r="E457" s="150">
        <v>9.4278035585908097E-4</v>
      </c>
      <c r="F457" s="150">
        <v>1.2376597061816443E-3</v>
      </c>
      <c r="G457" s="150">
        <v>1.2553126425740989E-3</v>
      </c>
      <c r="H457" s="150">
        <v>1.2717564117807755E-3</v>
      </c>
      <c r="I457" s="150">
        <v>1.2843369501513552E-3</v>
      </c>
      <c r="J457" s="150">
        <v>1.2932799059783158E-3</v>
      </c>
      <c r="K457" s="150">
        <v>1.2995720964144419E-3</v>
      </c>
      <c r="L457" s="150">
        <v>1.3040555090883602E-3</v>
      </c>
      <c r="M457" s="150">
        <v>1.3072926225597787E-3</v>
      </c>
      <c r="N457" s="150">
        <v>1.3096351723486679E-3</v>
      </c>
      <c r="O457" s="150">
        <v>1.3113000582543723E-3</v>
      </c>
      <c r="P457" s="150">
        <v>1.3124193729794568E-3</v>
      </c>
      <c r="Q457" s="150">
        <v>1.3130697233491491E-3</v>
      </c>
      <c r="R457" s="150">
        <v>1.3132902442689384E-3</v>
      </c>
      <c r="S457" s="150">
        <v>1.3130966886243922E-3</v>
      </c>
      <c r="T457" s="150">
        <v>1.3124980653688519E-3</v>
      </c>
      <c r="U457" s="150">
        <v>1.3115244179720282E-3</v>
      </c>
      <c r="V457" s="150">
        <v>1.310281582567188E-3</v>
      </c>
      <c r="W457" s="150">
        <v>1.3090352619031936E-3</v>
      </c>
      <c r="X457" s="150">
        <v>1.2316386246376517E-3</v>
      </c>
    </row>
    <row r="458" spans="1:24">
      <c r="A458" s="190">
        <v>1120</v>
      </c>
      <c r="B458" s="150">
        <v>2</v>
      </c>
      <c r="C458" s="150">
        <v>0</v>
      </c>
      <c r="D458" s="172">
        <v>0.96599999999999997</v>
      </c>
      <c r="E458" s="150">
        <v>1.3835976817690819E-4</v>
      </c>
      <c r="F458" s="150">
        <v>1.7994707784863031E-4</v>
      </c>
      <c r="G458" s="150">
        <v>1.817455781227119E-4</v>
      </c>
      <c r="H458" s="150">
        <v>1.8348966538272223E-4</v>
      </c>
      <c r="I458" s="150">
        <v>1.8490234503293292E-4</v>
      </c>
      <c r="J458" s="150">
        <v>1.8597680920629875E-4</v>
      </c>
      <c r="K458" s="150">
        <v>1.8678674496444252E-4</v>
      </c>
      <c r="L458" s="150">
        <v>1.8740094366920203E-4</v>
      </c>
      <c r="M458" s="150">
        <v>1.8786745075903479E-4</v>
      </c>
      <c r="N458" s="150">
        <v>1.8821738024190238E-4</v>
      </c>
      <c r="O458" s="150">
        <v>1.8847043240145044E-4</v>
      </c>
      <c r="P458" s="150">
        <v>1.8863873450279453E-4</v>
      </c>
      <c r="Q458" s="150">
        <v>1.8872924820864876E-4</v>
      </c>
      <c r="R458" s="150">
        <v>1.8874555198403645E-4</v>
      </c>
      <c r="S458" s="150">
        <v>1.8868976722802999E-4</v>
      </c>
      <c r="T458" s="150">
        <v>1.8856537218307919E-4</v>
      </c>
      <c r="U458" s="150">
        <v>1.8838176696743715E-4</v>
      </c>
      <c r="V458" s="150">
        <v>1.8816187548682822E-4</v>
      </c>
      <c r="W458" s="150">
        <v>1.8795181890723402E-4</v>
      </c>
      <c r="X458" s="150">
        <v>1.766797701261297E-4</v>
      </c>
    </row>
    <row r="459" spans="1:24">
      <c r="A459" s="190">
        <v>1140</v>
      </c>
      <c r="B459" s="150">
        <v>1</v>
      </c>
      <c r="C459" s="150">
        <v>0</v>
      </c>
      <c r="D459" s="172">
        <v>0.96199999999999986</v>
      </c>
      <c r="E459" s="150">
        <v>1.465485675778405E-4</v>
      </c>
      <c r="F459" s="150">
        <v>1.9490707633473456E-4</v>
      </c>
      <c r="G459" s="150">
        <v>1.9656695026071039E-4</v>
      </c>
      <c r="H459" s="150">
        <v>1.9819205387544726E-4</v>
      </c>
      <c r="I459" s="150">
        <v>1.995256681953423E-4</v>
      </c>
      <c r="J459" s="150">
        <v>2.0055499691108713E-4</v>
      </c>
      <c r="K459" s="150">
        <v>2.0134184926002803E-4</v>
      </c>
      <c r="L459" s="150">
        <v>2.0194556127485841E-4</v>
      </c>
      <c r="M459" s="150">
        <v>2.024080306594658E-4</v>
      </c>
      <c r="N459" s="150">
        <v>2.0275657436593931E-4</v>
      </c>
      <c r="O459" s="150">
        <v>2.0300853772649009E-4</v>
      </c>
      <c r="P459" s="150">
        <v>2.0317456425412994E-4</v>
      </c>
      <c r="Q459" s="150">
        <v>2.0326070189511083E-4</v>
      </c>
      <c r="R459" s="150">
        <v>2.0327007016707725E-4</v>
      </c>
      <c r="S459" s="150">
        <v>2.0320481567561395E-4</v>
      </c>
      <c r="T459" s="150">
        <v>2.0306906702369546E-4</v>
      </c>
      <c r="U459" s="150">
        <v>2.0287364094826669E-4</v>
      </c>
      <c r="V459" s="150">
        <v>2.0264346915022525E-4</v>
      </c>
      <c r="W459" s="150">
        <v>2.0242641322194393E-4</v>
      </c>
      <c r="X459" s="150">
        <v>1.9026305216522882E-4</v>
      </c>
    </row>
    <row r="460" spans="1:24">
      <c r="A460" s="190">
        <v>1180</v>
      </c>
      <c r="B460" s="150">
        <v>6.5000065000064999E-2</v>
      </c>
      <c r="C460" s="150">
        <v>0</v>
      </c>
      <c r="D460" s="172">
        <v>0.96</v>
      </c>
      <c r="E460" s="150">
        <v>1.8598687782264586E-4</v>
      </c>
      <c r="F460" s="150">
        <v>3.1123007458301691E-4</v>
      </c>
      <c r="G460" s="150">
        <v>3.1226142470167811E-4</v>
      </c>
      <c r="H460" s="150">
        <v>3.1328231583716422E-4</v>
      </c>
      <c r="I460" s="150">
        <v>3.1413251956811071E-4</v>
      </c>
      <c r="J460" s="150">
        <v>3.1479938046875258E-4</v>
      </c>
      <c r="K460" s="150">
        <v>3.1531675860868585E-4</v>
      </c>
      <c r="L460" s="150">
        <v>3.1571843267300782E-4</v>
      </c>
      <c r="M460" s="150">
        <v>3.1602858507899962E-4</v>
      </c>
      <c r="N460" s="150">
        <v>3.1626310334166861E-4</v>
      </c>
      <c r="O460" s="150">
        <v>3.1643209336811419E-4</v>
      </c>
      <c r="P460" s="150">
        <v>3.1654171351605726E-4</v>
      </c>
      <c r="Q460" s="150">
        <v>3.1659540724740922E-4</v>
      </c>
      <c r="R460" s="150">
        <v>3.1659497459081897E-4</v>
      </c>
      <c r="S460" s="150">
        <v>3.1654195548893015E-4</v>
      </c>
      <c r="T460" s="150">
        <v>3.1643978571491447E-4</v>
      </c>
      <c r="U460" s="150">
        <v>3.1629712416262755E-4</v>
      </c>
      <c r="V460" s="150">
        <v>3.1613267966184303E-4</v>
      </c>
      <c r="W460" s="150">
        <v>3.1598026908743803E-4</v>
      </c>
      <c r="X460" s="150">
        <v>2.9705942243753901E-4</v>
      </c>
    </row>
    <row r="461" spans="1:24">
      <c r="A461" s="190">
        <v>1220</v>
      </c>
      <c r="B461" s="150">
        <v>8.2000000000000007E-3</v>
      </c>
      <c r="C461" s="150">
        <v>0</v>
      </c>
      <c r="D461" s="172">
        <v>0.95999999807999969</v>
      </c>
      <c r="E461" s="150">
        <v>1.8031961544405912E-4</v>
      </c>
      <c r="F461" s="150">
        <v>3.4964519263963492E-4</v>
      </c>
      <c r="G461" s="150">
        <v>3.5001247700345846E-4</v>
      </c>
      <c r="H461" s="150">
        <v>3.5037636296832397E-4</v>
      </c>
      <c r="I461" s="150">
        <v>3.5067977175175854E-4</v>
      </c>
      <c r="J461" s="150">
        <v>3.5091805959305817E-4</v>
      </c>
      <c r="K461" s="150">
        <v>3.5110314976852648E-4</v>
      </c>
      <c r="L461" s="150">
        <v>3.5124697801468756E-4</v>
      </c>
      <c r="M461" s="150">
        <v>3.5135809899967274E-4</v>
      </c>
      <c r="N461" s="150">
        <v>3.5144213629533877E-4</v>
      </c>
      <c r="O461" s="150">
        <v>3.5150266714516817E-4</v>
      </c>
      <c r="P461" s="150">
        <v>3.5154186979149781E-4</v>
      </c>
      <c r="Q461" s="150">
        <v>3.5156096046088335E-4</v>
      </c>
      <c r="R461" s="150">
        <v>3.5156057686686721E-4</v>
      </c>
      <c r="S461" s="150">
        <v>3.5154127778398876E-4</v>
      </c>
      <c r="T461" s="150">
        <v>3.5150432329833194E-4</v>
      </c>
      <c r="U461" s="150">
        <v>3.51452873288177E-4</v>
      </c>
      <c r="V461" s="150">
        <v>3.5139370503330163E-4</v>
      </c>
      <c r="W461" s="150">
        <v>3.5133897784340312E-4</v>
      </c>
      <c r="X461" s="150">
        <v>3.3036463574978386E-4</v>
      </c>
    </row>
    <row r="462" spans="1:24">
      <c r="A462" s="190">
        <v>1280</v>
      </c>
      <c r="B462" s="150">
        <v>1.2E-4</v>
      </c>
      <c r="C462" s="150">
        <v>0</v>
      </c>
      <c r="D462" s="172">
        <v>0.959999992319999</v>
      </c>
      <c r="E462" s="150">
        <v>0</v>
      </c>
      <c r="F462" s="150">
        <v>0</v>
      </c>
      <c r="G462" s="150">
        <v>0</v>
      </c>
      <c r="H462" s="150">
        <v>0</v>
      </c>
      <c r="I462" s="150">
        <v>0</v>
      </c>
      <c r="J462" s="150">
        <v>0</v>
      </c>
      <c r="K462" s="150">
        <v>0</v>
      </c>
      <c r="L462" s="150">
        <v>0</v>
      </c>
      <c r="M462" s="150">
        <v>0</v>
      </c>
      <c r="N462" s="150">
        <v>0</v>
      </c>
      <c r="O462" s="150">
        <v>0</v>
      </c>
      <c r="P462" s="150">
        <v>0</v>
      </c>
      <c r="Q462" s="150">
        <v>0</v>
      </c>
      <c r="R462" s="150">
        <v>0</v>
      </c>
      <c r="S462" s="150">
        <v>0</v>
      </c>
      <c r="T462" s="150">
        <v>0</v>
      </c>
      <c r="U462" s="150">
        <v>0</v>
      </c>
      <c r="V462" s="150">
        <v>0</v>
      </c>
      <c r="W462" s="150">
        <v>0</v>
      </c>
      <c r="X462" s="150">
        <v>0</v>
      </c>
    </row>
    <row r="463" spans="1:24">
      <c r="A463" s="190">
        <v>1360</v>
      </c>
      <c r="B463" s="150">
        <v>9.9999999999999995E-7</v>
      </c>
      <c r="C463" s="150">
        <v>0</v>
      </c>
      <c r="D463" s="172">
        <v>0.95999998463999814</v>
      </c>
      <c r="E463" s="150">
        <v>0</v>
      </c>
      <c r="F463" s="150">
        <v>0</v>
      </c>
      <c r="G463" s="150">
        <v>0</v>
      </c>
      <c r="H463" s="150">
        <v>0</v>
      </c>
      <c r="I463" s="150">
        <v>0</v>
      </c>
      <c r="J463" s="150">
        <v>0</v>
      </c>
      <c r="K463" s="150">
        <v>0</v>
      </c>
      <c r="L463" s="150">
        <v>0</v>
      </c>
      <c r="M463" s="150">
        <v>0</v>
      </c>
      <c r="N463" s="150">
        <v>0</v>
      </c>
      <c r="O463" s="150">
        <v>0</v>
      </c>
      <c r="P463" s="150">
        <v>0</v>
      </c>
      <c r="Q463" s="150">
        <v>0</v>
      </c>
      <c r="R463" s="150">
        <v>0</v>
      </c>
      <c r="S463" s="150">
        <v>0</v>
      </c>
      <c r="T463" s="150">
        <v>0</v>
      </c>
      <c r="U463" s="150">
        <v>0</v>
      </c>
      <c r="V463" s="150">
        <v>0</v>
      </c>
      <c r="W463" s="150">
        <v>0</v>
      </c>
      <c r="X463" s="150">
        <v>0</v>
      </c>
    </row>
    <row r="464" spans="1:24">
      <c r="A464" s="190">
        <v>1460</v>
      </c>
      <c r="B464" s="150">
        <v>9.9999999999999995E-7</v>
      </c>
      <c r="C464" s="150">
        <v>0</v>
      </c>
      <c r="D464" s="172">
        <v>0.95999997503999701</v>
      </c>
      <c r="E464" s="150">
        <v>0</v>
      </c>
      <c r="F464" s="150">
        <v>0</v>
      </c>
      <c r="G464" s="150">
        <v>0</v>
      </c>
      <c r="H464" s="150">
        <v>0</v>
      </c>
      <c r="I464" s="150">
        <v>0</v>
      </c>
      <c r="J464" s="150">
        <v>0</v>
      </c>
      <c r="K464" s="150">
        <v>0</v>
      </c>
      <c r="L464" s="150">
        <v>0</v>
      </c>
      <c r="M464" s="150">
        <v>0</v>
      </c>
      <c r="N464" s="150">
        <v>0</v>
      </c>
      <c r="O464" s="150">
        <v>0</v>
      </c>
      <c r="P464" s="150">
        <v>0</v>
      </c>
      <c r="Q464" s="150">
        <v>0</v>
      </c>
      <c r="R464" s="150">
        <v>0</v>
      </c>
      <c r="S464" s="150">
        <v>0</v>
      </c>
      <c r="T464" s="150">
        <v>0</v>
      </c>
      <c r="U464" s="150">
        <v>0</v>
      </c>
      <c r="V464" s="150">
        <v>0</v>
      </c>
      <c r="W464" s="150">
        <v>0</v>
      </c>
      <c r="X464" s="150">
        <v>0</v>
      </c>
    </row>
    <row r="465" spans="1:24">
      <c r="A465" s="190">
        <v>1540</v>
      </c>
      <c r="B465" s="150">
        <v>9.9999999999999995E-7</v>
      </c>
      <c r="C465" s="150">
        <v>0</v>
      </c>
      <c r="D465" s="172">
        <v>0.95999996735999615</v>
      </c>
      <c r="E465" s="150">
        <v>0</v>
      </c>
      <c r="F465" s="150">
        <v>0</v>
      </c>
      <c r="G465" s="150">
        <v>0</v>
      </c>
      <c r="H465" s="150">
        <v>0</v>
      </c>
      <c r="I465" s="150">
        <v>0</v>
      </c>
      <c r="J465" s="150">
        <v>0</v>
      </c>
      <c r="K465" s="150">
        <v>0</v>
      </c>
      <c r="L465" s="150">
        <v>0</v>
      </c>
      <c r="M465" s="150">
        <v>0</v>
      </c>
      <c r="N465" s="150">
        <v>0</v>
      </c>
      <c r="O465" s="150">
        <v>0</v>
      </c>
      <c r="P465" s="150">
        <v>0</v>
      </c>
      <c r="Q465" s="150">
        <v>0</v>
      </c>
      <c r="R465" s="150">
        <v>0</v>
      </c>
      <c r="S465" s="150">
        <v>0</v>
      </c>
      <c r="T465" s="150">
        <v>0</v>
      </c>
      <c r="U465" s="150">
        <v>0</v>
      </c>
      <c r="V465" s="150">
        <v>0</v>
      </c>
      <c r="W465" s="150">
        <v>0</v>
      </c>
      <c r="X465" s="150">
        <v>0</v>
      </c>
    </row>
    <row r="466" spans="1:24">
      <c r="A466" s="190">
        <v>1580</v>
      </c>
      <c r="B466" s="150">
        <v>9.9999999999999995E-7</v>
      </c>
      <c r="C466" s="150">
        <v>0</v>
      </c>
      <c r="D466" s="172">
        <v>0.9599999635199955</v>
      </c>
      <c r="E466" s="150">
        <v>0</v>
      </c>
      <c r="F466" s="150">
        <v>0</v>
      </c>
      <c r="G466" s="150">
        <v>0</v>
      </c>
      <c r="H466" s="150">
        <v>0</v>
      </c>
      <c r="I466" s="150">
        <v>0</v>
      </c>
      <c r="J466" s="150">
        <v>0</v>
      </c>
      <c r="K466" s="150">
        <v>0</v>
      </c>
      <c r="L466" s="150">
        <v>0</v>
      </c>
      <c r="M466" s="150">
        <v>0</v>
      </c>
      <c r="N466" s="150">
        <v>0</v>
      </c>
      <c r="O466" s="150">
        <v>0</v>
      </c>
      <c r="P466" s="150">
        <v>0</v>
      </c>
      <c r="Q466" s="150">
        <v>0</v>
      </c>
      <c r="R466" s="150">
        <v>0</v>
      </c>
      <c r="S466" s="150">
        <v>0</v>
      </c>
      <c r="T466" s="150">
        <v>0</v>
      </c>
      <c r="U466" s="150">
        <v>0</v>
      </c>
      <c r="V466" s="150">
        <v>0</v>
      </c>
      <c r="W466" s="150">
        <v>0</v>
      </c>
      <c r="X466" s="150">
        <v>0</v>
      </c>
    </row>
    <row r="467" spans="1:24">
      <c r="A467" s="190">
        <v>1610</v>
      </c>
      <c r="B467" s="150">
        <v>9.9999999999999995E-7</v>
      </c>
      <c r="C467" s="150">
        <v>0</v>
      </c>
      <c r="D467" s="172">
        <v>0.95999996063999526</v>
      </c>
      <c r="E467" s="150">
        <v>0</v>
      </c>
      <c r="F467" s="150">
        <v>0</v>
      </c>
      <c r="G467" s="150">
        <v>0</v>
      </c>
      <c r="H467" s="150">
        <v>0</v>
      </c>
      <c r="I467" s="150">
        <v>0</v>
      </c>
      <c r="J467" s="150">
        <v>0</v>
      </c>
      <c r="K467" s="150">
        <v>0</v>
      </c>
      <c r="L467" s="150">
        <v>0</v>
      </c>
      <c r="M467" s="150">
        <v>0</v>
      </c>
      <c r="N467" s="150">
        <v>0</v>
      </c>
      <c r="O467" s="150">
        <v>0</v>
      </c>
      <c r="P467" s="150">
        <v>0</v>
      </c>
      <c r="Q467" s="150">
        <v>0</v>
      </c>
      <c r="R467" s="150">
        <v>0</v>
      </c>
      <c r="S467" s="150">
        <v>0</v>
      </c>
      <c r="T467" s="150">
        <v>0</v>
      </c>
      <c r="U467" s="150">
        <v>0</v>
      </c>
      <c r="V467" s="150">
        <v>0</v>
      </c>
      <c r="W467" s="150">
        <v>0</v>
      </c>
      <c r="X467" s="150">
        <v>0</v>
      </c>
    </row>
    <row r="468" spans="1:24">
      <c r="A468" s="190">
        <v>1640</v>
      </c>
      <c r="B468" s="150">
        <v>9.9999999999999995E-7</v>
      </c>
      <c r="C468" s="150">
        <v>0</v>
      </c>
      <c r="D468" s="172">
        <v>0.95999995775999492</v>
      </c>
      <c r="E468" s="150">
        <v>0</v>
      </c>
      <c r="F468" s="150">
        <v>0</v>
      </c>
      <c r="G468" s="150">
        <v>0</v>
      </c>
      <c r="H468" s="150">
        <v>0</v>
      </c>
      <c r="I468" s="150">
        <v>0</v>
      </c>
      <c r="J468" s="150">
        <v>0</v>
      </c>
      <c r="K468" s="150">
        <v>0</v>
      </c>
      <c r="L468" s="150">
        <v>0</v>
      </c>
      <c r="M468" s="150">
        <v>0</v>
      </c>
      <c r="N468" s="150">
        <v>0</v>
      </c>
      <c r="O468" s="150">
        <v>0</v>
      </c>
      <c r="P468" s="150">
        <v>0</v>
      </c>
      <c r="Q468" s="150">
        <v>0</v>
      </c>
      <c r="R468" s="150">
        <v>0</v>
      </c>
      <c r="S468" s="150">
        <v>0</v>
      </c>
      <c r="T468" s="150">
        <v>0</v>
      </c>
      <c r="U468" s="150">
        <v>0</v>
      </c>
      <c r="V468" s="150">
        <v>0</v>
      </c>
      <c r="W468" s="150">
        <v>0</v>
      </c>
      <c r="X468" s="150">
        <v>0</v>
      </c>
    </row>
    <row r="469" spans="1:24">
      <c r="A469" s="190">
        <v>1740</v>
      </c>
      <c r="B469" s="150">
        <v>9.9999999999999995E-7</v>
      </c>
      <c r="C469" s="150">
        <v>0</v>
      </c>
      <c r="D469" s="172">
        <v>0.95999994815999379</v>
      </c>
      <c r="E469" s="150">
        <v>0</v>
      </c>
      <c r="F469" s="150">
        <v>0</v>
      </c>
      <c r="G469" s="150">
        <v>0</v>
      </c>
      <c r="H469" s="150">
        <v>0</v>
      </c>
      <c r="I469" s="150">
        <v>0</v>
      </c>
      <c r="J469" s="150">
        <v>0</v>
      </c>
      <c r="K469" s="150">
        <v>0</v>
      </c>
      <c r="L469" s="150">
        <v>0</v>
      </c>
      <c r="M469" s="150">
        <v>0</v>
      </c>
      <c r="N469" s="150">
        <v>0</v>
      </c>
      <c r="O469" s="150">
        <v>0</v>
      </c>
      <c r="P469" s="150">
        <v>0</v>
      </c>
      <c r="Q469" s="150">
        <v>0</v>
      </c>
      <c r="R469" s="150">
        <v>0</v>
      </c>
      <c r="S469" s="150">
        <v>0</v>
      </c>
      <c r="T469" s="150">
        <v>0</v>
      </c>
      <c r="U469" s="150">
        <v>0</v>
      </c>
      <c r="V469" s="150">
        <v>0</v>
      </c>
      <c r="W469" s="150">
        <v>0</v>
      </c>
      <c r="X469" s="150">
        <v>0</v>
      </c>
    </row>
    <row r="470" spans="1:24">
      <c r="A470" s="190">
        <v>1860</v>
      </c>
      <c r="B470" s="150">
        <v>9.9999999999999995E-7</v>
      </c>
      <c r="C470" s="150">
        <v>0</v>
      </c>
      <c r="D470" s="172">
        <v>0.95999993663999239</v>
      </c>
      <c r="E470" s="150">
        <v>0</v>
      </c>
      <c r="F470" s="150">
        <v>0</v>
      </c>
      <c r="G470" s="150">
        <v>0</v>
      </c>
      <c r="H470" s="150">
        <v>0</v>
      </c>
      <c r="I470" s="150">
        <v>0</v>
      </c>
      <c r="J470" s="150">
        <v>0</v>
      </c>
      <c r="K470" s="150">
        <v>0</v>
      </c>
      <c r="L470" s="150">
        <v>0</v>
      </c>
      <c r="M470" s="150">
        <v>0</v>
      </c>
      <c r="N470" s="150">
        <v>0</v>
      </c>
      <c r="O470" s="150">
        <v>0</v>
      </c>
      <c r="P470" s="150">
        <v>0</v>
      </c>
      <c r="Q470" s="150">
        <v>0</v>
      </c>
      <c r="R470" s="150">
        <v>0</v>
      </c>
      <c r="S470" s="150">
        <v>0</v>
      </c>
      <c r="T470" s="150">
        <v>0</v>
      </c>
      <c r="U470" s="150">
        <v>0</v>
      </c>
      <c r="V470" s="150">
        <v>0</v>
      </c>
      <c r="W470" s="150">
        <v>0</v>
      </c>
      <c r="X470" s="150">
        <v>0</v>
      </c>
    </row>
    <row r="471" spans="1:24">
      <c r="A471" s="190">
        <v>1960</v>
      </c>
      <c r="B471" s="150">
        <v>9.9999999999999995E-7</v>
      </c>
      <c r="C471" s="150">
        <v>0</v>
      </c>
      <c r="D471" s="172">
        <v>0.95999992703999115</v>
      </c>
      <c r="E471" s="150">
        <v>0</v>
      </c>
      <c r="F471" s="150">
        <v>0</v>
      </c>
      <c r="G471" s="150">
        <v>0</v>
      </c>
      <c r="H471" s="150">
        <v>0</v>
      </c>
      <c r="I471" s="150">
        <v>0</v>
      </c>
      <c r="J471" s="150">
        <v>0</v>
      </c>
      <c r="K471" s="150">
        <v>0</v>
      </c>
      <c r="L471" s="150">
        <v>0</v>
      </c>
      <c r="M471" s="150">
        <v>0</v>
      </c>
      <c r="N471" s="150">
        <v>0</v>
      </c>
      <c r="O471" s="150">
        <v>0</v>
      </c>
      <c r="P471" s="150">
        <v>0</v>
      </c>
      <c r="Q471" s="150">
        <v>0</v>
      </c>
      <c r="R471" s="150">
        <v>0</v>
      </c>
      <c r="S471" s="150">
        <v>0</v>
      </c>
      <c r="T471" s="150">
        <v>0</v>
      </c>
      <c r="U471" s="150">
        <v>0</v>
      </c>
      <c r="V471" s="150">
        <v>0</v>
      </c>
      <c r="W471" s="150">
        <v>0</v>
      </c>
      <c r="X471" s="150">
        <v>0</v>
      </c>
    </row>
    <row r="472" spans="1:24">
      <c r="A472" s="190">
        <v>2000</v>
      </c>
      <c r="B472" s="150">
        <v>9.9999999999999995E-7</v>
      </c>
      <c r="C472" s="150">
        <v>0</v>
      </c>
      <c r="D472" s="172">
        <v>0.95999992319999083</v>
      </c>
      <c r="E472" s="150">
        <v>0</v>
      </c>
      <c r="F472" s="150">
        <v>0</v>
      </c>
      <c r="G472" s="150">
        <v>0</v>
      </c>
      <c r="H472" s="150">
        <v>0</v>
      </c>
      <c r="I472" s="150">
        <v>0</v>
      </c>
      <c r="J472" s="150">
        <v>0</v>
      </c>
      <c r="K472" s="150">
        <v>0</v>
      </c>
      <c r="L472" s="150">
        <v>0</v>
      </c>
      <c r="M472" s="150">
        <v>0</v>
      </c>
      <c r="N472" s="150">
        <v>0</v>
      </c>
      <c r="O472" s="150">
        <v>0</v>
      </c>
      <c r="P472" s="150">
        <v>0</v>
      </c>
      <c r="Q472" s="150">
        <v>0</v>
      </c>
      <c r="R472" s="150">
        <v>0</v>
      </c>
      <c r="S472" s="150">
        <v>0</v>
      </c>
      <c r="T472" s="150">
        <v>0</v>
      </c>
      <c r="U472" s="150">
        <v>0</v>
      </c>
      <c r="V472" s="150">
        <v>0</v>
      </c>
      <c r="W472" s="150">
        <v>0</v>
      </c>
      <c r="X472" s="150">
        <v>0</v>
      </c>
    </row>
    <row r="473" spans="1:24">
      <c r="A473" s="190">
        <v>2060</v>
      </c>
      <c r="B473" s="150">
        <v>9.9999999999999995E-7</v>
      </c>
      <c r="C473" s="150">
        <v>0</v>
      </c>
      <c r="D473" s="172">
        <v>0.95999991743999002</v>
      </c>
      <c r="E473" s="150">
        <v>0</v>
      </c>
      <c r="F473" s="150">
        <v>0</v>
      </c>
      <c r="G473" s="150">
        <v>0</v>
      </c>
      <c r="H473" s="150">
        <v>0</v>
      </c>
      <c r="I473" s="150">
        <v>0</v>
      </c>
      <c r="J473" s="150">
        <v>0</v>
      </c>
      <c r="K473" s="150">
        <v>0</v>
      </c>
      <c r="L473" s="150">
        <v>0</v>
      </c>
      <c r="M473" s="150">
        <v>0</v>
      </c>
      <c r="N473" s="150">
        <v>0</v>
      </c>
      <c r="O473" s="150">
        <v>0</v>
      </c>
      <c r="P473" s="150">
        <v>0</v>
      </c>
      <c r="Q473" s="150">
        <v>0</v>
      </c>
      <c r="R473" s="150">
        <v>0</v>
      </c>
      <c r="S473" s="150">
        <v>0</v>
      </c>
      <c r="T473" s="150">
        <v>0</v>
      </c>
      <c r="U473" s="150">
        <v>0</v>
      </c>
      <c r="V473" s="150">
        <v>0</v>
      </c>
      <c r="W473" s="150">
        <v>0</v>
      </c>
      <c r="X473" s="150">
        <v>0</v>
      </c>
    </row>
    <row r="474" spans="1:24">
      <c r="A474" s="190">
        <v>2150</v>
      </c>
      <c r="B474" s="150">
        <v>9.9999999999999995E-7</v>
      </c>
      <c r="C474" s="150">
        <v>0</v>
      </c>
      <c r="D474" s="172">
        <v>0.95999990879998909</v>
      </c>
      <c r="E474" s="150">
        <v>0</v>
      </c>
      <c r="F474" s="150">
        <v>0</v>
      </c>
      <c r="G474" s="150">
        <v>0</v>
      </c>
      <c r="H474" s="150">
        <v>0</v>
      </c>
      <c r="I474" s="150">
        <v>0</v>
      </c>
      <c r="J474" s="150">
        <v>0</v>
      </c>
      <c r="K474" s="150">
        <v>0</v>
      </c>
      <c r="L474" s="150">
        <v>0</v>
      </c>
      <c r="M474" s="150">
        <v>0</v>
      </c>
      <c r="N474" s="150">
        <v>0</v>
      </c>
      <c r="O474" s="150">
        <v>0</v>
      </c>
      <c r="P474" s="150">
        <v>0</v>
      </c>
      <c r="Q474" s="150">
        <v>0</v>
      </c>
      <c r="R474" s="150">
        <v>0</v>
      </c>
      <c r="S474" s="150">
        <v>0</v>
      </c>
      <c r="T474" s="150">
        <v>0</v>
      </c>
      <c r="U474" s="150">
        <v>0</v>
      </c>
      <c r="V474" s="150">
        <v>0</v>
      </c>
      <c r="W474" s="150">
        <v>0</v>
      </c>
      <c r="X474" s="150">
        <v>0</v>
      </c>
    </row>
    <row r="475" spans="1:24">
      <c r="A475" s="190">
        <v>2270</v>
      </c>
      <c r="B475" s="150">
        <v>9.9999999999999995E-7</v>
      </c>
      <c r="C475" s="150">
        <v>0</v>
      </c>
      <c r="D475" s="172">
        <v>0.95999989727998758</v>
      </c>
      <c r="E475" s="150">
        <v>0</v>
      </c>
      <c r="F475" s="150">
        <v>0</v>
      </c>
      <c r="G475" s="150">
        <v>0</v>
      </c>
      <c r="H475" s="150">
        <v>0</v>
      </c>
      <c r="I475" s="150">
        <v>0</v>
      </c>
      <c r="J475" s="150">
        <v>0</v>
      </c>
      <c r="K475" s="150">
        <v>0</v>
      </c>
      <c r="L475" s="150">
        <v>0</v>
      </c>
      <c r="M475" s="150">
        <v>0</v>
      </c>
      <c r="N475" s="150">
        <v>0</v>
      </c>
      <c r="O475" s="150">
        <v>0</v>
      </c>
      <c r="P475" s="150">
        <v>0</v>
      </c>
      <c r="Q475" s="150">
        <v>0</v>
      </c>
      <c r="R475" s="150">
        <v>0</v>
      </c>
      <c r="S475" s="150">
        <v>0</v>
      </c>
      <c r="T475" s="150">
        <v>0</v>
      </c>
      <c r="U475" s="150">
        <v>0</v>
      </c>
      <c r="V475" s="150">
        <v>0</v>
      </c>
      <c r="W475" s="150">
        <v>0</v>
      </c>
      <c r="X475" s="150">
        <v>0</v>
      </c>
    </row>
    <row r="476" spans="1:24">
      <c r="A476" s="190">
        <v>2450</v>
      </c>
      <c r="B476" s="150">
        <v>9.9999999999999995E-7</v>
      </c>
      <c r="C476" s="150">
        <v>0</v>
      </c>
      <c r="D476" s="172">
        <v>0.95999987999998559</v>
      </c>
      <c r="E476" s="150">
        <v>0</v>
      </c>
      <c r="F476" s="150">
        <v>0</v>
      </c>
      <c r="G476" s="150">
        <v>0</v>
      </c>
      <c r="H476" s="150">
        <v>0</v>
      </c>
      <c r="I476" s="150">
        <v>0</v>
      </c>
      <c r="J476" s="150">
        <v>0</v>
      </c>
      <c r="K476" s="150">
        <v>0</v>
      </c>
      <c r="L476" s="150">
        <v>0</v>
      </c>
      <c r="M476" s="150">
        <v>0</v>
      </c>
      <c r="N476" s="150">
        <v>0</v>
      </c>
      <c r="O476" s="150">
        <v>0</v>
      </c>
      <c r="P476" s="150">
        <v>0</v>
      </c>
      <c r="Q476" s="150">
        <v>0</v>
      </c>
      <c r="R476" s="150">
        <v>0</v>
      </c>
      <c r="S476" s="150">
        <v>0</v>
      </c>
      <c r="T476" s="150">
        <v>0</v>
      </c>
      <c r="U476" s="150">
        <v>0</v>
      </c>
      <c r="V476" s="150">
        <v>0</v>
      </c>
      <c r="W476" s="150">
        <v>0</v>
      </c>
      <c r="X476" s="150">
        <v>0</v>
      </c>
    </row>
    <row r="477" spans="1:24">
      <c r="A477" s="190">
        <v>2540</v>
      </c>
      <c r="B477" s="150">
        <v>9.9999999999999995E-7</v>
      </c>
      <c r="C477" s="150">
        <v>0</v>
      </c>
      <c r="D477" s="172">
        <v>0.95999987135998455</v>
      </c>
      <c r="E477" s="150">
        <v>0</v>
      </c>
      <c r="F477" s="150">
        <v>0</v>
      </c>
      <c r="G477" s="150">
        <v>0</v>
      </c>
      <c r="H477" s="150">
        <v>0</v>
      </c>
      <c r="I477" s="150">
        <v>0</v>
      </c>
      <c r="J477" s="150">
        <v>0</v>
      </c>
      <c r="K477" s="150">
        <v>0</v>
      </c>
      <c r="L477" s="150">
        <v>0</v>
      </c>
      <c r="M477" s="150">
        <v>0</v>
      </c>
      <c r="N477" s="150">
        <v>0</v>
      </c>
      <c r="O477" s="150">
        <v>0</v>
      </c>
      <c r="P477" s="150">
        <v>0</v>
      </c>
      <c r="Q477" s="150">
        <v>0</v>
      </c>
      <c r="R477" s="150">
        <v>0</v>
      </c>
      <c r="S477" s="150">
        <v>0</v>
      </c>
      <c r="T477" s="150">
        <v>0</v>
      </c>
      <c r="U477" s="150">
        <v>0</v>
      </c>
      <c r="V477" s="150">
        <v>0</v>
      </c>
      <c r="W477" s="150">
        <v>0</v>
      </c>
      <c r="X477" s="150">
        <v>0</v>
      </c>
    </row>
    <row r="478" spans="1:24">
      <c r="A478" s="190">
        <v>2980</v>
      </c>
      <c r="B478" s="150">
        <v>9.9999999999999995E-7</v>
      </c>
      <c r="C478" s="150">
        <v>0</v>
      </c>
      <c r="D478" s="172">
        <v>0.95999982911997939</v>
      </c>
      <c r="E478" s="150">
        <v>0</v>
      </c>
      <c r="F478" s="150">
        <v>0</v>
      </c>
      <c r="G478" s="150">
        <v>0</v>
      </c>
      <c r="H478" s="150">
        <v>0</v>
      </c>
      <c r="I478" s="150">
        <v>0</v>
      </c>
      <c r="J478" s="150">
        <v>0</v>
      </c>
      <c r="K478" s="150">
        <v>0</v>
      </c>
      <c r="L478" s="150">
        <v>0</v>
      </c>
      <c r="M478" s="150">
        <v>0</v>
      </c>
      <c r="N478" s="150">
        <v>0</v>
      </c>
      <c r="O478" s="150">
        <v>0</v>
      </c>
      <c r="P478" s="150">
        <v>0</v>
      </c>
      <c r="Q478" s="150">
        <v>0</v>
      </c>
      <c r="R478" s="150">
        <v>0</v>
      </c>
      <c r="S478" s="150">
        <v>0</v>
      </c>
      <c r="T478" s="150">
        <v>0</v>
      </c>
      <c r="U478" s="150">
        <v>0</v>
      </c>
      <c r="V478" s="150">
        <v>0</v>
      </c>
      <c r="W478" s="150">
        <v>0</v>
      </c>
      <c r="X478" s="150">
        <v>0</v>
      </c>
    </row>
    <row r="479" spans="1:24">
      <c r="A479" s="190">
        <v>3060</v>
      </c>
      <c r="B479" s="150">
        <v>9.9999999999999995E-7</v>
      </c>
      <c r="C479" s="150">
        <v>0</v>
      </c>
      <c r="D479" s="172">
        <v>0.95999982143997853</v>
      </c>
      <c r="E479" s="150">
        <v>0</v>
      </c>
      <c r="F479" s="150">
        <v>0</v>
      </c>
      <c r="G479" s="150">
        <v>0</v>
      </c>
      <c r="H479" s="150">
        <v>0</v>
      </c>
      <c r="I479" s="150">
        <v>0</v>
      </c>
      <c r="J479" s="150">
        <v>0</v>
      </c>
      <c r="K479" s="150">
        <v>0</v>
      </c>
      <c r="L479" s="150">
        <v>0</v>
      </c>
      <c r="M479" s="150">
        <v>0</v>
      </c>
      <c r="N479" s="150">
        <v>0</v>
      </c>
      <c r="O479" s="150">
        <v>0</v>
      </c>
      <c r="P479" s="150">
        <v>0</v>
      </c>
      <c r="Q479" s="150">
        <v>0</v>
      </c>
      <c r="R479" s="150">
        <v>0</v>
      </c>
      <c r="S479" s="150">
        <v>0</v>
      </c>
      <c r="T479" s="150">
        <v>0</v>
      </c>
      <c r="U479" s="150">
        <v>0</v>
      </c>
      <c r="V479" s="150">
        <v>0</v>
      </c>
      <c r="W479" s="150">
        <v>0</v>
      </c>
      <c r="X479" s="150">
        <v>0</v>
      </c>
    </row>
    <row r="480" spans="1:24">
      <c r="A480" s="190">
        <v>3160</v>
      </c>
      <c r="B480" s="150">
        <v>9.9999999999999995E-7</v>
      </c>
      <c r="C480" s="150">
        <v>0</v>
      </c>
      <c r="D480" s="172">
        <v>0.9599998118399774</v>
      </c>
      <c r="E480" s="150">
        <v>0</v>
      </c>
      <c r="F480" s="150">
        <v>0</v>
      </c>
      <c r="G480" s="150">
        <v>0</v>
      </c>
      <c r="H480" s="150">
        <v>0</v>
      </c>
      <c r="I480" s="150">
        <v>0</v>
      </c>
      <c r="J480" s="150">
        <v>0</v>
      </c>
      <c r="K480" s="150">
        <v>0</v>
      </c>
      <c r="L480" s="150">
        <v>0</v>
      </c>
      <c r="M480" s="150">
        <v>0</v>
      </c>
      <c r="N480" s="150">
        <v>0</v>
      </c>
      <c r="O480" s="150">
        <v>0</v>
      </c>
      <c r="P480" s="150">
        <v>0</v>
      </c>
      <c r="Q480" s="150">
        <v>0</v>
      </c>
      <c r="R480" s="150">
        <v>0</v>
      </c>
      <c r="S480" s="150">
        <v>0</v>
      </c>
      <c r="T480" s="150">
        <v>0</v>
      </c>
      <c r="U480" s="150">
        <v>0</v>
      </c>
      <c r="V480" s="150">
        <v>0</v>
      </c>
      <c r="W480" s="150">
        <v>0</v>
      </c>
      <c r="X480" s="150">
        <v>0</v>
      </c>
    </row>
    <row r="481" spans="1:24">
      <c r="A481" s="190">
        <v>3240</v>
      </c>
      <c r="B481" s="150">
        <v>9.9999999999999995E-7</v>
      </c>
      <c r="C481" s="150">
        <v>0</v>
      </c>
      <c r="D481" s="172">
        <v>0.95999980415997654</v>
      </c>
      <c r="E481" s="150">
        <v>0</v>
      </c>
      <c r="F481" s="150">
        <v>0</v>
      </c>
      <c r="G481" s="150">
        <v>0</v>
      </c>
      <c r="H481" s="150">
        <v>0</v>
      </c>
      <c r="I481" s="150">
        <v>0</v>
      </c>
      <c r="J481" s="150">
        <v>0</v>
      </c>
      <c r="K481" s="150">
        <v>0</v>
      </c>
      <c r="L481" s="150">
        <v>0</v>
      </c>
      <c r="M481" s="150">
        <v>0</v>
      </c>
      <c r="N481" s="150">
        <v>0</v>
      </c>
      <c r="O481" s="150">
        <v>0</v>
      </c>
      <c r="P481" s="150">
        <v>0</v>
      </c>
      <c r="Q481" s="150">
        <v>0</v>
      </c>
      <c r="R481" s="150">
        <v>0</v>
      </c>
      <c r="S481" s="150">
        <v>0</v>
      </c>
      <c r="T481" s="150">
        <v>0</v>
      </c>
      <c r="U481" s="150">
        <v>0</v>
      </c>
      <c r="V481" s="150">
        <v>0</v>
      </c>
      <c r="W481" s="150">
        <v>0</v>
      </c>
      <c r="X481" s="150">
        <v>0</v>
      </c>
    </row>
    <row r="482" spans="1:24">
      <c r="A482" s="190">
        <v>3340</v>
      </c>
      <c r="B482" s="150">
        <v>9.9999999999999995E-7</v>
      </c>
      <c r="C482" s="150">
        <v>0</v>
      </c>
      <c r="D482" s="172">
        <v>0.95999979455997542</v>
      </c>
      <c r="E482" s="150">
        <v>0</v>
      </c>
      <c r="F482" s="150">
        <v>0</v>
      </c>
      <c r="G482" s="150">
        <v>0</v>
      </c>
      <c r="H482" s="150">
        <v>0</v>
      </c>
      <c r="I482" s="150">
        <v>0</v>
      </c>
      <c r="J482" s="150">
        <v>0</v>
      </c>
      <c r="K482" s="150">
        <v>0</v>
      </c>
      <c r="L482" s="150">
        <v>0</v>
      </c>
      <c r="M482" s="150">
        <v>0</v>
      </c>
      <c r="N482" s="150">
        <v>0</v>
      </c>
      <c r="O482" s="150">
        <v>0</v>
      </c>
      <c r="P482" s="150">
        <v>0</v>
      </c>
      <c r="Q482" s="150">
        <v>0</v>
      </c>
      <c r="R482" s="150">
        <v>0</v>
      </c>
      <c r="S482" s="150">
        <v>0</v>
      </c>
      <c r="T482" s="150">
        <v>0</v>
      </c>
      <c r="U482" s="150">
        <v>0</v>
      </c>
      <c r="V482" s="150">
        <v>0</v>
      </c>
      <c r="W482" s="150">
        <v>0</v>
      </c>
      <c r="X482" s="150">
        <v>0</v>
      </c>
    </row>
    <row r="483" spans="1:24">
      <c r="A483" s="190">
        <v>3580</v>
      </c>
      <c r="B483" s="150">
        <v>9.9999999999999995E-7</v>
      </c>
      <c r="C483" s="150">
        <v>0</v>
      </c>
      <c r="D483" s="172">
        <v>0.95999977151997251</v>
      </c>
      <c r="E483" s="150">
        <v>0</v>
      </c>
      <c r="F483" s="150">
        <v>0</v>
      </c>
      <c r="G483" s="150">
        <v>0</v>
      </c>
      <c r="H483" s="150">
        <v>0</v>
      </c>
      <c r="I483" s="150">
        <v>0</v>
      </c>
      <c r="J483" s="150">
        <v>0</v>
      </c>
      <c r="K483" s="150">
        <v>0</v>
      </c>
      <c r="L483" s="150">
        <v>0</v>
      </c>
      <c r="M483" s="150">
        <v>0</v>
      </c>
      <c r="N483" s="150">
        <v>0</v>
      </c>
      <c r="O483" s="150">
        <v>0</v>
      </c>
      <c r="P483" s="150">
        <v>0</v>
      </c>
      <c r="Q483" s="150">
        <v>0</v>
      </c>
      <c r="R483" s="150">
        <v>0</v>
      </c>
      <c r="S483" s="150">
        <v>0</v>
      </c>
      <c r="T483" s="150">
        <v>0</v>
      </c>
      <c r="U483" s="150">
        <v>0</v>
      </c>
      <c r="V483" s="150">
        <v>0</v>
      </c>
      <c r="W483" s="150">
        <v>0</v>
      </c>
      <c r="X483" s="150">
        <v>0</v>
      </c>
    </row>
    <row r="484" spans="1:24">
      <c r="A484" s="190">
        <v>4000</v>
      </c>
      <c r="B484" s="150">
        <v>9.9999999999999995E-7</v>
      </c>
      <c r="C484" s="150">
        <v>0</v>
      </c>
      <c r="D484" s="172">
        <v>0.95999973119996773</v>
      </c>
      <c r="E484" s="150">
        <v>0</v>
      </c>
      <c r="F484" s="150">
        <v>0</v>
      </c>
      <c r="G484" s="150">
        <v>0</v>
      </c>
      <c r="H484" s="150">
        <v>0</v>
      </c>
      <c r="I484" s="150">
        <v>0</v>
      </c>
      <c r="J484" s="150">
        <v>0</v>
      </c>
      <c r="K484" s="150">
        <v>0</v>
      </c>
      <c r="L484" s="150">
        <v>0</v>
      </c>
      <c r="M484" s="150">
        <v>0</v>
      </c>
      <c r="N484" s="150">
        <v>0</v>
      </c>
      <c r="O484" s="150">
        <v>0</v>
      </c>
      <c r="P484" s="150">
        <v>0</v>
      </c>
      <c r="Q484" s="150">
        <v>0</v>
      </c>
      <c r="R484" s="150">
        <v>0</v>
      </c>
      <c r="S484" s="150">
        <v>0</v>
      </c>
      <c r="T484" s="150">
        <v>0</v>
      </c>
      <c r="U484" s="150">
        <v>0</v>
      </c>
      <c r="V484" s="150">
        <v>0</v>
      </c>
      <c r="W484" s="150">
        <v>0</v>
      </c>
      <c r="X484" s="150">
        <v>0</v>
      </c>
    </row>
    <row r="485" spans="1:24">
      <c r="B485" s="4"/>
      <c r="C485" s="4"/>
      <c r="E485" s="1"/>
      <c r="I485" s="4"/>
    </row>
    <row r="486" spans="1:24">
      <c r="A486" s="51" t="s">
        <v>337</v>
      </c>
      <c r="B486"/>
      <c r="C486"/>
      <c r="D486"/>
      <c r="E486"/>
      <c r="F486" t="s">
        <v>335</v>
      </c>
      <c r="G486"/>
      <c r="H486"/>
      <c r="I486"/>
      <c r="J486"/>
      <c r="K486"/>
      <c r="L486"/>
      <c r="M486"/>
      <c r="N486"/>
      <c r="O486"/>
      <c r="P486"/>
      <c r="Q486"/>
      <c r="R486"/>
      <c r="S486"/>
      <c r="T486"/>
      <c r="U486"/>
      <c r="V486"/>
      <c r="W486"/>
      <c r="X486"/>
    </row>
    <row r="487" spans="1:24">
      <c r="A487" s="112" t="s">
        <v>322</v>
      </c>
      <c r="B487" s="112" t="s">
        <v>319</v>
      </c>
      <c r="C487" s="112" t="s">
        <v>324</v>
      </c>
      <c r="D487" s="112" t="s">
        <v>325</v>
      </c>
      <c r="E487"/>
      <c r="F487"/>
      <c r="G487"/>
      <c r="H487"/>
      <c r="I487"/>
      <c r="J487"/>
      <c r="K487"/>
      <c r="L487"/>
      <c r="M487"/>
      <c r="N487"/>
      <c r="O487"/>
      <c r="P487"/>
      <c r="Q487"/>
      <c r="R487"/>
      <c r="S487"/>
      <c r="T487"/>
      <c r="U487"/>
      <c r="V487"/>
      <c r="W487"/>
      <c r="X487"/>
    </row>
    <row r="488" spans="1:24">
      <c r="A488" s="112" t="s">
        <v>321</v>
      </c>
      <c r="B488" s="112" t="s">
        <v>320</v>
      </c>
      <c r="C488" s="112" t="s">
        <v>323</v>
      </c>
      <c r="D488" s="112" t="s">
        <v>327</v>
      </c>
      <c r="E488" s="124">
        <v>1</v>
      </c>
      <c r="F488" s="124">
        <v>2</v>
      </c>
      <c r="G488" s="124">
        <v>3</v>
      </c>
      <c r="H488" s="124">
        <v>4</v>
      </c>
      <c r="I488" s="124">
        <v>5</v>
      </c>
      <c r="J488" s="124">
        <v>6</v>
      </c>
      <c r="K488" s="124">
        <v>7</v>
      </c>
      <c r="L488" s="124">
        <v>8</v>
      </c>
      <c r="M488" s="124">
        <v>9</v>
      </c>
      <c r="N488" s="124">
        <v>10</v>
      </c>
      <c r="O488" s="124">
        <v>11</v>
      </c>
      <c r="P488" s="124">
        <v>12</v>
      </c>
      <c r="Q488" s="124">
        <v>13</v>
      </c>
      <c r="R488" s="124">
        <v>14</v>
      </c>
      <c r="S488" s="124">
        <v>15</v>
      </c>
      <c r="T488" s="124">
        <v>16</v>
      </c>
      <c r="U488" s="124">
        <v>17</v>
      </c>
      <c r="V488" s="124">
        <v>18</v>
      </c>
      <c r="W488" s="124">
        <v>19</v>
      </c>
      <c r="X488" s="124">
        <v>20</v>
      </c>
    </row>
    <row r="489" spans="1:24">
      <c r="A489" s="173">
        <v>1000</v>
      </c>
      <c r="B489" s="174">
        <v>59.466281484474898</v>
      </c>
      <c r="C489" s="174">
        <v>0</v>
      </c>
      <c r="D489" s="175">
        <v>0.98</v>
      </c>
      <c r="E489" s="174">
        <v>0</v>
      </c>
      <c r="F489" s="174">
        <v>0</v>
      </c>
      <c r="G489" s="174">
        <v>0</v>
      </c>
      <c r="H489" s="174">
        <v>0</v>
      </c>
      <c r="I489" s="174">
        <v>0</v>
      </c>
      <c r="J489" s="174">
        <v>0</v>
      </c>
      <c r="K489" s="174">
        <v>0</v>
      </c>
      <c r="L489" s="174">
        <v>0</v>
      </c>
      <c r="M489" s="174">
        <v>0</v>
      </c>
      <c r="N489" s="174">
        <v>0</v>
      </c>
      <c r="O489" s="174">
        <v>0</v>
      </c>
      <c r="P489" s="174">
        <v>0</v>
      </c>
      <c r="Q489" s="174">
        <v>0</v>
      </c>
      <c r="R489" s="174">
        <v>0</v>
      </c>
      <c r="S489" s="174">
        <v>0</v>
      </c>
      <c r="T489" s="174">
        <v>0</v>
      </c>
      <c r="U489" s="174">
        <v>0</v>
      </c>
      <c r="V489" s="174">
        <v>0</v>
      </c>
      <c r="W489" s="174">
        <v>0</v>
      </c>
      <c r="X489" s="174">
        <v>0</v>
      </c>
    </row>
    <row r="490" spans="1:24">
      <c r="A490" s="190">
        <v>310</v>
      </c>
      <c r="B490" s="150">
        <v>1440000.92160059</v>
      </c>
      <c r="C490" s="150">
        <v>0</v>
      </c>
      <c r="D490" s="172">
        <v>0.64</v>
      </c>
      <c r="E490" s="150">
        <v>0</v>
      </c>
      <c r="F490" s="150">
        <v>0</v>
      </c>
      <c r="G490" s="150">
        <v>0</v>
      </c>
      <c r="H490" s="150">
        <v>0</v>
      </c>
      <c r="I490" s="150">
        <v>0</v>
      </c>
      <c r="J490" s="150">
        <v>0</v>
      </c>
      <c r="K490" s="150">
        <v>0</v>
      </c>
      <c r="L490" s="150">
        <v>0</v>
      </c>
      <c r="M490" s="150">
        <v>0</v>
      </c>
      <c r="N490" s="150">
        <v>0</v>
      </c>
      <c r="O490" s="150">
        <v>0</v>
      </c>
      <c r="P490" s="150">
        <v>0</v>
      </c>
      <c r="Q490" s="150">
        <v>0</v>
      </c>
      <c r="R490" s="150">
        <v>0</v>
      </c>
      <c r="S490" s="150">
        <v>0</v>
      </c>
      <c r="T490" s="150">
        <v>0</v>
      </c>
      <c r="U490" s="150">
        <v>0</v>
      </c>
      <c r="V490" s="150">
        <v>0</v>
      </c>
      <c r="W490" s="150">
        <v>0</v>
      </c>
      <c r="X490" s="150">
        <v>0</v>
      </c>
    </row>
    <row r="491" spans="1:24">
      <c r="A491" s="190">
        <v>320</v>
      </c>
      <c r="B491" s="150">
        <v>1280000</v>
      </c>
      <c r="C491" s="150">
        <v>0</v>
      </c>
      <c r="D491" s="172">
        <v>0.68</v>
      </c>
      <c r="E491" s="150">
        <v>0</v>
      </c>
      <c r="F491" s="150">
        <v>0</v>
      </c>
      <c r="G491" s="150">
        <v>0</v>
      </c>
      <c r="H491" s="150">
        <v>0</v>
      </c>
      <c r="I491" s="150">
        <v>0</v>
      </c>
      <c r="J491" s="150">
        <v>0</v>
      </c>
      <c r="K491" s="150">
        <v>0</v>
      </c>
      <c r="L491" s="150">
        <v>0</v>
      </c>
      <c r="M491" s="150">
        <v>0</v>
      </c>
      <c r="N491" s="150">
        <v>0</v>
      </c>
      <c r="O491" s="150">
        <v>0</v>
      </c>
      <c r="P491" s="150">
        <v>0</v>
      </c>
      <c r="Q491" s="150">
        <v>0</v>
      </c>
      <c r="R491" s="150">
        <v>0</v>
      </c>
      <c r="S491" s="150">
        <v>0</v>
      </c>
      <c r="T491" s="150">
        <v>0</v>
      </c>
      <c r="U491" s="150">
        <v>0</v>
      </c>
      <c r="V491" s="150">
        <v>0</v>
      </c>
      <c r="W491" s="150">
        <v>0</v>
      </c>
      <c r="X491" s="150">
        <v>0</v>
      </c>
    </row>
    <row r="492" spans="1:24">
      <c r="A492" s="190">
        <v>330</v>
      </c>
      <c r="B492" s="150">
        <v>1169999.8011000338</v>
      </c>
      <c r="C492" s="150">
        <v>0</v>
      </c>
      <c r="D492" s="172">
        <v>0.72</v>
      </c>
      <c r="E492" s="150">
        <v>0</v>
      </c>
      <c r="F492" s="150">
        <v>0</v>
      </c>
      <c r="G492" s="150">
        <v>0</v>
      </c>
      <c r="H492" s="150">
        <v>0</v>
      </c>
      <c r="I492" s="150">
        <v>0</v>
      </c>
      <c r="J492" s="150">
        <v>0</v>
      </c>
      <c r="K492" s="150">
        <v>0</v>
      </c>
      <c r="L492" s="150">
        <v>0</v>
      </c>
      <c r="M492" s="150">
        <v>0</v>
      </c>
      <c r="N492" s="150">
        <v>0</v>
      </c>
      <c r="O492" s="150">
        <v>0</v>
      </c>
      <c r="P492" s="150">
        <v>0</v>
      </c>
      <c r="Q492" s="150">
        <v>0</v>
      </c>
      <c r="R492" s="150">
        <v>0</v>
      </c>
      <c r="S492" s="150">
        <v>0</v>
      </c>
      <c r="T492" s="150">
        <v>0</v>
      </c>
      <c r="U492" s="150">
        <v>0</v>
      </c>
      <c r="V492" s="150">
        <v>0</v>
      </c>
      <c r="W492" s="150">
        <v>0</v>
      </c>
      <c r="X492" s="150">
        <v>0</v>
      </c>
    </row>
    <row r="493" spans="1:24">
      <c r="A493" s="190">
        <v>340</v>
      </c>
      <c r="B493" s="150">
        <v>1090000.2289000482</v>
      </c>
      <c r="C493" s="150">
        <v>0</v>
      </c>
      <c r="D493" s="172">
        <v>0.76</v>
      </c>
      <c r="E493" s="150">
        <v>0</v>
      </c>
      <c r="F493" s="150">
        <v>0</v>
      </c>
      <c r="G493" s="150">
        <v>0</v>
      </c>
      <c r="H493" s="150">
        <v>0</v>
      </c>
      <c r="I493" s="150">
        <v>0</v>
      </c>
      <c r="J493" s="150">
        <v>0</v>
      </c>
      <c r="K493" s="150">
        <v>0</v>
      </c>
      <c r="L493" s="150">
        <v>0</v>
      </c>
      <c r="M493" s="150">
        <v>0</v>
      </c>
      <c r="N493" s="150">
        <v>0</v>
      </c>
      <c r="O493" s="150">
        <v>0</v>
      </c>
      <c r="P493" s="150">
        <v>0</v>
      </c>
      <c r="Q493" s="150">
        <v>0</v>
      </c>
      <c r="R493" s="150">
        <v>0</v>
      </c>
      <c r="S493" s="150">
        <v>0</v>
      </c>
      <c r="T493" s="150">
        <v>0</v>
      </c>
      <c r="U493" s="150">
        <v>0</v>
      </c>
      <c r="V493" s="150">
        <v>0</v>
      </c>
      <c r="W493" s="150">
        <v>0</v>
      </c>
      <c r="X493" s="150">
        <v>0</v>
      </c>
    </row>
    <row r="494" spans="1:24">
      <c r="A494" s="190">
        <v>350</v>
      </c>
      <c r="B494" s="150">
        <v>1040000.4992002395</v>
      </c>
      <c r="C494" s="150">
        <v>0</v>
      </c>
      <c r="D494" s="172">
        <v>0.8</v>
      </c>
      <c r="E494" s="150">
        <v>0</v>
      </c>
      <c r="F494" s="150">
        <v>0</v>
      </c>
      <c r="G494" s="150">
        <v>0</v>
      </c>
      <c r="H494" s="150">
        <v>0</v>
      </c>
      <c r="I494" s="150">
        <v>0</v>
      </c>
      <c r="J494" s="150">
        <v>0</v>
      </c>
      <c r="K494" s="150">
        <v>0</v>
      </c>
      <c r="L494" s="150">
        <v>0</v>
      </c>
      <c r="M494" s="150">
        <v>0</v>
      </c>
      <c r="N494" s="150">
        <v>0</v>
      </c>
      <c r="O494" s="150">
        <v>0</v>
      </c>
      <c r="P494" s="150">
        <v>0</v>
      </c>
      <c r="Q494" s="150">
        <v>0</v>
      </c>
      <c r="R494" s="150">
        <v>0</v>
      </c>
      <c r="S494" s="150">
        <v>0</v>
      </c>
      <c r="T494" s="150">
        <v>0</v>
      </c>
      <c r="U494" s="150">
        <v>0</v>
      </c>
      <c r="V494" s="150">
        <v>0</v>
      </c>
      <c r="W494" s="150">
        <v>0</v>
      </c>
      <c r="X494" s="150">
        <v>0</v>
      </c>
    </row>
    <row r="495" spans="1:24">
      <c r="A495" s="190">
        <v>370</v>
      </c>
      <c r="B495" s="150">
        <v>697000.11152001785</v>
      </c>
      <c r="C495" s="150">
        <v>0</v>
      </c>
      <c r="D495" s="172">
        <v>0.84</v>
      </c>
      <c r="E495" s="150">
        <v>0</v>
      </c>
      <c r="F495" s="150">
        <v>0</v>
      </c>
      <c r="G495" s="150">
        <v>0</v>
      </c>
      <c r="H495" s="150">
        <v>0</v>
      </c>
      <c r="I495" s="150">
        <v>0</v>
      </c>
      <c r="J495" s="150">
        <v>0</v>
      </c>
      <c r="K495" s="150">
        <v>0</v>
      </c>
      <c r="L495" s="150">
        <v>0</v>
      </c>
      <c r="M495" s="150">
        <v>0</v>
      </c>
      <c r="N495" s="150">
        <v>0</v>
      </c>
      <c r="O495" s="150">
        <v>0</v>
      </c>
      <c r="P495" s="150">
        <v>0</v>
      </c>
      <c r="Q495" s="150">
        <v>0</v>
      </c>
      <c r="R495" s="150">
        <v>0</v>
      </c>
      <c r="S495" s="150">
        <v>0</v>
      </c>
      <c r="T495" s="150">
        <v>0</v>
      </c>
      <c r="U495" s="150">
        <v>0</v>
      </c>
      <c r="V495" s="150">
        <v>0</v>
      </c>
      <c r="W495" s="150">
        <v>0</v>
      </c>
      <c r="X495" s="150">
        <v>0</v>
      </c>
    </row>
    <row r="496" spans="1:24">
      <c r="A496" s="190">
        <v>390</v>
      </c>
      <c r="B496" s="150">
        <v>149999.9250000375</v>
      </c>
      <c r="C496" s="150">
        <v>0</v>
      </c>
      <c r="D496" s="172">
        <v>0.88</v>
      </c>
      <c r="E496" s="150">
        <v>0</v>
      </c>
      <c r="F496" s="150">
        <v>0</v>
      </c>
      <c r="G496" s="150">
        <v>0</v>
      </c>
      <c r="H496" s="150">
        <v>0</v>
      </c>
      <c r="I496" s="150">
        <v>0</v>
      </c>
      <c r="J496" s="150">
        <v>0</v>
      </c>
      <c r="K496" s="150">
        <v>0</v>
      </c>
      <c r="L496" s="150">
        <v>0</v>
      </c>
      <c r="M496" s="150">
        <v>0</v>
      </c>
      <c r="N496" s="150">
        <v>0</v>
      </c>
      <c r="O496" s="150">
        <v>0</v>
      </c>
      <c r="P496" s="150">
        <v>0</v>
      </c>
      <c r="Q496" s="150">
        <v>0</v>
      </c>
      <c r="R496" s="150">
        <v>0</v>
      </c>
      <c r="S496" s="150">
        <v>0</v>
      </c>
      <c r="T496" s="150">
        <v>0</v>
      </c>
      <c r="U496" s="150">
        <v>0</v>
      </c>
      <c r="V496" s="150">
        <v>0</v>
      </c>
      <c r="W496" s="150">
        <v>0</v>
      </c>
      <c r="X496" s="150">
        <v>0</v>
      </c>
    </row>
    <row r="497" spans="1:24">
      <c r="A497" s="190">
        <v>410</v>
      </c>
      <c r="B497" s="150">
        <v>67399.978432006901</v>
      </c>
      <c r="C497" s="150">
        <v>0</v>
      </c>
      <c r="D497" s="172">
        <v>0.91599999999999993</v>
      </c>
      <c r="E497" s="150">
        <v>0</v>
      </c>
      <c r="F497" s="150">
        <v>0</v>
      </c>
      <c r="G497" s="150">
        <v>0</v>
      </c>
      <c r="H497" s="150">
        <v>0</v>
      </c>
      <c r="I497" s="150">
        <v>0</v>
      </c>
      <c r="J497" s="150">
        <v>0</v>
      </c>
      <c r="K497" s="150">
        <v>0</v>
      </c>
      <c r="L497" s="150">
        <v>0</v>
      </c>
      <c r="M497" s="150">
        <v>0</v>
      </c>
      <c r="N497" s="150">
        <v>0</v>
      </c>
      <c r="O497" s="150">
        <v>0</v>
      </c>
      <c r="P497" s="150">
        <v>0</v>
      </c>
      <c r="Q497" s="150">
        <v>0</v>
      </c>
      <c r="R497" s="150">
        <v>0</v>
      </c>
      <c r="S497" s="150">
        <v>0</v>
      </c>
      <c r="T497" s="150">
        <v>0</v>
      </c>
      <c r="U497" s="150">
        <v>0</v>
      </c>
      <c r="V497" s="150">
        <v>0</v>
      </c>
      <c r="W497" s="150">
        <v>0</v>
      </c>
      <c r="X497" s="150">
        <v>0</v>
      </c>
    </row>
    <row r="498" spans="1:24">
      <c r="A498" s="190">
        <v>430</v>
      </c>
      <c r="B498" s="150">
        <v>39200.006272001003</v>
      </c>
      <c r="C498" s="150">
        <v>0</v>
      </c>
      <c r="D498" s="172">
        <v>0.94799999999999995</v>
      </c>
      <c r="E498" s="150">
        <v>0</v>
      </c>
      <c r="F498" s="150">
        <v>0</v>
      </c>
      <c r="G498" s="150">
        <v>0</v>
      </c>
      <c r="H498" s="150">
        <v>0</v>
      </c>
      <c r="I498" s="150">
        <v>0</v>
      </c>
      <c r="J498" s="150">
        <v>0</v>
      </c>
      <c r="K498" s="150">
        <v>0</v>
      </c>
      <c r="L498" s="150">
        <v>0</v>
      </c>
      <c r="M498" s="150">
        <v>0</v>
      </c>
      <c r="N498" s="150">
        <v>0</v>
      </c>
      <c r="O498" s="150">
        <v>0</v>
      </c>
      <c r="P498" s="150">
        <v>0</v>
      </c>
      <c r="Q498" s="150">
        <v>0</v>
      </c>
      <c r="R498" s="150">
        <v>0</v>
      </c>
      <c r="S498" s="150">
        <v>0</v>
      </c>
      <c r="T498" s="150">
        <v>0</v>
      </c>
      <c r="U498" s="150">
        <v>0</v>
      </c>
      <c r="V498" s="150">
        <v>0</v>
      </c>
      <c r="W498" s="150">
        <v>0</v>
      </c>
      <c r="X498" s="150">
        <v>0</v>
      </c>
    </row>
    <row r="499" spans="1:24">
      <c r="A499" s="190">
        <v>450</v>
      </c>
      <c r="B499" s="150">
        <v>25499.991075003123</v>
      </c>
      <c r="C499" s="150">
        <v>0</v>
      </c>
      <c r="D499" s="172">
        <v>0.98</v>
      </c>
      <c r="E499" s="150">
        <v>0</v>
      </c>
      <c r="F499" s="150">
        <v>0</v>
      </c>
      <c r="G499" s="150">
        <v>0</v>
      </c>
      <c r="H499" s="150">
        <v>0</v>
      </c>
      <c r="I499" s="150">
        <v>0</v>
      </c>
      <c r="J499" s="150">
        <v>0</v>
      </c>
      <c r="K499" s="150">
        <v>0</v>
      </c>
      <c r="L499" s="150">
        <v>0</v>
      </c>
      <c r="M499" s="150">
        <v>0</v>
      </c>
      <c r="N499" s="150">
        <v>0</v>
      </c>
      <c r="O499" s="150">
        <v>0</v>
      </c>
      <c r="P499" s="150">
        <v>0</v>
      </c>
      <c r="Q499" s="150">
        <v>0</v>
      </c>
      <c r="R499" s="150">
        <v>0</v>
      </c>
      <c r="S499" s="150">
        <v>0</v>
      </c>
      <c r="T499" s="150">
        <v>0</v>
      </c>
      <c r="U499" s="150">
        <v>0</v>
      </c>
      <c r="V499" s="150">
        <v>0</v>
      </c>
      <c r="W499" s="150">
        <v>0</v>
      </c>
      <c r="X499" s="150">
        <v>0</v>
      </c>
    </row>
    <row r="500" spans="1:24">
      <c r="A500" s="190">
        <v>470</v>
      </c>
      <c r="B500" s="150">
        <v>17200.010320006193</v>
      </c>
      <c r="C500" s="150">
        <v>0</v>
      </c>
      <c r="D500" s="172">
        <v>0.98799999999999999</v>
      </c>
      <c r="E500" s="150">
        <v>0</v>
      </c>
      <c r="F500" s="150">
        <v>0</v>
      </c>
      <c r="G500" s="150">
        <v>0</v>
      </c>
      <c r="H500" s="150">
        <v>0</v>
      </c>
      <c r="I500" s="150">
        <v>0</v>
      </c>
      <c r="J500" s="150">
        <v>0</v>
      </c>
      <c r="K500" s="150">
        <v>0</v>
      </c>
      <c r="L500" s="150">
        <v>0</v>
      </c>
      <c r="M500" s="150">
        <v>0</v>
      </c>
      <c r="N500" s="150">
        <v>0</v>
      </c>
      <c r="O500" s="150">
        <v>0</v>
      </c>
      <c r="P500" s="150">
        <v>0</v>
      </c>
      <c r="Q500" s="150">
        <v>0</v>
      </c>
      <c r="R500" s="150">
        <v>0</v>
      </c>
      <c r="S500" s="150">
        <v>0</v>
      </c>
      <c r="T500" s="150">
        <v>0</v>
      </c>
      <c r="U500" s="150">
        <v>0</v>
      </c>
      <c r="V500" s="150">
        <v>0</v>
      </c>
      <c r="W500" s="150">
        <v>0</v>
      </c>
      <c r="X500" s="150">
        <v>0</v>
      </c>
    </row>
    <row r="501" spans="1:24">
      <c r="A501" s="190">
        <v>490</v>
      </c>
      <c r="B501" s="150">
        <v>12699.993142003703</v>
      </c>
      <c r="C501" s="150">
        <v>0</v>
      </c>
      <c r="D501" s="172">
        <v>0.996</v>
      </c>
      <c r="E501" s="150">
        <v>0</v>
      </c>
      <c r="F501" s="150">
        <v>0</v>
      </c>
      <c r="G501" s="150">
        <v>0</v>
      </c>
      <c r="H501" s="150">
        <v>0</v>
      </c>
      <c r="I501" s="150">
        <v>0</v>
      </c>
      <c r="J501" s="150">
        <v>0</v>
      </c>
      <c r="K501" s="150">
        <v>0</v>
      </c>
      <c r="L501" s="150">
        <v>0</v>
      </c>
      <c r="M501" s="150">
        <v>0</v>
      </c>
      <c r="N501" s="150">
        <v>0</v>
      </c>
      <c r="O501" s="150">
        <v>0</v>
      </c>
      <c r="P501" s="150">
        <v>0</v>
      </c>
      <c r="Q501" s="150">
        <v>0</v>
      </c>
      <c r="R501" s="150">
        <v>0</v>
      </c>
      <c r="S501" s="150">
        <v>0</v>
      </c>
      <c r="T501" s="150">
        <v>0</v>
      </c>
      <c r="U501" s="150">
        <v>0</v>
      </c>
      <c r="V501" s="150">
        <v>0</v>
      </c>
      <c r="W501" s="150">
        <v>0</v>
      </c>
      <c r="X501" s="150">
        <v>0</v>
      </c>
    </row>
    <row r="502" spans="1:24">
      <c r="A502" s="190">
        <v>510</v>
      </c>
      <c r="B502" s="150">
        <v>9699.979630042777</v>
      </c>
      <c r="C502" s="150">
        <v>0</v>
      </c>
      <c r="D502" s="172">
        <v>1</v>
      </c>
      <c r="E502" s="150">
        <v>0</v>
      </c>
      <c r="F502" s="150">
        <v>0</v>
      </c>
      <c r="G502" s="150">
        <v>0</v>
      </c>
      <c r="H502" s="150">
        <v>0</v>
      </c>
      <c r="I502" s="150">
        <v>0</v>
      </c>
      <c r="J502" s="150">
        <v>0</v>
      </c>
      <c r="K502" s="150">
        <v>0</v>
      </c>
      <c r="L502" s="150">
        <v>0</v>
      </c>
      <c r="M502" s="150">
        <v>0</v>
      </c>
      <c r="N502" s="150">
        <v>0</v>
      </c>
      <c r="O502" s="150">
        <v>0</v>
      </c>
      <c r="P502" s="150">
        <v>0</v>
      </c>
      <c r="Q502" s="150">
        <v>0</v>
      </c>
      <c r="R502" s="150">
        <v>0</v>
      </c>
      <c r="S502" s="150">
        <v>0</v>
      </c>
      <c r="T502" s="150">
        <v>0</v>
      </c>
      <c r="U502" s="150">
        <v>0</v>
      </c>
      <c r="V502" s="150">
        <v>0</v>
      </c>
      <c r="W502" s="150">
        <v>0</v>
      </c>
      <c r="X502" s="150">
        <v>0</v>
      </c>
    </row>
    <row r="503" spans="1:24">
      <c r="A503" s="190">
        <v>530</v>
      </c>
      <c r="B503" s="150">
        <v>7849.9713476045818</v>
      </c>
      <c r="C503" s="150">
        <v>0</v>
      </c>
      <c r="D503" s="172">
        <v>1</v>
      </c>
      <c r="E503" s="150">
        <v>0</v>
      </c>
      <c r="F503" s="150">
        <v>0</v>
      </c>
      <c r="G503" s="150">
        <v>0</v>
      </c>
      <c r="H503" s="150">
        <v>0</v>
      </c>
      <c r="I503" s="150">
        <v>0</v>
      </c>
      <c r="J503" s="150">
        <v>0</v>
      </c>
      <c r="K503" s="150">
        <v>0</v>
      </c>
      <c r="L503" s="150">
        <v>0</v>
      </c>
      <c r="M503" s="150">
        <v>0</v>
      </c>
      <c r="N503" s="150">
        <v>0</v>
      </c>
      <c r="O503" s="150">
        <v>0</v>
      </c>
      <c r="P503" s="150">
        <v>0</v>
      </c>
      <c r="Q503" s="150">
        <v>0</v>
      </c>
      <c r="R503" s="150">
        <v>0</v>
      </c>
      <c r="S503" s="150">
        <v>0</v>
      </c>
      <c r="T503" s="150">
        <v>0</v>
      </c>
      <c r="U503" s="150">
        <v>0</v>
      </c>
      <c r="V503" s="150">
        <v>0</v>
      </c>
      <c r="W503" s="150">
        <v>0</v>
      </c>
      <c r="X503" s="150">
        <v>0</v>
      </c>
    </row>
    <row r="504" spans="1:24">
      <c r="A504" s="190">
        <v>550</v>
      </c>
      <c r="B504" s="150">
        <v>6389.9805105594432</v>
      </c>
      <c r="C504" s="150">
        <v>0</v>
      </c>
      <c r="D504" s="172">
        <v>1</v>
      </c>
      <c r="E504" s="150">
        <v>0</v>
      </c>
      <c r="F504" s="150">
        <v>0</v>
      </c>
      <c r="G504" s="150">
        <v>0</v>
      </c>
      <c r="H504" s="150">
        <v>0</v>
      </c>
      <c r="I504" s="150">
        <v>0</v>
      </c>
      <c r="J504" s="150">
        <v>0</v>
      </c>
      <c r="K504" s="150">
        <v>0</v>
      </c>
      <c r="L504" s="150">
        <v>0</v>
      </c>
      <c r="M504" s="150">
        <v>0</v>
      </c>
      <c r="N504" s="150">
        <v>0</v>
      </c>
      <c r="O504" s="150">
        <v>0</v>
      </c>
      <c r="P504" s="150">
        <v>0</v>
      </c>
      <c r="Q504" s="150">
        <v>0</v>
      </c>
      <c r="R504" s="150">
        <v>0</v>
      </c>
      <c r="S504" s="150">
        <v>0</v>
      </c>
      <c r="T504" s="150">
        <v>0</v>
      </c>
      <c r="U504" s="150">
        <v>0</v>
      </c>
      <c r="V504" s="150">
        <v>0</v>
      </c>
      <c r="W504" s="150">
        <v>0</v>
      </c>
      <c r="X504" s="150">
        <v>0</v>
      </c>
    </row>
    <row r="505" spans="1:24">
      <c r="A505" s="190">
        <v>590</v>
      </c>
      <c r="B505" s="150">
        <v>4490.0030083020156</v>
      </c>
      <c r="C505" s="150">
        <v>0</v>
      </c>
      <c r="D505" s="172">
        <v>1</v>
      </c>
      <c r="E505" s="150">
        <v>0</v>
      </c>
      <c r="F505" s="150">
        <v>0</v>
      </c>
      <c r="G505" s="150">
        <v>0</v>
      </c>
      <c r="H505" s="150">
        <v>0</v>
      </c>
      <c r="I505" s="150">
        <v>0</v>
      </c>
      <c r="J505" s="150">
        <v>0</v>
      </c>
      <c r="K505" s="150">
        <v>0</v>
      </c>
      <c r="L505" s="150">
        <v>0</v>
      </c>
      <c r="M505" s="150">
        <v>0</v>
      </c>
      <c r="N505" s="150">
        <v>0</v>
      </c>
      <c r="O505" s="150">
        <v>0</v>
      </c>
      <c r="P505" s="150">
        <v>0</v>
      </c>
      <c r="Q505" s="150">
        <v>0</v>
      </c>
      <c r="R505" s="150">
        <v>0</v>
      </c>
      <c r="S505" s="150">
        <v>0</v>
      </c>
      <c r="T505" s="150">
        <v>0</v>
      </c>
      <c r="U505" s="150">
        <v>0</v>
      </c>
      <c r="V505" s="150">
        <v>0</v>
      </c>
      <c r="W505" s="150">
        <v>0</v>
      </c>
      <c r="X505" s="150">
        <v>0</v>
      </c>
    </row>
    <row r="506" spans="1:24">
      <c r="A506" s="190">
        <v>630</v>
      </c>
      <c r="B506" s="150">
        <v>3271.2129984919707</v>
      </c>
      <c r="C506" s="150">
        <v>0</v>
      </c>
      <c r="D506" s="172">
        <v>1</v>
      </c>
      <c r="E506" s="150">
        <v>0</v>
      </c>
      <c r="F506" s="150">
        <v>0</v>
      </c>
      <c r="G506" s="150">
        <v>0</v>
      </c>
      <c r="H506" s="150">
        <v>0</v>
      </c>
      <c r="I506" s="150">
        <v>0</v>
      </c>
      <c r="J506" s="150">
        <v>0</v>
      </c>
      <c r="K506" s="150">
        <v>0</v>
      </c>
      <c r="L506" s="150">
        <v>0</v>
      </c>
      <c r="M506" s="150">
        <v>0</v>
      </c>
      <c r="N506" s="150">
        <v>0</v>
      </c>
      <c r="O506" s="150">
        <v>0</v>
      </c>
      <c r="P506" s="150">
        <v>0</v>
      </c>
      <c r="Q506" s="150">
        <v>0</v>
      </c>
      <c r="R506" s="150">
        <v>0</v>
      </c>
      <c r="S506" s="150">
        <v>0</v>
      </c>
      <c r="T506" s="150">
        <v>0</v>
      </c>
      <c r="U506" s="150">
        <v>0</v>
      </c>
      <c r="V506" s="150">
        <v>0</v>
      </c>
      <c r="W506" s="150">
        <v>0</v>
      </c>
      <c r="X506" s="150">
        <v>0</v>
      </c>
    </row>
    <row r="507" spans="1:24">
      <c r="A507" s="190">
        <v>670</v>
      </c>
      <c r="B507" s="150">
        <v>2387.843013648911</v>
      </c>
      <c r="C507" s="150">
        <v>0</v>
      </c>
      <c r="D507" s="172">
        <v>1</v>
      </c>
      <c r="E507" s="150">
        <v>0</v>
      </c>
      <c r="F507" s="150">
        <v>0</v>
      </c>
      <c r="G507" s="150">
        <v>0</v>
      </c>
      <c r="H507" s="150">
        <v>0</v>
      </c>
      <c r="I507" s="150">
        <v>0</v>
      </c>
      <c r="J507" s="150">
        <v>0</v>
      </c>
      <c r="K507" s="150">
        <v>0</v>
      </c>
      <c r="L507" s="150">
        <v>0</v>
      </c>
      <c r="M507" s="150">
        <v>0</v>
      </c>
      <c r="N507" s="150">
        <v>0</v>
      </c>
      <c r="O507" s="150">
        <v>0</v>
      </c>
      <c r="P507" s="150">
        <v>0</v>
      </c>
      <c r="Q507" s="150">
        <v>0</v>
      </c>
      <c r="R507" s="150">
        <v>0</v>
      </c>
      <c r="S507" s="150">
        <v>0</v>
      </c>
      <c r="T507" s="150">
        <v>0</v>
      </c>
      <c r="U507" s="150">
        <v>0</v>
      </c>
      <c r="V507" s="150">
        <v>0</v>
      </c>
      <c r="W507" s="150">
        <v>0</v>
      </c>
      <c r="X507" s="150">
        <v>0</v>
      </c>
    </row>
    <row r="508" spans="1:24">
      <c r="A508" s="190">
        <v>710</v>
      </c>
      <c r="B508" s="150">
        <v>1775.9497335187427</v>
      </c>
      <c r="C508" s="150">
        <v>0</v>
      </c>
      <c r="D508" s="172">
        <v>0.998</v>
      </c>
      <c r="E508" s="150">
        <v>0</v>
      </c>
      <c r="F508" s="150">
        <v>0</v>
      </c>
      <c r="G508" s="150">
        <v>0</v>
      </c>
      <c r="H508" s="150">
        <v>0</v>
      </c>
      <c r="I508" s="150">
        <v>0</v>
      </c>
      <c r="J508" s="150">
        <v>0</v>
      </c>
      <c r="K508" s="150">
        <v>0</v>
      </c>
      <c r="L508" s="150">
        <v>0</v>
      </c>
      <c r="M508" s="150">
        <v>0</v>
      </c>
      <c r="N508" s="150">
        <v>0</v>
      </c>
      <c r="O508" s="150">
        <v>0</v>
      </c>
      <c r="P508" s="150">
        <v>0</v>
      </c>
      <c r="Q508" s="150">
        <v>0</v>
      </c>
      <c r="R508" s="150">
        <v>0</v>
      </c>
      <c r="S508" s="150">
        <v>0</v>
      </c>
      <c r="T508" s="150">
        <v>0</v>
      </c>
      <c r="U508" s="150">
        <v>0</v>
      </c>
      <c r="V508" s="150">
        <v>0</v>
      </c>
      <c r="W508" s="150">
        <v>0</v>
      </c>
      <c r="X508" s="150">
        <v>0</v>
      </c>
    </row>
    <row r="509" spans="1:24">
      <c r="A509" s="190">
        <v>730</v>
      </c>
      <c r="B509" s="150">
        <v>1540</v>
      </c>
      <c r="C509" s="150">
        <v>0</v>
      </c>
      <c r="D509" s="172">
        <v>0.99400000000000011</v>
      </c>
      <c r="E509" s="150">
        <v>0</v>
      </c>
      <c r="F509" s="150">
        <v>0</v>
      </c>
      <c r="G509" s="150">
        <v>0</v>
      </c>
      <c r="H509" s="150">
        <v>0</v>
      </c>
      <c r="I509" s="150">
        <v>0</v>
      </c>
      <c r="J509" s="150">
        <v>0</v>
      </c>
      <c r="K509" s="150">
        <v>0</v>
      </c>
      <c r="L509" s="150">
        <v>0</v>
      </c>
      <c r="M509" s="150">
        <v>0</v>
      </c>
      <c r="N509" s="150">
        <v>0</v>
      </c>
      <c r="O509" s="150">
        <v>0</v>
      </c>
      <c r="P509" s="150">
        <v>0</v>
      </c>
      <c r="Q509" s="150">
        <v>0</v>
      </c>
      <c r="R509" s="150">
        <v>0</v>
      </c>
      <c r="S509" s="150">
        <v>0</v>
      </c>
      <c r="T509" s="150">
        <v>0</v>
      </c>
      <c r="U509" s="150">
        <v>0</v>
      </c>
      <c r="V509" s="150">
        <v>0</v>
      </c>
      <c r="W509" s="150">
        <v>0</v>
      </c>
      <c r="X509" s="150">
        <v>0</v>
      </c>
    </row>
    <row r="510" spans="1:24">
      <c r="A510" s="190">
        <v>750</v>
      </c>
      <c r="B510" s="150">
        <v>1300</v>
      </c>
      <c r="C510" s="150">
        <v>0</v>
      </c>
      <c r="D510" s="172">
        <v>0.99</v>
      </c>
      <c r="E510" s="150">
        <v>0</v>
      </c>
      <c r="F510" s="150">
        <v>0</v>
      </c>
      <c r="G510" s="150">
        <v>0</v>
      </c>
      <c r="H510" s="150">
        <v>0</v>
      </c>
      <c r="I510" s="150">
        <v>0</v>
      </c>
      <c r="J510" s="150">
        <v>0</v>
      </c>
      <c r="K510" s="150">
        <v>0</v>
      </c>
      <c r="L510" s="150">
        <v>0</v>
      </c>
      <c r="M510" s="150">
        <v>0</v>
      </c>
      <c r="N510" s="150">
        <v>0</v>
      </c>
      <c r="O510" s="150">
        <v>0</v>
      </c>
      <c r="P510" s="150">
        <v>0</v>
      </c>
      <c r="Q510" s="150">
        <v>0</v>
      </c>
      <c r="R510" s="150">
        <v>0</v>
      </c>
      <c r="S510" s="150">
        <v>0</v>
      </c>
      <c r="T510" s="150">
        <v>0</v>
      </c>
      <c r="U510" s="150">
        <v>0</v>
      </c>
      <c r="V510" s="150">
        <v>0</v>
      </c>
      <c r="W510" s="150">
        <v>0</v>
      </c>
      <c r="X510" s="150">
        <v>0</v>
      </c>
    </row>
    <row r="511" spans="1:24">
      <c r="A511" s="190">
        <v>770</v>
      </c>
      <c r="B511" s="150">
        <v>1100</v>
      </c>
      <c r="C511" s="150">
        <v>0</v>
      </c>
      <c r="D511" s="172">
        <v>0.99</v>
      </c>
      <c r="E511" s="150">
        <v>0</v>
      </c>
      <c r="F511" s="150">
        <v>0</v>
      </c>
      <c r="G511" s="150">
        <v>0</v>
      </c>
      <c r="H511" s="150">
        <v>0</v>
      </c>
      <c r="I511" s="150">
        <v>0</v>
      </c>
      <c r="J511" s="150">
        <v>0</v>
      </c>
      <c r="K511" s="150">
        <v>0</v>
      </c>
      <c r="L511" s="150">
        <v>0</v>
      </c>
      <c r="M511" s="150">
        <v>0</v>
      </c>
      <c r="N511" s="150">
        <v>0</v>
      </c>
      <c r="O511" s="150">
        <v>0</v>
      </c>
      <c r="P511" s="150">
        <v>0</v>
      </c>
      <c r="Q511" s="150">
        <v>0</v>
      </c>
      <c r="R511" s="150">
        <v>0</v>
      </c>
      <c r="S511" s="150">
        <v>0</v>
      </c>
      <c r="T511" s="150">
        <v>0</v>
      </c>
      <c r="U511" s="150">
        <v>0</v>
      </c>
      <c r="V511" s="150">
        <v>0</v>
      </c>
      <c r="W511" s="150">
        <v>0</v>
      </c>
      <c r="X511" s="150">
        <v>0</v>
      </c>
    </row>
    <row r="512" spans="1:24">
      <c r="A512" s="190">
        <v>790</v>
      </c>
      <c r="B512" s="150">
        <v>927</v>
      </c>
      <c r="C512" s="150">
        <v>0</v>
      </c>
      <c r="D512" s="172">
        <v>0.99</v>
      </c>
      <c r="E512" s="150">
        <v>0</v>
      </c>
      <c r="F512" s="150">
        <v>0</v>
      </c>
      <c r="G512" s="150">
        <v>0</v>
      </c>
      <c r="H512" s="150">
        <v>0</v>
      </c>
      <c r="I512" s="150">
        <v>0</v>
      </c>
      <c r="J512" s="150">
        <v>0</v>
      </c>
      <c r="K512" s="150">
        <v>0</v>
      </c>
      <c r="L512" s="150">
        <v>0</v>
      </c>
      <c r="M512" s="150">
        <v>0</v>
      </c>
      <c r="N512" s="150">
        <v>0</v>
      </c>
      <c r="O512" s="150">
        <v>0</v>
      </c>
      <c r="P512" s="150">
        <v>0</v>
      </c>
      <c r="Q512" s="150">
        <v>0</v>
      </c>
      <c r="R512" s="150">
        <v>0</v>
      </c>
      <c r="S512" s="150">
        <v>0</v>
      </c>
      <c r="T512" s="150">
        <v>0</v>
      </c>
      <c r="U512" s="150">
        <v>0</v>
      </c>
      <c r="V512" s="150">
        <v>0</v>
      </c>
      <c r="W512" s="150">
        <v>0</v>
      </c>
      <c r="X512" s="150">
        <v>0</v>
      </c>
    </row>
    <row r="513" spans="1:24">
      <c r="A513" s="190">
        <v>810</v>
      </c>
      <c r="B513" s="150">
        <v>707</v>
      </c>
      <c r="C513" s="150">
        <v>0</v>
      </c>
      <c r="D513" s="172">
        <v>0.9880000000000001</v>
      </c>
      <c r="E513" s="150">
        <v>-7.7780645561033409E-14</v>
      </c>
      <c r="F513" s="150">
        <v>1.9847476723132347E-13</v>
      </c>
      <c r="G513" s="150">
        <v>-1.7003533384582239E-13</v>
      </c>
      <c r="H513" s="150">
        <v>2.8401298845300982E-14</v>
      </c>
      <c r="I513" s="150">
        <v>1.1826957260423788E-13</v>
      </c>
      <c r="J513" s="150">
        <v>-1.6473155279573931E-13</v>
      </c>
      <c r="K513" s="150">
        <v>8.7399573884513161E-14</v>
      </c>
      <c r="L513" s="150">
        <v>4.3085164381542853E-14</v>
      </c>
      <c r="M513" s="150">
        <v>-1.2238630027262125E-13</v>
      </c>
      <c r="N513" s="150">
        <v>9.5391557470979446E-14</v>
      </c>
      <c r="O513" s="150">
        <v>4.7126670548409844E-15</v>
      </c>
      <c r="P513" s="150">
        <v>-8.9701783863779101E-14</v>
      </c>
      <c r="Q513" s="150">
        <v>9.1323548291379635E-14</v>
      </c>
      <c r="R513" s="150">
        <v>-1.5338769113822725E-14</v>
      </c>
      <c r="S513" s="150">
        <v>-6.8217745037899283E-14</v>
      </c>
      <c r="T513" s="150">
        <v>8.7342874451138744E-14</v>
      </c>
      <c r="U513" s="150">
        <v>-2.8893299133117138E-14</v>
      </c>
      <c r="V513" s="150">
        <v>-5.2837286236324307E-14</v>
      </c>
      <c r="W513" s="150">
        <v>8.5182121387951355E-14</v>
      </c>
      <c r="X513" s="150">
        <v>-3.6245579711040627E-14</v>
      </c>
    </row>
    <row r="514" spans="1:24">
      <c r="A514" s="190">
        <v>830</v>
      </c>
      <c r="B514" s="150">
        <v>646</v>
      </c>
      <c r="C514" s="150">
        <v>0</v>
      </c>
      <c r="D514" s="172">
        <v>0.9840000000000001</v>
      </c>
      <c r="E514" s="150">
        <v>-5.7207981016768229E-12</v>
      </c>
      <c r="F514" s="150">
        <v>8.2167318987710493E-12</v>
      </c>
      <c r="G514" s="150">
        <v>3.2564024681877524E-12</v>
      </c>
      <c r="H514" s="150">
        <v>-7.538893945202671E-12</v>
      </c>
      <c r="I514" s="150">
        <v>-1.2445049700246423E-12</v>
      </c>
      <c r="J514" s="150">
        <v>5.9053743545469529E-12</v>
      </c>
      <c r="K514" s="150">
        <v>6.9307319830932787E-13</v>
      </c>
      <c r="L514" s="150">
        <v>-4.647724558586456E-12</v>
      </c>
      <c r="M514" s="150">
        <v>-7.2187812186638516E-13</v>
      </c>
      <c r="N514" s="150">
        <v>3.8272998896465995E-12</v>
      </c>
      <c r="O514" s="150">
        <v>8.9245393470381717E-13</v>
      </c>
      <c r="P514" s="150">
        <v>-3.258030856190741E-12</v>
      </c>
      <c r="Q514" s="150">
        <v>-1.0972822039873918E-12</v>
      </c>
      <c r="R514" s="150">
        <v>2.8344594007522946E-12</v>
      </c>
      <c r="S514" s="150">
        <v>1.307845842364386E-12</v>
      </c>
      <c r="T514" s="150">
        <v>-2.4976894766938689E-12</v>
      </c>
      <c r="U514" s="150">
        <v>-1.5203300398672902E-12</v>
      </c>
      <c r="V514" s="150">
        <v>2.2150068703972667E-12</v>
      </c>
      <c r="W514" s="150">
        <v>1.7375583965427316E-12</v>
      </c>
      <c r="X514" s="150">
        <v>-1.7590874451993324E-12</v>
      </c>
    </row>
    <row r="515" spans="1:24">
      <c r="A515" s="190">
        <v>860</v>
      </c>
      <c r="B515" s="150">
        <v>480.00076800122883</v>
      </c>
      <c r="C515" s="150">
        <v>0</v>
      </c>
      <c r="D515" s="172">
        <v>0.98</v>
      </c>
      <c r="E515" s="150">
        <v>1.2302821628941947E-9</v>
      </c>
      <c r="F515" s="150">
        <v>1.1462592273816096E-8</v>
      </c>
      <c r="G515" s="150">
        <v>1.4147148088069935E-8</v>
      </c>
      <c r="H515" s="150">
        <v>1.5411607669019821E-8</v>
      </c>
      <c r="I515" s="150">
        <v>1.5705642701632426E-8</v>
      </c>
      <c r="J515" s="150">
        <v>1.5687143691199342E-8</v>
      </c>
      <c r="K515" s="150">
        <v>1.5615736200366895E-8</v>
      </c>
      <c r="L515" s="150">
        <v>1.5553795669851478E-8</v>
      </c>
      <c r="M515" s="150">
        <v>1.5508856216524095E-8</v>
      </c>
      <c r="N515" s="150">
        <v>1.5477593280803768E-8</v>
      </c>
      <c r="O515" s="150">
        <v>1.5455767580937386E-8</v>
      </c>
      <c r="P515" s="150">
        <v>1.5440293386454678E-8</v>
      </c>
      <c r="Q515" s="150">
        <v>1.5429094067889018E-8</v>
      </c>
      <c r="R515" s="150">
        <v>1.5420865079974197E-8</v>
      </c>
      <c r="S515" s="150">
        <v>1.5414756773284906E-8</v>
      </c>
      <c r="T515" s="150">
        <v>1.5410231182070779E-8</v>
      </c>
      <c r="U515" s="150">
        <v>1.5406929234273171E-8</v>
      </c>
      <c r="V515" s="150">
        <v>1.5404620863203566E-8</v>
      </c>
      <c r="W515" s="150">
        <v>1.5403154822273041E-8</v>
      </c>
      <c r="X515" s="150">
        <v>1.3781133163749937E-8</v>
      </c>
    </row>
    <row r="516" spans="1:24">
      <c r="A516" s="190">
        <v>900</v>
      </c>
      <c r="B516" s="150">
        <v>306</v>
      </c>
      <c r="C516" s="150">
        <v>0</v>
      </c>
      <c r="D516" s="172">
        <v>0.98</v>
      </c>
      <c r="E516" s="150">
        <v>4.4269607676121434E-7</v>
      </c>
      <c r="F516" s="150">
        <v>6.6651388567812416E-7</v>
      </c>
      <c r="G516" s="150">
        <v>7.1716871756505823E-7</v>
      </c>
      <c r="H516" s="150">
        <v>7.4708617698196535E-7</v>
      </c>
      <c r="I516" s="150">
        <v>7.5855743659629277E-7</v>
      </c>
      <c r="J516" s="150">
        <v>7.6154067231884414E-7</v>
      </c>
      <c r="K516" s="150">
        <v>7.6172304533491672E-7</v>
      </c>
      <c r="L516" s="150">
        <v>7.6121654058176328E-7</v>
      </c>
      <c r="M516" s="150">
        <v>7.6065830238800834E-7</v>
      </c>
      <c r="N516" s="150">
        <v>7.6020070383677395E-7</v>
      </c>
      <c r="O516" s="150">
        <v>7.5985425783354977E-7</v>
      </c>
      <c r="P516" s="150">
        <v>7.5959768424739838E-7</v>
      </c>
      <c r="Q516" s="150">
        <v>7.5940767512250858E-7</v>
      </c>
      <c r="R516" s="150">
        <v>7.5926629006021069E-7</v>
      </c>
      <c r="S516" s="150">
        <v>7.5916069147508669E-7</v>
      </c>
      <c r="T516" s="150">
        <v>7.5908218114229064E-7</v>
      </c>
      <c r="U516" s="150">
        <v>7.5902481795378682E-7</v>
      </c>
      <c r="V516" s="150">
        <v>7.5898467608100807E-7</v>
      </c>
      <c r="W516" s="150">
        <v>7.5895917756880284E-7</v>
      </c>
      <c r="X516" s="150">
        <v>6.7905765582295043E-7</v>
      </c>
    </row>
    <row r="517" spans="1:24">
      <c r="A517" s="190">
        <v>920</v>
      </c>
      <c r="B517" s="150">
        <v>200</v>
      </c>
      <c r="C517" s="150">
        <v>0</v>
      </c>
      <c r="D517" s="172">
        <v>0.98</v>
      </c>
      <c r="E517" s="150">
        <v>2.4224205253739719E-6</v>
      </c>
      <c r="F517" s="150">
        <v>3.377863923651924E-6</v>
      </c>
      <c r="G517" s="150">
        <v>3.5963176107528275E-6</v>
      </c>
      <c r="H517" s="150">
        <v>3.7432668897479812E-6</v>
      </c>
      <c r="I517" s="150">
        <v>3.8132313184776381E-6</v>
      </c>
      <c r="J517" s="150">
        <v>3.8400940939514835E-6</v>
      </c>
      <c r="K517" s="150">
        <v>3.848710304712183E-6</v>
      </c>
      <c r="L517" s="150">
        <v>3.8506449967341059E-6</v>
      </c>
      <c r="M517" s="150">
        <v>3.8504206521521597E-6</v>
      </c>
      <c r="N517" s="150">
        <v>3.8496541081023484E-6</v>
      </c>
      <c r="O517" s="150">
        <v>3.8488692939309985E-6</v>
      </c>
      <c r="P517" s="150">
        <v>3.848207211683724E-6</v>
      </c>
      <c r="Q517" s="150">
        <v>3.8476830869030899E-6</v>
      </c>
      <c r="R517" s="150">
        <v>3.8472784100020827E-6</v>
      </c>
      <c r="S517" s="150">
        <v>3.8469694917918108E-6</v>
      </c>
      <c r="T517" s="150">
        <v>3.8467362777270924E-6</v>
      </c>
      <c r="U517" s="150">
        <v>3.8465631763894454E-6</v>
      </c>
      <c r="V517" s="150">
        <v>3.8464389650678346E-6</v>
      </c>
      <c r="W517" s="150">
        <v>3.8463568234595178E-6</v>
      </c>
      <c r="X517" s="150">
        <v>3.4414348723457191E-6</v>
      </c>
    </row>
    <row r="518" spans="1:24">
      <c r="A518" s="190">
        <v>940</v>
      </c>
      <c r="B518" s="150">
        <v>183</v>
      </c>
      <c r="C518" s="150">
        <v>0</v>
      </c>
      <c r="D518" s="172">
        <v>0.98</v>
      </c>
      <c r="E518" s="150">
        <v>1.599730688053991E-6</v>
      </c>
      <c r="F518" s="150">
        <v>2.2020951989214475E-6</v>
      </c>
      <c r="G518" s="150">
        <v>2.3398925021755323E-6</v>
      </c>
      <c r="H518" s="150">
        <v>2.4345492937049619E-6</v>
      </c>
      <c r="I518" s="150">
        <v>2.4810920448982511E-6</v>
      </c>
      <c r="J518" s="150">
        <v>2.4998285021233064E-6</v>
      </c>
      <c r="K518" s="150">
        <v>2.5063536029386331E-6</v>
      </c>
      <c r="L518" s="150">
        <v>2.5081934848688941E-6</v>
      </c>
      <c r="M518" s="150">
        <v>2.5084033613488622E-6</v>
      </c>
      <c r="N518" s="150">
        <v>2.5081255741796993E-6</v>
      </c>
      <c r="O518" s="150">
        <v>2.5077569581854594E-6</v>
      </c>
      <c r="P518" s="150">
        <v>2.5074211346996413E-6</v>
      </c>
      <c r="Q518" s="150">
        <v>2.5071459852354213E-6</v>
      </c>
      <c r="R518" s="150">
        <v>2.5069296408081097E-6</v>
      </c>
      <c r="S518" s="150">
        <v>2.5067626012921553E-6</v>
      </c>
      <c r="T518" s="150">
        <v>2.5066352490362404E-6</v>
      </c>
      <c r="U518" s="150">
        <v>2.5065393933519262E-6</v>
      </c>
      <c r="V518" s="150">
        <v>2.5064688420430275E-6</v>
      </c>
      <c r="W518" s="150">
        <v>2.5064203042907256E-6</v>
      </c>
      <c r="X518" s="150">
        <v>2.2425579108108925E-6</v>
      </c>
    </row>
    <row r="519" spans="1:24">
      <c r="A519" s="190">
        <v>960</v>
      </c>
      <c r="B519" s="150">
        <v>134</v>
      </c>
      <c r="C519" s="150">
        <v>0</v>
      </c>
      <c r="D519" s="172">
        <v>0.98</v>
      </c>
      <c r="E519" s="150">
        <v>1.0365748804096347E-5</v>
      </c>
      <c r="F519" s="150">
        <v>1.3731342294057284E-5</v>
      </c>
      <c r="G519" s="150">
        <v>1.4499771565966162E-5</v>
      </c>
      <c r="H519" s="150">
        <v>1.5061174815363244E-5</v>
      </c>
      <c r="I519" s="150">
        <v>1.5363710025542621E-5</v>
      </c>
      <c r="J519" s="150">
        <v>1.5501847389781001E-5</v>
      </c>
      <c r="K519" s="150">
        <v>1.5559814399773122E-5</v>
      </c>
      <c r="L519" s="150">
        <v>1.5582953426973047E-5</v>
      </c>
      <c r="M519" s="150">
        <v>1.5591748731873573E-5</v>
      </c>
      <c r="N519" s="150">
        <v>1.559482506639977E-5</v>
      </c>
      <c r="O519" s="150">
        <v>1.5595689439258832E-5</v>
      </c>
      <c r="P519" s="150">
        <v>1.5595741066439536E-5</v>
      </c>
      <c r="Q519" s="150">
        <v>1.5595523969470041E-5</v>
      </c>
      <c r="R519" s="150">
        <v>1.5595241900419796E-5</v>
      </c>
      <c r="S519" s="150">
        <v>1.5594960749472231E-5</v>
      </c>
      <c r="T519" s="150">
        <v>1.5594689544808269E-5</v>
      </c>
      <c r="U519" s="150">
        <v>1.5594410495937399E-5</v>
      </c>
      <c r="V519" s="150">
        <v>1.5594102644411207E-5</v>
      </c>
      <c r="W519" s="150">
        <v>1.5593787135103067E-5</v>
      </c>
      <c r="X519" s="150">
        <v>1.3951961371766106E-5</v>
      </c>
    </row>
    <row r="520" spans="1:24">
      <c r="A520" s="190">
        <v>990</v>
      </c>
      <c r="B520" s="150">
        <v>79.2</v>
      </c>
      <c r="C520" s="150">
        <v>0</v>
      </c>
      <c r="D520" s="172">
        <v>0.98</v>
      </c>
      <c r="E520" s="150">
        <v>1.3479715301459294E-4</v>
      </c>
      <c r="F520" s="150">
        <v>1.7042963436361241E-4</v>
      </c>
      <c r="G520" s="150">
        <v>1.7846224488436544E-4</v>
      </c>
      <c r="H520" s="150">
        <v>1.8478554023945712E-4</v>
      </c>
      <c r="I520" s="150">
        <v>1.8857744447316264E-4</v>
      </c>
      <c r="J520" s="150">
        <v>1.905617327632341E-4</v>
      </c>
      <c r="K520" s="150">
        <v>1.9154834525405447E-4</v>
      </c>
      <c r="L520" s="150">
        <v>1.9203814358036039E-4</v>
      </c>
      <c r="M520" s="150">
        <v>1.9228830819801836E-4</v>
      </c>
      <c r="N520" s="150">
        <v>1.9242232910973746E-4</v>
      </c>
      <c r="O520" s="150">
        <v>1.924983721173581E-4</v>
      </c>
      <c r="P520" s="150">
        <v>1.9254398648195406E-4</v>
      </c>
      <c r="Q520" s="150">
        <v>1.9257237919932457E-4</v>
      </c>
      <c r="R520" s="150">
        <v>1.9258988381331177E-4</v>
      </c>
      <c r="S520" s="150">
        <v>1.9259930102941681E-4</v>
      </c>
      <c r="T520" s="150">
        <v>1.9260141992839694E-4</v>
      </c>
      <c r="U520" s="150">
        <v>1.9259588420146817E-4</v>
      </c>
      <c r="V520" s="150">
        <v>1.92582609787174E-4</v>
      </c>
      <c r="W520" s="150">
        <v>1.9256485420766738E-4</v>
      </c>
      <c r="X520" s="150">
        <v>1.7227054600136055E-4</v>
      </c>
    </row>
    <row r="521" spans="1:24">
      <c r="A521" s="190">
        <v>1070</v>
      </c>
      <c r="B521" s="150">
        <v>8</v>
      </c>
      <c r="C521" s="150">
        <v>0</v>
      </c>
      <c r="D521" s="172">
        <v>0.97</v>
      </c>
      <c r="E521" s="150">
        <v>3.3028609087490724E-3</v>
      </c>
      <c r="F521" s="150">
        <v>3.8123312957221091E-3</v>
      </c>
      <c r="G521" s="150">
        <v>3.9005075272219962E-3</v>
      </c>
      <c r="H521" s="150">
        <v>3.9822939784740115E-3</v>
      </c>
      <c r="I521" s="150">
        <v>4.04449463121123E-3</v>
      </c>
      <c r="J521" s="150">
        <v>4.0884170428766341E-3</v>
      </c>
      <c r="K521" s="150">
        <v>4.1191345246934311E-3</v>
      </c>
      <c r="L521" s="150">
        <v>4.1409231279330924E-3</v>
      </c>
      <c r="M521" s="150">
        <v>4.1566109213288949E-3</v>
      </c>
      <c r="N521" s="150">
        <v>4.167949101308065E-3</v>
      </c>
      <c r="O521" s="150">
        <v>4.1760089557779283E-3</v>
      </c>
      <c r="P521" s="150">
        <v>4.1814410669240984E-3</v>
      </c>
      <c r="Q521" s="150">
        <v>4.1846271300365898E-3</v>
      </c>
      <c r="R521" s="150">
        <v>4.1857753082070901E-3</v>
      </c>
      <c r="S521" s="150">
        <v>4.184998515569781E-3</v>
      </c>
      <c r="T521" s="150">
        <v>4.182406472659622E-3</v>
      </c>
      <c r="U521" s="150">
        <v>4.1782383065950245E-3</v>
      </c>
      <c r="V521" s="150">
        <v>4.1730659875969635E-3</v>
      </c>
      <c r="W521" s="150">
        <v>4.1680394431416893E-3</v>
      </c>
      <c r="X521" s="150">
        <v>3.7254559611053038E-3</v>
      </c>
    </row>
    <row r="522" spans="1:24">
      <c r="A522" s="190">
        <v>1120</v>
      </c>
      <c r="B522" s="150">
        <v>2</v>
      </c>
      <c r="C522" s="150">
        <v>0</v>
      </c>
      <c r="D522" s="172">
        <v>0.96599999999999997</v>
      </c>
      <c r="E522" s="150">
        <v>1.1281874842089695E-3</v>
      </c>
      <c r="F522" s="150">
        <v>1.2838048950509751E-3</v>
      </c>
      <c r="G522" s="150">
        <v>1.3050870562469148E-3</v>
      </c>
      <c r="H522" s="150">
        <v>1.3256255445657046E-3</v>
      </c>
      <c r="I522" s="150">
        <v>1.3421568360138471E-3</v>
      </c>
      <c r="J522" s="150">
        <v>1.3546496447677861E-3</v>
      </c>
      <c r="K522" s="150">
        <v>1.3640173902881392E-3</v>
      </c>
      <c r="L522" s="150">
        <v>1.371096225520156E-3</v>
      </c>
      <c r="M522" s="150">
        <v>1.3764625473348076E-3</v>
      </c>
      <c r="N522" s="150">
        <v>1.3804853205629719E-3</v>
      </c>
      <c r="O522" s="150">
        <v>1.3833962727850509E-3</v>
      </c>
      <c r="P522" s="150">
        <v>1.3853381817265865E-3</v>
      </c>
      <c r="Q522" s="150">
        <v>1.3863954138291011E-3</v>
      </c>
      <c r="R522" s="150">
        <v>1.3866175673152693E-3</v>
      </c>
      <c r="S522" s="150">
        <v>1.3860462258729002E-3</v>
      </c>
      <c r="T522" s="150">
        <v>1.3847527902032405E-3</v>
      </c>
      <c r="U522" s="150">
        <v>1.3828899938552427E-3</v>
      </c>
      <c r="V522" s="150">
        <v>1.3807500130831379E-3</v>
      </c>
      <c r="W522" s="150">
        <v>1.3787999397606248E-3</v>
      </c>
      <c r="X522" s="150">
        <v>1.2324238928646688E-3</v>
      </c>
    </row>
    <row r="523" spans="1:24">
      <c r="A523" s="190">
        <v>1140</v>
      </c>
      <c r="B523" s="150">
        <v>1</v>
      </c>
      <c r="C523" s="150">
        <v>0</v>
      </c>
      <c r="D523" s="172">
        <v>0.96199999999999986</v>
      </c>
      <c r="E523" s="150">
        <v>1.7897164442181E-3</v>
      </c>
      <c r="F523" s="150">
        <v>2.0311090615624649E-3</v>
      </c>
      <c r="G523" s="150">
        <v>2.0618269690671855E-3</v>
      </c>
      <c r="H523" s="150">
        <v>2.0917598014547471E-3</v>
      </c>
      <c r="I523" s="150">
        <v>2.1161761262688669E-3</v>
      </c>
      <c r="J523" s="150">
        <v>2.1349085500229252E-3</v>
      </c>
      <c r="K523" s="150">
        <v>2.149159875396781E-3</v>
      </c>
      <c r="L523" s="150">
        <v>2.1600601506695893E-3</v>
      </c>
      <c r="M523" s="150">
        <v>2.1683966400310424E-3</v>
      </c>
      <c r="N523" s="150">
        <v>2.174676738707409E-3</v>
      </c>
      <c r="O523" s="150">
        <v>2.1792201994189908E-3</v>
      </c>
      <c r="P523" s="150">
        <v>2.1822237878306111E-3</v>
      </c>
      <c r="Q523" s="150">
        <v>2.183803496728328E-3</v>
      </c>
      <c r="R523" s="150">
        <v>2.1840297131528841E-3</v>
      </c>
      <c r="S523" s="150">
        <v>2.1829702604496798E-3</v>
      </c>
      <c r="T523" s="150">
        <v>2.1807530223157462E-3</v>
      </c>
      <c r="U523" s="150">
        <v>2.1776491383700986E-3</v>
      </c>
      <c r="V523" s="150">
        <v>2.1741569854652133E-3</v>
      </c>
      <c r="W523" s="150">
        <v>2.171032279399306E-3</v>
      </c>
      <c r="X523" s="150">
        <v>1.9406247824919935E-3</v>
      </c>
    </row>
    <row r="524" spans="1:24">
      <c r="A524" s="190">
        <v>1180</v>
      </c>
      <c r="B524" s="150">
        <v>6.5000065000064999E-2</v>
      </c>
      <c r="C524" s="150">
        <v>0</v>
      </c>
      <c r="D524" s="172">
        <v>0.96</v>
      </c>
      <c r="E524" s="150">
        <v>7.600043058651502E-3</v>
      </c>
      <c r="F524" s="150">
        <v>8.601870145921911E-3</v>
      </c>
      <c r="G524" s="150">
        <v>8.7182724657853834E-3</v>
      </c>
      <c r="H524" s="150">
        <v>8.8329888260293785E-3</v>
      </c>
      <c r="I524" s="150">
        <v>8.9280024847170104E-3</v>
      </c>
      <c r="J524" s="150">
        <v>9.0021315232543132E-3</v>
      </c>
      <c r="K524" s="150">
        <v>9.0594085269477855E-3</v>
      </c>
      <c r="L524" s="150">
        <v>9.1037620216186371E-3</v>
      </c>
      <c r="M524" s="150">
        <v>9.1379664687952986E-3</v>
      </c>
      <c r="N524" s="150">
        <v>9.1638244923493376E-3</v>
      </c>
      <c r="O524" s="150">
        <v>9.1824753096428832E-3</v>
      </c>
      <c r="P524" s="150">
        <v>9.1946172673265415E-3</v>
      </c>
      <c r="Q524" s="150">
        <v>9.2006605522840131E-3</v>
      </c>
      <c r="R524" s="150">
        <v>9.2008679926062435E-3</v>
      </c>
      <c r="S524" s="150">
        <v>9.1955437402742729E-3</v>
      </c>
      <c r="T524" s="150">
        <v>9.1853150594382767E-3</v>
      </c>
      <c r="U524" s="150">
        <v>9.1714923717283563E-3</v>
      </c>
      <c r="V524" s="150">
        <v>9.1563702639387186E-3</v>
      </c>
      <c r="W524" s="150">
        <v>9.1431876327562629E-3</v>
      </c>
      <c r="X524" s="150">
        <v>8.1734789022071281E-3</v>
      </c>
    </row>
    <row r="525" spans="1:24">
      <c r="A525" s="190">
        <v>1220</v>
      </c>
      <c r="B525" s="150">
        <v>8.2000000000000007E-3</v>
      </c>
      <c r="C525" s="150">
        <v>0</v>
      </c>
      <c r="D525" s="172">
        <v>0.95999999807999969</v>
      </c>
      <c r="E525" s="150">
        <v>1.0908572837934566E-2</v>
      </c>
      <c r="F525" s="150">
        <v>1.234418181928819E-2</v>
      </c>
      <c r="G525" s="150">
        <v>1.2509654895220925E-2</v>
      </c>
      <c r="H525" s="150">
        <v>1.2672882273600094E-2</v>
      </c>
      <c r="I525" s="150">
        <v>1.2808243190758063E-2</v>
      </c>
      <c r="J525" s="150">
        <v>1.2913993786901673E-2</v>
      </c>
      <c r="K525" s="150">
        <v>1.2995804206473765E-2</v>
      </c>
      <c r="L525" s="150">
        <v>1.3059216185081409E-2</v>
      </c>
      <c r="M525" s="150">
        <v>1.3108147888432255E-2</v>
      </c>
      <c r="N525" s="150">
        <v>1.314514659158432E-2</v>
      </c>
      <c r="O525" s="150">
        <v>1.3171822330928316E-2</v>
      </c>
      <c r="P525" s="150">
        <v>1.3189161619405438E-2</v>
      </c>
      <c r="Q525" s="150">
        <v>1.3197743846379303E-2</v>
      </c>
      <c r="R525" s="150">
        <v>1.3197942866909109E-2</v>
      </c>
      <c r="S525" s="150">
        <v>1.3190199428054047E-2</v>
      </c>
      <c r="T525" s="150">
        <v>1.3175428787518862E-2</v>
      </c>
      <c r="U525" s="150">
        <v>1.3155538660671736E-2</v>
      </c>
      <c r="V525" s="150">
        <v>1.3133850017193782E-2</v>
      </c>
      <c r="W525" s="150">
        <v>1.3115006674381615E-2</v>
      </c>
      <c r="X525" s="150">
        <v>1.172421868056556E-2</v>
      </c>
    </row>
    <row r="526" spans="1:24">
      <c r="A526" s="190">
        <v>1280</v>
      </c>
      <c r="B526" s="150">
        <v>1.2E-4</v>
      </c>
      <c r="C526" s="150">
        <v>0</v>
      </c>
      <c r="D526" s="172">
        <v>0.959999992319999</v>
      </c>
      <c r="E526" s="150">
        <v>0</v>
      </c>
      <c r="F526" s="150">
        <v>0</v>
      </c>
      <c r="G526" s="150">
        <v>0</v>
      </c>
      <c r="H526" s="150">
        <v>0</v>
      </c>
      <c r="I526" s="150">
        <v>0</v>
      </c>
      <c r="J526" s="150">
        <v>0</v>
      </c>
      <c r="K526" s="150">
        <v>0</v>
      </c>
      <c r="L526" s="150">
        <v>0</v>
      </c>
      <c r="M526" s="150">
        <v>0</v>
      </c>
      <c r="N526" s="150">
        <v>0</v>
      </c>
      <c r="O526" s="150">
        <v>0</v>
      </c>
      <c r="P526" s="150">
        <v>0</v>
      </c>
      <c r="Q526" s="150">
        <v>0</v>
      </c>
      <c r="R526" s="150">
        <v>0</v>
      </c>
      <c r="S526" s="150">
        <v>0</v>
      </c>
      <c r="T526" s="150">
        <v>0</v>
      </c>
      <c r="U526" s="150">
        <v>0</v>
      </c>
      <c r="V526" s="150">
        <v>0</v>
      </c>
      <c r="W526" s="150">
        <v>0</v>
      </c>
      <c r="X526" s="150">
        <v>0</v>
      </c>
    </row>
    <row r="527" spans="1:24">
      <c r="A527" s="190">
        <v>1360</v>
      </c>
      <c r="B527" s="150">
        <v>9.9999999999999995E-7</v>
      </c>
      <c r="C527" s="150">
        <v>0</v>
      </c>
      <c r="D527" s="172">
        <v>0.95999998463999814</v>
      </c>
      <c r="E527" s="150">
        <v>0</v>
      </c>
      <c r="F527" s="150">
        <v>0</v>
      </c>
      <c r="G527" s="150">
        <v>0</v>
      </c>
      <c r="H527" s="150">
        <v>0</v>
      </c>
      <c r="I527" s="150">
        <v>0</v>
      </c>
      <c r="J527" s="150">
        <v>0</v>
      </c>
      <c r="K527" s="150">
        <v>0</v>
      </c>
      <c r="L527" s="150">
        <v>0</v>
      </c>
      <c r="M527" s="150">
        <v>0</v>
      </c>
      <c r="N527" s="150">
        <v>0</v>
      </c>
      <c r="O527" s="150">
        <v>0</v>
      </c>
      <c r="P527" s="150">
        <v>0</v>
      </c>
      <c r="Q527" s="150">
        <v>0</v>
      </c>
      <c r="R527" s="150">
        <v>0</v>
      </c>
      <c r="S527" s="150">
        <v>0</v>
      </c>
      <c r="T527" s="150">
        <v>0</v>
      </c>
      <c r="U527" s="150">
        <v>0</v>
      </c>
      <c r="V527" s="150">
        <v>0</v>
      </c>
      <c r="W527" s="150">
        <v>0</v>
      </c>
      <c r="X527" s="150">
        <v>0</v>
      </c>
    </row>
    <row r="528" spans="1:24">
      <c r="A528" s="190">
        <v>1460</v>
      </c>
      <c r="B528" s="150">
        <v>9.9999999999999995E-7</v>
      </c>
      <c r="C528" s="150">
        <v>0</v>
      </c>
      <c r="D528" s="172">
        <v>0.95999997503999701</v>
      </c>
      <c r="E528" s="150">
        <v>0</v>
      </c>
      <c r="F528" s="150">
        <v>0</v>
      </c>
      <c r="G528" s="150">
        <v>0</v>
      </c>
      <c r="H528" s="150">
        <v>0</v>
      </c>
      <c r="I528" s="150">
        <v>0</v>
      </c>
      <c r="J528" s="150">
        <v>0</v>
      </c>
      <c r="K528" s="150">
        <v>0</v>
      </c>
      <c r="L528" s="150">
        <v>0</v>
      </c>
      <c r="M528" s="150">
        <v>0</v>
      </c>
      <c r="N528" s="150">
        <v>0</v>
      </c>
      <c r="O528" s="150">
        <v>0</v>
      </c>
      <c r="P528" s="150">
        <v>0</v>
      </c>
      <c r="Q528" s="150">
        <v>0</v>
      </c>
      <c r="R528" s="150">
        <v>0</v>
      </c>
      <c r="S528" s="150">
        <v>0</v>
      </c>
      <c r="T528" s="150">
        <v>0</v>
      </c>
      <c r="U528" s="150">
        <v>0</v>
      </c>
      <c r="V528" s="150">
        <v>0</v>
      </c>
      <c r="W528" s="150">
        <v>0</v>
      </c>
      <c r="X528" s="150">
        <v>0</v>
      </c>
    </row>
    <row r="529" spans="1:24">
      <c r="A529" s="190">
        <v>1540</v>
      </c>
      <c r="B529" s="150">
        <v>9.9999999999999995E-7</v>
      </c>
      <c r="C529" s="150">
        <v>0</v>
      </c>
      <c r="D529" s="172">
        <v>0.95999996735999615</v>
      </c>
      <c r="E529" s="150">
        <v>0</v>
      </c>
      <c r="F529" s="150">
        <v>0</v>
      </c>
      <c r="G529" s="150">
        <v>0</v>
      </c>
      <c r="H529" s="150">
        <v>0</v>
      </c>
      <c r="I529" s="150">
        <v>0</v>
      </c>
      <c r="J529" s="150">
        <v>0</v>
      </c>
      <c r="K529" s="150">
        <v>0</v>
      </c>
      <c r="L529" s="150">
        <v>0</v>
      </c>
      <c r="M529" s="150">
        <v>0</v>
      </c>
      <c r="N529" s="150">
        <v>0</v>
      </c>
      <c r="O529" s="150">
        <v>0</v>
      </c>
      <c r="P529" s="150">
        <v>0</v>
      </c>
      <c r="Q529" s="150">
        <v>0</v>
      </c>
      <c r="R529" s="150">
        <v>0</v>
      </c>
      <c r="S529" s="150">
        <v>0</v>
      </c>
      <c r="T529" s="150">
        <v>0</v>
      </c>
      <c r="U529" s="150">
        <v>0</v>
      </c>
      <c r="V529" s="150">
        <v>0</v>
      </c>
      <c r="W529" s="150">
        <v>0</v>
      </c>
      <c r="X529" s="150">
        <v>0</v>
      </c>
    </row>
    <row r="530" spans="1:24">
      <c r="A530" s="190">
        <v>1580</v>
      </c>
      <c r="B530" s="150">
        <v>9.9999999999999995E-7</v>
      </c>
      <c r="C530" s="150">
        <v>0</v>
      </c>
      <c r="D530" s="172">
        <v>0.9599999635199955</v>
      </c>
      <c r="E530" s="150">
        <v>0</v>
      </c>
      <c r="F530" s="150">
        <v>0</v>
      </c>
      <c r="G530" s="150">
        <v>0</v>
      </c>
      <c r="H530" s="150">
        <v>0</v>
      </c>
      <c r="I530" s="150">
        <v>0</v>
      </c>
      <c r="J530" s="150">
        <v>0</v>
      </c>
      <c r="K530" s="150">
        <v>0</v>
      </c>
      <c r="L530" s="150">
        <v>0</v>
      </c>
      <c r="M530" s="150">
        <v>0</v>
      </c>
      <c r="N530" s="150">
        <v>0</v>
      </c>
      <c r="O530" s="150">
        <v>0</v>
      </c>
      <c r="P530" s="150">
        <v>0</v>
      </c>
      <c r="Q530" s="150">
        <v>0</v>
      </c>
      <c r="R530" s="150">
        <v>0</v>
      </c>
      <c r="S530" s="150">
        <v>0</v>
      </c>
      <c r="T530" s="150">
        <v>0</v>
      </c>
      <c r="U530" s="150">
        <v>0</v>
      </c>
      <c r="V530" s="150">
        <v>0</v>
      </c>
      <c r="W530" s="150">
        <v>0</v>
      </c>
      <c r="X530" s="150">
        <v>0</v>
      </c>
    </row>
    <row r="531" spans="1:24">
      <c r="A531" s="190">
        <v>1610</v>
      </c>
      <c r="B531" s="150">
        <v>9.9999999999999995E-7</v>
      </c>
      <c r="C531" s="150">
        <v>0</v>
      </c>
      <c r="D531" s="172">
        <v>0.95999996063999526</v>
      </c>
      <c r="E531" s="150">
        <v>0</v>
      </c>
      <c r="F531" s="150">
        <v>0</v>
      </c>
      <c r="G531" s="150">
        <v>0</v>
      </c>
      <c r="H531" s="150">
        <v>0</v>
      </c>
      <c r="I531" s="150">
        <v>0</v>
      </c>
      <c r="J531" s="150">
        <v>0</v>
      </c>
      <c r="K531" s="150">
        <v>0</v>
      </c>
      <c r="L531" s="150">
        <v>0</v>
      </c>
      <c r="M531" s="150">
        <v>0</v>
      </c>
      <c r="N531" s="150">
        <v>0</v>
      </c>
      <c r="O531" s="150">
        <v>0</v>
      </c>
      <c r="P531" s="150">
        <v>0</v>
      </c>
      <c r="Q531" s="150">
        <v>0</v>
      </c>
      <c r="R531" s="150">
        <v>0</v>
      </c>
      <c r="S531" s="150">
        <v>0</v>
      </c>
      <c r="T531" s="150">
        <v>0</v>
      </c>
      <c r="U531" s="150">
        <v>0</v>
      </c>
      <c r="V531" s="150">
        <v>0</v>
      </c>
      <c r="W531" s="150">
        <v>0</v>
      </c>
      <c r="X531" s="150">
        <v>0</v>
      </c>
    </row>
    <row r="532" spans="1:24">
      <c r="A532" s="190">
        <v>1640</v>
      </c>
      <c r="B532" s="150">
        <v>9.9999999999999995E-7</v>
      </c>
      <c r="C532" s="150">
        <v>0</v>
      </c>
      <c r="D532" s="172">
        <v>0.95999995775999492</v>
      </c>
      <c r="E532" s="150">
        <v>0</v>
      </c>
      <c r="F532" s="150">
        <v>0</v>
      </c>
      <c r="G532" s="150">
        <v>0</v>
      </c>
      <c r="H532" s="150">
        <v>0</v>
      </c>
      <c r="I532" s="150">
        <v>0</v>
      </c>
      <c r="J532" s="150">
        <v>0</v>
      </c>
      <c r="K532" s="150">
        <v>0</v>
      </c>
      <c r="L532" s="150">
        <v>0</v>
      </c>
      <c r="M532" s="150">
        <v>0</v>
      </c>
      <c r="N532" s="150">
        <v>0</v>
      </c>
      <c r="O532" s="150">
        <v>0</v>
      </c>
      <c r="P532" s="150">
        <v>0</v>
      </c>
      <c r="Q532" s="150">
        <v>0</v>
      </c>
      <c r="R532" s="150">
        <v>0</v>
      </c>
      <c r="S532" s="150">
        <v>0</v>
      </c>
      <c r="T532" s="150">
        <v>0</v>
      </c>
      <c r="U532" s="150">
        <v>0</v>
      </c>
      <c r="V532" s="150">
        <v>0</v>
      </c>
      <c r="W532" s="150">
        <v>0</v>
      </c>
      <c r="X532" s="150">
        <v>0</v>
      </c>
    </row>
    <row r="533" spans="1:24">
      <c r="A533" s="190">
        <v>1740</v>
      </c>
      <c r="B533" s="150">
        <v>9.9999999999999995E-7</v>
      </c>
      <c r="C533" s="150">
        <v>0</v>
      </c>
      <c r="D533" s="172">
        <v>0.95999994815999379</v>
      </c>
      <c r="E533" s="150">
        <v>0</v>
      </c>
      <c r="F533" s="150">
        <v>0</v>
      </c>
      <c r="G533" s="150">
        <v>0</v>
      </c>
      <c r="H533" s="150">
        <v>0</v>
      </c>
      <c r="I533" s="150">
        <v>0</v>
      </c>
      <c r="J533" s="150">
        <v>0</v>
      </c>
      <c r="K533" s="150">
        <v>0</v>
      </c>
      <c r="L533" s="150">
        <v>0</v>
      </c>
      <c r="M533" s="150">
        <v>0</v>
      </c>
      <c r="N533" s="150">
        <v>0</v>
      </c>
      <c r="O533" s="150">
        <v>0</v>
      </c>
      <c r="P533" s="150">
        <v>0</v>
      </c>
      <c r="Q533" s="150">
        <v>0</v>
      </c>
      <c r="R533" s="150">
        <v>0</v>
      </c>
      <c r="S533" s="150">
        <v>0</v>
      </c>
      <c r="T533" s="150">
        <v>0</v>
      </c>
      <c r="U533" s="150">
        <v>0</v>
      </c>
      <c r="V533" s="150">
        <v>0</v>
      </c>
      <c r="W533" s="150">
        <v>0</v>
      </c>
      <c r="X533" s="150">
        <v>0</v>
      </c>
    </row>
    <row r="534" spans="1:24">
      <c r="A534" s="190">
        <v>1860</v>
      </c>
      <c r="B534" s="150">
        <v>9.9999999999999995E-7</v>
      </c>
      <c r="C534" s="150">
        <v>0</v>
      </c>
      <c r="D534" s="172">
        <v>0.95999993663999239</v>
      </c>
      <c r="E534" s="150">
        <v>0</v>
      </c>
      <c r="F534" s="150">
        <v>0</v>
      </c>
      <c r="G534" s="150">
        <v>0</v>
      </c>
      <c r="H534" s="150">
        <v>0</v>
      </c>
      <c r="I534" s="150">
        <v>0</v>
      </c>
      <c r="J534" s="150">
        <v>0</v>
      </c>
      <c r="K534" s="150">
        <v>0</v>
      </c>
      <c r="L534" s="150">
        <v>0</v>
      </c>
      <c r="M534" s="150">
        <v>0</v>
      </c>
      <c r="N534" s="150">
        <v>0</v>
      </c>
      <c r="O534" s="150">
        <v>0</v>
      </c>
      <c r="P534" s="150">
        <v>0</v>
      </c>
      <c r="Q534" s="150">
        <v>0</v>
      </c>
      <c r="R534" s="150">
        <v>0</v>
      </c>
      <c r="S534" s="150">
        <v>0</v>
      </c>
      <c r="T534" s="150">
        <v>0</v>
      </c>
      <c r="U534" s="150">
        <v>0</v>
      </c>
      <c r="V534" s="150">
        <v>0</v>
      </c>
      <c r="W534" s="150">
        <v>0</v>
      </c>
      <c r="X534" s="150">
        <v>0</v>
      </c>
    </row>
    <row r="535" spans="1:24">
      <c r="A535" s="190">
        <v>1960</v>
      </c>
      <c r="B535" s="150">
        <v>9.9999999999999995E-7</v>
      </c>
      <c r="C535" s="150">
        <v>0</v>
      </c>
      <c r="D535" s="172">
        <v>0.95999992703999115</v>
      </c>
      <c r="E535" s="150">
        <v>0</v>
      </c>
      <c r="F535" s="150">
        <v>0</v>
      </c>
      <c r="G535" s="150">
        <v>0</v>
      </c>
      <c r="H535" s="150">
        <v>0</v>
      </c>
      <c r="I535" s="150">
        <v>0</v>
      </c>
      <c r="J535" s="150">
        <v>0</v>
      </c>
      <c r="K535" s="150">
        <v>0</v>
      </c>
      <c r="L535" s="150">
        <v>0</v>
      </c>
      <c r="M535" s="150">
        <v>0</v>
      </c>
      <c r="N535" s="150">
        <v>0</v>
      </c>
      <c r="O535" s="150">
        <v>0</v>
      </c>
      <c r="P535" s="150">
        <v>0</v>
      </c>
      <c r="Q535" s="150">
        <v>0</v>
      </c>
      <c r="R535" s="150">
        <v>0</v>
      </c>
      <c r="S535" s="150">
        <v>0</v>
      </c>
      <c r="T535" s="150">
        <v>0</v>
      </c>
      <c r="U535" s="150">
        <v>0</v>
      </c>
      <c r="V535" s="150">
        <v>0</v>
      </c>
      <c r="W535" s="150">
        <v>0</v>
      </c>
      <c r="X535" s="150">
        <v>0</v>
      </c>
    </row>
    <row r="536" spans="1:24">
      <c r="A536" s="190">
        <v>2000</v>
      </c>
      <c r="B536" s="150">
        <v>9.9999999999999995E-7</v>
      </c>
      <c r="C536" s="150">
        <v>0</v>
      </c>
      <c r="D536" s="172">
        <v>0.95999992319999083</v>
      </c>
      <c r="E536" s="150">
        <v>0</v>
      </c>
      <c r="F536" s="150">
        <v>0</v>
      </c>
      <c r="G536" s="150">
        <v>0</v>
      </c>
      <c r="H536" s="150">
        <v>0</v>
      </c>
      <c r="I536" s="150">
        <v>0</v>
      </c>
      <c r="J536" s="150">
        <v>0</v>
      </c>
      <c r="K536" s="150">
        <v>0</v>
      </c>
      <c r="L536" s="150">
        <v>0</v>
      </c>
      <c r="M536" s="150">
        <v>0</v>
      </c>
      <c r="N536" s="150">
        <v>0</v>
      </c>
      <c r="O536" s="150">
        <v>0</v>
      </c>
      <c r="P536" s="150">
        <v>0</v>
      </c>
      <c r="Q536" s="150">
        <v>0</v>
      </c>
      <c r="R536" s="150">
        <v>0</v>
      </c>
      <c r="S536" s="150">
        <v>0</v>
      </c>
      <c r="T536" s="150">
        <v>0</v>
      </c>
      <c r="U536" s="150">
        <v>0</v>
      </c>
      <c r="V536" s="150">
        <v>0</v>
      </c>
      <c r="W536" s="150">
        <v>0</v>
      </c>
      <c r="X536" s="150">
        <v>0</v>
      </c>
    </row>
    <row r="537" spans="1:24">
      <c r="A537" s="190">
        <v>2060</v>
      </c>
      <c r="B537" s="150">
        <v>9.9999999999999995E-7</v>
      </c>
      <c r="C537" s="150">
        <v>0</v>
      </c>
      <c r="D537" s="172">
        <v>0.95999991743999002</v>
      </c>
      <c r="E537" s="150">
        <v>0</v>
      </c>
      <c r="F537" s="150">
        <v>0</v>
      </c>
      <c r="G537" s="150">
        <v>0</v>
      </c>
      <c r="H537" s="150">
        <v>0</v>
      </c>
      <c r="I537" s="150">
        <v>0</v>
      </c>
      <c r="J537" s="150">
        <v>0</v>
      </c>
      <c r="K537" s="150">
        <v>0</v>
      </c>
      <c r="L537" s="150">
        <v>0</v>
      </c>
      <c r="M537" s="150">
        <v>0</v>
      </c>
      <c r="N537" s="150">
        <v>0</v>
      </c>
      <c r="O537" s="150">
        <v>0</v>
      </c>
      <c r="P537" s="150">
        <v>0</v>
      </c>
      <c r="Q537" s="150">
        <v>0</v>
      </c>
      <c r="R537" s="150">
        <v>0</v>
      </c>
      <c r="S537" s="150">
        <v>0</v>
      </c>
      <c r="T537" s="150">
        <v>0</v>
      </c>
      <c r="U537" s="150">
        <v>0</v>
      </c>
      <c r="V537" s="150">
        <v>0</v>
      </c>
      <c r="W537" s="150">
        <v>0</v>
      </c>
      <c r="X537" s="150">
        <v>0</v>
      </c>
    </row>
    <row r="538" spans="1:24">
      <c r="A538" s="190">
        <v>2150</v>
      </c>
      <c r="B538" s="150">
        <v>9.9999999999999995E-7</v>
      </c>
      <c r="C538" s="150">
        <v>0</v>
      </c>
      <c r="D538" s="172">
        <v>0.95999990879998909</v>
      </c>
      <c r="E538" s="150">
        <v>0</v>
      </c>
      <c r="F538" s="150">
        <v>0</v>
      </c>
      <c r="G538" s="150">
        <v>0</v>
      </c>
      <c r="H538" s="150">
        <v>0</v>
      </c>
      <c r="I538" s="150">
        <v>0</v>
      </c>
      <c r="J538" s="150">
        <v>0</v>
      </c>
      <c r="K538" s="150">
        <v>0</v>
      </c>
      <c r="L538" s="150">
        <v>0</v>
      </c>
      <c r="M538" s="150">
        <v>0</v>
      </c>
      <c r="N538" s="150">
        <v>0</v>
      </c>
      <c r="O538" s="150">
        <v>0</v>
      </c>
      <c r="P538" s="150">
        <v>0</v>
      </c>
      <c r="Q538" s="150">
        <v>0</v>
      </c>
      <c r="R538" s="150">
        <v>0</v>
      </c>
      <c r="S538" s="150">
        <v>0</v>
      </c>
      <c r="T538" s="150">
        <v>0</v>
      </c>
      <c r="U538" s="150">
        <v>0</v>
      </c>
      <c r="V538" s="150">
        <v>0</v>
      </c>
      <c r="W538" s="150">
        <v>0</v>
      </c>
      <c r="X538" s="150">
        <v>0</v>
      </c>
    </row>
    <row r="539" spans="1:24">
      <c r="A539" s="190">
        <v>2270</v>
      </c>
      <c r="B539" s="150">
        <v>9.9999999999999995E-7</v>
      </c>
      <c r="C539" s="150">
        <v>0</v>
      </c>
      <c r="D539" s="172">
        <v>0.95999989727998758</v>
      </c>
      <c r="E539" s="150">
        <v>0</v>
      </c>
      <c r="F539" s="150">
        <v>0</v>
      </c>
      <c r="G539" s="150">
        <v>0</v>
      </c>
      <c r="H539" s="150">
        <v>0</v>
      </c>
      <c r="I539" s="150">
        <v>0</v>
      </c>
      <c r="J539" s="150">
        <v>0</v>
      </c>
      <c r="K539" s="150">
        <v>0</v>
      </c>
      <c r="L539" s="150">
        <v>0</v>
      </c>
      <c r="M539" s="150">
        <v>0</v>
      </c>
      <c r="N539" s="150">
        <v>0</v>
      </c>
      <c r="O539" s="150">
        <v>0</v>
      </c>
      <c r="P539" s="150">
        <v>0</v>
      </c>
      <c r="Q539" s="150">
        <v>0</v>
      </c>
      <c r="R539" s="150">
        <v>0</v>
      </c>
      <c r="S539" s="150">
        <v>0</v>
      </c>
      <c r="T539" s="150">
        <v>0</v>
      </c>
      <c r="U539" s="150">
        <v>0</v>
      </c>
      <c r="V539" s="150">
        <v>0</v>
      </c>
      <c r="W539" s="150">
        <v>0</v>
      </c>
      <c r="X539" s="150">
        <v>0</v>
      </c>
    </row>
    <row r="540" spans="1:24">
      <c r="A540" s="190">
        <v>2450</v>
      </c>
      <c r="B540" s="150">
        <v>9.9999999999999995E-7</v>
      </c>
      <c r="C540" s="150">
        <v>0</v>
      </c>
      <c r="D540" s="172">
        <v>0.95999987999998559</v>
      </c>
      <c r="E540" s="150">
        <v>0</v>
      </c>
      <c r="F540" s="150">
        <v>0</v>
      </c>
      <c r="G540" s="150">
        <v>0</v>
      </c>
      <c r="H540" s="150">
        <v>0</v>
      </c>
      <c r="I540" s="150">
        <v>0</v>
      </c>
      <c r="J540" s="150">
        <v>0</v>
      </c>
      <c r="K540" s="150">
        <v>0</v>
      </c>
      <c r="L540" s="150">
        <v>0</v>
      </c>
      <c r="M540" s="150">
        <v>0</v>
      </c>
      <c r="N540" s="150">
        <v>0</v>
      </c>
      <c r="O540" s="150">
        <v>0</v>
      </c>
      <c r="P540" s="150">
        <v>0</v>
      </c>
      <c r="Q540" s="150">
        <v>0</v>
      </c>
      <c r="R540" s="150">
        <v>0</v>
      </c>
      <c r="S540" s="150">
        <v>0</v>
      </c>
      <c r="T540" s="150">
        <v>0</v>
      </c>
      <c r="U540" s="150">
        <v>0</v>
      </c>
      <c r="V540" s="150">
        <v>0</v>
      </c>
      <c r="W540" s="150">
        <v>0</v>
      </c>
      <c r="X540" s="150">
        <v>0</v>
      </c>
    </row>
    <row r="541" spans="1:24">
      <c r="A541" s="190">
        <v>2540</v>
      </c>
      <c r="B541" s="150">
        <v>9.9999999999999995E-7</v>
      </c>
      <c r="C541" s="150">
        <v>0</v>
      </c>
      <c r="D541" s="172">
        <v>0.95999987135998455</v>
      </c>
      <c r="E541" s="150">
        <v>0</v>
      </c>
      <c r="F541" s="150">
        <v>0</v>
      </c>
      <c r="G541" s="150">
        <v>0</v>
      </c>
      <c r="H541" s="150">
        <v>0</v>
      </c>
      <c r="I541" s="150">
        <v>0</v>
      </c>
      <c r="J541" s="150">
        <v>0</v>
      </c>
      <c r="K541" s="150">
        <v>0</v>
      </c>
      <c r="L541" s="150">
        <v>0</v>
      </c>
      <c r="M541" s="150">
        <v>0</v>
      </c>
      <c r="N541" s="150">
        <v>0</v>
      </c>
      <c r="O541" s="150">
        <v>0</v>
      </c>
      <c r="P541" s="150">
        <v>0</v>
      </c>
      <c r="Q541" s="150">
        <v>0</v>
      </c>
      <c r="R541" s="150">
        <v>0</v>
      </c>
      <c r="S541" s="150">
        <v>0</v>
      </c>
      <c r="T541" s="150">
        <v>0</v>
      </c>
      <c r="U541" s="150">
        <v>0</v>
      </c>
      <c r="V541" s="150">
        <v>0</v>
      </c>
      <c r="W541" s="150">
        <v>0</v>
      </c>
      <c r="X541" s="150">
        <v>0</v>
      </c>
    </row>
    <row r="542" spans="1:24">
      <c r="A542" s="190">
        <v>2980</v>
      </c>
      <c r="B542" s="150">
        <v>9.9999999999999995E-7</v>
      </c>
      <c r="C542" s="150">
        <v>0</v>
      </c>
      <c r="D542" s="172">
        <v>0.95999982911997939</v>
      </c>
      <c r="E542" s="150">
        <v>0</v>
      </c>
      <c r="F542" s="150">
        <v>0</v>
      </c>
      <c r="G542" s="150">
        <v>0</v>
      </c>
      <c r="H542" s="150">
        <v>0</v>
      </c>
      <c r="I542" s="150">
        <v>0</v>
      </c>
      <c r="J542" s="150">
        <v>0</v>
      </c>
      <c r="K542" s="150">
        <v>0</v>
      </c>
      <c r="L542" s="150">
        <v>0</v>
      </c>
      <c r="M542" s="150">
        <v>0</v>
      </c>
      <c r="N542" s="150">
        <v>0</v>
      </c>
      <c r="O542" s="150">
        <v>0</v>
      </c>
      <c r="P542" s="150">
        <v>0</v>
      </c>
      <c r="Q542" s="150">
        <v>0</v>
      </c>
      <c r="R542" s="150">
        <v>0</v>
      </c>
      <c r="S542" s="150">
        <v>0</v>
      </c>
      <c r="T542" s="150">
        <v>0</v>
      </c>
      <c r="U542" s="150">
        <v>0</v>
      </c>
      <c r="V542" s="150">
        <v>0</v>
      </c>
      <c r="W542" s="150">
        <v>0</v>
      </c>
      <c r="X542" s="150">
        <v>0</v>
      </c>
    </row>
    <row r="543" spans="1:24">
      <c r="A543" s="190">
        <v>3060</v>
      </c>
      <c r="B543" s="150">
        <v>9.9999999999999995E-7</v>
      </c>
      <c r="C543" s="150">
        <v>0</v>
      </c>
      <c r="D543" s="172">
        <v>0.95999982143997853</v>
      </c>
      <c r="E543" s="150">
        <v>0</v>
      </c>
      <c r="F543" s="150">
        <v>0</v>
      </c>
      <c r="G543" s="150">
        <v>0</v>
      </c>
      <c r="H543" s="150">
        <v>0</v>
      </c>
      <c r="I543" s="150">
        <v>0</v>
      </c>
      <c r="J543" s="150">
        <v>0</v>
      </c>
      <c r="K543" s="150">
        <v>0</v>
      </c>
      <c r="L543" s="150">
        <v>0</v>
      </c>
      <c r="M543" s="150">
        <v>0</v>
      </c>
      <c r="N543" s="150">
        <v>0</v>
      </c>
      <c r="O543" s="150">
        <v>0</v>
      </c>
      <c r="P543" s="150">
        <v>0</v>
      </c>
      <c r="Q543" s="150">
        <v>0</v>
      </c>
      <c r="R543" s="150">
        <v>0</v>
      </c>
      <c r="S543" s="150">
        <v>0</v>
      </c>
      <c r="T543" s="150">
        <v>0</v>
      </c>
      <c r="U543" s="150">
        <v>0</v>
      </c>
      <c r="V543" s="150">
        <v>0</v>
      </c>
      <c r="W543" s="150">
        <v>0</v>
      </c>
      <c r="X543" s="150">
        <v>0</v>
      </c>
    </row>
    <row r="544" spans="1:24">
      <c r="A544" s="190">
        <v>3160</v>
      </c>
      <c r="B544" s="150">
        <v>9.9999999999999995E-7</v>
      </c>
      <c r="C544" s="150">
        <v>0</v>
      </c>
      <c r="D544" s="172">
        <v>0.9599998118399774</v>
      </c>
      <c r="E544" s="150">
        <v>0</v>
      </c>
      <c r="F544" s="150">
        <v>0</v>
      </c>
      <c r="G544" s="150">
        <v>0</v>
      </c>
      <c r="H544" s="150">
        <v>0</v>
      </c>
      <c r="I544" s="150">
        <v>0</v>
      </c>
      <c r="J544" s="150">
        <v>0</v>
      </c>
      <c r="K544" s="150">
        <v>0</v>
      </c>
      <c r="L544" s="150">
        <v>0</v>
      </c>
      <c r="M544" s="150">
        <v>0</v>
      </c>
      <c r="N544" s="150">
        <v>0</v>
      </c>
      <c r="O544" s="150">
        <v>0</v>
      </c>
      <c r="P544" s="150">
        <v>0</v>
      </c>
      <c r="Q544" s="150">
        <v>0</v>
      </c>
      <c r="R544" s="150">
        <v>0</v>
      </c>
      <c r="S544" s="150">
        <v>0</v>
      </c>
      <c r="T544" s="150">
        <v>0</v>
      </c>
      <c r="U544" s="150">
        <v>0</v>
      </c>
      <c r="V544" s="150">
        <v>0</v>
      </c>
      <c r="W544" s="150">
        <v>0</v>
      </c>
      <c r="X544" s="150">
        <v>0</v>
      </c>
    </row>
    <row r="545" spans="1:24">
      <c r="A545" s="190">
        <v>3240</v>
      </c>
      <c r="B545" s="150">
        <v>9.9999999999999995E-7</v>
      </c>
      <c r="C545" s="150">
        <v>0</v>
      </c>
      <c r="D545" s="172">
        <v>0.95999980415997654</v>
      </c>
      <c r="E545" s="150">
        <v>0</v>
      </c>
      <c r="F545" s="150">
        <v>0</v>
      </c>
      <c r="G545" s="150">
        <v>0</v>
      </c>
      <c r="H545" s="150">
        <v>0</v>
      </c>
      <c r="I545" s="150">
        <v>0</v>
      </c>
      <c r="J545" s="150">
        <v>0</v>
      </c>
      <c r="K545" s="150">
        <v>0</v>
      </c>
      <c r="L545" s="150">
        <v>0</v>
      </c>
      <c r="M545" s="150">
        <v>0</v>
      </c>
      <c r="N545" s="150">
        <v>0</v>
      </c>
      <c r="O545" s="150">
        <v>0</v>
      </c>
      <c r="P545" s="150">
        <v>0</v>
      </c>
      <c r="Q545" s="150">
        <v>0</v>
      </c>
      <c r="R545" s="150">
        <v>0</v>
      </c>
      <c r="S545" s="150">
        <v>0</v>
      </c>
      <c r="T545" s="150">
        <v>0</v>
      </c>
      <c r="U545" s="150">
        <v>0</v>
      </c>
      <c r="V545" s="150">
        <v>0</v>
      </c>
      <c r="W545" s="150">
        <v>0</v>
      </c>
      <c r="X545" s="150">
        <v>0</v>
      </c>
    </row>
    <row r="546" spans="1:24">
      <c r="A546" s="190">
        <v>3340</v>
      </c>
      <c r="B546" s="150">
        <v>9.9999999999999995E-7</v>
      </c>
      <c r="C546" s="150">
        <v>0</v>
      </c>
      <c r="D546" s="172">
        <v>0.95999979455997542</v>
      </c>
      <c r="E546" s="150">
        <v>0</v>
      </c>
      <c r="F546" s="150">
        <v>0</v>
      </c>
      <c r="G546" s="150">
        <v>0</v>
      </c>
      <c r="H546" s="150">
        <v>0</v>
      </c>
      <c r="I546" s="150">
        <v>0</v>
      </c>
      <c r="J546" s="150">
        <v>0</v>
      </c>
      <c r="K546" s="150">
        <v>0</v>
      </c>
      <c r="L546" s="150">
        <v>0</v>
      </c>
      <c r="M546" s="150">
        <v>0</v>
      </c>
      <c r="N546" s="150">
        <v>0</v>
      </c>
      <c r="O546" s="150">
        <v>0</v>
      </c>
      <c r="P546" s="150">
        <v>0</v>
      </c>
      <c r="Q546" s="150">
        <v>0</v>
      </c>
      <c r="R546" s="150">
        <v>0</v>
      </c>
      <c r="S546" s="150">
        <v>0</v>
      </c>
      <c r="T546" s="150">
        <v>0</v>
      </c>
      <c r="U546" s="150">
        <v>0</v>
      </c>
      <c r="V546" s="150">
        <v>0</v>
      </c>
      <c r="W546" s="150">
        <v>0</v>
      </c>
      <c r="X546" s="150">
        <v>0</v>
      </c>
    </row>
    <row r="547" spans="1:24">
      <c r="A547" s="190">
        <v>3580</v>
      </c>
      <c r="B547" s="150">
        <v>9.9999999999999995E-7</v>
      </c>
      <c r="C547" s="150">
        <v>0</v>
      </c>
      <c r="D547" s="172">
        <v>0.95999977151997251</v>
      </c>
      <c r="E547" s="150">
        <v>0</v>
      </c>
      <c r="F547" s="150">
        <v>0</v>
      </c>
      <c r="G547" s="150">
        <v>0</v>
      </c>
      <c r="H547" s="150">
        <v>0</v>
      </c>
      <c r="I547" s="150">
        <v>0</v>
      </c>
      <c r="J547" s="150">
        <v>0</v>
      </c>
      <c r="K547" s="150">
        <v>0</v>
      </c>
      <c r="L547" s="150">
        <v>0</v>
      </c>
      <c r="M547" s="150">
        <v>0</v>
      </c>
      <c r="N547" s="150">
        <v>0</v>
      </c>
      <c r="O547" s="150">
        <v>0</v>
      </c>
      <c r="P547" s="150">
        <v>0</v>
      </c>
      <c r="Q547" s="150">
        <v>0</v>
      </c>
      <c r="R547" s="150">
        <v>0</v>
      </c>
      <c r="S547" s="150">
        <v>0</v>
      </c>
      <c r="T547" s="150">
        <v>0</v>
      </c>
      <c r="U547" s="150">
        <v>0</v>
      </c>
      <c r="V547" s="150">
        <v>0</v>
      </c>
      <c r="W547" s="150">
        <v>0</v>
      </c>
      <c r="X547" s="150">
        <v>0</v>
      </c>
    </row>
    <row r="548" spans="1:24">
      <c r="A548" s="190">
        <v>4000</v>
      </c>
      <c r="B548" s="150">
        <v>9.9999999999999995E-7</v>
      </c>
      <c r="C548" s="150">
        <v>0</v>
      </c>
      <c r="D548" s="172">
        <v>0.95999973119996773</v>
      </c>
      <c r="E548" s="150">
        <v>0</v>
      </c>
      <c r="F548" s="150">
        <v>0</v>
      </c>
      <c r="G548" s="150">
        <v>0</v>
      </c>
      <c r="H548" s="150">
        <v>0</v>
      </c>
      <c r="I548" s="150">
        <v>0</v>
      </c>
      <c r="J548" s="150">
        <v>0</v>
      </c>
      <c r="K548" s="150">
        <v>0</v>
      </c>
      <c r="L548" s="150">
        <v>0</v>
      </c>
      <c r="M548" s="150">
        <v>0</v>
      </c>
      <c r="N548" s="150">
        <v>0</v>
      </c>
      <c r="O548" s="150">
        <v>0</v>
      </c>
      <c r="P548" s="150">
        <v>0</v>
      </c>
      <c r="Q548" s="150">
        <v>0</v>
      </c>
      <c r="R548" s="150">
        <v>0</v>
      </c>
      <c r="S548" s="150">
        <v>0</v>
      </c>
      <c r="T548" s="150">
        <v>0</v>
      </c>
      <c r="U548" s="150">
        <v>0</v>
      </c>
      <c r="V548" s="150">
        <v>0</v>
      </c>
      <c r="W548" s="150">
        <v>0</v>
      </c>
      <c r="X548" s="150">
        <v>0</v>
      </c>
    </row>
    <row r="549" spans="1:24">
      <c r="B549" s="4"/>
      <c r="C549" s="4"/>
      <c r="I549" s="4"/>
    </row>
    <row r="550" spans="1:24">
      <c r="B550" s="4"/>
      <c r="C550" s="4"/>
      <c r="I550" s="4"/>
    </row>
    <row r="551" spans="1:24">
      <c r="B551" s="4"/>
      <c r="C551" s="4"/>
      <c r="I551" s="4"/>
    </row>
    <row r="552" spans="1:24">
      <c r="B552" s="4"/>
      <c r="C552" s="4"/>
      <c r="I552" s="4"/>
    </row>
    <row r="553" spans="1:24">
      <c r="B553" s="4"/>
      <c r="C553" s="4"/>
      <c r="I553" s="4"/>
    </row>
    <row r="554" spans="1:24">
      <c r="B554" s="4"/>
      <c r="C554" s="4"/>
      <c r="I554" s="4"/>
    </row>
    <row r="555" spans="1:24">
      <c r="B555" s="4"/>
      <c r="C555" s="4"/>
      <c r="I555" s="4"/>
    </row>
    <row r="556" spans="1:24">
      <c r="B556" s="4"/>
      <c r="C556" s="4"/>
      <c r="I556" s="4"/>
    </row>
    <row r="557" spans="1:24">
      <c r="B557" s="4"/>
      <c r="C557" s="4"/>
      <c r="I557" s="4"/>
    </row>
    <row r="558" spans="1:24">
      <c r="B558" s="4"/>
      <c r="C558" s="4"/>
      <c r="I558" s="4"/>
    </row>
    <row r="559" spans="1:24">
      <c r="B559" s="4"/>
      <c r="C559" s="4"/>
      <c r="I559" s="4"/>
    </row>
    <row r="560" spans="1:24">
      <c r="B560" s="4"/>
      <c r="C560" s="4"/>
      <c r="I560" s="4"/>
    </row>
    <row r="561" spans="2:9">
      <c r="B561" s="4"/>
      <c r="C561" s="4"/>
      <c r="I561" s="4"/>
    </row>
    <row r="562" spans="2:9">
      <c r="B562" s="4"/>
      <c r="C562" s="4"/>
      <c r="I562" s="4"/>
    </row>
    <row r="563" spans="2:9">
      <c r="B563" s="4"/>
      <c r="C563" s="4"/>
      <c r="I563" s="4"/>
    </row>
    <row r="564" spans="2:9">
      <c r="B564" s="4"/>
      <c r="C564" s="4"/>
      <c r="I564" s="4"/>
    </row>
    <row r="565" spans="2:9">
      <c r="B565" s="4"/>
      <c r="C565" s="4"/>
      <c r="I565" s="4"/>
    </row>
    <row r="566" spans="2:9">
      <c r="B566" s="4"/>
      <c r="C566" s="4"/>
      <c r="I566" s="4"/>
    </row>
    <row r="567" spans="2:9">
      <c r="B567" s="4"/>
      <c r="C567" s="4"/>
      <c r="I567" s="4"/>
    </row>
    <row r="568" spans="2:9">
      <c r="B568" s="4"/>
      <c r="C568" s="4"/>
      <c r="I568" s="4"/>
    </row>
    <row r="569" spans="2:9">
      <c r="B569" s="4"/>
      <c r="C569" s="4"/>
      <c r="I569" s="4"/>
    </row>
    <row r="570" spans="2:9">
      <c r="B570" s="4"/>
      <c r="C570" s="4"/>
      <c r="I570" s="4"/>
    </row>
    <row r="571" spans="2:9">
      <c r="B571" s="4"/>
      <c r="C571" s="4"/>
      <c r="I571" s="4"/>
    </row>
    <row r="572" spans="2:9">
      <c r="B572" s="4"/>
      <c r="C572" s="4"/>
      <c r="I572" s="4"/>
    </row>
    <row r="573" spans="2:9">
      <c r="B573" s="4"/>
      <c r="C573" s="4"/>
      <c r="I573" s="4"/>
    </row>
    <row r="574" spans="2:9">
      <c r="B574" s="4"/>
      <c r="C574" s="4"/>
      <c r="I574" s="4"/>
    </row>
    <row r="575" spans="2:9">
      <c r="B575" s="4"/>
      <c r="C575" s="4"/>
      <c r="I575" s="4"/>
    </row>
    <row r="576" spans="2:9">
      <c r="B576" s="4"/>
      <c r="C576" s="4"/>
      <c r="I576" s="4"/>
    </row>
    <row r="577" spans="2:9">
      <c r="B577" s="4"/>
      <c r="C577" s="4"/>
      <c r="I577" s="4"/>
    </row>
    <row r="578" spans="2:9">
      <c r="B578" s="4"/>
      <c r="C578" s="4"/>
      <c r="I578" s="4"/>
    </row>
    <row r="579" spans="2:9">
      <c r="B579" s="4"/>
      <c r="C579" s="4"/>
      <c r="I579" s="4"/>
    </row>
    <row r="580" spans="2:9">
      <c r="B580" s="4"/>
      <c r="C580" s="4"/>
      <c r="I580" s="4"/>
    </row>
    <row r="581" spans="2:9">
      <c r="B581" s="4"/>
      <c r="C581" s="4"/>
      <c r="I581" s="4"/>
    </row>
    <row r="582" spans="2:9">
      <c r="B582" s="4"/>
      <c r="C582" s="4"/>
      <c r="I582" s="4"/>
    </row>
    <row r="583" spans="2:9">
      <c r="B583" s="4"/>
      <c r="C583" s="4"/>
      <c r="I583" s="4"/>
    </row>
    <row r="584" spans="2:9">
      <c r="B584" s="4"/>
      <c r="C584" s="4"/>
      <c r="I584" s="4"/>
    </row>
    <row r="585" spans="2:9">
      <c r="B585" s="4"/>
      <c r="C585" s="4"/>
      <c r="I585" s="4"/>
    </row>
    <row r="586" spans="2:9">
      <c r="B586" s="4"/>
      <c r="C586" s="4"/>
      <c r="I586" s="4"/>
    </row>
    <row r="587" spans="2:9">
      <c r="B587" s="4"/>
      <c r="C587" s="4"/>
      <c r="I587" s="4"/>
    </row>
    <row r="588" spans="2:9">
      <c r="B588" s="4"/>
      <c r="C588" s="4"/>
      <c r="I588" s="4"/>
    </row>
    <row r="589" spans="2:9">
      <c r="B589" s="4"/>
      <c r="C589" s="4"/>
      <c r="I589" s="4"/>
    </row>
    <row r="590" spans="2:9">
      <c r="B590" s="4"/>
      <c r="C590" s="4"/>
      <c r="I590" s="4"/>
    </row>
    <row r="591" spans="2:9">
      <c r="B591" s="4"/>
      <c r="C591" s="4"/>
      <c r="I591" s="4"/>
    </row>
    <row r="592" spans="2:9">
      <c r="B592" s="4"/>
      <c r="C592" s="4"/>
      <c r="I592" s="4"/>
    </row>
    <row r="593" spans="2:9">
      <c r="B593" s="4"/>
      <c r="C593" s="4"/>
      <c r="I593" s="4"/>
    </row>
    <row r="594" spans="2:9">
      <c r="B594" s="4"/>
      <c r="C594" s="4"/>
      <c r="I594" s="4"/>
    </row>
    <row r="595" spans="2:9">
      <c r="B595" s="4"/>
      <c r="C595" s="4"/>
      <c r="I595" s="4"/>
    </row>
    <row r="596" spans="2:9">
      <c r="B596" s="4"/>
      <c r="C596" s="4"/>
      <c r="I596" s="4"/>
    </row>
    <row r="597" spans="2:9">
      <c r="B597" s="4"/>
      <c r="C597" s="4"/>
      <c r="I597" s="4"/>
    </row>
    <row r="598" spans="2:9">
      <c r="B598" s="4"/>
      <c r="C598" s="4"/>
      <c r="I598" s="4"/>
    </row>
    <row r="599" spans="2:9">
      <c r="B599" s="4"/>
      <c r="C599" s="4"/>
      <c r="I599" s="4"/>
    </row>
    <row r="600" spans="2:9">
      <c r="B600" s="4"/>
      <c r="C600" s="4"/>
      <c r="I600" s="4"/>
    </row>
    <row r="601" spans="2:9">
      <c r="B601" s="4"/>
      <c r="C601" s="4"/>
      <c r="I601" s="4"/>
    </row>
    <row r="602" spans="2:9">
      <c r="B602" s="4"/>
      <c r="C602" s="4"/>
      <c r="I602" s="4"/>
    </row>
    <row r="603" spans="2:9">
      <c r="B603" s="4"/>
      <c r="C603" s="4"/>
      <c r="I603" s="4"/>
    </row>
    <row r="604" spans="2:9">
      <c r="B604" s="4"/>
      <c r="C604" s="4"/>
      <c r="I604" s="4"/>
    </row>
    <row r="605" spans="2:9">
      <c r="B605" s="4"/>
      <c r="C605" s="4"/>
      <c r="I605" s="4"/>
    </row>
    <row r="606" spans="2:9">
      <c r="B606" s="4"/>
      <c r="C606" s="4"/>
      <c r="I606" s="4"/>
    </row>
    <row r="607" spans="2:9">
      <c r="B607" s="4"/>
      <c r="C607" s="4"/>
      <c r="I607" s="4"/>
    </row>
    <row r="608" spans="2:9">
      <c r="B608" s="4"/>
      <c r="C608" s="4"/>
      <c r="I608" s="4"/>
    </row>
    <row r="609" spans="2:9">
      <c r="B609" s="4"/>
      <c r="C609" s="4"/>
      <c r="I609" s="4"/>
    </row>
    <row r="610" spans="2:9">
      <c r="B610" s="4"/>
      <c r="C610" s="4"/>
      <c r="I610" s="4"/>
    </row>
    <row r="611" spans="2:9">
      <c r="B611" s="4"/>
      <c r="C611" s="4"/>
      <c r="I611" s="4"/>
    </row>
    <row r="612" spans="2:9">
      <c r="B612" s="4"/>
      <c r="C612" s="4"/>
      <c r="I612" s="4"/>
    </row>
    <row r="613" spans="2:9">
      <c r="B613" s="4"/>
      <c r="C613" s="4"/>
      <c r="I613" s="4"/>
    </row>
    <row r="614" spans="2:9">
      <c r="B614" s="4"/>
      <c r="C614" s="4"/>
      <c r="I614" s="4"/>
    </row>
    <row r="615" spans="2:9">
      <c r="B615" s="4"/>
      <c r="C615" s="4"/>
      <c r="I615" s="4"/>
    </row>
    <row r="616" spans="2:9">
      <c r="B616" s="4"/>
      <c r="C616" s="4"/>
      <c r="I616" s="4"/>
    </row>
    <row r="617" spans="2:9">
      <c r="B617" s="4"/>
      <c r="C617" s="4"/>
      <c r="I617" s="4"/>
    </row>
    <row r="618" spans="2:9">
      <c r="B618" s="4"/>
      <c r="C618" s="4"/>
      <c r="I618" s="4"/>
    </row>
    <row r="619" spans="2:9">
      <c r="B619" s="4"/>
      <c r="C619" s="4"/>
      <c r="I619" s="4"/>
    </row>
    <row r="620" spans="2:9">
      <c r="B620" s="4"/>
      <c r="C620" s="4"/>
      <c r="I620" s="4"/>
    </row>
    <row r="621" spans="2:9">
      <c r="B621" s="4"/>
      <c r="C621" s="4"/>
      <c r="I621" s="4"/>
    </row>
    <row r="622" spans="2:9">
      <c r="B622" s="4"/>
      <c r="C622" s="4"/>
      <c r="I622" s="4"/>
    </row>
    <row r="623" spans="2:9">
      <c r="B623" s="4"/>
      <c r="C623" s="4"/>
      <c r="I623" s="4"/>
    </row>
    <row r="624" spans="2:9">
      <c r="B624" s="4"/>
      <c r="C624" s="4"/>
      <c r="I624" s="4"/>
    </row>
    <row r="625" spans="2:9">
      <c r="B625" s="4"/>
      <c r="C625" s="4"/>
      <c r="I625" s="4"/>
    </row>
    <row r="626" spans="2:9">
      <c r="B626" s="4"/>
      <c r="C626" s="4"/>
      <c r="I626" s="4"/>
    </row>
    <row r="627" spans="2:9">
      <c r="B627" s="4"/>
      <c r="C627" s="4"/>
      <c r="I627" s="4"/>
    </row>
    <row r="628" spans="2:9">
      <c r="B628" s="4"/>
      <c r="C628" s="4"/>
      <c r="I628" s="4"/>
    </row>
    <row r="629" spans="2:9">
      <c r="B629" s="4"/>
      <c r="C629" s="4"/>
      <c r="I629" s="4"/>
    </row>
    <row r="630" spans="2:9">
      <c r="B630" s="4"/>
      <c r="C630" s="4"/>
      <c r="I630" s="4"/>
    </row>
    <row r="631" spans="2:9">
      <c r="B631" s="4"/>
      <c r="C631" s="4"/>
      <c r="I631" s="4"/>
    </row>
    <row r="632" spans="2:9">
      <c r="B632" s="4"/>
      <c r="C632" s="4"/>
      <c r="I632" s="4"/>
    </row>
    <row r="633" spans="2:9">
      <c r="B633" s="4"/>
      <c r="C633" s="4"/>
      <c r="I633" s="4"/>
    </row>
    <row r="634" spans="2:9">
      <c r="B634" s="4"/>
      <c r="C634" s="4"/>
      <c r="I634" s="4"/>
    </row>
    <row r="635" spans="2:9">
      <c r="B635" s="4"/>
      <c r="C635" s="4"/>
      <c r="I635" s="4"/>
    </row>
    <row r="636" spans="2:9">
      <c r="B636" s="4"/>
      <c r="C636" s="4"/>
      <c r="I636" s="4"/>
    </row>
    <row r="637" spans="2:9">
      <c r="B637" s="4"/>
      <c r="C637" s="4"/>
      <c r="I637" s="4"/>
    </row>
    <row r="638" spans="2:9">
      <c r="B638" s="4"/>
      <c r="C638" s="4"/>
      <c r="I638" s="4"/>
    </row>
    <row r="639" spans="2:9">
      <c r="B639" s="4"/>
      <c r="C639" s="4"/>
      <c r="I639" s="4"/>
    </row>
    <row r="640" spans="2:9">
      <c r="B640" s="4"/>
      <c r="C640" s="4"/>
      <c r="I640" s="4"/>
    </row>
    <row r="641" spans="2:9">
      <c r="B641" s="4"/>
      <c r="C641" s="4"/>
      <c r="I641" s="4"/>
    </row>
    <row r="642" spans="2:9">
      <c r="B642" s="4"/>
      <c r="C642" s="4"/>
      <c r="I642" s="4"/>
    </row>
    <row r="643" spans="2:9">
      <c r="B643" s="4"/>
      <c r="C643" s="4"/>
      <c r="I643" s="4"/>
    </row>
    <row r="644" spans="2:9">
      <c r="B644" s="4"/>
      <c r="C644" s="4"/>
      <c r="I644" s="4"/>
    </row>
    <row r="645" spans="2:9">
      <c r="B645" s="4"/>
      <c r="C645" s="4"/>
      <c r="I645" s="4"/>
    </row>
    <row r="646" spans="2:9">
      <c r="B646" s="4"/>
      <c r="C646" s="4"/>
      <c r="I646" s="4"/>
    </row>
    <row r="647" spans="2:9">
      <c r="B647" s="4"/>
      <c r="C647" s="4"/>
      <c r="I647" s="4"/>
    </row>
    <row r="648" spans="2:9">
      <c r="B648" s="4"/>
      <c r="C648" s="4"/>
      <c r="I648" s="4"/>
    </row>
    <row r="649" spans="2:9">
      <c r="B649" s="4"/>
      <c r="C649" s="4"/>
      <c r="I649" s="4"/>
    </row>
    <row r="650" spans="2:9">
      <c r="B650" s="4"/>
      <c r="C650" s="4"/>
      <c r="I650" s="4"/>
    </row>
    <row r="651" spans="2:9">
      <c r="B651" s="4"/>
      <c r="C651" s="4"/>
      <c r="I651" s="4"/>
    </row>
    <row r="652" spans="2:9">
      <c r="B652" s="4"/>
      <c r="C652" s="4"/>
      <c r="I652" s="4"/>
    </row>
    <row r="653" spans="2:9">
      <c r="B653" s="4"/>
      <c r="C653" s="4"/>
      <c r="I653" s="4"/>
    </row>
    <row r="654" spans="2:9">
      <c r="B654" s="4"/>
      <c r="C654" s="4"/>
      <c r="I654" s="4"/>
    </row>
    <row r="655" spans="2:9">
      <c r="B655" s="4"/>
      <c r="C655" s="4"/>
      <c r="I655" s="4"/>
    </row>
    <row r="656" spans="2:9">
      <c r="B656" s="4"/>
      <c r="C656" s="4"/>
      <c r="I656" s="4"/>
    </row>
    <row r="657" spans="2:9">
      <c r="B657" s="4"/>
      <c r="C657" s="4"/>
      <c r="I657" s="4"/>
    </row>
    <row r="658" spans="2:9">
      <c r="B658" s="4"/>
      <c r="C658" s="4"/>
      <c r="I658" s="4"/>
    </row>
    <row r="659" spans="2:9">
      <c r="B659" s="4"/>
      <c r="C659" s="4"/>
      <c r="I659" s="4"/>
    </row>
    <row r="660" spans="2:9">
      <c r="B660" s="4"/>
      <c r="C660" s="4"/>
      <c r="I660" s="4"/>
    </row>
    <row r="661" spans="2:9">
      <c r="B661" s="4"/>
      <c r="C661" s="4"/>
      <c r="I661" s="4"/>
    </row>
    <row r="662" spans="2:9">
      <c r="B662" s="4"/>
      <c r="C662" s="4"/>
      <c r="I662" s="4"/>
    </row>
    <row r="663" spans="2:9">
      <c r="B663" s="4"/>
      <c r="C663" s="4"/>
      <c r="I663" s="4"/>
    </row>
    <row r="664" spans="2:9">
      <c r="B664" s="4"/>
      <c r="C664" s="4"/>
      <c r="I664" s="4"/>
    </row>
    <row r="665" spans="2:9">
      <c r="B665" s="4"/>
      <c r="C665" s="4"/>
      <c r="I665" s="4"/>
    </row>
    <row r="666" spans="2:9">
      <c r="B666" s="4"/>
      <c r="C666" s="4"/>
      <c r="I666" s="4"/>
    </row>
    <row r="667" spans="2:9">
      <c r="B667" s="4"/>
      <c r="C667" s="4"/>
      <c r="I667" s="4"/>
    </row>
    <row r="668" spans="2:9">
      <c r="B668" s="4"/>
      <c r="C668" s="4"/>
      <c r="I668" s="4"/>
    </row>
    <row r="669" spans="2:9">
      <c r="B669" s="4"/>
      <c r="C669" s="4"/>
      <c r="I669" s="4"/>
    </row>
    <row r="670" spans="2:9">
      <c r="B670" s="4"/>
      <c r="C670" s="4"/>
      <c r="I670" s="4"/>
    </row>
    <row r="671" spans="2:9">
      <c r="B671" s="4"/>
      <c r="C671" s="4"/>
      <c r="I671" s="4"/>
    </row>
    <row r="672" spans="2:9">
      <c r="B672" s="4"/>
      <c r="C672" s="4"/>
      <c r="I672" s="4"/>
    </row>
    <row r="673" spans="2:9">
      <c r="B673" s="4"/>
      <c r="C673" s="4"/>
      <c r="I673" s="4"/>
    </row>
    <row r="674" spans="2:9">
      <c r="B674" s="4"/>
      <c r="C674" s="4"/>
      <c r="I674" s="4"/>
    </row>
    <row r="675" spans="2:9">
      <c r="B675" s="4"/>
      <c r="C675" s="4"/>
      <c r="I675" s="4"/>
    </row>
    <row r="676" spans="2:9">
      <c r="B676" s="4"/>
      <c r="C676" s="4"/>
      <c r="I676" s="4"/>
    </row>
    <row r="677" spans="2:9">
      <c r="B677" s="4"/>
      <c r="C677" s="4"/>
      <c r="I677" s="4"/>
    </row>
    <row r="678" spans="2:9">
      <c r="B678" s="4"/>
      <c r="C678" s="4"/>
      <c r="I678" s="4"/>
    </row>
    <row r="679" spans="2:9">
      <c r="B679" s="4"/>
      <c r="C679" s="4"/>
      <c r="I679" s="4"/>
    </row>
    <row r="680" spans="2:9">
      <c r="B680" s="4"/>
      <c r="C680" s="4"/>
      <c r="I680" s="4"/>
    </row>
    <row r="681" spans="2:9">
      <c r="B681" s="4"/>
      <c r="C681" s="4"/>
      <c r="I681" s="4"/>
    </row>
    <row r="682" spans="2:9">
      <c r="B682" s="4"/>
      <c r="C682" s="4"/>
      <c r="I682" s="4"/>
    </row>
    <row r="683" spans="2:9">
      <c r="B683" s="4"/>
      <c r="C683" s="4"/>
      <c r="I683" s="4"/>
    </row>
    <row r="684" spans="2:9">
      <c r="B684" s="4"/>
      <c r="C684" s="4"/>
      <c r="I684" s="4"/>
    </row>
    <row r="685" spans="2:9">
      <c r="B685" s="4"/>
      <c r="C685" s="4"/>
      <c r="I685" s="4"/>
    </row>
    <row r="686" spans="2:9">
      <c r="B686" s="4"/>
      <c r="C686" s="4"/>
      <c r="I686" s="4"/>
    </row>
    <row r="687" spans="2:9">
      <c r="B687" s="4"/>
      <c r="C687" s="4"/>
      <c r="I687" s="4"/>
    </row>
    <row r="688" spans="2:9">
      <c r="B688" s="4"/>
      <c r="C688" s="4"/>
      <c r="I688" s="4"/>
    </row>
    <row r="689" spans="2:9">
      <c r="B689" s="4"/>
      <c r="C689" s="4"/>
      <c r="I689" s="4"/>
    </row>
    <row r="690" spans="2:9">
      <c r="B690" s="4"/>
      <c r="C690" s="4"/>
      <c r="I690" s="4"/>
    </row>
    <row r="691" spans="2:9">
      <c r="B691" s="4"/>
      <c r="C691" s="4"/>
      <c r="I691" s="4"/>
    </row>
    <row r="692" spans="2:9">
      <c r="B692" s="4"/>
      <c r="C692" s="4"/>
      <c r="I692" s="4"/>
    </row>
    <row r="693" spans="2:9">
      <c r="B693" s="4"/>
      <c r="C693" s="4"/>
      <c r="I693" s="4"/>
    </row>
    <row r="694" spans="2:9">
      <c r="B694" s="4"/>
      <c r="C694" s="4"/>
      <c r="I694" s="4"/>
    </row>
    <row r="695" spans="2:9">
      <c r="B695" s="4"/>
      <c r="C695" s="4"/>
      <c r="I695" s="4"/>
    </row>
    <row r="696" spans="2:9">
      <c r="B696" s="4"/>
      <c r="C696" s="4"/>
      <c r="I696" s="4"/>
    </row>
    <row r="697" spans="2:9">
      <c r="B697" s="4"/>
      <c r="C697" s="4"/>
      <c r="I697" s="4"/>
    </row>
    <row r="698" spans="2:9">
      <c r="B698" s="4"/>
      <c r="C698" s="4"/>
      <c r="I698" s="4"/>
    </row>
    <row r="699" spans="2:9">
      <c r="B699" s="4"/>
      <c r="C699" s="4"/>
      <c r="I699" s="4"/>
    </row>
    <row r="700" spans="2:9">
      <c r="B700" s="4"/>
      <c r="C700" s="4"/>
      <c r="I700" s="4"/>
    </row>
    <row r="701" spans="2:9">
      <c r="B701" s="4"/>
      <c r="C701" s="4"/>
      <c r="I701" s="4"/>
    </row>
    <row r="702" spans="2:9">
      <c r="B702" s="4"/>
      <c r="C702" s="4"/>
      <c r="I702" s="4"/>
    </row>
    <row r="703" spans="2:9">
      <c r="B703" s="4"/>
      <c r="C703" s="4"/>
      <c r="I703" s="4"/>
    </row>
    <row r="704" spans="2:9">
      <c r="B704" s="4"/>
      <c r="C704" s="4"/>
      <c r="I704" s="4"/>
    </row>
    <row r="705" spans="2:9">
      <c r="B705" s="4"/>
      <c r="C705" s="4"/>
      <c r="I705" s="4"/>
    </row>
    <row r="706" spans="2:9">
      <c r="B706" s="4"/>
      <c r="C706" s="4"/>
      <c r="I706" s="4"/>
    </row>
    <row r="707" spans="2:9">
      <c r="B707" s="4"/>
      <c r="C707" s="4"/>
      <c r="I707" s="4"/>
    </row>
    <row r="708" spans="2:9">
      <c r="B708" s="4"/>
      <c r="C708" s="4"/>
      <c r="I708" s="4"/>
    </row>
    <row r="709" spans="2:9">
      <c r="B709" s="4"/>
      <c r="C709" s="4"/>
      <c r="I709" s="4"/>
    </row>
    <row r="710" spans="2:9">
      <c r="B710" s="4"/>
      <c r="C710" s="4"/>
      <c r="I710" s="4"/>
    </row>
    <row r="711" spans="2:9">
      <c r="B711" s="4"/>
      <c r="C711" s="4"/>
      <c r="I711" s="4"/>
    </row>
    <row r="712" spans="2:9">
      <c r="B712" s="4"/>
      <c r="C712" s="4"/>
      <c r="I712" s="4"/>
    </row>
    <row r="713" spans="2:9">
      <c r="B713" s="4"/>
      <c r="C713" s="4"/>
      <c r="I713" s="4"/>
    </row>
    <row r="714" spans="2:9">
      <c r="B714" s="4"/>
      <c r="C714" s="4"/>
      <c r="I714" s="4"/>
    </row>
    <row r="715" spans="2:9">
      <c r="B715" s="4"/>
      <c r="C715" s="4"/>
      <c r="I715" s="4"/>
    </row>
    <row r="716" spans="2:9">
      <c r="B716" s="4"/>
      <c r="C716" s="4"/>
      <c r="I716" s="4"/>
    </row>
    <row r="717" spans="2:9">
      <c r="B717" s="4"/>
      <c r="C717" s="4"/>
      <c r="I717" s="4"/>
    </row>
    <row r="718" spans="2:9">
      <c r="B718" s="4"/>
      <c r="C718" s="4"/>
      <c r="I718" s="4"/>
    </row>
    <row r="719" spans="2:9">
      <c r="B719" s="4"/>
      <c r="C719" s="4"/>
      <c r="I719" s="4"/>
    </row>
    <row r="720" spans="2:9">
      <c r="B720" s="4"/>
      <c r="C720" s="4"/>
      <c r="I720" s="4"/>
    </row>
    <row r="721" spans="2:9">
      <c r="B721" s="4"/>
      <c r="C721" s="4"/>
      <c r="I721" s="4"/>
    </row>
    <row r="722" spans="2:9">
      <c r="B722" s="4"/>
      <c r="C722" s="4"/>
      <c r="I722" s="4"/>
    </row>
    <row r="723" spans="2:9">
      <c r="B723" s="4"/>
      <c r="C723" s="4"/>
      <c r="I723" s="4"/>
    </row>
    <row r="724" spans="2:9">
      <c r="B724" s="4"/>
      <c r="C724" s="4"/>
      <c r="I724" s="4"/>
    </row>
    <row r="725" spans="2:9">
      <c r="B725" s="4"/>
      <c r="C725" s="4"/>
      <c r="I725" s="4"/>
    </row>
    <row r="726" spans="2:9">
      <c r="B726" s="4"/>
      <c r="C726" s="4"/>
      <c r="I726" s="4"/>
    </row>
    <row r="727" spans="2:9">
      <c r="B727" s="4"/>
      <c r="C727" s="4"/>
      <c r="I727" s="4"/>
    </row>
    <row r="728" spans="2:9">
      <c r="B728" s="4"/>
      <c r="C728" s="4"/>
      <c r="I728" s="4"/>
    </row>
    <row r="729" spans="2:9">
      <c r="B729" s="4"/>
      <c r="C729" s="4"/>
      <c r="I729" s="4"/>
    </row>
    <row r="730" spans="2:9">
      <c r="B730" s="4"/>
      <c r="C730" s="4"/>
      <c r="I730" s="4"/>
    </row>
    <row r="731" spans="2:9">
      <c r="B731" s="4"/>
      <c r="C731" s="4"/>
      <c r="I731" s="4"/>
    </row>
    <row r="732" spans="2:9">
      <c r="B732" s="4"/>
      <c r="C732" s="4"/>
      <c r="I732" s="4"/>
    </row>
    <row r="733" spans="2:9">
      <c r="B733" s="4"/>
      <c r="C733" s="4"/>
      <c r="I733" s="4"/>
    </row>
    <row r="734" spans="2:9">
      <c r="B734" s="4"/>
      <c r="C734" s="4"/>
      <c r="I734" s="4"/>
    </row>
    <row r="735" spans="2:9">
      <c r="B735" s="4"/>
      <c r="C735" s="4"/>
      <c r="I735" s="4"/>
    </row>
    <row r="736" spans="2:9">
      <c r="B736" s="4"/>
      <c r="C736" s="4"/>
      <c r="I736" s="4"/>
    </row>
    <row r="737" spans="2:9">
      <c r="B737" s="4"/>
      <c r="C737" s="4"/>
      <c r="I737" s="4"/>
    </row>
    <row r="738" spans="2:9">
      <c r="B738" s="4"/>
      <c r="C738" s="4"/>
      <c r="I738" s="4"/>
    </row>
    <row r="739" spans="2:9">
      <c r="B739" s="4"/>
      <c r="C739" s="4"/>
      <c r="I739" s="4"/>
    </row>
    <row r="740" spans="2:9">
      <c r="B740" s="4"/>
      <c r="C740" s="4"/>
      <c r="I740" s="4"/>
    </row>
    <row r="741" spans="2:9">
      <c r="B741" s="4"/>
      <c r="C741" s="4"/>
      <c r="I741" s="4"/>
    </row>
    <row r="742" spans="2:9">
      <c r="B742" s="4"/>
      <c r="C742" s="4"/>
      <c r="I742" s="4"/>
    </row>
    <row r="743" spans="2:9">
      <c r="B743" s="4"/>
      <c r="C743" s="4"/>
      <c r="I743" s="4"/>
    </row>
    <row r="744" spans="2:9">
      <c r="B744" s="4"/>
      <c r="C744" s="4"/>
      <c r="I744" s="4"/>
    </row>
    <row r="745" spans="2:9">
      <c r="B745" s="4"/>
      <c r="C745" s="4"/>
      <c r="I745" s="4"/>
    </row>
    <row r="746" spans="2:9">
      <c r="B746" s="4"/>
      <c r="C746" s="4"/>
      <c r="I746" s="4"/>
    </row>
    <row r="747" spans="2:9">
      <c r="B747" s="4"/>
      <c r="C747" s="4"/>
      <c r="I747" s="4"/>
    </row>
    <row r="748" spans="2:9">
      <c r="B748" s="4"/>
      <c r="C748" s="4"/>
      <c r="I748" s="4"/>
    </row>
    <row r="749" spans="2:9">
      <c r="B749" s="4"/>
      <c r="C749" s="4"/>
      <c r="I749" s="4"/>
    </row>
    <row r="750" spans="2:9">
      <c r="B750" s="4"/>
      <c r="C750" s="4"/>
      <c r="I750" s="4"/>
    </row>
    <row r="751" spans="2:9">
      <c r="B751" s="4"/>
      <c r="C751" s="4"/>
      <c r="I751" s="4"/>
    </row>
    <row r="752" spans="2:9">
      <c r="B752" s="4"/>
      <c r="C752" s="4"/>
      <c r="I752" s="4"/>
    </row>
    <row r="753" spans="2:9">
      <c r="B753" s="4"/>
      <c r="C753" s="4"/>
      <c r="I753" s="4"/>
    </row>
    <row r="754" spans="2:9">
      <c r="B754" s="4"/>
      <c r="C754" s="4"/>
      <c r="I754" s="4"/>
    </row>
    <row r="755" spans="2:9">
      <c r="B755" s="4"/>
      <c r="C755" s="4"/>
      <c r="I755" s="4"/>
    </row>
    <row r="756" spans="2:9">
      <c r="B756" s="4"/>
      <c r="C756" s="4"/>
      <c r="I756" s="4"/>
    </row>
    <row r="757" spans="2:9">
      <c r="B757" s="4"/>
      <c r="C757" s="4"/>
      <c r="I757" s="4"/>
    </row>
    <row r="758" spans="2:9">
      <c r="B758" s="4"/>
      <c r="C758" s="4"/>
      <c r="I758" s="4"/>
    </row>
    <row r="759" spans="2:9">
      <c r="B759" s="4"/>
      <c r="C759" s="4"/>
      <c r="I759" s="4"/>
    </row>
    <row r="760" spans="2:9">
      <c r="B760" s="4"/>
      <c r="C760" s="4"/>
      <c r="I760" s="4"/>
    </row>
    <row r="761" spans="2:9">
      <c r="B761" s="4"/>
      <c r="C761" s="4"/>
      <c r="I761" s="4"/>
    </row>
    <row r="762" spans="2:9">
      <c r="B762" s="4"/>
      <c r="C762" s="4"/>
      <c r="I762" s="4"/>
    </row>
    <row r="763" spans="2:9">
      <c r="B763" s="4"/>
      <c r="C763" s="4"/>
      <c r="I763" s="4"/>
    </row>
    <row r="764" spans="2:9">
      <c r="B764" s="4"/>
      <c r="C764" s="4"/>
      <c r="I764" s="4"/>
    </row>
    <row r="765" spans="2:9">
      <c r="B765" s="4"/>
      <c r="C765" s="4"/>
      <c r="I765" s="4"/>
    </row>
    <row r="766" spans="2:9">
      <c r="B766" s="4"/>
      <c r="C766" s="4"/>
      <c r="I766" s="4"/>
    </row>
    <row r="767" spans="2:9">
      <c r="B767" s="4"/>
      <c r="C767" s="4"/>
      <c r="I767" s="4"/>
    </row>
    <row r="768" spans="2:9">
      <c r="B768" s="4"/>
      <c r="C768" s="4"/>
      <c r="I768" s="4"/>
    </row>
    <row r="769" spans="2:9">
      <c r="B769" s="4"/>
      <c r="C769" s="4"/>
      <c r="I769" s="4"/>
    </row>
    <row r="770" spans="2:9">
      <c r="B770" s="4"/>
      <c r="C770" s="4"/>
      <c r="I770" s="4"/>
    </row>
    <row r="771" spans="2:9">
      <c r="B771" s="4"/>
      <c r="C771" s="4"/>
      <c r="I771" s="4"/>
    </row>
    <row r="772" spans="2:9">
      <c r="B772" s="4"/>
      <c r="C772" s="4"/>
      <c r="I772" s="4"/>
    </row>
    <row r="773" spans="2:9">
      <c r="B773" s="4"/>
      <c r="C773" s="4"/>
      <c r="I773" s="4"/>
    </row>
    <row r="774" spans="2:9">
      <c r="B774" s="4"/>
      <c r="C774" s="4"/>
      <c r="I774" s="4"/>
    </row>
    <row r="775" spans="2:9">
      <c r="B775" s="4"/>
      <c r="C775" s="4"/>
      <c r="I775" s="4"/>
    </row>
    <row r="776" spans="2:9">
      <c r="B776" s="4"/>
      <c r="C776" s="4"/>
      <c r="I776" s="4"/>
    </row>
    <row r="777" spans="2:9">
      <c r="B777" s="4"/>
      <c r="C777" s="4"/>
      <c r="I777" s="4"/>
    </row>
    <row r="778" spans="2:9">
      <c r="B778" s="4"/>
      <c r="C778" s="4"/>
      <c r="I778" s="4"/>
    </row>
    <row r="779" spans="2:9">
      <c r="B779" s="4"/>
      <c r="C779" s="4"/>
      <c r="I779" s="4"/>
    </row>
    <row r="780" spans="2:9">
      <c r="B780" s="4"/>
      <c r="C780" s="4"/>
      <c r="I780" s="4"/>
    </row>
    <row r="781" spans="2:9">
      <c r="B781" s="4"/>
      <c r="C781" s="4"/>
      <c r="I781" s="4"/>
    </row>
    <row r="782" spans="2:9">
      <c r="B782" s="4"/>
      <c r="C782" s="4"/>
      <c r="I782" s="4"/>
    </row>
    <row r="783" spans="2:9">
      <c r="B783" s="4"/>
      <c r="C783" s="4"/>
      <c r="I783" s="4"/>
    </row>
    <row r="784" spans="2:9">
      <c r="B784" s="4"/>
      <c r="C784" s="4"/>
      <c r="I784" s="4"/>
    </row>
    <row r="785" spans="2:9">
      <c r="B785" s="4"/>
      <c r="C785" s="4"/>
      <c r="I785" s="4"/>
    </row>
    <row r="786" spans="2:9">
      <c r="B786" s="4"/>
      <c r="C786" s="4"/>
      <c r="I786" s="4"/>
    </row>
    <row r="787" spans="2:9">
      <c r="B787" s="4"/>
      <c r="C787" s="4"/>
      <c r="I787" s="4"/>
    </row>
    <row r="788" spans="2:9">
      <c r="B788" s="4"/>
      <c r="C788" s="4"/>
      <c r="I788" s="4"/>
    </row>
    <row r="789" spans="2:9">
      <c r="B789" s="4"/>
      <c r="C789" s="4"/>
      <c r="I789" s="4"/>
    </row>
    <row r="790" spans="2:9">
      <c r="B790" s="4"/>
      <c r="C790" s="4"/>
      <c r="I790" s="4"/>
    </row>
    <row r="791" spans="2:9">
      <c r="B791" s="4"/>
      <c r="C791" s="4"/>
      <c r="I791" s="4"/>
    </row>
    <row r="792" spans="2:9">
      <c r="B792" s="4"/>
      <c r="C792" s="4"/>
      <c r="I792" s="4"/>
    </row>
    <row r="793" spans="2:9">
      <c r="B793" s="4"/>
      <c r="C793" s="4"/>
      <c r="I793" s="4"/>
    </row>
    <row r="794" spans="2:9">
      <c r="B794" s="4"/>
      <c r="C794" s="4"/>
      <c r="I794" s="4"/>
    </row>
    <row r="795" spans="2:9">
      <c r="B795" s="4"/>
      <c r="C795" s="4"/>
      <c r="I795" s="4"/>
    </row>
    <row r="796" spans="2:9">
      <c r="B796" s="4"/>
      <c r="C796" s="4"/>
      <c r="I796" s="4"/>
    </row>
    <row r="797" spans="2:9">
      <c r="B797" s="4"/>
      <c r="C797" s="4"/>
      <c r="I797" s="4"/>
    </row>
    <row r="798" spans="2:9">
      <c r="B798" s="4"/>
      <c r="C798" s="4"/>
      <c r="I798" s="4"/>
    </row>
    <row r="799" spans="2:9">
      <c r="B799" s="4"/>
      <c r="C799" s="4"/>
      <c r="I799" s="4"/>
    </row>
    <row r="800" spans="2:9">
      <c r="B800" s="4"/>
      <c r="C800" s="4"/>
      <c r="I800" s="4"/>
    </row>
    <row r="801" spans="2:9">
      <c r="B801" s="4"/>
      <c r="C801" s="4"/>
      <c r="I801" s="4"/>
    </row>
    <row r="802" spans="2:9">
      <c r="B802" s="4"/>
      <c r="C802" s="4"/>
      <c r="I802" s="4"/>
    </row>
    <row r="803" spans="2:9">
      <c r="B803" s="4"/>
      <c r="C803" s="4"/>
      <c r="I803" s="4"/>
    </row>
    <row r="804" spans="2:9">
      <c r="B804" s="4"/>
      <c r="C804" s="4"/>
      <c r="I804" s="4"/>
    </row>
    <row r="805" spans="2:9">
      <c r="B805" s="4"/>
      <c r="C805" s="4"/>
      <c r="I805" s="4"/>
    </row>
    <row r="806" spans="2:9">
      <c r="B806" s="4"/>
      <c r="C806" s="4"/>
      <c r="I806" s="4"/>
    </row>
    <row r="807" spans="2:9">
      <c r="B807" s="4"/>
      <c r="C807" s="4"/>
      <c r="I807" s="4"/>
    </row>
    <row r="808" spans="2:9">
      <c r="B808" s="4"/>
      <c r="C808" s="4"/>
      <c r="I808" s="4"/>
    </row>
    <row r="809" spans="2:9">
      <c r="B809" s="4"/>
      <c r="C809" s="4"/>
      <c r="I809" s="4"/>
    </row>
    <row r="810" spans="2:9">
      <c r="B810" s="4"/>
      <c r="C810" s="4"/>
      <c r="I810" s="4"/>
    </row>
    <row r="811" spans="2:9">
      <c r="B811" s="4"/>
      <c r="C811" s="4"/>
      <c r="I811" s="4"/>
    </row>
    <row r="812" spans="2:9">
      <c r="B812" s="4"/>
      <c r="C812" s="4"/>
      <c r="I812" s="4"/>
    </row>
    <row r="813" spans="2:9">
      <c r="B813" s="4"/>
      <c r="C813" s="4"/>
      <c r="I813" s="4"/>
    </row>
    <row r="814" spans="2:9">
      <c r="B814" s="4"/>
      <c r="C814" s="4"/>
      <c r="I814" s="4"/>
    </row>
    <row r="815" spans="2:9">
      <c r="B815" s="4"/>
      <c r="C815" s="4"/>
      <c r="I815" s="4"/>
    </row>
    <row r="816" spans="2:9">
      <c r="B816" s="4"/>
      <c r="C816" s="4"/>
      <c r="I816" s="4"/>
    </row>
    <row r="817" spans="2:9">
      <c r="B817" s="4"/>
      <c r="C817" s="4"/>
      <c r="I817" s="4"/>
    </row>
    <row r="818" spans="2:9">
      <c r="B818" s="4"/>
      <c r="C818" s="4"/>
      <c r="I818" s="4"/>
    </row>
    <row r="819" spans="2:9">
      <c r="B819" s="4"/>
      <c r="C819" s="4"/>
      <c r="I819" s="4"/>
    </row>
    <row r="820" spans="2:9">
      <c r="B820" s="4"/>
      <c r="C820" s="4"/>
      <c r="I820" s="4"/>
    </row>
    <row r="821" spans="2:9">
      <c r="B821" s="4"/>
      <c r="C821" s="4"/>
      <c r="I821" s="4"/>
    </row>
    <row r="822" spans="2:9">
      <c r="B822" s="4"/>
      <c r="C822" s="4"/>
      <c r="I822" s="4"/>
    </row>
    <row r="823" spans="2:9">
      <c r="B823" s="4"/>
      <c r="C823" s="4"/>
      <c r="I823" s="4"/>
    </row>
    <row r="824" spans="2:9">
      <c r="B824" s="4"/>
      <c r="C824" s="4"/>
      <c r="I824" s="4"/>
    </row>
    <row r="825" spans="2:9">
      <c r="B825" s="4"/>
      <c r="C825" s="4"/>
      <c r="I825" s="4"/>
    </row>
    <row r="826" spans="2:9">
      <c r="B826" s="4"/>
      <c r="C826" s="4"/>
      <c r="I826" s="4"/>
    </row>
    <row r="827" spans="2:9">
      <c r="B827" s="4"/>
      <c r="C827" s="4"/>
      <c r="I827" s="4"/>
    </row>
    <row r="828" spans="2:9">
      <c r="B828" s="4"/>
      <c r="C828" s="4"/>
      <c r="I828" s="4"/>
    </row>
    <row r="829" spans="2:9">
      <c r="B829" s="4"/>
      <c r="C829" s="4"/>
      <c r="I829" s="4"/>
    </row>
    <row r="830" spans="2:9">
      <c r="B830" s="4"/>
      <c r="C830" s="4"/>
      <c r="I830" s="4"/>
    </row>
    <row r="831" spans="2:9">
      <c r="B831" s="4"/>
      <c r="C831" s="4"/>
      <c r="I831" s="4"/>
    </row>
    <row r="832" spans="2:9">
      <c r="B832" s="4"/>
      <c r="C832" s="4"/>
      <c r="I832" s="4"/>
    </row>
    <row r="833" spans="2:12">
      <c r="B833" s="4"/>
      <c r="C833" s="4"/>
      <c r="I833" s="4"/>
    </row>
    <row r="834" spans="2:12">
      <c r="B834" s="4"/>
      <c r="C834" s="4"/>
      <c r="I834" s="4"/>
    </row>
    <row r="835" spans="2:12">
      <c r="B835" s="4"/>
      <c r="C835" s="4"/>
      <c r="I835" s="4"/>
    </row>
    <row r="836" spans="2:12">
      <c r="B836" s="4"/>
      <c r="C836" s="4"/>
      <c r="I836" s="4"/>
    </row>
    <row r="837" spans="2:12">
      <c r="B837" s="4"/>
      <c r="C837" s="4"/>
      <c r="I837" s="4"/>
    </row>
    <row r="838" spans="2:12">
      <c r="B838" s="4"/>
      <c r="C838" s="4"/>
      <c r="I838" s="4"/>
    </row>
    <row r="839" spans="2:12">
      <c r="B839" s="4"/>
      <c r="C839" s="4"/>
      <c r="I839" s="4"/>
    </row>
    <row r="840" spans="2:12">
      <c r="B840" s="4"/>
      <c r="C840" s="4"/>
      <c r="I840" s="4"/>
    </row>
    <row r="841" spans="2:12">
      <c r="B841" s="4"/>
      <c r="C841" s="4"/>
      <c r="I841" s="4"/>
    </row>
    <row r="842" spans="2:12">
      <c r="B842" s="4"/>
      <c r="C842" s="4"/>
      <c r="I842" s="4"/>
    </row>
    <row r="843" spans="2:12">
      <c r="B843" s="4"/>
      <c r="C843" s="4"/>
      <c r="I843" s="4"/>
    </row>
    <row r="844" spans="2:12">
      <c r="B844" s="4"/>
      <c r="C844" s="4"/>
      <c r="I844" s="4"/>
    </row>
    <row r="845" spans="2:12">
      <c r="B845" s="4"/>
      <c r="C845" s="4"/>
      <c r="I845" s="4"/>
    </row>
    <row r="846" spans="2:12">
      <c r="B846" s="4"/>
      <c r="C846" s="4"/>
      <c r="I846" s="4"/>
    </row>
    <row r="847" spans="2:12">
      <c r="B847" s="4"/>
      <c r="C847" s="4"/>
      <c r="I847" s="4"/>
    </row>
    <row r="848" spans="2:12">
      <c r="B848" s="4"/>
      <c r="C848" s="4"/>
      <c r="L848" s="1"/>
    </row>
    <row r="849" spans="2:12">
      <c r="B849" s="4"/>
      <c r="C849" s="4"/>
      <c r="L849" s="1"/>
    </row>
    <row r="850" spans="2:12">
      <c r="B850" s="4"/>
      <c r="C850" s="4"/>
      <c r="L850" s="1"/>
    </row>
    <row r="851" spans="2:12">
      <c r="B851" s="4"/>
      <c r="C851" s="4"/>
      <c r="L851" s="1"/>
    </row>
    <row r="852" spans="2:12">
      <c r="B852" s="4"/>
      <c r="C852" s="4"/>
      <c r="L852" s="1"/>
    </row>
    <row r="853" spans="2:12">
      <c r="B853" s="4"/>
      <c r="C853" s="4"/>
      <c r="L853" s="1"/>
    </row>
    <row r="854" spans="2:12">
      <c r="B854" s="4"/>
      <c r="C854" s="4"/>
      <c r="L854" s="1"/>
    </row>
    <row r="855" spans="2:12">
      <c r="B855" s="4"/>
      <c r="C855" s="4"/>
      <c r="L855" s="1"/>
    </row>
    <row r="856" spans="2:12">
      <c r="B856" s="4"/>
      <c r="C856" s="4"/>
      <c r="L856" s="1"/>
    </row>
    <row r="857" spans="2:12">
      <c r="B857" s="4"/>
      <c r="C857" s="4"/>
      <c r="L857" s="1"/>
    </row>
    <row r="858" spans="2:12">
      <c r="B858" s="4"/>
      <c r="C858" s="4"/>
      <c r="L858" s="1"/>
    </row>
    <row r="859" spans="2:12">
      <c r="B859" s="4"/>
      <c r="C859" s="4"/>
      <c r="L859" s="1"/>
    </row>
    <row r="860" spans="2:12">
      <c r="B860" s="4"/>
      <c r="C860" s="4"/>
      <c r="L860" s="1"/>
    </row>
    <row r="861" spans="2:12">
      <c r="B861" s="4"/>
      <c r="C861" s="4"/>
      <c r="L861" s="1"/>
    </row>
    <row r="862" spans="2:12">
      <c r="B862" s="4"/>
      <c r="C862" s="4"/>
      <c r="L862" s="1"/>
    </row>
    <row r="863" spans="2:12">
      <c r="B863" s="4"/>
      <c r="C863" s="4"/>
      <c r="L863" s="1"/>
    </row>
    <row r="864" spans="2:12">
      <c r="B864" s="4"/>
      <c r="C864" s="4"/>
      <c r="L864" s="1"/>
    </row>
    <row r="865" spans="2:12">
      <c r="B865" s="4"/>
      <c r="C865" s="4"/>
      <c r="L865" s="1"/>
    </row>
    <row r="866" spans="2:12">
      <c r="B866" s="4"/>
      <c r="C866" s="4"/>
      <c r="L866" s="1"/>
    </row>
    <row r="867" spans="2:12">
      <c r="B867" s="4"/>
      <c r="C867" s="4"/>
      <c r="L867" s="1"/>
    </row>
    <row r="868" spans="2:12">
      <c r="B868" s="4"/>
      <c r="C868" s="4"/>
      <c r="L868" s="1"/>
    </row>
    <row r="869" spans="2:12">
      <c r="B869" s="4"/>
      <c r="C869" s="4"/>
      <c r="L869" s="1"/>
    </row>
    <row r="870" spans="2:12">
      <c r="B870" s="4"/>
      <c r="C870" s="4"/>
      <c r="L870" s="1"/>
    </row>
    <row r="871" spans="2:12">
      <c r="B871" s="4"/>
      <c r="C871" s="4"/>
      <c r="L871" s="1"/>
    </row>
    <row r="872" spans="2:12">
      <c r="B872" s="4"/>
      <c r="C872" s="4"/>
      <c r="L872" s="1"/>
    </row>
    <row r="873" spans="2:12">
      <c r="B873" s="4"/>
      <c r="C873" s="4"/>
      <c r="L873" s="1"/>
    </row>
    <row r="874" spans="2:12">
      <c r="B874" s="4"/>
      <c r="C874" s="4"/>
      <c r="L874" s="1"/>
    </row>
    <row r="875" spans="2:12">
      <c r="B875" s="4"/>
      <c r="C875" s="4"/>
      <c r="L875" s="1"/>
    </row>
    <row r="876" spans="2:12">
      <c r="B876" s="4"/>
      <c r="C876" s="4"/>
      <c r="L876" s="1"/>
    </row>
    <row r="877" spans="2:12">
      <c r="B877" s="4"/>
      <c r="C877" s="4"/>
      <c r="L877" s="1"/>
    </row>
    <row r="878" spans="2:12">
      <c r="B878" s="4"/>
      <c r="C878" s="4"/>
      <c r="L878" s="1"/>
    </row>
    <row r="879" spans="2:12">
      <c r="B879" s="4"/>
      <c r="C879" s="4"/>
      <c r="L879" s="1"/>
    </row>
    <row r="880" spans="2:12">
      <c r="B880" s="4"/>
      <c r="C880" s="4"/>
      <c r="L880" s="1"/>
    </row>
    <row r="881" spans="2:12">
      <c r="B881" s="4"/>
      <c r="C881" s="4"/>
      <c r="L881" s="1"/>
    </row>
    <row r="882" spans="2:12">
      <c r="B882" s="4"/>
      <c r="C882" s="4"/>
      <c r="L882" s="1"/>
    </row>
    <row r="883" spans="2:12">
      <c r="B883" s="4"/>
      <c r="C883" s="4"/>
      <c r="L883" s="1"/>
    </row>
    <row r="884" spans="2:12">
      <c r="B884" s="4"/>
      <c r="C884" s="4"/>
      <c r="L884" s="1"/>
    </row>
    <row r="885" spans="2:12">
      <c r="B885" s="4"/>
      <c r="C885" s="4"/>
      <c r="L885" s="1"/>
    </row>
    <row r="886" spans="2:12">
      <c r="B886" s="4"/>
      <c r="C886" s="4"/>
      <c r="L886" s="1"/>
    </row>
    <row r="887" spans="2:12">
      <c r="B887" s="4"/>
      <c r="C887" s="4"/>
      <c r="L887" s="1"/>
    </row>
    <row r="888" spans="2:12">
      <c r="B888" s="4"/>
      <c r="C888" s="4"/>
      <c r="L888" s="1"/>
    </row>
    <row r="889" spans="2:12">
      <c r="B889" s="4"/>
      <c r="C889" s="4"/>
      <c r="L889" s="1"/>
    </row>
    <row r="890" spans="2:12">
      <c r="B890" s="4"/>
      <c r="C890" s="4"/>
      <c r="L890" s="1"/>
    </row>
    <row r="891" spans="2:12">
      <c r="B891" s="4"/>
      <c r="C891" s="4"/>
      <c r="L891" s="1"/>
    </row>
    <row r="892" spans="2:12">
      <c r="B892" s="4"/>
      <c r="C892" s="4"/>
      <c r="L892" s="1"/>
    </row>
    <row r="893" spans="2:12">
      <c r="B893" s="4"/>
      <c r="C893" s="4"/>
      <c r="L893" s="1"/>
    </row>
    <row r="894" spans="2:12">
      <c r="B894" s="4"/>
      <c r="C894" s="4"/>
      <c r="L894" s="1"/>
    </row>
    <row r="895" spans="2:12">
      <c r="B895" s="4"/>
      <c r="C895" s="4"/>
      <c r="L895" s="1"/>
    </row>
    <row r="896" spans="2:12">
      <c r="B896" s="4"/>
      <c r="C896" s="4"/>
      <c r="L896" s="1"/>
    </row>
    <row r="897" spans="2:12">
      <c r="B897" s="4"/>
      <c r="C897" s="4"/>
      <c r="L897" s="1"/>
    </row>
    <row r="898" spans="2:12">
      <c r="B898" s="4"/>
      <c r="C898" s="4"/>
      <c r="L898" s="1"/>
    </row>
    <row r="899" spans="2:12">
      <c r="B899" s="4"/>
      <c r="C899" s="4"/>
      <c r="L899" s="1"/>
    </row>
    <row r="900" spans="2:12">
      <c r="B900" s="4"/>
      <c r="C900" s="4"/>
      <c r="L900" s="1"/>
    </row>
    <row r="901" spans="2:12">
      <c r="B901" s="4"/>
      <c r="C901" s="4"/>
      <c r="L901" s="1"/>
    </row>
    <row r="902" spans="2:12">
      <c r="B902" s="4"/>
      <c r="C902" s="4"/>
      <c r="L902" s="1"/>
    </row>
    <row r="903" spans="2:12">
      <c r="B903" s="4"/>
      <c r="C903" s="4"/>
      <c r="L903" s="1"/>
    </row>
    <row r="904" spans="2:12">
      <c r="B904" s="4"/>
      <c r="C904" s="4"/>
      <c r="L904" s="1"/>
    </row>
    <row r="905" spans="2:12">
      <c r="B905" s="4"/>
      <c r="C905" s="4"/>
      <c r="L905" s="1"/>
    </row>
    <row r="906" spans="2:12">
      <c r="B906" s="4"/>
      <c r="C906" s="4"/>
      <c r="L906" s="1"/>
    </row>
    <row r="907" spans="2:12">
      <c r="B907" s="4"/>
      <c r="C907" s="4"/>
      <c r="L907" s="1"/>
    </row>
    <row r="908" spans="2:12">
      <c r="B908" s="4"/>
      <c r="C908" s="4"/>
    </row>
    <row r="909" spans="2:12">
      <c r="B909" s="4"/>
      <c r="C909" s="4"/>
    </row>
    <row r="910" spans="2:12">
      <c r="B910" s="4"/>
      <c r="C910" s="4"/>
    </row>
    <row r="911" spans="2:12">
      <c r="B911" s="4"/>
      <c r="C911" s="4"/>
    </row>
    <row r="912" spans="2:12">
      <c r="B912" s="4"/>
      <c r="C912" s="4"/>
    </row>
    <row r="913" spans="2:3">
      <c r="B913" s="4"/>
      <c r="C913" s="4"/>
    </row>
    <row r="914" spans="2:3">
      <c r="B914" s="4"/>
      <c r="C914" s="4"/>
    </row>
    <row r="915" spans="2:3">
      <c r="B915" s="4"/>
      <c r="C915" s="4"/>
    </row>
    <row r="916" spans="2:3">
      <c r="B916" s="4"/>
      <c r="C916" s="4"/>
    </row>
    <row r="917" spans="2:3">
      <c r="B917" s="4"/>
      <c r="C917" s="4"/>
    </row>
    <row r="918" spans="2:3">
      <c r="B918" s="4"/>
      <c r="C918" s="4"/>
    </row>
  </sheetData>
  <sheetProtection sheet="1" objects="1" scenarios="1"/>
  <mergeCells count="1">
    <mergeCell ref="AA2:AB2"/>
  </mergeCells>
  <pageMargins left="0.7" right="0.7" top="0.75" bottom="0.75" header="0.3" footer="0.3"/>
  <pageSetup scale="55"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8198" r:id="rId3" name="Button 6">
              <controlPr defaultSize="0" print="0" autoFill="0" autoPict="0" macro="[0]!ResetGeneration">
                <anchor moveWithCells="1" sizeWithCells="1">
                  <from>
                    <xdr:col>0</xdr:col>
                    <xdr:colOff>47625</xdr:colOff>
                    <xdr:row>17</xdr:row>
                    <xdr:rowOff>0</xdr:rowOff>
                  </from>
                  <to>
                    <xdr:col>0</xdr:col>
                    <xdr:colOff>714375</xdr:colOff>
                    <xdr:row>17</xdr:row>
                    <xdr:rowOff>180975</xdr:rowOff>
                  </to>
                </anchor>
              </controlPr>
            </control>
          </mc:Choice>
        </mc:AlternateContent>
        <mc:AlternateContent xmlns:mc="http://schemas.openxmlformats.org/markup-compatibility/2006">
          <mc:Choice Requires="x14">
            <control shapeId="8199" r:id="rId4" name="Button 7">
              <controlPr defaultSize="0" print="0" autoFill="0" autoPict="0" macro="[0]!SolveGeneration">
                <anchor moveWithCells="1" sizeWithCells="1">
                  <from>
                    <xdr:col>0</xdr:col>
                    <xdr:colOff>47625</xdr:colOff>
                    <xdr:row>19</xdr:row>
                    <xdr:rowOff>0</xdr:rowOff>
                  </from>
                  <to>
                    <xdr:col>0</xdr:col>
                    <xdr:colOff>714375</xdr:colOff>
                    <xdr:row>20</xdr:row>
                    <xdr:rowOff>9525</xdr:rowOff>
                  </to>
                </anchor>
              </controlPr>
            </control>
          </mc:Choice>
        </mc:AlternateContent>
        <mc:AlternateContent xmlns:mc="http://schemas.openxmlformats.org/markup-compatibility/2006">
          <mc:Choice Requires="x14">
            <control shapeId="8200" r:id="rId5" name="Button 8">
              <controlPr defaultSize="0" print="0" autoFill="0" autoPict="0" macro="[0]!SolveSpectral">
                <anchor moveWithCells="1" sizeWithCells="1">
                  <from>
                    <xdr:col>0</xdr:col>
                    <xdr:colOff>57150</xdr:colOff>
                    <xdr:row>25</xdr:row>
                    <xdr:rowOff>0</xdr:rowOff>
                  </from>
                  <to>
                    <xdr:col>0</xdr:col>
                    <xdr:colOff>742950</xdr:colOff>
                    <xdr:row>26</xdr:row>
                    <xdr:rowOff>28575</xdr:rowOff>
                  </to>
                </anchor>
              </controlPr>
            </control>
          </mc:Choice>
        </mc:AlternateContent>
        <mc:AlternateContent xmlns:mc="http://schemas.openxmlformats.org/markup-compatibility/2006">
          <mc:Choice Requires="x14">
            <control shapeId="8201" r:id="rId6" name="Button 9">
              <controlPr defaultSize="0" print="0" autoFill="0" autoPict="0" macro="[0]!SolveSpatial">
                <anchor moveWithCells="1" sizeWithCells="1">
                  <from>
                    <xdr:col>0</xdr:col>
                    <xdr:colOff>19050</xdr:colOff>
                    <xdr:row>22</xdr:row>
                    <xdr:rowOff>180975</xdr:rowOff>
                  </from>
                  <to>
                    <xdr:col>0</xdr:col>
                    <xdr:colOff>704850</xdr:colOff>
                    <xdr:row>24</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V524"/>
  <sheetViews>
    <sheetView zoomScale="85" zoomScaleNormal="85" zoomScalePageLayoutView="85" workbookViewId="0"/>
  </sheetViews>
  <sheetFormatPr defaultColWidth="8.85546875" defaultRowHeight="15"/>
  <cols>
    <col min="1" max="1" width="9.7109375" style="28" customWidth="1"/>
    <col min="2" max="11" width="9.7109375" style="4" customWidth="1"/>
    <col min="12" max="12" width="9.7109375" style="11" customWidth="1"/>
    <col min="13" max="14" width="9.7109375" style="5" customWidth="1"/>
    <col min="15" max="15" width="9.7109375" style="4" customWidth="1"/>
    <col min="16" max="16" width="9.7109375" style="66" customWidth="1"/>
    <col min="17" max="18" width="9.7109375" style="41" customWidth="1"/>
    <col min="19" max="20" width="9.7109375" style="4" customWidth="1"/>
    <col min="21" max="21" width="11" style="5" customWidth="1"/>
    <col min="22" max="23" width="9" style="4" customWidth="1"/>
    <col min="24" max="16384" width="8.85546875" style="4"/>
  </cols>
  <sheetData>
    <row r="1" spans="1:19">
      <c r="A1" s="58" t="s">
        <v>146</v>
      </c>
      <c r="B1" s="58"/>
      <c r="G1" s="2"/>
      <c r="H1" s="5"/>
      <c r="J1" s="2"/>
      <c r="K1" s="5"/>
      <c r="N1" s="60"/>
      <c r="O1" s="5"/>
      <c r="Q1" s="65"/>
      <c r="R1" s="65"/>
      <c r="S1" s="5"/>
    </row>
    <row r="2" spans="1:19">
      <c r="A2" s="56"/>
      <c r="G2" s="2"/>
      <c r="H2" s="5"/>
      <c r="J2" s="2"/>
      <c r="K2" s="5"/>
      <c r="N2" s="60"/>
      <c r="O2" s="5"/>
      <c r="Q2" s="65"/>
      <c r="R2" s="65"/>
      <c r="S2" s="5"/>
    </row>
    <row r="3" spans="1:19">
      <c r="A3" s="56"/>
      <c r="G3" s="2"/>
      <c r="H3" s="5"/>
      <c r="J3" s="2"/>
      <c r="K3" s="5"/>
      <c r="N3" s="60"/>
      <c r="O3" s="5"/>
      <c r="Q3" s="65"/>
      <c r="R3" s="65"/>
      <c r="S3" s="5"/>
    </row>
    <row r="4" spans="1:19">
      <c r="A4" s="56"/>
      <c r="G4" s="2"/>
      <c r="H4" s="5"/>
      <c r="J4" s="2"/>
      <c r="K4" s="5"/>
      <c r="N4" s="60"/>
      <c r="O4" s="5"/>
      <c r="Q4" s="65"/>
      <c r="R4" s="65"/>
      <c r="S4" s="5"/>
    </row>
    <row r="5" spans="1:19">
      <c r="A5" s="56"/>
      <c r="G5" s="2"/>
      <c r="H5" s="5"/>
      <c r="J5" s="2"/>
      <c r="K5" s="5"/>
      <c r="N5" s="60"/>
      <c r="O5" s="5"/>
      <c r="Q5" s="65"/>
      <c r="R5" s="65"/>
      <c r="S5" s="5"/>
    </row>
    <row r="6" spans="1:19">
      <c r="A6" s="56"/>
      <c r="G6" s="2"/>
      <c r="H6" s="5"/>
      <c r="J6" s="2"/>
      <c r="K6" s="5"/>
      <c r="N6" s="60"/>
      <c r="O6" s="5"/>
      <c r="Q6" s="65"/>
      <c r="R6" s="65"/>
      <c r="S6" s="5"/>
    </row>
    <row r="7" spans="1:19">
      <c r="A7" s="56"/>
      <c r="G7" s="2"/>
      <c r="H7" s="5"/>
      <c r="J7" s="2"/>
      <c r="K7" s="5"/>
      <c r="N7" s="60"/>
      <c r="O7" s="5"/>
      <c r="Q7" s="65"/>
      <c r="R7" s="65"/>
      <c r="S7" s="5"/>
    </row>
    <row r="8" spans="1:19">
      <c r="A8" s="56"/>
      <c r="G8" s="2"/>
      <c r="H8" s="5"/>
      <c r="J8" s="2"/>
      <c r="K8" s="5"/>
      <c r="N8" s="60"/>
      <c r="O8" s="5"/>
      <c r="Q8" s="65"/>
      <c r="R8" s="65"/>
      <c r="S8" s="5"/>
    </row>
    <row r="9" spans="1:19">
      <c r="A9" s="56"/>
      <c r="G9" s="2"/>
      <c r="H9" s="5"/>
      <c r="J9" s="2"/>
      <c r="K9" s="5"/>
      <c r="N9" s="60"/>
      <c r="O9" s="5"/>
      <c r="Q9" s="65"/>
      <c r="R9" s="65"/>
      <c r="S9" s="5"/>
    </row>
    <row r="10" spans="1:19">
      <c r="A10" s="56"/>
      <c r="G10" s="2"/>
      <c r="H10" s="5"/>
      <c r="J10" s="2"/>
      <c r="K10" s="5"/>
      <c r="N10" s="60"/>
      <c r="O10" s="5"/>
      <c r="Q10" s="65"/>
      <c r="R10" s="65"/>
      <c r="S10" s="5"/>
    </row>
    <row r="11" spans="1:19">
      <c r="A11" s="56"/>
      <c r="G11" s="2"/>
      <c r="H11" s="5"/>
      <c r="J11" s="2"/>
      <c r="K11" s="5"/>
      <c r="N11" s="60"/>
      <c r="O11" s="5"/>
      <c r="Q11" s="65"/>
      <c r="R11" s="65"/>
      <c r="S11" s="5"/>
    </row>
    <row r="12" spans="1:19">
      <c r="A12" s="56"/>
      <c r="G12" s="2"/>
      <c r="H12" s="5"/>
      <c r="J12" s="2"/>
      <c r="K12" s="5"/>
      <c r="N12" s="60"/>
      <c r="O12" s="5"/>
      <c r="Q12" s="65"/>
      <c r="R12" s="65"/>
      <c r="S12" s="5"/>
    </row>
    <row r="13" spans="1:19">
      <c r="A13" s="56"/>
      <c r="G13" s="2"/>
      <c r="H13" s="5"/>
      <c r="J13" s="2"/>
      <c r="K13" s="5"/>
      <c r="N13" s="60"/>
      <c r="O13" s="5"/>
      <c r="Q13" s="65"/>
      <c r="R13" s="65"/>
      <c r="S13" s="5"/>
    </row>
    <row r="14" spans="1:19">
      <c r="A14" s="56"/>
      <c r="G14" s="2"/>
      <c r="H14" s="5"/>
      <c r="J14" s="2"/>
      <c r="K14" s="5"/>
      <c r="O14" s="5"/>
      <c r="Q14" s="65"/>
      <c r="R14" s="65"/>
      <c r="S14" s="5"/>
    </row>
    <row r="15" spans="1:19">
      <c r="A15" s="4"/>
    </row>
    <row r="16" spans="1:19">
      <c r="A16" s="4"/>
      <c r="F16" s="4" t="s">
        <v>133</v>
      </c>
      <c r="N16" s="5" t="s">
        <v>134</v>
      </c>
    </row>
    <row r="17" spans="1:22">
      <c r="A17" s="4"/>
    </row>
    <row r="18" spans="1:22">
      <c r="A18" s="4" t="s">
        <v>147</v>
      </c>
    </row>
    <row r="19" spans="1:22">
      <c r="A19" s="4"/>
    </row>
    <row r="20" spans="1:22">
      <c r="A20" s="51" t="s">
        <v>43</v>
      </c>
      <c r="B20"/>
      <c r="C20" s="159"/>
      <c r="D20"/>
      <c r="E20"/>
      <c r="F20" t="s">
        <v>44</v>
      </c>
      <c r="G20"/>
      <c r="H20"/>
      <c r="I20"/>
      <c r="J20"/>
      <c r="K20"/>
      <c r="L20"/>
      <c r="M20"/>
      <c r="N20"/>
      <c r="O20"/>
      <c r="P20"/>
      <c r="Q20"/>
      <c r="R20"/>
      <c r="S20"/>
      <c r="T20"/>
      <c r="U20"/>
    </row>
    <row r="21" spans="1:22">
      <c r="A21" s="19" t="s">
        <v>2</v>
      </c>
      <c r="B21" s="14">
        <f>IF(Device!C11&lt;0,(Phi_n!B3-Phi_n!C3)*Phi_n!B32,IF(Device!C11&gt;0,(Phi_p!B3-Phi_p!C3)*Phi_p!B32,0))</f>
        <v>0</v>
      </c>
      <c r="C21" s="14">
        <f>IF(Device!D11&lt;0,(Phi_n!C3-Phi_n!D3)*Phi_n!C32,IF(Device!D11&gt;0,(Phi_p!C3-Phi_p!D3)*Phi_p!C32,0))</f>
        <v>3.5094112501300928E-2</v>
      </c>
      <c r="D21" s="14">
        <f>IF(Device!E11&lt;0,(Phi_n!D3-Phi_n!E3)*Phi_n!D32,IF(Device!E11&gt;0,(Phi_p!D3-Phi_p!E3)*Phi_p!D32,0))</f>
        <v>3.3207111585003314E-2</v>
      </c>
      <c r="E21" s="14">
        <f>IF(Device!F11&lt;0,(Phi_n!E3-Phi_n!F3)*Phi_n!E32,IF(Device!F11&gt;0,(Phi_p!E3-Phi_p!F3)*Phi_p!E32,0))</f>
        <v>3.1296473902244132E-2</v>
      </c>
      <c r="F21" s="14">
        <f>IF(Device!G11&lt;0,(Phi_n!F3-Phi_n!G3)*Phi_n!F32,IF(Device!G11&gt;0,(Phi_p!F3-Phi_p!G3)*Phi_p!F32,0))</f>
        <v>2.9383138350930996E-2</v>
      </c>
      <c r="G21" s="14">
        <f>IF(Device!H11&lt;0,(Phi_n!G3-Phi_n!H3)*Phi_n!G32,IF(Device!H11&gt;0,(Phi_p!G3-Phi_p!H3)*Phi_p!G32,0))</f>
        <v>2.7468587834067467E-2</v>
      </c>
      <c r="H21" s="14">
        <f>IF(Device!I11&lt;0,(Phi_n!H3-Phi_n!I3)*Phi_n!H32,IF(Device!I11&gt;0,(Phi_p!H3-Phi_p!I3)*Phi_p!H32,0))</f>
        <v>2.5556181744715696E-2</v>
      </c>
      <c r="I21" s="14">
        <f>IF(Device!J11&lt;0,(Phi_n!I3-Phi_n!J3)*Phi_n!I32,IF(Device!J11&gt;0,(Phi_p!I3-Phi_p!J3)*Phi_p!I32,0))</f>
        <v>2.3646211643575069E-2</v>
      </c>
      <c r="J21" s="14">
        <f>IF(Device!K11&lt;0,(Phi_n!J3-Phi_n!K3)*Phi_n!J32,IF(Device!K11&gt;0,(Phi_p!J3-Phi_p!K3)*Phi_p!J32,0))</f>
        <v>2.1739707814827369E-2</v>
      </c>
      <c r="K21" s="14">
        <f>IF(Device!L11&lt;0,(Phi_n!K3-Phi_n!L3)*Phi_n!K32,IF(Device!L11&gt;0,(Phi_p!K3-Phi_p!L3)*Phi_p!K32,0))</f>
        <v>1.9836334305635615E-2</v>
      </c>
      <c r="L21" s="14">
        <f>IF(Device!M11&lt;0,(Phi_n!L3-Phi_n!M3)*Phi_n!L32,IF(Device!M11&gt;0,(Phi_p!L3-Phi_p!M3)*Phi_p!L32,0))</f>
        <v>1.7936224153641028E-2</v>
      </c>
      <c r="M21" s="14">
        <f>IF(Device!N11&lt;0,(Phi_n!M3-Phi_n!N3)*Phi_n!M32,IF(Device!N11&gt;0,(Phi_p!M3-Phi_p!N3)*Phi_p!M32,0))</f>
        <v>1.6038752607117068E-2</v>
      </c>
      <c r="N21" s="14">
        <f>IF(Device!O11&lt;0,(Phi_n!N3-Phi_n!O3)*Phi_n!N32,IF(Device!O11&gt;0,(Phi_p!N3-Phi_p!O3)*Phi_p!N32,0))</f>
        <v>1.4143714055646151E-2</v>
      </c>
      <c r="O21" s="14">
        <f>IF(Device!P11&lt;0,(Phi_n!O3-Phi_n!P3)*Phi_n!O32,IF(Device!P11&gt;0,(Phi_p!O3-Phi_p!P3)*Phi_p!O32,0))</f>
        <v>1.2250500713390748E-2</v>
      </c>
      <c r="P21" s="14">
        <f>IF(Device!Q11&lt;0,(Phi_n!P3-Phi_n!Q3)*Phi_n!P32,IF(Device!Q11&gt;0,(Phi_p!P3-Phi_p!Q3)*Phi_p!P32,0))</f>
        <v>1.0359012312391842E-2</v>
      </c>
      <c r="Q21" s="14">
        <f>IF(Device!R11&lt;0,(Phi_n!Q3-Phi_n!R3)*Phi_n!Q32,IF(Device!R11&gt;0,(Phi_p!Q3-Phi_p!R3)*Phi_p!Q32,0))</f>
        <v>8.4690869064850197E-3</v>
      </c>
      <c r="R21" s="14">
        <f>IF(Device!S11&lt;0,(Phi_n!R3-Phi_n!S3)*Phi_n!R32,IF(Device!S11&gt;0,(Phi_p!R3-Phi_p!S3)*Phi_p!R32,0))</f>
        <v>6.581286738852451E-3</v>
      </c>
      <c r="S21" s="14">
        <f>IF(Device!T11&lt;0,(Phi_n!S3-Phi_n!T3)*Phi_n!S32,IF(Device!T11&gt;0,(Phi_p!S3-Phi_p!T3)*Phi_p!S32,0))</f>
        <v>4.6963295406733854E-3</v>
      </c>
      <c r="T21" s="14">
        <f>IF(Device!U11&lt;0,(Phi_n!T3-Phi_n!U3)*Phi_n!T32,IF(Device!U11&gt;0,(Phi_p!T3-Phi_p!U3)*Phi_p!T32,0))</f>
        <v>2.815247526680561E-3</v>
      </c>
      <c r="U21" s="14">
        <f>IF(Device!V11&lt;0,(Phi_n!U3-Phi_n!V3)*Phi_n!U32,IF(Device!V11&gt;0,(Phi_p!U3-Phi_p!V3)*Phi_p!U32,0))</f>
        <v>9.3784547035014032E-4</v>
      </c>
    </row>
    <row r="22" spans="1:22">
      <c r="A22" s="19" t="s">
        <v>3</v>
      </c>
      <c r="B22" s="14">
        <f>IF(Device!C12&lt;0,(Phi_n!B23-Phi_n!C23)*Phi_n!B33,IF(Device!C12&gt;0,(Phi_p!B23-Phi_p!C23)*Phi_p!B33,0))</f>
        <v>-1.6422903615660873E-21</v>
      </c>
      <c r="C22" s="14">
        <f>IF(Device!D12&lt;0,(Phi_n!C23-Phi_n!D23)*Phi_n!C33,IF(Device!D12&gt;0,(Phi_p!C23-Phi_p!D23)*Phi_p!C33,0))</f>
        <v>0</v>
      </c>
      <c r="D22" s="14">
        <f>IF(Device!E12&lt;0,(Phi_n!D23-Phi_n!E23)*Phi_n!D33,IF(Device!E12&gt;0,(Phi_p!D23-Phi_p!E23)*Phi_p!D33,0))</f>
        <v>0</v>
      </c>
      <c r="E22" s="14">
        <f>IF(Device!F12&lt;0,(Phi_n!E23-Phi_n!F23)*Phi_n!E33,IF(Device!F12&gt;0,(Phi_p!E23-Phi_p!F23)*Phi_p!E33,0))</f>
        <v>0</v>
      </c>
      <c r="F22" s="14">
        <f>IF(Device!G12&lt;0,(Phi_n!F23-Phi_n!G23)*Phi_n!F33,IF(Device!G12&gt;0,(Phi_p!F23-Phi_p!G23)*Phi_p!F33,0))</f>
        <v>0</v>
      </c>
      <c r="G22" s="14">
        <f>IF(Device!H12&lt;0,(Phi_n!G23-Phi_n!H23)*Phi_n!G33,IF(Device!H12&gt;0,(Phi_p!G23-Phi_p!H23)*Phi_p!G33,0))</f>
        <v>0</v>
      </c>
      <c r="H22" s="14">
        <f>IF(Device!I12&lt;0,(Phi_n!H23-Phi_n!I23)*Phi_n!H33,IF(Device!I12&gt;0,(Phi_p!H23-Phi_p!I23)*Phi_p!H33,0))</f>
        <v>0</v>
      </c>
      <c r="I22" s="14">
        <f>IF(Device!J12&lt;0,(Phi_n!I23-Phi_n!J23)*Phi_n!I33,IF(Device!J12&gt;0,(Phi_p!I23-Phi_p!J23)*Phi_p!I33,0))</f>
        <v>0</v>
      </c>
      <c r="J22" s="14">
        <f>IF(Device!K12&lt;0,(Phi_n!J23-Phi_n!K23)*Phi_n!J33,IF(Device!K12&gt;0,(Phi_p!J23-Phi_p!K23)*Phi_p!J33,0))</f>
        <v>0</v>
      </c>
      <c r="K22" s="14">
        <f>IF(Device!L12&lt;0,(Phi_n!K23-Phi_n!L23)*Phi_n!K33,IF(Device!L12&gt;0,(Phi_p!K23-Phi_p!L23)*Phi_p!K33,0))</f>
        <v>0</v>
      </c>
      <c r="L22" s="14">
        <f>IF(Device!M12&lt;0,(Phi_n!L23-Phi_n!M23)*Phi_n!L33,IF(Device!M12&gt;0,(Phi_p!L23-Phi_p!M23)*Phi_p!L33,0))</f>
        <v>0</v>
      </c>
      <c r="M22" s="14">
        <f>IF(Device!N12&lt;0,(Phi_n!M23-Phi_n!N23)*Phi_n!M33,IF(Device!N12&gt;0,(Phi_p!M23-Phi_p!N23)*Phi_p!M33,0))</f>
        <v>0</v>
      </c>
      <c r="N22" s="14">
        <f>IF(Device!O12&lt;0,(Phi_n!N23-Phi_n!O23)*Phi_n!N33,IF(Device!O12&gt;0,(Phi_p!N23-Phi_p!O23)*Phi_p!N33,0))</f>
        <v>0</v>
      </c>
      <c r="O22" s="14">
        <f>IF(Device!P12&lt;0,(Phi_n!O23-Phi_n!P23)*Phi_n!O33,IF(Device!P12&gt;0,(Phi_p!O23-Phi_p!P23)*Phi_p!O33,0))</f>
        <v>0</v>
      </c>
      <c r="P22" s="14">
        <f>IF(Device!Q12&lt;0,(Phi_n!P23-Phi_n!Q23)*Phi_n!P33,IF(Device!Q12&gt;0,(Phi_p!P23-Phi_p!Q23)*Phi_p!P33,0))</f>
        <v>0</v>
      </c>
      <c r="Q22" s="14">
        <f>IF(Device!R12&lt;0,(Phi_n!Q23-Phi_n!R23)*Phi_n!Q33,IF(Device!R12&gt;0,(Phi_p!Q23-Phi_p!R23)*Phi_p!Q33,0))</f>
        <v>0</v>
      </c>
      <c r="R22" s="14">
        <f>IF(Device!S12&lt;0,(Phi_n!R23-Phi_n!S23)*Phi_n!R33,IF(Device!S12&gt;0,(Phi_p!R23-Phi_p!S23)*Phi_p!R33,0))</f>
        <v>0</v>
      </c>
      <c r="S22" s="14">
        <f>IF(Device!T12&lt;0,(Phi_n!S23-Phi_n!T23)*Phi_n!S33,IF(Device!T12&gt;0,(Phi_p!S23-Phi_p!T23)*Phi_p!S33,0))</f>
        <v>0</v>
      </c>
      <c r="T22" s="14">
        <f>IF(Device!U12&lt;0,(Phi_n!T23-Phi_n!U23)*Phi_n!T33,IF(Device!U12&gt;0,(Phi_p!T23-Phi_p!U23)*Phi_p!T33,0))</f>
        <v>0</v>
      </c>
      <c r="U22" s="14">
        <f>IF(Device!V12&lt;0,(Phi_n!U23-Phi_n!V23)*Phi_n!U33,IF(Device!V12&gt;0,(Phi_p!U23-Phi_p!V23)*Phi_p!U33,0))</f>
        <v>0</v>
      </c>
    </row>
    <row r="23" spans="1:22">
      <c r="A23" s="4"/>
    </row>
    <row r="24" spans="1:22" ht="30">
      <c r="A24" s="4" t="s">
        <v>139</v>
      </c>
      <c r="B24" s="4" t="s">
        <v>142</v>
      </c>
      <c r="C24" s="4" t="s">
        <v>143</v>
      </c>
      <c r="D24" s="4" t="s">
        <v>140</v>
      </c>
      <c r="E24" s="4" t="s">
        <v>141</v>
      </c>
      <c r="F24" s="4" t="s">
        <v>137</v>
      </c>
      <c r="G24" s="4" t="s">
        <v>138</v>
      </c>
      <c r="H24" s="4" t="s">
        <v>148</v>
      </c>
      <c r="I24" s="4" t="s">
        <v>144</v>
      </c>
      <c r="J24" s="4" t="s">
        <v>145</v>
      </c>
      <c r="L24" s="11" t="s">
        <v>316</v>
      </c>
      <c r="M24" s="64" t="s">
        <v>311</v>
      </c>
      <c r="N24" s="62" t="s">
        <v>312</v>
      </c>
      <c r="O24" s="62" t="s">
        <v>313</v>
      </c>
      <c r="Q24" s="67" t="s">
        <v>152</v>
      </c>
      <c r="R24" s="61" t="s">
        <v>151</v>
      </c>
      <c r="S24" s="61" t="s">
        <v>355</v>
      </c>
      <c r="T24" s="63"/>
      <c r="U24" s="63" t="s">
        <v>172</v>
      </c>
      <c r="V24" s="63"/>
    </row>
    <row r="25" spans="1:22">
      <c r="A25" s="4">
        <v>0</v>
      </c>
      <c r="B25" s="66">
        <f>MOD(A25,21)</f>
        <v>0</v>
      </c>
      <c r="C25" s="66">
        <f>FLOOR(A25/21,1)</f>
        <v>0</v>
      </c>
      <c r="D25" s="5">
        <f>B25*Device!$C$2*10</f>
        <v>0</v>
      </c>
      <c r="E25" s="5">
        <f>C25*Device!$F$2*10000</f>
        <v>0</v>
      </c>
      <c r="F25" s="5">
        <f>INDEX(Phi_n!$B$3:$V$23,C25+1,B25+1)</f>
        <v>-0.53449803039869548</v>
      </c>
      <c r="G25" s="5">
        <f>INDEX(Phi_p!$B$3:$V$23,C25+1,B25+1)</f>
        <v>3.4397942228151287E-3</v>
      </c>
      <c r="H25" s="5">
        <f>INDEX(Psi!$B$3:$V$23,C25+1,B25+1)</f>
        <v>3.392232921067162E-3</v>
      </c>
      <c r="I25" s="5">
        <f>INDEX(Phi_n!$B$43:$V$63,C25+1,B25+1)</f>
        <v>1.8530694973854303E-3</v>
      </c>
      <c r="J25" s="5">
        <f>INDEX(Phi_p!$B$43:$V$63,C25+1,B25+1)</f>
        <v>1.0018530694973864</v>
      </c>
      <c r="K25" s="2" t="s">
        <v>365</v>
      </c>
      <c r="L25" s="11">
        <v>0.53449803039869548</v>
      </c>
      <c r="M25" s="11">
        <v>0.51962686650590972</v>
      </c>
      <c r="N25" s="5">
        <v>3.7177909731964505E-2</v>
      </c>
      <c r="O25" s="5">
        <v>1.9318640737260282E-2</v>
      </c>
      <c r="P25" s="4"/>
      <c r="Q25" s="66">
        <v>350</v>
      </c>
      <c r="R25" s="11">
        <v>0.75417292962078297</v>
      </c>
      <c r="S25" s="11">
        <v>0.99679213536978928</v>
      </c>
      <c r="U25" s="5">
        <v>9.8426829276308759E-4</v>
      </c>
    </row>
    <row r="26" spans="1:22">
      <c r="A26" s="4">
        <v>1</v>
      </c>
      <c r="B26" s="66">
        <f t="shared" ref="B26:B89" si="0">MOD(A26,21)</f>
        <v>1</v>
      </c>
      <c r="C26" s="66">
        <f t="shared" ref="C26:C89" si="1">FLOOR(A26/21,1)</f>
        <v>0</v>
      </c>
      <c r="D26" s="5">
        <f>B26*Device!$C$2*10</f>
        <v>0.05</v>
      </c>
      <c r="E26" s="5">
        <f>C26*Device!$F$2*10000</f>
        <v>0</v>
      </c>
      <c r="F26" s="5">
        <f>INDEX(Phi_n!$B$3:$V$23,C26+1,B26+1)</f>
        <v>-0.53449803039869548</v>
      </c>
      <c r="G26" s="5">
        <f>INDEX(Phi_p!$B$3:$V$23,C26+1,B26+1)</f>
        <v>3.6426104620284707E-3</v>
      </c>
      <c r="H26" s="5">
        <f>INDEX(Psi!$B$3:$V$23,C26+1,B26+1)</f>
        <v>3.5946732417074245E-3</v>
      </c>
      <c r="I26" s="5">
        <f>INDEX(Phi_n!$B$43:$V$63,C26+1,B26+1)</f>
        <v>1.8677295959399361E-3</v>
      </c>
      <c r="J26" s="5">
        <f>INDEX(Phi_p!$B$43:$V$63,C26+1,B26+1)</f>
        <v>1.0018677295959377</v>
      </c>
      <c r="L26" s="11">
        <v>0</v>
      </c>
      <c r="M26" s="11">
        <v>-1.5610337795604907E-2</v>
      </c>
      <c r="N26" s="5">
        <v>3.9025844489012265E-2</v>
      </c>
      <c r="O26" s="5">
        <v>-6.0920661523222763E-4</v>
      </c>
      <c r="P26" s="4"/>
      <c r="Q26" s="66">
        <v>400</v>
      </c>
      <c r="R26" s="11">
        <v>0.84845470305065873</v>
      </c>
      <c r="S26" s="11">
        <v>0.99680406855306924</v>
      </c>
      <c r="U26" s="5">
        <v>1.9693975969930881E-3</v>
      </c>
    </row>
    <row r="27" spans="1:22">
      <c r="A27" s="4">
        <v>2</v>
      </c>
      <c r="B27" s="66">
        <f t="shared" si="0"/>
        <v>2</v>
      </c>
      <c r="C27" s="66">
        <f t="shared" si="1"/>
        <v>0</v>
      </c>
      <c r="D27" s="5">
        <f>B27*Device!$C$2*10</f>
        <v>0.1</v>
      </c>
      <c r="E27" s="5">
        <f>C27*Device!$F$2*10000</f>
        <v>0</v>
      </c>
      <c r="F27" s="5">
        <f>INDEX(Phi_n!$B$3:$V$23,C27+1,B27+1)</f>
        <v>-0.53572632433624101</v>
      </c>
      <c r="G27" s="5">
        <f>INDEX(Phi_p!$B$3:$V$23,C27+1,B27+1)</f>
        <v>4.1183458386884041E-3</v>
      </c>
      <c r="H27" s="5">
        <f>INDEX(Psi!$B$3:$V$23,C27+1,B27+1)</f>
        <v>4.0671308982250798E-3</v>
      </c>
      <c r="I27" s="5">
        <f>INDEX(Phi_n!$B$43:$V$63,C27+1,B27+1)</f>
        <v>1.9955634431376911E-3</v>
      </c>
      <c r="J27" s="5">
        <f>INDEX(Phi_p!$B$43:$V$63,C27+1,B27+1)</f>
        <v>1.0019955634431372</v>
      </c>
      <c r="L27" s="11">
        <v>0.04</v>
      </c>
      <c r="M27" s="11">
        <v>2.4389706064806449E-2</v>
      </c>
      <c r="N27" s="5">
        <v>3.9025734837983883E-2</v>
      </c>
      <c r="O27" s="5">
        <v>9.5182620166150381E-4</v>
      </c>
      <c r="P27" s="4"/>
      <c r="Q27" s="66">
        <v>450</v>
      </c>
      <c r="R27" s="11">
        <v>0.92388168554396244</v>
      </c>
      <c r="S27" s="11">
        <v>0.99681561954622977</v>
      </c>
      <c r="U27" s="5">
        <v>1.9707823203745068E-3</v>
      </c>
    </row>
    <row r="28" spans="1:22">
      <c r="A28" s="4">
        <v>3</v>
      </c>
      <c r="B28" s="66">
        <f t="shared" si="0"/>
        <v>3</v>
      </c>
      <c r="C28" s="66">
        <f t="shared" si="1"/>
        <v>0</v>
      </c>
      <c r="D28" s="5">
        <f>B28*Device!$C$2*10</f>
        <v>0.15</v>
      </c>
      <c r="E28" s="5">
        <f>C28*Device!$F$2*10000</f>
        <v>0</v>
      </c>
      <c r="F28" s="5">
        <f>INDEX(Phi_n!$B$3:$V$23,C28+1,B28+1)</f>
        <v>-0.53688857324171613</v>
      </c>
      <c r="G28" s="5">
        <f>INDEX(Phi_p!$B$3:$V$23,C28+1,B28+1)</f>
        <v>4.6908082525592698E-3</v>
      </c>
      <c r="H28" s="5">
        <f>INDEX(Psi!$B$3:$V$23,C28+1,B28+1)</f>
        <v>4.6360270119940039E-3</v>
      </c>
      <c r="I28" s="5">
        <f>INDEX(Phi_n!$B$43:$V$63,C28+1,B28+1)</f>
        <v>2.1346706803282234E-3</v>
      </c>
      <c r="J28" s="5">
        <f>INDEX(Phi_p!$B$43:$V$63,C28+1,B28+1)</f>
        <v>1.0021346706803278</v>
      </c>
      <c r="L28" s="11">
        <v>0.08</v>
      </c>
      <c r="M28" s="11">
        <v>6.4389745017175426E-2</v>
      </c>
      <c r="N28" s="5">
        <v>3.9025637457061439E-2</v>
      </c>
      <c r="O28" s="5">
        <v>2.5128508449929164E-3</v>
      </c>
      <c r="P28" s="4"/>
      <c r="Q28" s="66">
        <v>500</v>
      </c>
      <c r="R28" s="11">
        <v>0.9427305410622675</v>
      </c>
      <c r="S28" s="11">
        <v>0.99680740119804156</v>
      </c>
      <c r="U28" s="5">
        <v>1.9720783318957062E-3</v>
      </c>
    </row>
    <row r="29" spans="1:22">
      <c r="A29" s="4">
        <v>4</v>
      </c>
      <c r="B29" s="66">
        <f t="shared" si="0"/>
        <v>4</v>
      </c>
      <c r="C29" s="66">
        <f t="shared" si="1"/>
        <v>0</v>
      </c>
      <c r="D29" s="5">
        <f>B29*Device!$C$2*10</f>
        <v>0.2</v>
      </c>
      <c r="E29" s="5">
        <f>C29*Device!$F$2*10000</f>
        <v>0</v>
      </c>
      <c r="F29" s="5">
        <f>INDEX(Phi_n!$B$3:$V$23,C29+1,B29+1)</f>
        <v>-0.53798394982829467</v>
      </c>
      <c r="G29" s="5">
        <f>INDEX(Phi_p!$B$3:$V$23,C29+1,B29+1)</f>
        <v>5.2801445969680588E-3</v>
      </c>
      <c r="H29" s="5">
        <f>INDEX(Psi!$B$3:$V$23,C29+1,B29+1)</f>
        <v>5.2216631077306452E-3</v>
      </c>
      <c r="I29" s="5">
        <f>INDEX(Phi_n!$B$43:$V$63,C29+1,B29+1)</f>
        <v>2.2790231345130537E-3</v>
      </c>
      <c r="J29" s="5">
        <f>INDEX(Phi_p!$B$43:$V$63,C29+1,B29+1)</f>
        <v>1.0022790231345138</v>
      </c>
      <c r="L29" s="11">
        <v>0.12</v>
      </c>
      <c r="M29" s="11">
        <v>0.10438979034813753</v>
      </c>
      <c r="N29" s="5">
        <v>3.9025524129656153E-2</v>
      </c>
      <c r="O29" s="5">
        <v>4.0738662821209878E-3</v>
      </c>
      <c r="P29" s="4"/>
      <c r="Q29" s="66">
        <v>550</v>
      </c>
      <c r="R29" s="11">
        <v>0.94258302296556118</v>
      </c>
      <c r="S29" s="11">
        <v>0.99668709956134205</v>
      </c>
      <c r="U29" s="5">
        <v>1.9730933826309261E-3</v>
      </c>
    </row>
    <row r="30" spans="1:22">
      <c r="A30" s="4">
        <v>5</v>
      </c>
      <c r="B30" s="66">
        <f t="shared" si="0"/>
        <v>5</v>
      </c>
      <c r="C30" s="66">
        <f t="shared" si="1"/>
        <v>0</v>
      </c>
      <c r="D30" s="5">
        <f>B30*Device!$C$2*10</f>
        <v>0.25</v>
      </c>
      <c r="E30" s="5">
        <f>C30*Device!$F$2*10000</f>
        <v>0</v>
      </c>
      <c r="F30" s="5">
        <f>INDEX(Phi_n!$B$3:$V$23,C30+1,B30+1)</f>
        <v>-0.53901235967057726</v>
      </c>
      <c r="G30" s="5">
        <f>INDEX(Phi_p!$B$3:$V$23,C30+1,B30+1)</f>
        <v>5.8255740193507294E-3</v>
      </c>
      <c r="H30" s="5">
        <f>INDEX(Psi!$B$3:$V$23,C30+1,B30+1)</f>
        <v>5.7634111403068733E-3</v>
      </c>
      <c r="I30" s="5">
        <f>INDEX(Phi_n!$B$43:$V$63,C30+1,B30+1)</f>
        <v>2.4226605095734543E-3</v>
      </c>
      <c r="J30" s="5">
        <f>INDEX(Phi_p!$B$43:$V$63,C30+1,B30+1)</f>
        <v>1.0024226605095734</v>
      </c>
      <c r="L30" s="11">
        <v>0.16</v>
      </c>
      <c r="M30" s="11">
        <v>0.14438984637872754</v>
      </c>
      <c r="N30" s="5">
        <v>3.9025384053181178E-2</v>
      </c>
      <c r="O30" s="5">
        <v>5.634869208309674E-3</v>
      </c>
      <c r="P30" s="4"/>
      <c r="Q30" s="66">
        <v>600</v>
      </c>
      <c r="R30" s="11">
        <v>0.94229861053990072</v>
      </c>
      <c r="S30" s="11">
        <v>0.996368250513885</v>
      </c>
      <c r="U30" s="5">
        <v>1.9738256059718884E-3</v>
      </c>
    </row>
    <row r="31" spans="1:22">
      <c r="A31" s="4">
        <v>6</v>
      </c>
      <c r="B31" s="66">
        <f t="shared" si="0"/>
        <v>6</v>
      </c>
      <c r="C31" s="66">
        <f t="shared" si="1"/>
        <v>0</v>
      </c>
      <c r="D31" s="5">
        <f>B31*Device!$C$2*10</f>
        <v>0.3</v>
      </c>
      <c r="E31" s="5">
        <f>C31*Device!$F$2*10000</f>
        <v>0</v>
      </c>
      <c r="F31" s="5">
        <f>INDEX(Phi_n!$B$3:$V$23,C31+1,B31+1)</f>
        <v>-0.53997376024476962</v>
      </c>
      <c r="G31" s="5">
        <f>INDEX(Phi_p!$B$3:$V$23,C31+1,B31+1)</f>
        <v>6.2919784831082497E-3</v>
      </c>
      <c r="H31" s="5">
        <f>INDEX(Psi!$B$3:$V$23,C31+1,B31+1)</f>
        <v>6.2262764683923555E-3</v>
      </c>
      <c r="I31" s="5">
        <f>INDEX(Phi_n!$B$43:$V$63,C31+1,B31+1)</f>
        <v>2.5607669392876246E-3</v>
      </c>
      <c r="J31" s="5">
        <f>INDEX(Phi_p!$B$43:$V$63,C31+1,B31+1)</f>
        <v>1.0025607669392869</v>
      </c>
      <c r="L31" s="11">
        <v>0.2</v>
      </c>
      <c r="M31" s="11">
        <v>0.18438991869465512</v>
      </c>
      <c r="N31" s="5">
        <v>3.9025203263362229E-2</v>
      </c>
      <c r="O31" s="5">
        <v>7.1958540567737513E-3</v>
      </c>
      <c r="P31" s="4"/>
      <c r="Q31" s="66">
        <v>650</v>
      </c>
      <c r="R31" s="11">
        <v>0.94164092046868075</v>
      </c>
      <c r="S31" s="11">
        <v>0.99568512002714105</v>
      </c>
      <c r="U31" s="5">
        <v>1.9743318522297102E-3</v>
      </c>
    </row>
    <row r="32" spans="1:22">
      <c r="A32" s="4">
        <v>7</v>
      </c>
      <c r="B32" s="66">
        <f t="shared" si="0"/>
        <v>7</v>
      </c>
      <c r="C32" s="66">
        <f t="shared" si="1"/>
        <v>0</v>
      </c>
      <c r="D32" s="5">
        <f>B32*Device!$C$2*10</f>
        <v>0.35000000000000003</v>
      </c>
      <c r="E32" s="5">
        <f>C32*Device!$F$2*10000</f>
        <v>0</v>
      </c>
      <c r="F32" s="5">
        <f>INDEX(Phi_n!$B$3:$V$23,C32+1,B32+1)</f>
        <v>-0.54086822660583467</v>
      </c>
      <c r="G32" s="5">
        <f>INDEX(Phi_p!$B$3:$V$23,C32+1,B32+1)</f>
        <v>6.6633285186042234E-3</v>
      </c>
      <c r="H32" s="5">
        <f>INDEX(Psi!$B$3:$V$23,C32+1,B32+1)</f>
        <v>6.5943214245062776E-3</v>
      </c>
      <c r="I32" s="5">
        <f>INDEX(Phi_n!$B$43:$V$63,C32+1,B32+1)</f>
        <v>2.6897570551601933E-3</v>
      </c>
      <c r="J32" s="5">
        <f>INDEX(Phi_p!$B$43:$V$63,C32+1,B32+1)</f>
        <v>1.0026897570551603</v>
      </c>
      <c r="L32" s="11">
        <v>0.24</v>
      </c>
      <c r="M32" s="11">
        <v>0.2243900185473702</v>
      </c>
      <c r="N32" s="5">
        <v>3.9024953631574495E-2</v>
      </c>
      <c r="O32" s="5">
        <v>8.7568100691992629E-3</v>
      </c>
      <c r="P32" s="4"/>
      <c r="Q32" s="66">
        <v>700</v>
      </c>
      <c r="R32" s="11">
        <v>0.94038176668561624</v>
      </c>
      <c r="S32" s="11">
        <v>0.99433923074333574</v>
      </c>
      <c r="U32" s="5">
        <v>1.9746704242220095E-3</v>
      </c>
    </row>
    <row r="33" spans="1:21">
      <c r="A33" s="4">
        <v>8</v>
      </c>
      <c r="B33" s="66">
        <f t="shared" si="0"/>
        <v>8</v>
      </c>
      <c r="C33" s="66">
        <f t="shared" si="1"/>
        <v>0</v>
      </c>
      <c r="D33" s="5">
        <f>B33*Device!$C$2*10</f>
        <v>0.4</v>
      </c>
      <c r="E33" s="5">
        <f>C33*Device!$F$2*10000</f>
        <v>0</v>
      </c>
      <c r="F33" s="5">
        <f>INDEX(Phi_n!$B$3:$V$23,C33+1,B33+1)</f>
        <v>-0.5416958440133598</v>
      </c>
      <c r="G33" s="5">
        <f>INDEX(Phi_p!$B$3:$V$23,C33+1,B33+1)</f>
        <v>6.9325144805921692E-3</v>
      </c>
      <c r="H33" s="5">
        <f>INDEX(Psi!$B$3:$V$23,C33+1,B33+1)</f>
        <v>6.8605100206803882E-3</v>
      </c>
      <c r="I33" s="5">
        <f>INDEX(Phi_n!$B$43:$V$63,C33+1,B33+1)</f>
        <v>2.8067521246325513E-3</v>
      </c>
      <c r="J33" s="5">
        <f>INDEX(Phi_p!$B$43:$V$63,C33+1,B33+1)</f>
        <v>1.0028067521246333</v>
      </c>
      <c r="L33" s="11">
        <v>0.28000000000000003</v>
      </c>
      <c r="M33" s="11">
        <v>0.2643901769706557</v>
      </c>
      <c r="N33" s="5">
        <v>3.9024557573360812E-2</v>
      </c>
      <c r="O33" s="5">
        <v>1.0317709683022407E-2</v>
      </c>
      <c r="P33" s="4"/>
      <c r="Q33" s="66">
        <v>750</v>
      </c>
      <c r="R33" s="11">
        <v>0.92863881476677479</v>
      </c>
      <c r="S33" s="11">
        <v>0.99183505542514272</v>
      </c>
      <c r="U33" s="5">
        <v>1.9748831756707182E-3</v>
      </c>
    </row>
    <row r="34" spans="1:21">
      <c r="A34" s="4">
        <v>9</v>
      </c>
      <c r="B34" s="66">
        <f t="shared" si="0"/>
        <v>9</v>
      </c>
      <c r="C34" s="66">
        <f t="shared" si="1"/>
        <v>0</v>
      </c>
      <c r="D34" s="5">
        <f>B34*Device!$C$2*10</f>
        <v>0.44999999999999996</v>
      </c>
      <c r="E34" s="5">
        <f>C34*Device!$F$2*10000</f>
        <v>0</v>
      </c>
      <c r="F34" s="5">
        <f>INDEX(Phi_n!$B$3:$V$23,C34+1,B34+1)</f>
        <v>-0.54245673378687875</v>
      </c>
      <c r="G34" s="5">
        <f>INDEX(Phi_p!$B$3:$V$23,C34+1,B34+1)</f>
        <v>7.0967314044554095E-3</v>
      </c>
      <c r="H34" s="5">
        <f>INDEX(Psi!$B$3:$V$23,C34+1,B34+1)</f>
        <v>7.0220982430359014E-3</v>
      </c>
      <c r="I34" s="5">
        <f>INDEX(Phi_n!$B$43:$V$63,C34+1,B34+1)</f>
        <v>2.9093684925937924E-3</v>
      </c>
      <c r="J34" s="5">
        <f>INDEX(Phi_p!$B$43:$V$63,C34+1,B34+1)</f>
        <v>1.0029093684925943</v>
      </c>
      <c r="L34" s="11">
        <v>0.32</v>
      </c>
      <c r="M34" s="11">
        <v>0.30439050457430739</v>
      </c>
      <c r="N34" s="5">
        <v>3.9023738564231601E-2</v>
      </c>
      <c r="O34" s="5">
        <v>1.1878455471942315E-2</v>
      </c>
      <c r="P34" s="4"/>
      <c r="Q34" s="66">
        <v>800</v>
      </c>
      <c r="R34" s="11">
        <v>0.92370833279348086</v>
      </c>
      <c r="S34" s="11">
        <v>0.98657012979021219</v>
      </c>
      <c r="U34" s="5">
        <v>1.9749970434805569E-3</v>
      </c>
    </row>
    <row r="35" spans="1:21">
      <c r="A35" s="4">
        <v>10</v>
      </c>
      <c r="B35" s="66">
        <f t="shared" si="0"/>
        <v>10</v>
      </c>
      <c r="C35" s="66">
        <f t="shared" si="1"/>
        <v>0</v>
      </c>
      <c r="D35" s="5">
        <f>B35*Device!$C$2*10</f>
        <v>0.5</v>
      </c>
      <c r="E35" s="5">
        <f>C35*Device!$F$2*10000</f>
        <v>0</v>
      </c>
      <c r="F35" s="5">
        <f>INDEX(Phi_n!$B$3:$V$23,C35+1,B35+1)</f>
        <v>-0.543151005487576</v>
      </c>
      <c r="G35" s="5">
        <f>INDEX(Phi_p!$B$3:$V$23,C35+1,B35+1)</f>
        <v>7.154909018319602E-3</v>
      </c>
      <c r="H35" s="5">
        <f>INDEX(Psi!$B$3:$V$23,C35+1,B35+1)</f>
        <v>7.0780674655179787E-3</v>
      </c>
      <c r="I35" s="5">
        <f>INDEX(Phi_n!$B$43:$V$63,C35+1,B35+1)</f>
        <v>2.9955853709650163E-3</v>
      </c>
      <c r="J35" s="5">
        <f>INDEX(Phi_p!$B$43:$V$63,C35+1,B35+1)</f>
        <v>1.0029955853709649</v>
      </c>
      <c r="L35" s="11">
        <v>0.36</v>
      </c>
      <c r="M35" s="11">
        <v>0.34439146202019205</v>
      </c>
      <c r="N35" s="5">
        <v>3.9021344949519823E-2</v>
      </c>
      <c r="O35" s="5">
        <v>1.3438618037159369E-2</v>
      </c>
      <c r="P35" s="4"/>
      <c r="Q35" s="66">
        <v>850</v>
      </c>
      <c r="R35" s="11">
        <v>0.90764522990428309</v>
      </c>
      <c r="S35" s="11">
        <v>0.97929670390995327</v>
      </c>
      <c r="U35" s="5">
        <v>1.9750253610137021E-3</v>
      </c>
    </row>
    <row r="36" spans="1:21">
      <c r="A36" s="4">
        <v>11</v>
      </c>
      <c r="B36" s="66">
        <f t="shared" si="0"/>
        <v>11</v>
      </c>
      <c r="C36" s="66">
        <f t="shared" si="1"/>
        <v>0</v>
      </c>
      <c r="D36" s="5">
        <f>B36*Device!$C$2*10</f>
        <v>0.55000000000000004</v>
      </c>
      <c r="E36" s="5">
        <f>C36*Device!$F$2*10000</f>
        <v>0</v>
      </c>
      <c r="F36" s="5">
        <f>INDEX(Phi_n!$B$3:$V$23,C36+1,B36+1)</f>
        <v>-0.54377877333295344</v>
      </c>
      <c r="G36" s="5">
        <f>INDEX(Phi_p!$B$3:$V$23,C36+1,B36+1)</f>
        <v>7.1069115519500079E-3</v>
      </c>
      <c r="H36" s="5">
        <f>INDEX(Psi!$B$3:$V$23,C36+1,B36+1)</f>
        <v>7.0283241401973284E-3</v>
      </c>
      <c r="I36" s="5">
        <f>INDEX(Phi_n!$B$43:$V$63,C36+1,B36+1)</f>
        <v>3.0637499611865498E-3</v>
      </c>
      <c r="J36" s="5">
        <f>INDEX(Phi_p!$B$43:$V$63,C36+1,B36+1)</f>
        <v>1.0030637499611861</v>
      </c>
      <c r="L36" s="11">
        <v>0.4</v>
      </c>
      <c r="M36" s="11">
        <v>0.38439511674537596</v>
      </c>
      <c r="N36" s="5">
        <v>3.9012208136560117E-2</v>
      </c>
      <c r="O36" s="5">
        <v>1.4996102301147932E-2</v>
      </c>
      <c r="P36" s="4"/>
      <c r="Q36" s="66">
        <v>900</v>
      </c>
      <c r="R36" s="11">
        <v>0.89492729780651148</v>
      </c>
      <c r="S36" s="11">
        <v>0.96571472948074155</v>
      </c>
      <c r="U36" s="5">
        <v>1.9749694509003774E-3</v>
      </c>
    </row>
    <row r="37" spans="1:21">
      <c r="A37" s="4">
        <v>12</v>
      </c>
      <c r="B37" s="66">
        <f t="shared" si="0"/>
        <v>12</v>
      </c>
      <c r="C37" s="66">
        <f t="shared" si="1"/>
        <v>0</v>
      </c>
      <c r="D37" s="5">
        <f>B37*Device!$C$2*10</f>
        <v>0.6</v>
      </c>
      <c r="E37" s="5">
        <f>C37*Device!$F$2*10000</f>
        <v>0</v>
      </c>
      <c r="F37" s="5">
        <f>INDEX(Phi_n!$B$3:$V$23,C37+1,B37+1)</f>
        <v>-0.54434012967420253</v>
      </c>
      <c r="G37" s="5">
        <f>INDEX(Phi_p!$B$3:$V$23,C37+1,B37+1)</f>
        <v>6.9531894101664358E-3</v>
      </c>
      <c r="H37" s="5">
        <f>INDEX(Psi!$B$3:$V$23,C37+1,B37+1)</f>
        <v>6.8733509060429077E-3</v>
      </c>
      <c r="I37" s="5">
        <f>INDEX(Phi_n!$B$43:$V$63,C37+1,B37+1)</f>
        <v>3.1125999402696679E-3</v>
      </c>
      <c r="J37" s="5">
        <f>INDEX(Phi_p!$B$43:$V$63,C37+1,B37+1)</f>
        <v>1.0031125999402721</v>
      </c>
      <c r="L37" s="11">
        <v>0.44</v>
      </c>
      <c r="M37" s="11">
        <v>0.42441105326257816</v>
      </c>
      <c r="N37" s="5">
        <v>3.8972366843554533E-2</v>
      </c>
      <c r="O37" s="5">
        <v>1.6540303260208559E-2</v>
      </c>
      <c r="P37" s="4"/>
      <c r="Q37" s="66">
        <v>950</v>
      </c>
      <c r="R37" s="11">
        <v>0.87244185090970228</v>
      </c>
      <c r="S37" s="11">
        <v>0.94397014789680034</v>
      </c>
      <c r="U37" s="5">
        <v>1.9748184242008534E-3</v>
      </c>
    </row>
    <row r="38" spans="1:21">
      <c r="A38" s="4">
        <v>13</v>
      </c>
      <c r="B38" s="66">
        <f t="shared" si="0"/>
        <v>13</v>
      </c>
      <c r="C38" s="66">
        <f t="shared" si="1"/>
        <v>0</v>
      </c>
      <c r="D38" s="5">
        <f>B38*Device!$C$2*10</f>
        <v>0.65</v>
      </c>
      <c r="E38" s="5">
        <f>C38*Device!$F$2*10000</f>
        <v>0</v>
      </c>
      <c r="F38" s="5">
        <f>INDEX(Phi_n!$B$3:$V$23,C38+1,B38+1)</f>
        <v>-0.54483515966615015</v>
      </c>
      <c r="G38" s="5">
        <f>INDEX(Phi_p!$B$3:$V$23,C38+1,B38+1)</f>
        <v>6.6951452458803981E-3</v>
      </c>
      <c r="H38" s="5">
        <f>INDEX(Psi!$B$3:$V$23,C38+1,B38+1)</f>
        <v>6.6145703031633141E-3</v>
      </c>
      <c r="I38" s="5">
        <f>INDEX(Phi_n!$B$43:$V$63,C38+1,B38+1)</f>
        <v>3.1413559317361832E-3</v>
      </c>
      <c r="J38" s="5">
        <f>INDEX(Phi_p!$B$43:$V$63,C38+1,B38+1)</f>
        <v>1.003141355931737</v>
      </c>
      <c r="L38" s="11">
        <v>0.46</v>
      </c>
      <c r="M38" s="11">
        <v>0.44443424775263463</v>
      </c>
      <c r="N38" s="5">
        <v>3.8914380618413479E-2</v>
      </c>
      <c r="O38" s="5">
        <v>1.7294883476904298E-2</v>
      </c>
      <c r="P38" s="4"/>
      <c r="Q38" s="66">
        <v>1000</v>
      </c>
      <c r="R38" s="11">
        <v>0.82551631247688917</v>
      </c>
      <c r="S38" s="11">
        <v>0.91703827989551268</v>
      </c>
      <c r="U38" s="5">
        <v>1.9745472516384138E-3</v>
      </c>
    </row>
    <row r="39" spans="1:21">
      <c r="A39" s="4">
        <v>14</v>
      </c>
      <c r="B39" s="66">
        <f t="shared" si="0"/>
        <v>14</v>
      </c>
      <c r="C39" s="66">
        <f t="shared" si="1"/>
        <v>0</v>
      </c>
      <c r="D39" s="5">
        <f>B39*Device!$C$2*10</f>
        <v>0.70000000000000007</v>
      </c>
      <c r="E39" s="5">
        <f>C39*Device!$F$2*10000</f>
        <v>0</v>
      </c>
      <c r="F39" s="5">
        <f>INDEX(Phi_n!$B$3:$V$23,C39+1,B39+1)</f>
        <v>-0.54526392719111882</v>
      </c>
      <c r="G39" s="5">
        <f>INDEX(Phi_p!$B$3:$V$23,C39+1,B39+1)</f>
        <v>6.3361024971540182E-3</v>
      </c>
      <c r="H39" s="5">
        <f>INDEX(Psi!$B$3:$V$23,C39+1,B39+1)</f>
        <v>6.2553095987334939E-3</v>
      </c>
      <c r="I39" s="5">
        <f>INDEX(Phi_n!$B$43:$V$63,C39+1,B39+1)</f>
        <v>3.149866687181712E-3</v>
      </c>
      <c r="J39" s="5">
        <f>INDEX(Phi_p!$B$43:$V$63,C39+1,B39+1)</f>
        <v>1.003149866687181</v>
      </c>
      <c r="L39" s="11">
        <v>0.48</v>
      </c>
      <c r="M39" s="11">
        <v>0.46448414068703187</v>
      </c>
      <c r="N39" s="5">
        <v>3.8789648282420326E-2</v>
      </c>
      <c r="O39" s="5">
        <v>1.8017176450012207E-2</v>
      </c>
      <c r="P39" s="4"/>
      <c r="Q39" s="66">
        <v>1050</v>
      </c>
      <c r="R39" s="11">
        <v>0.69365127110418967</v>
      </c>
      <c r="S39" s="11">
        <v>0.90258009818515283</v>
      </c>
      <c r="U39" s="5">
        <v>1.9741130784661494E-3</v>
      </c>
    </row>
    <row r="40" spans="1:21">
      <c r="A40" s="4">
        <v>15</v>
      </c>
      <c r="B40" s="66">
        <f t="shared" si="0"/>
        <v>15</v>
      </c>
      <c r="C40" s="66">
        <f t="shared" si="1"/>
        <v>0</v>
      </c>
      <c r="D40" s="5">
        <f>B40*Device!$C$2*10</f>
        <v>0.75</v>
      </c>
      <c r="E40" s="5">
        <f>C40*Device!$F$2*10000</f>
        <v>0</v>
      </c>
      <c r="F40" s="5">
        <f>INDEX(Phi_n!$B$3:$V$23,C40+1,B40+1)</f>
        <v>-0.54562649262205254</v>
      </c>
      <c r="G40" s="5">
        <f>INDEX(Phi_p!$B$3:$V$23,C40+1,B40+1)</f>
        <v>5.883892662694545E-3</v>
      </c>
      <c r="H40" s="5">
        <f>INDEX(Psi!$B$3:$V$23,C40+1,B40+1)</f>
        <v>5.803379880056081E-3</v>
      </c>
      <c r="I40" s="5">
        <f>INDEX(Phi_n!$B$43:$V$63,C40+1,B40+1)</f>
        <v>3.1389287121926929E-3</v>
      </c>
      <c r="J40" s="5">
        <f>INDEX(Phi_p!$B$43:$V$63,C40+1,B40+1)</f>
        <v>1.0031389287121932</v>
      </c>
      <c r="L40" s="11">
        <v>0.5</v>
      </c>
      <c r="M40" s="11">
        <v>0.48459133639946439</v>
      </c>
      <c r="N40" s="5">
        <v>3.8521659001339054E-2</v>
      </c>
      <c r="O40" s="5">
        <v>1.866726221578335E-2</v>
      </c>
      <c r="P40" s="4"/>
      <c r="Q40" s="66">
        <v>1100</v>
      </c>
      <c r="R40" s="11">
        <v>0.47522191899212957</v>
      </c>
      <c r="S40" s="11">
        <v>0.8974861501989877</v>
      </c>
      <c r="U40" s="5">
        <v>1.9734530648849976E-3</v>
      </c>
    </row>
    <row r="41" spans="1:21">
      <c r="A41" s="4">
        <v>16</v>
      </c>
      <c r="B41" s="66">
        <f t="shared" si="0"/>
        <v>16</v>
      </c>
      <c r="C41" s="66">
        <f t="shared" si="1"/>
        <v>0</v>
      </c>
      <c r="D41" s="5">
        <f>B41*Device!$C$2*10</f>
        <v>0.8</v>
      </c>
      <c r="E41" s="5">
        <f>C41*Device!$F$2*10000</f>
        <v>0</v>
      </c>
      <c r="F41" s="5">
        <f>INDEX(Phi_n!$B$3:$V$23,C41+1,B41+1)</f>
        <v>-0.54592291066377951</v>
      </c>
      <c r="G41" s="5">
        <f>INDEX(Phi_p!$B$3:$V$23,C41+1,B41+1)</f>
        <v>5.3563374167833466E-3</v>
      </c>
      <c r="H41" s="5">
        <f>INDEX(Psi!$B$3:$V$23,C41+1,B41+1)</f>
        <v>5.2765424272969708E-3</v>
      </c>
      <c r="I41" s="5">
        <f>INDEX(Phi_n!$B$43:$V$63,C41+1,B41+1)</f>
        <v>3.1109008338560222E-3</v>
      </c>
      <c r="J41" s="5">
        <f>INDEX(Phi_p!$B$43:$V$63,C41+1,B41+1)</f>
        <v>1.0031109008338537</v>
      </c>
      <c r="L41" s="11">
        <v>0.52</v>
      </c>
      <c r="M41" s="11">
        <v>0.50481958680486061</v>
      </c>
      <c r="N41" s="5">
        <v>3.7951032987848569E-2</v>
      </c>
      <c r="O41" s="5">
        <v>1.9158424791743348E-2</v>
      </c>
      <c r="P41" s="4"/>
      <c r="Q41" s="66">
        <v>1150</v>
      </c>
      <c r="R41" s="11">
        <v>0.1489269248983332</v>
      </c>
      <c r="S41" s="11">
        <v>0.89102956879877937</v>
      </c>
      <c r="U41" s="5">
        <v>1.9725005070054991E-3</v>
      </c>
    </row>
    <row r="42" spans="1:21">
      <c r="A42" s="4">
        <v>17</v>
      </c>
      <c r="B42" s="66">
        <f t="shared" si="0"/>
        <v>17</v>
      </c>
      <c r="C42" s="66">
        <f t="shared" si="1"/>
        <v>0</v>
      </c>
      <c r="D42" s="5">
        <f>B42*Device!$C$2*10</f>
        <v>0.85000000000000009</v>
      </c>
      <c r="E42" s="5">
        <f>C42*Device!$F$2*10000</f>
        <v>0</v>
      </c>
      <c r="F42" s="5">
        <f>INDEX(Phi_n!$B$3:$V$23,C42+1,B42+1)</f>
        <v>-0.54615325569963935</v>
      </c>
      <c r="G42" s="5">
        <f>INDEX(Phi_p!$B$3:$V$23,C42+1,B42+1)</f>
        <v>4.791758904976403E-3</v>
      </c>
      <c r="H42" s="5">
        <f>INDEX(Psi!$B$3:$V$23,C42+1,B42+1)</f>
        <v>4.7129906219464113E-3</v>
      </c>
      <c r="I42" s="5">
        <f>INDEX(Phi_n!$B$43:$V$63,C42+1,B42+1)</f>
        <v>3.0708120888747895E-3</v>
      </c>
      <c r="J42" s="5">
        <f>INDEX(Phi_p!$B$43:$V$63,C42+1,B42+1)</f>
        <v>1.0030708120888763</v>
      </c>
      <c r="L42" s="11">
        <v>0.54</v>
      </c>
      <c r="M42" s="11">
        <v>0.52529511174933885</v>
      </c>
      <c r="N42" s="5">
        <v>3.6762220626652971E-2</v>
      </c>
      <c r="O42" s="5">
        <v>1.9311014792231521E-2</v>
      </c>
      <c r="P42" s="4"/>
      <c r="Q42" s="66">
        <v>1200</v>
      </c>
      <c r="R42" s="11">
        <v>8.7641914568537711E-3</v>
      </c>
      <c r="S42" s="4">
        <v>0.88775247465424556</v>
      </c>
      <c r="U42" s="5">
        <v>1.9712431608532506E-3</v>
      </c>
    </row>
    <row r="43" spans="1:21">
      <c r="A43" s="4">
        <v>18</v>
      </c>
      <c r="B43" s="66">
        <f t="shared" si="0"/>
        <v>18</v>
      </c>
      <c r="C43" s="66">
        <f t="shared" si="1"/>
        <v>0</v>
      </c>
      <c r="D43" s="5">
        <f>B43*Device!$C$2*10</f>
        <v>0.89999999999999991</v>
      </c>
      <c r="E43" s="5">
        <f>C43*Device!$F$2*10000</f>
        <v>0</v>
      </c>
      <c r="F43" s="5">
        <f>INDEX(Phi_n!$B$3:$V$23,C43+1,B43+1)</f>
        <v>-0.54631762723356292</v>
      </c>
      <c r="G43" s="5">
        <f>INDEX(Phi_p!$B$3:$V$23,C43+1,B43+1)</f>
        <v>4.2623498652358842E-3</v>
      </c>
      <c r="H43" s="5">
        <f>INDEX(Psi!$B$3:$V$23,C43+1,B43+1)</f>
        <v>4.1846878945256405E-3</v>
      </c>
      <c r="I43" s="5">
        <f>INDEX(Phi_n!$B$43:$V$63,C43+1,B43+1)</f>
        <v>3.0276168493603701E-3</v>
      </c>
      <c r="J43" s="5">
        <f>INDEX(Phi_p!$B$43:$V$63,C43+1,B43+1)</f>
        <v>1.0030276168493613</v>
      </c>
      <c r="L43" s="11">
        <v>0.56000000000000005</v>
      </c>
      <c r="M43" s="11">
        <v>0.54624415107061419</v>
      </c>
      <c r="N43" s="5">
        <v>3.4389622323464729E-2</v>
      </c>
      <c r="O43" s="5">
        <v>1.8785130051720035E-2</v>
      </c>
      <c r="P43" s="4"/>
      <c r="Q43" s="66"/>
      <c r="R43" s="4"/>
      <c r="U43" s="5">
        <v>1.969867655302545E-3</v>
      </c>
    </row>
    <row r="44" spans="1:21">
      <c r="A44" s="4">
        <v>19</v>
      </c>
      <c r="B44" s="66">
        <f t="shared" si="0"/>
        <v>19</v>
      </c>
      <c r="C44" s="66">
        <f t="shared" si="1"/>
        <v>0</v>
      </c>
      <c r="D44" s="5">
        <f>B44*Device!$C$2*10</f>
        <v>0.95</v>
      </c>
      <c r="E44" s="5">
        <f>C44*Device!$F$2*10000</f>
        <v>0</v>
      </c>
      <c r="F44" s="5">
        <f>INDEX(Phi_n!$B$3:$V$23,C44+1,B44+1)</f>
        <v>-0.54641616089699674</v>
      </c>
      <c r="G44" s="5">
        <f>INDEX(Phi_p!$B$3:$V$23,C44+1,B44+1)</f>
        <v>3.8743965308078187E-3</v>
      </c>
      <c r="H44" s="5">
        <f>INDEX(Psi!$B$3:$V$23,C44+1,B44+1)</f>
        <v>3.7976006939279827E-3</v>
      </c>
      <c r="I44" s="5">
        <f>INDEX(Phi_n!$B$43:$V$63,C44+1,B44+1)</f>
        <v>2.9938005197810941E-3</v>
      </c>
      <c r="J44" s="5">
        <f>INDEX(Phi_p!$B$43:$V$63,C44+1,B44+1)</f>
        <v>1.0029938005197805</v>
      </c>
      <c r="L44" s="11">
        <v>0.57999999999999996</v>
      </c>
      <c r="M44" s="11">
        <v>0.56800558176264748</v>
      </c>
      <c r="N44" s="5">
        <v>2.9986045593381076E-2</v>
      </c>
      <c r="O44" s="5">
        <v>1.703224127202969E-2</v>
      </c>
      <c r="P44" s="4"/>
      <c r="Q44" s="66"/>
      <c r="R44" s="4"/>
      <c r="U44" s="5">
        <v>1.9677966040294735E-3</v>
      </c>
    </row>
    <row r="45" spans="1:21">
      <c r="A45" s="4">
        <v>20</v>
      </c>
      <c r="B45" s="66">
        <f t="shared" si="0"/>
        <v>20</v>
      </c>
      <c r="C45" s="66">
        <f t="shared" si="1"/>
        <v>0</v>
      </c>
      <c r="D45" s="5">
        <f>B45*Device!$C$2*10</f>
        <v>1</v>
      </c>
      <c r="E45" s="5">
        <f>C45*Device!$F$2*10000</f>
        <v>0</v>
      </c>
      <c r="F45" s="5">
        <f>INDEX(Phi_n!$B$3:$V$23,C45+1,B45+1)</f>
        <v>-0.54644898548845899</v>
      </c>
      <c r="G45" s="5">
        <f>INDEX(Phi_p!$B$3:$V$23,C45+1,B45+1)</f>
        <v>3.7308413499671155E-3</v>
      </c>
      <c r="H45" s="5">
        <f>INDEX(Psi!$B$3:$V$23,C45+1,B45+1)</f>
        <v>3.6543743424113373E-3</v>
      </c>
      <c r="I45" s="5">
        <f>INDEX(Phi_n!$B$43:$V$63,C45+1,B45+1)</f>
        <v>2.9809623857695853E-3</v>
      </c>
      <c r="J45" s="5">
        <f>INDEX(Phi_p!$B$43:$V$63,C45+1,B45+1)</f>
        <v>1.0029809623857691</v>
      </c>
      <c r="L45" s="11">
        <v>0.6</v>
      </c>
      <c r="M45" s="11">
        <v>0.59096074293829082</v>
      </c>
      <c r="N45" s="5">
        <v>2.2598142654272887E-2</v>
      </c>
      <c r="O45" s="5">
        <v>1.3354615171994585E-2</v>
      </c>
      <c r="P45" s="4"/>
      <c r="Q45" s="66"/>
      <c r="R45" s="4"/>
      <c r="U45" s="4"/>
    </row>
    <row r="46" spans="1:21">
      <c r="A46" s="4">
        <v>21</v>
      </c>
      <c r="B46" s="66">
        <f t="shared" si="0"/>
        <v>0</v>
      </c>
      <c r="C46" s="66">
        <f t="shared" si="1"/>
        <v>1</v>
      </c>
      <c r="D46" s="5">
        <f>B46*Device!$C$2*10</f>
        <v>0</v>
      </c>
      <c r="E46" s="5">
        <f>C46*Device!$F$2*10000</f>
        <v>9</v>
      </c>
      <c r="F46" s="5">
        <f>INDEX(Phi_n!$B$3:$V$23,C46+1,B46+1)</f>
        <v>-0.53859196639861395</v>
      </c>
      <c r="G46" s="5">
        <f>INDEX(Phi_p!$B$3:$V$23,C46+1,B46+1)</f>
        <v>3.4148101346941732E-3</v>
      </c>
      <c r="H46" s="5">
        <f>INDEX(Psi!$B$3:$V$23,C46+1,B46+1)</f>
        <v>3.3591128749454538E-3</v>
      </c>
      <c r="I46" s="5">
        <f>INDEX(Phi_n!$B$43:$V$63,C46+1,B46+1)</f>
        <v>2.1704040765460476E-3</v>
      </c>
      <c r="J46" s="5">
        <f>INDEX(Phi_p!$B$43:$V$63,C46+1,B46+1)</f>
        <v>1.0021704040765476</v>
      </c>
      <c r="L46" s="11">
        <v>0.62</v>
      </c>
      <c r="M46" s="11">
        <v>0.61540918224796781</v>
      </c>
      <c r="N46" s="5">
        <v>1.1477044380080372E-2</v>
      </c>
      <c r="O46" s="5">
        <v>7.0630784965688967E-3</v>
      </c>
      <c r="P46" s="4"/>
      <c r="Q46" s="66"/>
      <c r="R46" s="4"/>
    </row>
    <row r="47" spans="1:21">
      <c r="A47" s="4">
        <v>22</v>
      </c>
      <c r="B47" s="66">
        <f t="shared" si="0"/>
        <v>1</v>
      </c>
      <c r="C47" s="66">
        <f t="shared" si="1"/>
        <v>1</v>
      </c>
      <c r="D47" s="5">
        <f>B47*Device!$C$2*10</f>
        <v>0.05</v>
      </c>
      <c r="E47" s="5">
        <f>C47*Device!$F$2*10000</f>
        <v>9</v>
      </c>
      <c r="F47" s="5">
        <f>INDEX(Phi_n!$B$3:$V$23,C47+1,B47+1)</f>
        <v>-0.53939016645142401</v>
      </c>
      <c r="G47" s="5">
        <f>INDEX(Phi_p!$B$3:$V$23,C47+1,B47+1)</f>
        <v>3.6102693438406887E-3</v>
      </c>
      <c r="H47" s="5">
        <f>INDEX(Psi!$B$3:$V$23,C47+1,B47+1)</f>
        <v>3.5523829739404224E-3</v>
      </c>
      <c r="I47" s="5">
        <f>INDEX(Phi_n!$B$43:$V$63,C47+1,B47+1)</f>
        <v>2.2558052007207539E-3</v>
      </c>
      <c r="J47" s="5">
        <f>INDEX(Phi_p!$B$43:$V$63,C47+1,B47+1)</f>
        <v>1.0022558052007191</v>
      </c>
      <c r="L47" s="11">
        <v>0.64</v>
      </c>
      <c r="M47" s="11">
        <v>0.64159218562955578</v>
      </c>
      <c r="N47" s="5">
        <v>-3.980464073889349E-3</v>
      </c>
      <c r="O47" s="5">
        <v>-2.5538346449865928E-3</v>
      </c>
      <c r="P47" s="4"/>
      <c r="Q47" s="66"/>
      <c r="R47" s="4"/>
    </row>
    <row r="48" spans="1:21">
      <c r="A48" s="4">
        <v>23</v>
      </c>
      <c r="B48" s="66">
        <f t="shared" si="0"/>
        <v>2</v>
      </c>
      <c r="C48" s="66">
        <f t="shared" si="1"/>
        <v>1</v>
      </c>
      <c r="D48" s="5">
        <f>B48*Device!$C$2*10</f>
        <v>0.1</v>
      </c>
      <c r="E48" s="5">
        <f>C48*Device!$F$2*10000</f>
        <v>9</v>
      </c>
      <c r="F48" s="5">
        <f>INDEX(Phi_n!$B$3:$V$23,C48+1,B48+1)</f>
        <v>-0.54100043046708268</v>
      </c>
      <c r="G48" s="5">
        <f>INDEX(Phi_p!$B$3:$V$23,C48+1,B48+1)</f>
        <v>4.079088129997176E-3</v>
      </c>
      <c r="H48" s="5">
        <f>INDEX(Psi!$B$3:$V$23,C48+1,B48+1)</f>
        <v>4.0163400676187381E-3</v>
      </c>
      <c r="I48" s="5">
        <f>INDEX(Phi_n!$B$43:$V$63,C48+1,B48+1)</f>
        <v>2.4454945973950183E-3</v>
      </c>
      <c r="J48" s="5">
        <f>INDEX(Phi_p!$B$43:$V$63,C48+1,B48+1)</f>
        <v>1.002445494597396</v>
      </c>
      <c r="M48" s="11"/>
      <c r="O48" s="5"/>
      <c r="P48" s="4"/>
      <c r="Q48" s="66"/>
      <c r="R48" s="4"/>
    </row>
    <row r="49" spans="1:18">
      <c r="A49" s="4">
        <v>24</v>
      </c>
      <c r="B49" s="66">
        <f t="shared" si="0"/>
        <v>3</v>
      </c>
      <c r="C49" s="66">
        <f t="shared" si="1"/>
        <v>1</v>
      </c>
      <c r="D49" s="5">
        <f>B49*Device!$C$2*10</f>
        <v>0.15</v>
      </c>
      <c r="E49" s="5">
        <f>C49*Device!$F$2*10000</f>
        <v>9</v>
      </c>
      <c r="F49" s="5">
        <f>INDEX(Phi_n!$B$3:$V$23,C49+1,B49+1)</f>
        <v>-0.54196361747054356</v>
      </c>
      <c r="G49" s="5">
        <f>INDEX(Phi_p!$B$3:$V$23,C49+1,B49+1)</f>
        <v>4.6526942166927598E-3</v>
      </c>
      <c r="H49" s="5">
        <f>INDEX(Psi!$B$3:$V$23,C49+1,B49+1)</f>
        <v>4.5860929658433046E-3</v>
      </c>
      <c r="I49" s="5">
        <f>INDEX(Phi_n!$B$43:$V$63,C49+1,B49+1)</f>
        <v>2.5958605417129871E-3</v>
      </c>
      <c r="J49" s="5">
        <f>INDEX(Phi_p!$B$43:$V$63,C49+1,B49+1)</f>
        <v>1.0025958605417153</v>
      </c>
      <c r="M49" s="11"/>
      <c r="O49" s="5"/>
      <c r="P49" s="4"/>
      <c r="Q49" s="66"/>
      <c r="R49" s="4"/>
    </row>
    <row r="50" spans="1:18">
      <c r="A50" s="4">
        <v>25</v>
      </c>
      <c r="B50" s="66">
        <f t="shared" si="0"/>
        <v>4</v>
      </c>
      <c r="C50" s="66">
        <f t="shared" si="1"/>
        <v>1</v>
      </c>
      <c r="D50" s="5">
        <f>B50*Device!$C$2*10</f>
        <v>0.2</v>
      </c>
      <c r="E50" s="5">
        <f>C50*Device!$F$2*10000</f>
        <v>9</v>
      </c>
      <c r="F50" s="5">
        <f>INDEX(Phi_n!$B$3:$V$23,C50+1,B50+1)</f>
        <v>-0.54278464622395595</v>
      </c>
      <c r="G50" s="5">
        <f>INDEX(Phi_p!$B$3:$V$23,C50+1,B50+1)</f>
        <v>5.2431074175032068E-3</v>
      </c>
      <c r="H50" s="5">
        <f>INDEX(Psi!$B$3:$V$23,C50+1,B50+1)</f>
        <v>5.1727600127313362E-3</v>
      </c>
      <c r="I50" s="5">
        <f>INDEX(Phi_n!$B$43:$V$63,C50+1,B50+1)</f>
        <v>2.7420712179588879E-3</v>
      </c>
      <c r="J50" s="5">
        <f>INDEX(Phi_p!$B$43:$V$63,C50+1,B50+1)</f>
        <v>1.0027420712179616</v>
      </c>
      <c r="M50" s="11"/>
      <c r="O50" s="5"/>
      <c r="P50" s="4"/>
      <c r="Q50" s="66"/>
      <c r="R50" s="4"/>
    </row>
    <row r="51" spans="1:18">
      <c r="A51" s="4">
        <v>26</v>
      </c>
      <c r="B51" s="66">
        <f t="shared" si="0"/>
        <v>5</v>
      </c>
      <c r="C51" s="66">
        <f t="shared" si="1"/>
        <v>1</v>
      </c>
      <c r="D51" s="5">
        <f>B51*Device!$C$2*10</f>
        <v>0.25</v>
      </c>
      <c r="E51" s="5">
        <f>C51*Device!$F$2*10000</f>
        <v>9</v>
      </c>
      <c r="F51" s="5">
        <f>INDEX(Phi_n!$B$3:$V$23,C51+1,B51+1)</f>
        <v>-0.54355911111217603</v>
      </c>
      <c r="G51" s="5">
        <f>INDEX(Phi_p!$B$3:$V$23,C51+1,B51+1)</f>
        <v>5.7890977265021423E-3</v>
      </c>
      <c r="H51" s="5">
        <f>INDEX(Psi!$B$3:$V$23,C51+1,B51+1)</f>
        <v>5.7150559316789242E-3</v>
      </c>
      <c r="I51" s="5">
        <f>INDEX(Phi_n!$B$43:$V$63,C51+1,B51+1)</f>
        <v>2.8862824562567338E-3</v>
      </c>
      <c r="J51" s="5">
        <f>INDEX(Phi_p!$B$43:$V$63,C51+1,B51+1)</f>
        <v>1.0028862824562581</v>
      </c>
      <c r="M51" s="11"/>
      <c r="O51" s="5"/>
      <c r="P51" s="4"/>
      <c r="Q51" s="66"/>
      <c r="R51" s="4"/>
    </row>
    <row r="52" spans="1:18">
      <c r="A52" s="4">
        <v>27</v>
      </c>
      <c r="B52" s="66">
        <f t="shared" si="0"/>
        <v>6</v>
      </c>
      <c r="C52" s="66">
        <f t="shared" si="1"/>
        <v>1</v>
      </c>
      <c r="D52" s="5">
        <f>B52*Device!$C$2*10</f>
        <v>0.3</v>
      </c>
      <c r="E52" s="5">
        <f>C52*Device!$F$2*10000</f>
        <v>9</v>
      </c>
      <c r="F52" s="5">
        <f>INDEX(Phi_n!$B$3:$V$23,C52+1,B52+1)</f>
        <v>-0.54428850672805207</v>
      </c>
      <c r="G52" s="5">
        <f>INDEX(Phi_p!$B$3:$V$23,C52+1,B52+1)</f>
        <v>6.2557801521687011E-3</v>
      </c>
      <c r="H52" s="5">
        <f>INDEX(Psi!$B$3:$V$23,C52+1,B52+1)</f>
        <v>6.1782255134957111E-3</v>
      </c>
      <c r="I52" s="5">
        <f>INDEX(Phi_n!$B$43:$V$63,C52+1,B52+1)</f>
        <v>3.0234262392931405E-3</v>
      </c>
      <c r="J52" s="5">
        <f>INDEX(Phi_p!$B$43:$V$63,C52+1,B52+1)</f>
        <v>1.0030234262392932</v>
      </c>
      <c r="M52" s="11"/>
      <c r="O52" s="5"/>
      <c r="P52" s="4"/>
      <c r="Q52" s="66"/>
      <c r="R52" s="4"/>
    </row>
    <row r="53" spans="1:18">
      <c r="A53" s="4">
        <v>28</v>
      </c>
      <c r="B53" s="66">
        <f t="shared" si="0"/>
        <v>7</v>
      </c>
      <c r="C53" s="66">
        <f t="shared" si="1"/>
        <v>1</v>
      </c>
      <c r="D53" s="5">
        <f>B53*Device!$C$2*10</f>
        <v>0.35000000000000003</v>
      </c>
      <c r="E53" s="5">
        <f>C53*Device!$F$2*10000</f>
        <v>9</v>
      </c>
      <c r="F53" s="5">
        <f>INDEX(Phi_n!$B$3:$V$23,C53+1,B53+1)</f>
        <v>-0.54498304729704528</v>
      </c>
      <c r="G53" s="5">
        <f>INDEX(Phi_p!$B$3:$V$23,C53+1,B53+1)</f>
        <v>6.62725921181085E-3</v>
      </c>
      <c r="H53" s="5">
        <f>INDEX(Psi!$B$3:$V$23,C53+1,B53+1)</f>
        <v>6.5464341390504503E-3</v>
      </c>
      <c r="I53" s="5">
        <f>INDEX(Phi_n!$B$43:$V$63,C53+1,B53+1)</f>
        <v>3.1511230400404723E-3</v>
      </c>
      <c r="J53" s="5">
        <f>INDEX(Phi_p!$B$43:$V$63,C53+1,B53+1)</f>
        <v>1.0031511230400409</v>
      </c>
      <c r="M53" s="11"/>
      <c r="O53" s="5"/>
      <c r="P53" s="4"/>
      <c r="Q53" s="66"/>
      <c r="R53" s="4"/>
    </row>
    <row r="54" spans="1:18">
      <c r="A54" s="4">
        <v>29</v>
      </c>
      <c r="B54" s="66">
        <f t="shared" si="0"/>
        <v>8</v>
      </c>
      <c r="C54" s="66">
        <f t="shared" si="1"/>
        <v>1</v>
      </c>
      <c r="D54" s="5">
        <f>B54*Device!$C$2*10</f>
        <v>0.4</v>
      </c>
      <c r="E54" s="5">
        <f>C54*Device!$F$2*10000</f>
        <v>9</v>
      </c>
      <c r="F54" s="5">
        <f>INDEX(Phi_n!$B$3:$V$23,C54+1,B54+1)</f>
        <v>-0.54563968688339137</v>
      </c>
      <c r="G54" s="5">
        <f>INDEX(Phi_p!$B$3:$V$23,C54+1,B54+1)</f>
        <v>6.8965106832310314E-3</v>
      </c>
      <c r="H54" s="5">
        <f>INDEX(Psi!$B$3:$V$23,C54+1,B54+1)</f>
        <v>6.8127339132515929E-3</v>
      </c>
      <c r="I54" s="5">
        <f>INDEX(Phi_n!$B$43:$V$63,C54+1,B54+1)</f>
        <v>3.2663884542559877E-3</v>
      </c>
      <c r="J54" s="5">
        <f>INDEX(Phi_p!$B$43:$V$63,C54+1,B54+1)</f>
        <v>1.003266388454257</v>
      </c>
      <c r="M54" s="11"/>
      <c r="O54" s="5"/>
      <c r="P54" s="4"/>
      <c r="Q54" s="66"/>
      <c r="R54" s="4"/>
    </row>
    <row r="55" spans="1:18">
      <c r="A55" s="4">
        <v>30</v>
      </c>
      <c r="B55" s="66">
        <f t="shared" si="0"/>
        <v>9</v>
      </c>
      <c r="C55" s="66">
        <f t="shared" si="1"/>
        <v>1</v>
      </c>
      <c r="D55" s="5">
        <f>B55*Device!$C$2*10</f>
        <v>0.44999999999999996</v>
      </c>
      <c r="E55" s="5">
        <f>C55*Device!$F$2*10000</f>
        <v>9</v>
      </c>
      <c r="F55" s="5">
        <f>INDEX(Phi_n!$B$3:$V$23,C55+1,B55+1)</f>
        <v>-0.54626010548561532</v>
      </c>
      <c r="G55" s="5">
        <f>INDEX(Phi_p!$B$3:$V$23,C55+1,B55+1)</f>
        <v>7.0607617809752684E-3</v>
      </c>
      <c r="H55" s="5">
        <f>INDEX(Psi!$B$3:$V$23,C55+1,B55+1)</f>
        <v>6.974399712128725E-3</v>
      </c>
      <c r="I55" s="5">
        <f>INDEX(Phi_n!$B$43:$V$63,C55+1,B55+1)</f>
        <v>3.3673566898269201E-3</v>
      </c>
      <c r="J55" s="5">
        <f>INDEX(Phi_p!$B$43:$V$63,C55+1,B55+1)</f>
        <v>1.0033673566898267</v>
      </c>
      <c r="M55" s="11"/>
      <c r="O55" s="5"/>
      <c r="P55" s="4"/>
      <c r="Q55" s="66"/>
      <c r="R55" s="4"/>
    </row>
    <row r="56" spans="1:18">
      <c r="A56" s="4">
        <v>31</v>
      </c>
      <c r="B56" s="66">
        <f t="shared" si="0"/>
        <v>10</v>
      </c>
      <c r="C56" s="66">
        <f t="shared" si="1"/>
        <v>1</v>
      </c>
      <c r="D56" s="5">
        <f>B56*Device!$C$2*10</f>
        <v>0.5</v>
      </c>
      <c r="E56" s="5">
        <f>C56*Device!$F$2*10000</f>
        <v>9</v>
      </c>
      <c r="F56" s="5">
        <f>INDEX(Phi_n!$B$3:$V$23,C56+1,B56+1)</f>
        <v>-0.54684123822939323</v>
      </c>
      <c r="G56" s="5">
        <f>INDEX(Phi_p!$B$3:$V$23,C56+1,B56+1)</f>
        <v>7.1189577432519448E-3</v>
      </c>
      <c r="H56" s="5">
        <f>INDEX(Psi!$B$3:$V$23,C56+1,B56+1)</f>
        <v>7.0304306704163499E-3</v>
      </c>
      <c r="I56" s="5">
        <f>INDEX(Phi_n!$B$43:$V$63,C56+1,B56+1)</f>
        <v>3.4519182260848301E-3</v>
      </c>
      <c r="J56" s="5">
        <f>INDEX(Phi_p!$B$43:$V$63,C56+1,B56+1)</f>
        <v>1.0034519182260848</v>
      </c>
      <c r="M56" s="11"/>
      <c r="O56" s="5"/>
      <c r="P56" s="4"/>
      <c r="Q56" s="66"/>
      <c r="R56" s="4"/>
    </row>
    <row r="57" spans="1:18">
      <c r="A57" s="4">
        <v>32</v>
      </c>
      <c r="B57" s="66">
        <f t="shared" si="0"/>
        <v>11</v>
      </c>
      <c r="C57" s="66">
        <f t="shared" si="1"/>
        <v>1</v>
      </c>
      <c r="D57" s="5">
        <f>B57*Device!$C$2*10</f>
        <v>0.55000000000000004</v>
      </c>
      <c r="E57" s="5">
        <f>C57*Device!$F$2*10000</f>
        <v>9</v>
      </c>
      <c r="F57" s="5">
        <f>INDEX(Phi_n!$B$3:$V$23,C57+1,B57+1)</f>
        <v>-0.54738312853434923</v>
      </c>
      <c r="G57" s="5">
        <f>INDEX(Phi_p!$B$3:$V$23,C57+1,B57+1)</f>
        <v>7.0709656965430353E-3</v>
      </c>
      <c r="H57" s="5">
        <f>INDEX(Psi!$B$3:$V$23,C57+1,B57+1)</f>
        <v>6.9807292061445439E-3</v>
      </c>
      <c r="I57" s="5">
        <f>INDEX(Phi_n!$B$43:$V$63,C57+1,B57+1)</f>
        <v>3.5186903320640547E-3</v>
      </c>
      <c r="J57" s="5">
        <f>INDEX(Phi_p!$B$43:$V$63,C57+1,B57+1)</f>
        <v>1.0035186903320632</v>
      </c>
      <c r="M57" s="11"/>
      <c r="O57" s="5"/>
      <c r="P57" s="4"/>
      <c r="Q57" s="66"/>
      <c r="R57" s="4"/>
    </row>
    <row r="58" spans="1:18">
      <c r="A58" s="4">
        <v>33</v>
      </c>
      <c r="B58" s="66">
        <f t="shared" si="0"/>
        <v>12</v>
      </c>
      <c r="C58" s="66">
        <f t="shared" si="1"/>
        <v>1</v>
      </c>
      <c r="D58" s="5">
        <f>B58*Device!$C$2*10</f>
        <v>0.6</v>
      </c>
      <c r="E58" s="5">
        <f>C58*Device!$F$2*10000</f>
        <v>9</v>
      </c>
      <c r="F58" s="5">
        <f>INDEX(Phi_n!$B$3:$V$23,C58+1,B58+1)</f>
        <v>-0.5478833205123359</v>
      </c>
      <c r="G58" s="5">
        <f>INDEX(Phi_p!$B$3:$V$23,C58+1,B58+1)</f>
        <v>6.9172313717654841E-3</v>
      </c>
      <c r="H58" s="5">
        <f>INDEX(Psi!$B$3:$V$23,C58+1,B58+1)</f>
        <v>6.8257762101809321E-3</v>
      </c>
      <c r="I58" s="5">
        <f>INDEX(Phi_n!$B$43:$V$63,C58+1,B58+1)</f>
        <v>3.566295949820014E-3</v>
      </c>
      <c r="J58" s="5">
        <f>INDEX(Phi_p!$B$43:$V$63,C58+1,B58+1)</f>
        <v>1.0035662959498199</v>
      </c>
      <c r="M58" s="11"/>
      <c r="O58" s="5"/>
      <c r="P58" s="4"/>
      <c r="Q58" s="66"/>
      <c r="R58" s="4"/>
    </row>
    <row r="59" spans="1:18">
      <c r="A59" s="4">
        <v>34</v>
      </c>
      <c r="B59" s="66">
        <f t="shared" si="0"/>
        <v>13</v>
      </c>
      <c r="C59" s="66">
        <f t="shared" si="1"/>
        <v>1</v>
      </c>
      <c r="D59" s="5">
        <f>B59*Device!$C$2*10</f>
        <v>0.65</v>
      </c>
      <c r="E59" s="5">
        <f>C59*Device!$F$2*10000</f>
        <v>9</v>
      </c>
      <c r="F59" s="5">
        <f>INDEX(Phi_n!$B$3:$V$23,C59+1,B59+1)</f>
        <v>-0.54834142982514744</v>
      </c>
      <c r="G59" s="5">
        <f>INDEX(Phi_p!$B$3:$V$23,C59+1,B59+1)</f>
        <v>6.6591419345432669E-3</v>
      </c>
      <c r="H59" s="5">
        <f>INDEX(Psi!$B$3:$V$23,C59+1,B59+1)</f>
        <v>6.5669757597315451E-3</v>
      </c>
      <c r="I59" s="5">
        <f>INDEX(Phi_n!$B$43:$V$63,C59+1,B59+1)</f>
        <v>3.5940716907766962E-3</v>
      </c>
      <c r="J59" s="5">
        <f>INDEX(Phi_p!$B$43:$V$63,C59+1,B59+1)</f>
        <v>1.0035940716907776</v>
      </c>
      <c r="M59" s="11"/>
      <c r="O59" s="5"/>
      <c r="P59" s="4"/>
      <c r="Q59" s="66"/>
      <c r="R59" s="4"/>
    </row>
    <row r="60" spans="1:18">
      <c r="A60" s="4">
        <v>35</v>
      </c>
      <c r="B60" s="66">
        <f t="shared" si="0"/>
        <v>14</v>
      </c>
      <c r="C60" s="66">
        <f t="shared" si="1"/>
        <v>1</v>
      </c>
      <c r="D60" s="5">
        <f>B60*Device!$C$2*10</f>
        <v>0.70000000000000007</v>
      </c>
      <c r="E60" s="5">
        <f>C60*Device!$F$2*10000</f>
        <v>9</v>
      </c>
      <c r="F60" s="5">
        <f>INDEX(Phi_n!$B$3:$V$23,C60+1,B60+1)</f>
        <v>-0.54875507913390376</v>
      </c>
      <c r="G60" s="5">
        <f>INDEX(Phi_p!$B$3:$V$23,C60+1,B60+1)</f>
        <v>6.2999811936606774E-3</v>
      </c>
      <c r="H60" s="5">
        <f>INDEX(Psi!$B$3:$V$23,C60+1,B60+1)</f>
        <v>6.2076203765381328E-3</v>
      </c>
      <c r="I60" s="5">
        <f>INDEX(Phi_n!$B$43:$V$63,C60+1,B60+1)</f>
        <v>3.6016755292062959E-3</v>
      </c>
      <c r="J60" s="5">
        <f>INDEX(Phi_p!$B$43:$V$63,C60+1,B60+1)</f>
        <v>1.0036016755292048</v>
      </c>
      <c r="P60" s="4"/>
      <c r="Q60" s="66"/>
      <c r="R60" s="4"/>
    </row>
    <row r="61" spans="1:18">
      <c r="A61" s="4">
        <v>36</v>
      </c>
      <c r="B61" s="66">
        <f t="shared" si="0"/>
        <v>15</v>
      </c>
      <c r="C61" s="66">
        <f t="shared" si="1"/>
        <v>1</v>
      </c>
      <c r="D61" s="5">
        <f>B61*Device!$C$2*10</f>
        <v>0.75</v>
      </c>
      <c r="E61" s="5">
        <f>C61*Device!$F$2*10000</f>
        <v>9</v>
      </c>
      <c r="F61" s="5">
        <f>INDEX(Phi_n!$B$3:$V$23,C61+1,B61+1)</f>
        <v>-0.54912278665479108</v>
      </c>
      <c r="G61" s="5">
        <f>INDEX(Phi_p!$B$3:$V$23,C61+1,B61+1)</f>
        <v>5.8474953697995628E-3</v>
      </c>
      <c r="H61" s="5">
        <f>INDEX(Psi!$B$3:$V$23,C61+1,B61+1)</f>
        <v>5.7554372185109138E-3</v>
      </c>
      <c r="I61" s="5">
        <f>INDEX(Phi_n!$B$43:$V$63,C61+1,B61+1)</f>
        <v>3.5898517009195531E-3</v>
      </c>
      <c r="J61" s="5">
        <f>INDEX(Phi_p!$B$43:$V$63,C61+1,B61+1)</f>
        <v>1.0035898517009201</v>
      </c>
      <c r="P61" s="4"/>
      <c r="Q61" s="66"/>
      <c r="R61" s="4"/>
    </row>
    <row r="62" spans="1:18">
      <c r="A62" s="4">
        <v>37</v>
      </c>
      <c r="B62" s="66">
        <f t="shared" si="0"/>
        <v>16</v>
      </c>
      <c r="C62" s="66">
        <f t="shared" si="1"/>
        <v>1</v>
      </c>
      <c r="D62" s="5">
        <f>B62*Device!$C$2*10</f>
        <v>0.8</v>
      </c>
      <c r="E62" s="5">
        <f>C62*Device!$F$2*10000</f>
        <v>9</v>
      </c>
      <c r="F62" s="5">
        <f>INDEX(Phi_n!$B$3:$V$23,C62+1,B62+1)</f>
        <v>-0.54944019504750152</v>
      </c>
      <c r="G62" s="5">
        <f>INDEX(Phi_p!$B$3:$V$23,C62+1,B62+1)</f>
        <v>5.3193355927511586E-3</v>
      </c>
      <c r="H62" s="5">
        <f>INDEX(Psi!$B$3:$V$23,C62+1,B62+1)</f>
        <v>5.2280255743141074E-3</v>
      </c>
      <c r="I62" s="5">
        <f>INDEX(Phi_n!$B$43:$V$63,C62+1,B62+1)</f>
        <v>3.5606260253574678E-3</v>
      </c>
      <c r="J62" s="5">
        <f>INDEX(Phi_p!$B$43:$V$63,C62+1,B62+1)</f>
        <v>1.0035606260253582</v>
      </c>
      <c r="P62" s="4"/>
      <c r="Q62" s="66"/>
      <c r="R62" s="4"/>
    </row>
    <row r="63" spans="1:18">
      <c r="A63" s="4">
        <v>38</v>
      </c>
      <c r="B63" s="66">
        <f t="shared" si="0"/>
        <v>17</v>
      </c>
      <c r="C63" s="66">
        <f t="shared" si="1"/>
        <v>1</v>
      </c>
      <c r="D63" s="5">
        <f>B63*Device!$C$2*10</f>
        <v>0.85000000000000009</v>
      </c>
      <c r="E63" s="5">
        <f>C63*Device!$F$2*10000</f>
        <v>9</v>
      </c>
      <c r="F63" s="5">
        <f>INDEX(Phi_n!$B$3:$V$23,C63+1,B63+1)</f>
        <v>-0.54970173216347429</v>
      </c>
      <c r="G63" s="5">
        <f>INDEX(Phi_p!$B$3:$V$23,C63+1,B63+1)</f>
        <v>4.7535877334202361E-3</v>
      </c>
      <c r="H63" s="5">
        <f>INDEX(Psi!$B$3:$V$23,C63+1,B63+1)</f>
        <v>4.6633469603198346E-3</v>
      </c>
      <c r="I63" s="5">
        <f>INDEX(Phi_n!$B$43:$V$63,C63+1,B63+1)</f>
        <v>3.5188576256325473E-3</v>
      </c>
      <c r="J63" s="5">
        <f>INDEX(Phi_p!$B$43:$V$63,C63+1,B63+1)</f>
        <v>1.003518857625632</v>
      </c>
      <c r="P63" s="4"/>
      <c r="Q63" s="66"/>
      <c r="R63" s="4"/>
    </row>
    <row r="64" spans="1:18">
      <c r="A64" s="4">
        <v>39</v>
      </c>
      <c r="B64" s="66">
        <f t="shared" si="0"/>
        <v>18</v>
      </c>
      <c r="C64" s="66">
        <f t="shared" si="1"/>
        <v>1</v>
      </c>
      <c r="D64" s="5">
        <f>B64*Device!$C$2*10</f>
        <v>0.89999999999999991</v>
      </c>
      <c r="E64" s="5">
        <f>C64*Device!$F$2*10000</f>
        <v>9</v>
      </c>
      <c r="F64" s="5">
        <f>INDEX(Phi_n!$B$3:$V$23,C64+1,B64+1)</f>
        <v>-0.54989770727437903</v>
      </c>
      <c r="G64" s="5">
        <f>INDEX(Phi_p!$B$3:$V$23,C64+1,B64+1)</f>
        <v>4.2223937331369388E-3</v>
      </c>
      <c r="H64" s="5">
        <f>INDEX(Psi!$B$3:$V$23,C64+1,B64+1)</f>
        <v>4.1333167738188499E-3</v>
      </c>
      <c r="I64" s="5">
        <f>INDEX(Phi_n!$B$43:$V$63,C64+1,B64+1)</f>
        <v>3.4733970330563125E-3</v>
      </c>
      <c r="J64" s="5">
        <f>INDEX(Phi_p!$B$43:$V$63,C64+1,B64+1)</f>
        <v>1.0034733970330572</v>
      </c>
      <c r="P64" s="4"/>
      <c r="Q64" s="66"/>
      <c r="R64" s="4"/>
    </row>
    <row r="65" spans="1:18">
      <c r="A65" s="4">
        <v>40</v>
      </c>
      <c r="B65" s="66">
        <f t="shared" si="0"/>
        <v>19</v>
      </c>
      <c r="C65" s="66">
        <f t="shared" si="1"/>
        <v>1</v>
      </c>
      <c r="D65" s="5">
        <f>B65*Device!$C$2*10</f>
        <v>0.95</v>
      </c>
      <c r="E65" s="5">
        <f>C65*Device!$F$2*10000</f>
        <v>9</v>
      </c>
      <c r="F65" s="5">
        <f>INDEX(Phi_n!$B$3:$V$23,C65+1,B65+1)</f>
        <v>-0.55001896637597258</v>
      </c>
      <c r="G65" s="5">
        <f>INDEX(Phi_p!$B$3:$V$23,C65+1,B65+1)</f>
        <v>3.8326748658432911E-3</v>
      </c>
      <c r="H65" s="5">
        <f>INDEX(Psi!$B$3:$V$23,C65+1,B65+1)</f>
        <v>3.7445191686428392E-3</v>
      </c>
      <c r="I65" s="5">
        <f>INDEX(Phi_n!$B$43:$V$63,C65+1,B65+1)</f>
        <v>3.4374123911333895E-3</v>
      </c>
      <c r="J65" s="5">
        <f>INDEX(Phi_p!$B$43:$V$63,C65+1,B65+1)</f>
        <v>1.003437412391134</v>
      </c>
      <c r="P65" s="4"/>
      <c r="Q65" s="66"/>
      <c r="R65" s="4"/>
    </row>
    <row r="66" spans="1:18">
      <c r="A66" s="4">
        <v>41</v>
      </c>
      <c r="B66" s="66">
        <f t="shared" si="0"/>
        <v>20</v>
      </c>
      <c r="C66" s="66">
        <f t="shared" si="1"/>
        <v>1</v>
      </c>
      <c r="D66" s="5">
        <f>B66*Device!$C$2*10</f>
        <v>1</v>
      </c>
      <c r="E66" s="5">
        <f>C66*Device!$F$2*10000</f>
        <v>9</v>
      </c>
      <c r="F66" s="5">
        <f>INDEX(Phi_n!$B$3:$V$23,C66+1,B66+1)</f>
        <v>-0.5500595016651405</v>
      </c>
      <c r="G66" s="5">
        <f>INDEX(Phi_p!$B$3:$V$23,C66+1,B66+1)</f>
        <v>3.6883894882140719E-3</v>
      </c>
      <c r="H66" s="5">
        <f>INDEX(Psi!$B$3:$V$23,C66+1,B66+1)</f>
        <v>3.6005872808344973E-3</v>
      </c>
      <c r="I66" s="5">
        <f>INDEX(Phi_n!$B$43:$V$63,C66+1,B66+1)</f>
        <v>3.4236053661880856E-3</v>
      </c>
      <c r="J66" s="5">
        <f>INDEX(Phi_p!$B$43:$V$63,C66+1,B66+1)</f>
        <v>1.0034236053661887</v>
      </c>
      <c r="P66" s="4"/>
      <c r="Q66" s="66"/>
      <c r="R66" s="4"/>
    </row>
    <row r="67" spans="1:18">
      <c r="A67" s="4">
        <v>42</v>
      </c>
      <c r="B67" s="66">
        <f t="shared" si="0"/>
        <v>0</v>
      </c>
      <c r="C67" s="66">
        <f t="shared" si="1"/>
        <v>2</v>
      </c>
      <c r="D67" s="5">
        <f>B67*Device!$C$2*10</f>
        <v>0</v>
      </c>
      <c r="E67" s="5">
        <f>C67*Device!$F$2*10000</f>
        <v>18</v>
      </c>
      <c r="F67" s="5">
        <f>INDEX(Phi_n!$B$3:$V$23,C67+1,B67+1)</f>
        <v>-0.54053817666513393</v>
      </c>
      <c r="G67" s="5">
        <f>INDEX(Phi_p!$B$3:$V$23,C67+1,B67+1)</f>
        <v>3.3663321002278803E-3</v>
      </c>
      <c r="H67" s="5">
        <f>INDEX(Psi!$B$3:$V$23,C67+1,B67+1)</f>
        <v>3.3063795797042355E-3</v>
      </c>
      <c r="I67" s="5">
        <f>INDEX(Phi_n!$B$43:$V$63,C67+1,B67+1)</f>
        <v>2.3364161284260051E-3</v>
      </c>
      <c r="J67" s="5">
        <f>INDEX(Phi_p!$B$43:$V$63,C67+1,B67+1)</f>
        <v>1.0023364161284241</v>
      </c>
      <c r="P67" s="4"/>
      <c r="Q67" s="66"/>
      <c r="R67" s="4"/>
    </row>
    <row r="68" spans="1:18">
      <c r="A68" s="4">
        <v>43</v>
      </c>
      <c r="B68" s="66">
        <f t="shared" si="0"/>
        <v>1</v>
      </c>
      <c r="C68" s="66">
        <f t="shared" si="1"/>
        <v>2</v>
      </c>
      <c r="D68" s="5">
        <f>B68*Device!$C$2*10</f>
        <v>0.05</v>
      </c>
      <c r="E68" s="5">
        <f>C68*Device!$F$2*10000</f>
        <v>18</v>
      </c>
      <c r="F68" s="5">
        <f>INDEX(Phi_n!$B$3:$V$23,C68+1,B68+1)</f>
        <v>-0.54131296267636042</v>
      </c>
      <c r="G68" s="5">
        <f>INDEX(Phi_p!$B$3:$V$23,C68+1,B68+1)</f>
        <v>3.5544071570959373E-3</v>
      </c>
      <c r="H68" s="5">
        <f>INDEX(Psi!$B$3:$V$23,C68+1,B68+1)</f>
        <v>3.4921732677605671E-3</v>
      </c>
      <c r="I68" s="5">
        <f>INDEX(Phi_n!$B$43:$V$63,C68+1,B68+1)</f>
        <v>2.4254313318265953E-3</v>
      </c>
      <c r="J68" s="5">
        <f>INDEX(Phi_p!$B$43:$V$63,C68+1,B68+1)</f>
        <v>1.0024254313318266</v>
      </c>
      <c r="P68" s="4"/>
      <c r="Q68" s="66"/>
      <c r="R68" s="4"/>
    </row>
    <row r="69" spans="1:18">
      <c r="A69" s="4">
        <v>44</v>
      </c>
      <c r="B69" s="66">
        <f t="shared" si="0"/>
        <v>2</v>
      </c>
      <c r="C69" s="66">
        <f t="shared" si="1"/>
        <v>2</v>
      </c>
      <c r="D69" s="5">
        <f>B69*Device!$C$2*10</f>
        <v>0.1</v>
      </c>
      <c r="E69" s="5">
        <f>C69*Device!$F$2*10000</f>
        <v>18</v>
      </c>
      <c r="F69" s="5">
        <f>INDEX(Phi_n!$B$3:$V$23,C69+1,B69+1)</f>
        <v>-0.54277569158183403</v>
      </c>
      <c r="G69" s="5">
        <f>INDEX(Phi_p!$B$3:$V$23,C69+1,B69+1)</f>
        <v>4.0174356097505961E-3</v>
      </c>
      <c r="H69" s="5">
        <f>INDEX(Psi!$B$3:$V$23,C69+1,B69+1)</f>
        <v>3.9503761783954055E-3</v>
      </c>
      <c r="I69" s="5">
        <f>INDEX(Phi_n!$B$43:$V$63,C69+1,B69+1)</f>
        <v>2.6137419731990666E-3</v>
      </c>
      <c r="J69" s="5">
        <f>INDEX(Phi_p!$B$43:$V$63,C69+1,B69+1)</f>
        <v>1.0026137419732009</v>
      </c>
      <c r="P69" s="4"/>
      <c r="Q69" s="66"/>
      <c r="R69" s="4"/>
    </row>
    <row r="70" spans="1:18">
      <c r="A70" s="4">
        <v>45</v>
      </c>
      <c r="B70" s="66">
        <f t="shared" si="0"/>
        <v>3</v>
      </c>
      <c r="C70" s="66">
        <f t="shared" si="1"/>
        <v>2</v>
      </c>
      <c r="D70" s="5">
        <f>B70*Device!$C$2*10</f>
        <v>0.15</v>
      </c>
      <c r="E70" s="5">
        <f>C70*Device!$F$2*10000</f>
        <v>18</v>
      </c>
      <c r="F70" s="5">
        <f>INDEX(Phi_n!$B$3:$V$23,C70+1,B70+1)</f>
        <v>-0.54371247744289142</v>
      </c>
      <c r="G70" s="5">
        <f>INDEX(Phi_p!$B$3:$V$23,C70+1,B70+1)</f>
        <v>4.5946768924607969E-3</v>
      </c>
      <c r="H70" s="5">
        <f>INDEX(Psi!$B$3:$V$23,C70+1,B70+1)</f>
        <v>4.5235634054455144E-3</v>
      </c>
      <c r="I70" s="5">
        <f>INDEX(Phi_n!$B$43:$V$63,C70+1,B70+1)</f>
        <v>2.7719736838715714E-3</v>
      </c>
      <c r="J70" s="5">
        <f>INDEX(Phi_p!$B$43:$V$63,C70+1,B70+1)</f>
        <v>1.0027719736838714</v>
      </c>
      <c r="P70" s="4"/>
      <c r="Q70" s="66"/>
      <c r="R70" s="4"/>
    </row>
    <row r="71" spans="1:18">
      <c r="A71" s="4">
        <v>46</v>
      </c>
      <c r="B71" s="66">
        <f t="shared" si="0"/>
        <v>4</v>
      </c>
      <c r="C71" s="66">
        <f t="shared" si="1"/>
        <v>2</v>
      </c>
      <c r="D71" s="5">
        <f>B71*Device!$C$2*10</f>
        <v>0.2</v>
      </c>
      <c r="E71" s="5">
        <f>C71*Device!$F$2*10000</f>
        <v>18</v>
      </c>
      <c r="F71" s="5">
        <f>INDEX(Phi_n!$B$3:$V$23,C71+1,B71+1)</f>
        <v>-0.54446383950582267</v>
      </c>
      <c r="G71" s="5">
        <f>INDEX(Phi_p!$B$3:$V$23,C71+1,B71+1)</f>
        <v>5.1882441182325495E-3</v>
      </c>
      <c r="H71" s="5">
        <f>INDEX(Psi!$B$3:$V$23,C71+1,B71+1)</f>
        <v>5.1133251558280069E-3</v>
      </c>
      <c r="I71" s="5">
        <f>INDEX(Phi_n!$B$43:$V$63,C71+1,B71+1)</f>
        <v>2.9205259110355944E-3</v>
      </c>
      <c r="J71" s="5">
        <f>INDEX(Phi_p!$B$43:$V$63,C71+1,B71+1)</f>
        <v>1.002920525911035</v>
      </c>
      <c r="P71" s="4"/>
      <c r="Q71" s="66"/>
      <c r="R71" s="4"/>
    </row>
    <row r="72" spans="1:18">
      <c r="A72" s="4">
        <v>47</v>
      </c>
      <c r="B72" s="66">
        <f t="shared" si="0"/>
        <v>5</v>
      </c>
      <c r="C72" s="66">
        <f t="shared" si="1"/>
        <v>2</v>
      </c>
      <c r="D72" s="5">
        <f>B72*Device!$C$2*10</f>
        <v>0.25</v>
      </c>
      <c r="E72" s="5">
        <f>C72*Device!$F$2*10000</f>
        <v>18</v>
      </c>
      <c r="F72" s="5">
        <f>INDEX(Phi_n!$B$3:$V$23,C72+1,B72+1)</f>
        <v>-0.54516180121029578</v>
      </c>
      <c r="G72" s="5">
        <f>INDEX(Phi_p!$B$3:$V$23,C72+1,B72+1)</f>
        <v>5.73587314592525E-3</v>
      </c>
      <c r="H72" s="5">
        <f>INDEX(Psi!$B$3:$V$23,C72+1,B72+1)</f>
        <v>5.6572492166963853E-3</v>
      </c>
      <c r="I72" s="5">
        <f>INDEX(Phi_n!$B$43:$V$63,C72+1,B72+1)</f>
        <v>3.0651757837868859E-3</v>
      </c>
      <c r="J72" s="5">
        <f>INDEX(Phi_p!$B$43:$V$63,C72+1,B72+1)</f>
        <v>1.0030651757837885</v>
      </c>
      <c r="P72" s="4"/>
      <c r="Q72" s="66"/>
      <c r="R72" s="4"/>
    </row>
    <row r="73" spans="1:18">
      <c r="A73" s="4">
        <v>48</v>
      </c>
      <c r="B73" s="66">
        <f t="shared" si="0"/>
        <v>6</v>
      </c>
      <c r="C73" s="66">
        <f t="shared" si="1"/>
        <v>2</v>
      </c>
      <c r="D73" s="5">
        <f>B73*Device!$C$2*10</f>
        <v>0.3</v>
      </c>
      <c r="E73" s="5">
        <f>C73*Device!$F$2*10000</f>
        <v>18</v>
      </c>
      <c r="F73" s="5">
        <f>INDEX(Phi_n!$B$3:$V$23,C73+1,B73+1)</f>
        <v>-0.54581636574442549</v>
      </c>
      <c r="G73" s="5">
        <f>INDEX(Phi_p!$B$3:$V$23,C73+1,B73+1)</f>
        <v>6.2033377774903106E-3</v>
      </c>
      <c r="H73" s="5">
        <f>INDEX(Psi!$B$3:$V$23,C73+1,B73+1)</f>
        <v>6.1212205516862246E-3</v>
      </c>
      <c r="I73" s="5">
        <f>INDEX(Phi_n!$B$43:$V$63,C73+1,B73+1)</f>
        <v>3.2015807035731063E-3</v>
      </c>
      <c r="J73" s="5">
        <f>INDEX(Phi_p!$B$43:$V$63,C73+1,B73+1)</f>
        <v>1.0032015807035737</v>
      </c>
      <c r="P73" s="4"/>
      <c r="Q73" s="66"/>
      <c r="R73" s="4"/>
    </row>
    <row r="74" spans="1:18">
      <c r="A74" s="4">
        <v>49</v>
      </c>
      <c r="B74" s="66">
        <f t="shared" si="0"/>
        <v>7</v>
      </c>
      <c r="C74" s="66">
        <f t="shared" si="1"/>
        <v>2</v>
      </c>
      <c r="D74" s="5">
        <f>B74*Device!$C$2*10</f>
        <v>0.35000000000000003</v>
      </c>
      <c r="E74" s="5">
        <f>C74*Device!$F$2*10000</f>
        <v>18</v>
      </c>
      <c r="F74" s="5">
        <f>INDEX(Phi_n!$B$3:$V$23,C74+1,B74+1)</f>
        <v>-0.54644260770715791</v>
      </c>
      <c r="G74" s="5">
        <f>INDEX(Phi_p!$B$3:$V$23,C74+1,B74+1)</f>
        <v>6.5751635846980011E-3</v>
      </c>
      <c r="H74" s="5">
        <f>INDEX(Psi!$B$3:$V$23,C74+1,B74+1)</f>
        <v>6.4898094225196044E-3</v>
      </c>
      <c r="I74" s="5">
        <f>INDEX(Phi_n!$B$43:$V$63,C74+1,B74+1)</f>
        <v>3.3279919248882313E-3</v>
      </c>
      <c r="J74" s="5">
        <f>INDEX(Phi_p!$B$43:$V$63,C74+1,B74+1)</f>
        <v>1.0033279919248894</v>
      </c>
      <c r="P74" s="4"/>
      <c r="Q74" s="66"/>
      <c r="R74" s="4"/>
    </row>
    <row r="75" spans="1:18">
      <c r="A75" s="4">
        <v>50</v>
      </c>
      <c r="B75" s="66">
        <f t="shared" si="0"/>
        <v>8</v>
      </c>
      <c r="C75" s="66">
        <f t="shared" si="1"/>
        <v>2</v>
      </c>
      <c r="D75" s="5">
        <f>B75*Device!$C$2*10</f>
        <v>0.4</v>
      </c>
      <c r="E75" s="5">
        <f>C75*Device!$F$2*10000</f>
        <v>18</v>
      </c>
      <c r="F75" s="5">
        <f>INDEX(Phi_n!$B$3:$V$23,C75+1,B75+1)</f>
        <v>-0.54703902667507676</v>
      </c>
      <c r="G75" s="5">
        <f>INDEX(Phi_p!$B$3:$V$23,C75+1,B75+1)</f>
        <v>6.8445735774642193E-3</v>
      </c>
      <c r="H75" s="5">
        <f>INDEX(Psi!$B$3:$V$23,C75+1,B75+1)</f>
        <v>6.7563087068511314E-3</v>
      </c>
      <c r="I75" s="5">
        <f>INDEX(Phi_n!$B$43:$V$63,C75+1,B75+1)</f>
        <v>3.441676654249192E-3</v>
      </c>
      <c r="J75" s="5">
        <f>INDEX(Phi_p!$B$43:$V$63,C75+1,B75+1)</f>
        <v>1.0034416766542502</v>
      </c>
      <c r="P75" s="4"/>
      <c r="Q75" s="66"/>
      <c r="R75" s="4"/>
    </row>
    <row r="76" spans="1:18">
      <c r="A76" s="4">
        <v>51</v>
      </c>
      <c r="B76" s="66">
        <f t="shared" si="0"/>
        <v>9</v>
      </c>
      <c r="C76" s="66">
        <f t="shared" si="1"/>
        <v>2</v>
      </c>
      <c r="D76" s="5">
        <f>B76*Device!$C$2*10</f>
        <v>0.44999999999999996</v>
      </c>
      <c r="E76" s="5">
        <f>C76*Device!$F$2*10000</f>
        <v>18</v>
      </c>
      <c r="F76" s="5">
        <f>INDEX(Phi_n!$B$3:$V$23,C76+1,B76+1)</f>
        <v>-0.5476083491379109</v>
      </c>
      <c r="G76" s="5">
        <f>INDEX(Phi_p!$B$3:$V$23,C76+1,B76+1)</f>
        <v>7.0088960725860489E-3</v>
      </c>
      <c r="H76" s="5">
        <f>INDEX(Psi!$B$3:$V$23,C76+1,B76+1)</f>
        <v>6.9180877212209908E-3</v>
      </c>
      <c r="I76" s="5">
        <f>INDEX(Phi_n!$B$43:$V$63,C76+1,B76+1)</f>
        <v>3.54102896793391E-3</v>
      </c>
      <c r="J76" s="5">
        <f>INDEX(Phi_p!$B$43:$V$63,C76+1,B76+1)</f>
        <v>1.0035410289679336</v>
      </c>
      <c r="P76" s="4"/>
      <c r="Q76" s="66"/>
      <c r="R76" s="4"/>
    </row>
    <row r="77" spans="1:18">
      <c r="A77" s="4">
        <v>52</v>
      </c>
      <c r="B77" s="66">
        <f t="shared" si="0"/>
        <v>10</v>
      </c>
      <c r="C77" s="66">
        <f t="shared" si="1"/>
        <v>2</v>
      </c>
      <c r="D77" s="5">
        <f>B77*Device!$C$2*10</f>
        <v>0.5</v>
      </c>
      <c r="E77" s="5">
        <f>C77*Device!$F$2*10000</f>
        <v>18</v>
      </c>
      <c r="F77" s="5">
        <f>INDEX(Phi_n!$B$3:$V$23,C77+1,B77+1)</f>
        <v>-0.54814755706714469</v>
      </c>
      <c r="G77" s="5">
        <f>INDEX(Phi_p!$B$3:$V$23,C77+1,B77+1)</f>
        <v>7.0671202214202073E-3</v>
      </c>
      <c r="H77" s="5">
        <f>INDEX(Psi!$B$3:$V$23,C77+1,B77+1)</f>
        <v>6.9741868695442208E-3</v>
      </c>
      <c r="I77" s="5">
        <f>INDEX(Phi_n!$B$43:$V$63,C77+1,B77+1)</f>
        <v>3.62404233499521E-3</v>
      </c>
      <c r="J77" s="5">
        <f>INDEX(Phi_p!$B$43:$V$63,C77+1,B77+1)</f>
        <v>1.0036240423349951</v>
      </c>
      <c r="P77" s="4"/>
      <c r="Q77" s="66"/>
      <c r="R77" s="4"/>
    </row>
    <row r="78" spans="1:18">
      <c r="A78" s="4">
        <v>53</v>
      </c>
      <c r="B78" s="66">
        <f t="shared" si="0"/>
        <v>11</v>
      </c>
      <c r="C78" s="66">
        <f t="shared" si="1"/>
        <v>2</v>
      </c>
      <c r="D78" s="5">
        <f>B78*Device!$C$2*10</f>
        <v>0.55000000000000004</v>
      </c>
      <c r="E78" s="5">
        <f>C78*Device!$F$2*10000</f>
        <v>18</v>
      </c>
      <c r="F78" s="5">
        <f>INDEX(Phi_n!$B$3:$V$23,C78+1,B78+1)</f>
        <v>-0.54865671835318708</v>
      </c>
      <c r="G78" s="5">
        <f>INDEX(Phi_p!$B$3:$V$23,C78+1,B78+1)</f>
        <v>7.0191241072458154E-3</v>
      </c>
      <c r="H78" s="5">
        <f>INDEX(Psi!$B$3:$V$23,C78+1,B78+1)</f>
        <v>6.924516680646713E-3</v>
      </c>
      <c r="I78" s="5">
        <f>INDEX(Phi_n!$B$43:$V$63,C78+1,B78+1)</f>
        <v>3.6894450747665089E-3</v>
      </c>
      <c r="J78" s="5">
        <f>INDEX(Phi_p!$B$43:$V$63,C78+1,B78+1)</f>
        <v>1.0036894450747673</v>
      </c>
      <c r="P78" s="4"/>
      <c r="Q78" s="66"/>
      <c r="R78" s="4"/>
    </row>
    <row r="79" spans="1:18">
      <c r="A79" s="4">
        <v>54</v>
      </c>
      <c r="B79" s="66">
        <f t="shared" si="0"/>
        <v>12</v>
      </c>
      <c r="C79" s="66">
        <f t="shared" si="1"/>
        <v>2</v>
      </c>
      <c r="D79" s="5">
        <f>B79*Device!$C$2*10</f>
        <v>0.6</v>
      </c>
      <c r="E79" s="5">
        <f>C79*Device!$F$2*10000</f>
        <v>18</v>
      </c>
      <c r="F79" s="5">
        <f>INDEX(Phi_n!$B$3:$V$23,C79+1,B79+1)</f>
        <v>-0.54913294606940488</v>
      </c>
      <c r="G79" s="5">
        <f>INDEX(Phi_p!$B$3:$V$23,C79+1,B79+1)</f>
        <v>6.8653385494497707E-3</v>
      </c>
      <c r="H79" s="5">
        <f>INDEX(Psi!$B$3:$V$23,C79+1,B79+1)</f>
        <v>6.76954284421447E-3</v>
      </c>
      <c r="I79" s="5">
        <f>INDEX(Phi_n!$B$43:$V$63,C79+1,B79+1)</f>
        <v>3.7358713226608386E-3</v>
      </c>
      <c r="J79" s="5">
        <f>INDEX(Phi_p!$B$43:$V$63,C79+1,B79+1)</f>
        <v>1.0037358713226603</v>
      </c>
      <c r="P79" s="4"/>
      <c r="Q79" s="66"/>
      <c r="R79" s="4"/>
    </row>
    <row r="80" spans="1:18">
      <c r="A80" s="4">
        <v>55</v>
      </c>
      <c r="B80" s="66">
        <f t="shared" si="0"/>
        <v>13</v>
      </c>
      <c r="C80" s="66">
        <f t="shared" si="1"/>
        <v>2</v>
      </c>
      <c r="D80" s="5">
        <f>B80*Device!$C$2*10</f>
        <v>0.65</v>
      </c>
      <c r="E80" s="5">
        <f>C80*Device!$F$2*10000</f>
        <v>18</v>
      </c>
      <c r="F80" s="5">
        <f>INDEX(Phi_n!$B$3:$V$23,C80+1,B80+1)</f>
        <v>-0.5495754051856474</v>
      </c>
      <c r="G80" s="5">
        <f>INDEX(Phi_p!$B$3:$V$23,C80+1,B80+1)</f>
        <v>6.6071058803591287E-3</v>
      </c>
      <c r="H80" s="5">
        <f>INDEX(Psi!$B$3:$V$23,C80+1,B80+1)</f>
        <v>6.5106246051428408E-3</v>
      </c>
      <c r="I80" s="5">
        <f>INDEX(Phi_n!$B$43:$V$63,C80+1,B80+1)</f>
        <v>3.7626576350050459E-3</v>
      </c>
      <c r="J80" s="5">
        <f>INDEX(Phi_p!$B$43:$V$63,C80+1,B80+1)</f>
        <v>1.0037626576350058</v>
      </c>
      <c r="P80" s="4"/>
      <c r="Q80" s="66"/>
      <c r="R80" s="4"/>
    </row>
    <row r="81" spans="1:18">
      <c r="A81" s="4">
        <v>56</v>
      </c>
      <c r="B81" s="66">
        <f t="shared" si="0"/>
        <v>14</v>
      </c>
      <c r="C81" s="66">
        <f t="shared" si="1"/>
        <v>2</v>
      </c>
      <c r="D81" s="5">
        <f>B81*Device!$C$2*10</f>
        <v>0.70000000000000007</v>
      </c>
      <c r="E81" s="5">
        <f>C81*Device!$F$2*10000</f>
        <v>18</v>
      </c>
      <c r="F81" s="5">
        <f>INDEX(Phi_n!$B$3:$V$23,C81+1,B81+1)</f>
        <v>-0.54998080866160759</v>
      </c>
      <c r="G81" s="5">
        <f>INDEX(Phi_p!$B$3:$V$23,C81+1,B81+1)</f>
        <v>6.2475909595969374E-3</v>
      </c>
      <c r="H81" s="5">
        <f>INDEX(Psi!$B$3:$V$23,C81+1,B81+1)</f>
        <v>6.1509381596613873E-3</v>
      </c>
      <c r="I81" s="5">
        <f>INDEX(Phi_n!$B$43:$V$63,C81+1,B81+1)</f>
        <v>3.7693594910900323E-3</v>
      </c>
      <c r="J81" s="5">
        <f>INDEX(Phi_p!$B$43:$V$63,C81+1,B81+1)</f>
        <v>1.0037693594910908</v>
      </c>
      <c r="P81" s="4"/>
      <c r="Q81" s="66"/>
      <c r="R81" s="4"/>
    </row>
    <row r="82" spans="1:18">
      <c r="A82" s="4">
        <v>57</v>
      </c>
      <c r="B82" s="66">
        <f t="shared" si="0"/>
        <v>15</v>
      </c>
      <c r="C82" s="66">
        <f t="shared" si="1"/>
        <v>2</v>
      </c>
      <c r="D82" s="5">
        <f>B82*Device!$C$2*10</f>
        <v>0.75</v>
      </c>
      <c r="E82" s="5">
        <f>C82*Device!$F$2*10000</f>
        <v>18</v>
      </c>
      <c r="F82" s="5">
        <f>INDEX(Phi_n!$B$3:$V$23,C82+1,B82+1)</f>
        <v>-0.55034642144675772</v>
      </c>
      <c r="G82" s="5">
        <f>INDEX(Phi_p!$B$3:$V$23,C82+1,B82+1)</f>
        <v>5.7942859863055135E-3</v>
      </c>
      <c r="H82" s="5">
        <f>INDEX(Psi!$B$3:$V$23,C82+1,B82+1)</f>
        <v>5.6979607034772697E-3</v>
      </c>
      <c r="I82" s="5">
        <f>INDEX(Phi_n!$B$43:$V$63,C82+1,B82+1)</f>
        <v>3.7565627008435518E-3</v>
      </c>
      <c r="J82" s="5">
        <f>INDEX(Phi_p!$B$43:$V$63,C82+1,B82+1)</f>
        <v>1.0037565627008427</v>
      </c>
      <c r="P82" s="4"/>
      <c r="Q82" s="66"/>
      <c r="R82" s="4"/>
    </row>
    <row r="83" spans="1:18">
      <c r="A83" s="4">
        <v>58</v>
      </c>
      <c r="B83" s="66">
        <f t="shared" si="0"/>
        <v>16</v>
      </c>
      <c r="C83" s="66">
        <f t="shared" si="1"/>
        <v>2</v>
      </c>
      <c r="D83" s="5">
        <f>B83*Device!$C$2*10</f>
        <v>0.8</v>
      </c>
      <c r="E83" s="5">
        <f>C83*Device!$F$2*10000</f>
        <v>18</v>
      </c>
      <c r="F83" s="5">
        <f>INDEX(Phi_n!$B$3:$V$23,C83+1,B83+1)</f>
        <v>-0.55066575725331501</v>
      </c>
      <c r="G83" s="5">
        <f>INDEX(Phi_p!$B$3:$V$23,C83+1,B83+1)</f>
        <v>5.2643290618926983E-3</v>
      </c>
      <c r="H83" s="5">
        <f>INDEX(Psi!$B$3:$V$23,C83+1,B83+1)</f>
        <v>5.1687859155534243E-3</v>
      </c>
      <c r="I83" s="5">
        <f>INDEX(Phi_n!$B$43:$V$63,C83+1,B83+1)</f>
        <v>3.7260036240437484E-3</v>
      </c>
      <c r="J83" s="5">
        <f>INDEX(Phi_p!$B$43:$V$63,C83+1,B83+1)</f>
        <v>1.0037260036240463</v>
      </c>
      <c r="P83" s="4"/>
      <c r="Q83" s="66"/>
      <c r="R83" s="4"/>
    </row>
    <row r="84" spans="1:18">
      <c r="A84" s="4">
        <v>59</v>
      </c>
      <c r="B84" s="66">
        <f t="shared" si="0"/>
        <v>17</v>
      </c>
      <c r="C84" s="66">
        <f t="shared" si="1"/>
        <v>2</v>
      </c>
      <c r="D84" s="5">
        <f>B84*Device!$C$2*10</f>
        <v>0.85000000000000009</v>
      </c>
      <c r="E84" s="5">
        <f>C84*Device!$F$2*10000</f>
        <v>18</v>
      </c>
      <c r="F84" s="5">
        <f>INDEX(Phi_n!$B$3:$V$23,C84+1,B84+1)</f>
        <v>-0.55093038581751697</v>
      </c>
      <c r="G84" s="5">
        <f>INDEX(Phi_p!$B$3:$V$23,C84+1,B84+1)</f>
        <v>4.6950888038517907E-3</v>
      </c>
      <c r="H84" s="5">
        <f>INDEX(Psi!$B$3:$V$23,C84+1,B84+1)</f>
        <v>4.6006656667198498E-3</v>
      </c>
      <c r="I84" s="5">
        <f>INDEX(Phi_n!$B$43:$V$63,C84+1,B84+1)</f>
        <v>3.6822450463669179E-3</v>
      </c>
      <c r="J84" s="5">
        <f>INDEX(Phi_p!$B$43:$V$63,C84+1,B84+1)</f>
        <v>1.0036822450463676</v>
      </c>
      <c r="P84" s="4"/>
      <c r="Q84" s="66"/>
      <c r="R84" s="4"/>
    </row>
    <row r="85" spans="1:18">
      <c r="A85" s="4">
        <v>60</v>
      </c>
      <c r="B85" s="66">
        <f t="shared" si="0"/>
        <v>18</v>
      </c>
      <c r="C85" s="66">
        <f t="shared" si="1"/>
        <v>2</v>
      </c>
      <c r="D85" s="5">
        <f>B85*Device!$C$2*10</f>
        <v>0.89999999999999991</v>
      </c>
      <c r="E85" s="5">
        <f>C85*Device!$F$2*10000</f>
        <v>18</v>
      </c>
      <c r="F85" s="5">
        <f>INDEX(Phi_n!$B$3:$V$23,C85+1,B85+1)</f>
        <v>-0.551127573037968</v>
      </c>
      <c r="G85" s="5">
        <f>INDEX(Phi_p!$B$3:$V$23,C85+1,B85+1)</f>
        <v>4.1585314180739479E-3</v>
      </c>
      <c r="H85" s="5">
        <f>INDEX(Psi!$B$3:$V$23,C85+1,B85+1)</f>
        <v>4.0653407200837103E-3</v>
      </c>
      <c r="I85" s="5">
        <f>INDEX(Phi_n!$B$43:$V$63,C85+1,B85+1)</f>
        <v>3.6340960539948011E-3</v>
      </c>
      <c r="J85" s="5">
        <f>INDEX(Phi_p!$B$43:$V$63,C85+1,B85+1)</f>
        <v>1.0036340960539962</v>
      </c>
      <c r="P85" s="4"/>
      <c r="Q85" s="66"/>
      <c r="R85" s="4"/>
    </row>
    <row r="86" spans="1:18">
      <c r="A86" s="4">
        <v>61</v>
      </c>
      <c r="B86" s="66">
        <f t="shared" si="0"/>
        <v>19</v>
      </c>
      <c r="C86" s="66">
        <f t="shared" si="1"/>
        <v>2</v>
      </c>
      <c r="D86" s="5">
        <f>B86*Device!$C$2*10</f>
        <v>0.95</v>
      </c>
      <c r="E86" s="5">
        <f>C86*Device!$F$2*10000</f>
        <v>18</v>
      </c>
      <c r="F86" s="5">
        <f>INDEX(Phi_n!$B$3:$V$23,C86+1,B86+1)</f>
        <v>-0.55124740367995961</v>
      </c>
      <c r="G86" s="5">
        <f>INDEX(Phi_p!$B$3:$V$23,C86+1,B86+1)</f>
        <v>3.7634891995812513E-3</v>
      </c>
      <c r="H86" s="5">
        <f>INDEX(Psi!$B$3:$V$23,C86+1,B86+1)</f>
        <v>3.6712861873446209E-3</v>
      </c>
      <c r="I86" s="5">
        <f>INDEX(Phi_n!$B$43:$V$63,C86+1,B86+1)</f>
        <v>3.5955107662052651E-3</v>
      </c>
      <c r="J86" s="5">
        <f>INDEX(Phi_p!$B$43:$V$63,C86+1,B86+1)</f>
        <v>1.0035955107662047</v>
      </c>
      <c r="P86" s="4"/>
      <c r="Q86" s="66"/>
      <c r="R86" s="4"/>
    </row>
    <row r="87" spans="1:18">
      <c r="A87" s="4">
        <v>62</v>
      </c>
      <c r="B87" s="66">
        <f t="shared" si="0"/>
        <v>20</v>
      </c>
      <c r="C87" s="66">
        <f t="shared" si="1"/>
        <v>2</v>
      </c>
      <c r="D87" s="5">
        <f>B87*Device!$C$2*10</f>
        <v>1</v>
      </c>
      <c r="E87" s="5">
        <f>C87*Device!$F$2*10000</f>
        <v>18</v>
      </c>
      <c r="F87" s="5">
        <f>INDEX(Phi_n!$B$3:$V$23,C87+1,B87+1)</f>
        <v>-0.55128667148331045</v>
      </c>
      <c r="G87" s="5">
        <f>INDEX(Phi_p!$B$3:$V$23,C87+1,B87+1)</f>
        <v>3.6170029535416096E-3</v>
      </c>
      <c r="H87" s="5">
        <f>INDEX(Psi!$B$3:$V$23,C87+1,B87+1)</f>
        <v>3.5251819048772058E-3</v>
      </c>
      <c r="I87" s="5">
        <f>INDEX(Phi_n!$B$43:$V$63,C87+1,B87+1)</f>
        <v>3.5805892373373927E-3</v>
      </c>
      <c r="J87" s="5">
        <f>INDEX(Phi_p!$B$43:$V$63,C87+1,B87+1)</f>
        <v>1.0035805892373379</v>
      </c>
      <c r="P87" s="4"/>
      <c r="Q87" s="66"/>
      <c r="R87" s="4"/>
    </row>
    <row r="88" spans="1:18">
      <c r="A88" s="4">
        <v>63</v>
      </c>
      <c r="B88" s="66">
        <f t="shared" si="0"/>
        <v>0</v>
      </c>
      <c r="C88" s="66">
        <f t="shared" si="1"/>
        <v>3</v>
      </c>
      <c r="D88" s="5">
        <f>B88*Device!$C$2*10</f>
        <v>0</v>
      </c>
      <c r="E88" s="5">
        <f>C88*Device!$F$2*10000</f>
        <v>27</v>
      </c>
      <c r="F88" s="5">
        <f>INDEX(Phi_n!$B$3:$V$23,C88+1,B88+1)</f>
        <v>-0.54210637190003763</v>
      </c>
      <c r="G88" s="5">
        <f>INDEX(Phi_p!$B$3:$V$23,C88+1,B88+1)</f>
        <v>3.3036095113066991E-3</v>
      </c>
      <c r="H88" s="5">
        <f>INDEX(Psi!$B$3:$V$23,C88+1,B88+1)</f>
        <v>3.2400520807490214E-3</v>
      </c>
      <c r="I88" s="5">
        <f>INDEX(Phi_n!$B$43:$V$63,C88+1,B88+1)</f>
        <v>2.4770773247485239E-3</v>
      </c>
      <c r="J88" s="5">
        <f>INDEX(Phi_p!$B$43:$V$63,C88+1,B88+1)</f>
        <v>1.0024770773247489</v>
      </c>
      <c r="P88" s="4"/>
      <c r="Q88" s="66"/>
      <c r="R88" s="4"/>
    </row>
    <row r="89" spans="1:18">
      <c r="A89" s="4">
        <v>64</v>
      </c>
      <c r="B89" s="66">
        <f t="shared" si="0"/>
        <v>1</v>
      </c>
      <c r="C89" s="66">
        <f t="shared" si="1"/>
        <v>3</v>
      </c>
      <c r="D89" s="5">
        <f>B89*Device!$C$2*10</f>
        <v>0.05</v>
      </c>
      <c r="E89" s="5">
        <f>C89*Device!$F$2*10000</f>
        <v>27</v>
      </c>
      <c r="F89" s="5">
        <f>INDEX(Phi_n!$B$3:$V$23,C89+1,B89+1)</f>
        <v>-0.54284102890213237</v>
      </c>
      <c r="G89" s="5">
        <f>INDEX(Phi_p!$B$3:$V$23,C89+1,B89+1)</f>
        <v>3.4878533149207279E-3</v>
      </c>
      <c r="H89" s="5">
        <f>INDEX(Psi!$B$3:$V$23,C89+1,B89+1)</f>
        <v>3.4219902320024509E-3</v>
      </c>
      <c r="I89" s="5">
        <f>INDEX(Phi_n!$B$43:$V$63,C89+1,B89+1)</f>
        <v>2.5670526989872555E-3</v>
      </c>
      <c r="J89" s="5">
        <f>INDEX(Phi_p!$B$43:$V$63,C89+1,B89+1)</f>
        <v>1.0025670526989876</v>
      </c>
      <c r="P89" s="4"/>
      <c r="Q89" s="66"/>
      <c r="R89" s="4"/>
    </row>
    <row r="90" spans="1:18">
      <c r="A90" s="4">
        <v>65</v>
      </c>
      <c r="B90" s="66">
        <f t="shared" ref="B90:B153" si="2">MOD(A90,21)</f>
        <v>2</v>
      </c>
      <c r="C90" s="66">
        <f t="shared" ref="C90:C153" si="3">FLOOR(A90/21,1)</f>
        <v>3</v>
      </c>
      <c r="D90" s="5">
        <f>B90*Device!$C$2*10</f>
        <v>0.1</v>
      </c>
      <c r="E90" s="5">
        <f>C90*Device!$F$2*10000</f>
        <v>27</v>
      </c>
      <c r="F90" s="5">
        <f>INDEX(Phi_n!$B$3:$V$23,C90+1,B90+1)</f>
        <v>-0.54418199504316533</v>
      </c>
      <c r="G90" s="5">
        <f>INDEX(Phi_p!$B$3:$V$23,C90+1,B90+1)</f>
        <v>3.9502677509180547E-3</v>
      </c>
      <c r="H90" s="5">
        <f>INDEX(Psi!$B$3:$V$23,C90+1,B90+1)</f>
        <v>3.8796347618808703E-3</v>
      </c>
      <c r="I90" s="5">
        <f>INDEX(Phi_n!$B$43:$V$63,C90+1,B90+1)</f>
        <v>2.7532183160289508E-3</v>
      </c>
      <c r="J90" s="5">
        <f>INDEX(Phi_p!$B$43:$V$63,C90+1,B90+1)</f>
        <v>1.0027532183160297</v>
      </c>
      <c r="P90" s="4"/>
      <c r="Q90" s="66"/>
      <c r="R90" s="4"/>
    </row>
    <row r="91" spans="1:18">
      <c r="A91" s="4">
        <v>66</v>
      </c>
      <c r="B91" s="66">
        <f t="shared" si="2"/>
        <v>3</v>
      </c>
      <c r="C91" s="66">
        <f t="shared" si="3"/>
        <v>3</v>
      </c>
      <c r="D91" s="5">
        <f>B91*Device!$C$2*10</f>
        <v>0.15</v>
      </c>
      <c r="E91" s="5">
        <f>C91*Device!$F$2*10000</f>
        <v>27</v>
      </c>
      <c r="F91" s="5">
        <f>INDEX(Phi_n!$B$3:$V$23,C91+1,B91+1)</f>
        <v>-0.54508487570106279</v>
      </c>
      <c r="G91" s="5">
        <f>INDEX(Phi_p!$B$3:$V$23,C91+1,B91+1)</f>
        <v>4.5340655120568946E-3</v>
      </c>
      <c r="H91" s="5">
        <f>INDEX(Psi!$B$3:$V$23,C91+1,B91+1)</f>
        <v>4.4592427193231509E-3</v>
      </c>
      <c r="I91" s="5">
        <f>INDEX(Phi_n!$B$43:$V$63,C91+1,B91+1)</f>
        <v>2.9167715180310012E-3</v>
      </c>
      <c r="J91" s="5">
        <f>INDEX(Phi_p!$B$43:$V$63,C91+1,B91+1)</f>
        <v>1.0029167715180314</v>
      </c>
      <c r="P91" s="4"/>
      <c r="Q91" s="66"/>
      <c r="R91" s="4"/>
    </row>
    <row r="92" spans="1:18">
      <c r="A92" s="4">
        <v>67</v>
      </c>
      <c r="B92" s="66">
        <f t="shared" si="2"/>
        <v>4</v>
      </c>
      <c r="C92" s="66">
        <f t="shared" si="3"/>
        <v>3</v>
      </c>
      <c r="D92" s="5">
        <f>B92*Device!$C$2*10</f>
        <v>0.2</v>
      </c>
      <c r="E92" s="5">
        <f>C92*Device!$F$2*10000</f>
        <v>27</v>
      </c>
      <c r="F92" s="5">
        <f>INDEX(Phi_n!$B$3:$V$23,C92+1,B92+1)</f>
        <v>-0.54578722153328907</v>
      </c>
      <c r="G92" s="5">
        <f>INDEX(Phi_p!$B$3:$V$23,C92+1,B92+1)</f>
        <v>5.1328362282408923E-3</v>
      </c>
      <c r="H92" s="5">
        <f>INDEX(Psi!$B$3:$V$23,C92+1,B92+1)</f>
        <v>5.0541440785306655E-3</v>
      </c>
      <c r="I92" s="5">
        <f>INDEX(Phi_n!$B$43:$V$63,C92+1,B92+1)</f>
        <v>3.0678394536967635E-3</v>
      </c>
      <c r="J92" s="5">
        <f>INDEX(Phi_p!$B$43:$V$63,C92+1,B92+1)</f>
        <v>1.0030678394536974</v>
      </c>
      <c r="P92" s="4"/>
      <c r="Q92" s="66"/>
      <c r="R92" s="4"/>
    </row>
    <row r="93" spans="1:18">
      <c r="A93" s="4">
        <v>68</v>
      </c>
      <c r="B93" s="66">
        <f t="shared" si="2"/>
        <v>5</v>
      </c>
      <c r="C93" s="66">
        <f t="shared" si="3"/>
        <v>3</v>
      </c>
      <c r="D93" s="5">
        <f>B93*Device!$C$2*10</f>
        <v>0.25</v>
      </c>
      <c r="E93" s="5">
        <f>C93*Device!$F$2*10000</f>
        <v>27</v>
      </c>
      <c r="F93" s="5">
        <f>INDEX(Phi_n!$B$3:$V$23,C93+1,B93+1)</f>
        <v>-0.54642796317944009</v>
      </c>
      <c r="G93" s="5">
        <f>INDEX(Phi_p!$B$3:$V$23,C93+1,B93+1)</f>
        <v>5.6831683594784719E-3</v>
      </c>
      <c r="H93" s="5">
        <f>INDEX(Psi!$B$3:$V$23,C93+1,B93+1)</f>
        <v>5.6007597686467047E-3</v>
      </c>
      <c r="I93" s="5">
        <f>INDEX(Phi_n!$B$43:$V$63,C93+1,B93+1)</f>
        <v>3.2129586527321423E-3</v>
      </c>
      <c r="J93" s="5">
        <f>INDEX(Phi_p!$B$43:$V$63,C93+1,B93+1)</f>
        <v>1.0032129586527319</v>
      </c>
      <c r="P93" s="4"/>
      <c r="Q93" s="66"/>
      <c r="R93" s="4"/>
    </row>
    <row r="94" spans="1:18">
      <c r="A94" s="4">
        <v>69</v>
      </c>
      <c r="B94" s="66">
        <f t="shared" si="2"/>
        <v>6</v>
      </c>
      <c r="C94" s="66">
        <f t="shared" si="3"/>
        <v>3</v>
      </c>
      <c r="D94" s="5">
        <f>B94*Device!$C$2*10</f>
        <v>0.3</v>
      </c>
      <c r="E94" s="5">
        <f>C94*Device!$F$2*10000</f>
        <v>27</v>
      </c>
      <c r="F94" s="5">
        <f>INDEX(Phi_n!$B$3:$V$23,C94+1,B94+1)</f>
        <v>-0.54702660968096473</v>
      </c>
      <c r="G94" s="5">
        <f>INDEX(Phi_p!$B$3:$V$23,C94+1,B94+1)</f>
        <v>6.1518981159949171E-3</v>
      </c>
      <c r="H94" s="5">
        <f>INDEX(Psi!$B$3:$V$23,C94+1,B94+1)</f>
        <v>6.0660109116467704E-3</v>
      </c>
      <c r="I94" s="5">
        <f>INDEX(Phi_n!$B$43:$V$63,C94+1,B94+1)</f>
        <v>3.3488102074216296E-3</v>
      </c>
      <c r="J94" s="5">
        <f>INDEX(Phi_p!$B$43:$V$63,C94+1,B94+1)</f>
        <v>1.0033488102074231</v>
      </c>
      <c r="P94" s="4"/>
      <c r="Q94" s="66"/>
      <c r="R94" s="4"/>
    </row>
    <row r="95" spans="1:18">
      <c r="A95" s="4">
        <v>70</v>
      </c>
      <c r="B95" s="66">
        <f t="shared" si="2"/>
        <v>7</v>
      </c>
      <c r="C95" s="66">
        <f t="shared" si="3"/>
        <v>3</v>
      </c>
      <c r="D95" s="5">
        <f>B95*Device!$C$2*10</f>
        <v>0.35000000000000003</v>
      </c>
      <c r="E95" s="5">
        <f>C95*Device!$F$2*10000</f>
        <v>27</v>
      </c>
      <c r="F95" s="5">
        <f>INDEX(Phi_n!$B$3:$V$23,C95+1,B95+1)</f>
        <v>-0.54760058233932696</v>
      </c>
      <c r="G95" s="5">
        <f>INDEX(Phi_p!$B$3:$V$23,C95+1,B95+1)</f>
        <v>6.524280978923774E-3</v>
      </c>
      <c r="H95" s="5">
        <f>INDEX(Psi!$B$3:$V$23,C95+1,B95+1)</f>
        <v>6.4351875908196512E-3</v>
      </c>
      <c r="I95" s="5">
        <f>INDEX(Phi_n!$B$43:$V$63,C95+1,B95+1)</f>
        <v>3.4740387557111573E-3</v>
      </c>
      <c r="J95" s="5">
        <f>INDEX(Phi_p!$B$43:$V$63,C95+1,B95+1)</f>
        <v>1.0034740387557115</v>
      </c>
      <c r="P95" s="4"/>
      <c r="Q95" s="66"/>
      <c r="R95" s="4"/>
    </row>
    <row r="96" spans="1:18">
      <c r="A96" s="4">
        <v>71</v>
      </c>
      <c r="B96" s="66">
        <f t="shared" si="2"/>
        <v>8</v>
      </c>
      <c r="C96" s="66">
        <f t="shared" si="3"/>
        <v>3</v>
      </c>
      <c r="D96" s="5">
        <f>B96*Device!$C$2*10</f>
        <v>0.4</v>
      </c>
      <c r="E96" s="5">
        <f>C96*Device!$F$2*10000</f>
        <v>27</v>
      </c>
      <c r="F96" s="5">
        <f>INDEX(Phi_n!$B$3:$V$23,C96+1,B96+1)</f>
        <v>-0.54815077731098283</v>
      </c>
      <c r="G96" s="5">
        <f>INDEX(Phi_p!$B$3:$V$23,C96+1,B96+1)</f>
        <v>6.7939358072682992E-3</v>
      </c>
      <c r="H96" s="5">
        <f>INDEX(Psi!$B$3:$V$23,C96+1,B96+1)</f>
        <v>6.7019687453905817E-3</v>
      </c>
      <c r="I96" s="5">
        <f>INDEX(Phi_n!$B$43:$V$63,C96+1,B96+1)</f>
        <v>3.5862932639269107E-3</v>
      </c>
      <c r="J96" s="5">
        <f>INDEX(Phi_p!$B$43:$V$63,C96+1,B96+1)</f>
        <v>1.0035862932639268</v>
      </c>
      <c r="P96" s="4"/>
      <c r="Q96" s="66"/>
      <c r="R96" s="4"/>
    </row>
    <row r="97" spans="1:18">
      <c r="A97" s="4">
        <v>72</v>
      </c>
      <c r="B97" s="66">
        <f t="shared" si="2"/>
        <v>9</v>
      </c>
      <c r="C97" s="66">
        <f t="shared" si="3"/>
        <v>3</v>
      </c>
      <c r="D97" s="5">
        <f>B97*Device!$C$2*10</f>
        <v>0.44999999999999996</v>
      </c>
      <c r="E97" s="5">
        <f>C97*Device!$F$2*10000</f>
        <v>27</v>
      </c>
      <c r="F97" s="5">
        <f>INDEX(Phi_n!$B$3:$V$23,C97+1,B97+1)</f>
        <v>-0.54868029577966526</v>
      </c>
      <c r="G97" s="5">
        <f>INDEX(Phi_p!$B$3:$V$23,C97+1,B97+1)</f>
        <v>6.9583646267316656E-3</v>
      </c>
      <c r="H97" s="5">
        <f>INDEX(Psi!$B$3:$V$23,C97+1,B97+1)</f>
        <v>6.8638932790282842E-3</v>
      </c>
      <c r="I97" s="5">
        <f>INDEX(Phi_n!$B$43:$V$63,C97+1,B97+1)</f>
        <v>3.6841285862650478E-3</v>
      </c>
      <c r="J97" s="5">
        <f>INDEX(Phi_p!$B$43:$V$63,C97+1,B97+1)</f>
        <v>1.0036841285862639</v>
      </c>
      <c r="P97" s="4"/>
      <c r="Q97" s="66"/>
      <c r="R97" s="4"/>
    </row>
    <row r="98" spans="1:18">
      <c r="A98" s="4">
        <v>73</v>
      </c>
      <c r="B98" s="66">
        <f t="shared" si="2"/>
        <v>10</v>
      </c>
      <c r="C98" s="66">
        <f t="shared" si="3"/>
        <v>3</v>
      </c>
      <c r="D98" s="5">
        <f>B98*Device!$C$2*10</f>
        <v>0.5</v>
      </c>
      <c r="E98" s="5">
        <f>C98*Device!$F$2*10000</f>
        <v>27</v>
      </c>
      <c r="F98" s="5">
        <f>INDEX(Phi_n!$B$3:$V$23,C98+1,B98+1)</f>
        <v>-0.54918678414490651</v>
      </c>
      <c r="G98" s="5">
        <f>INDEX(Phi_p!$B$3:$V$23,C98+1,B98+1)</f>
        <v>7.0166242456829548E-3</v>
      </c>
      <c r="H98" s="5">
        <f>INDEX(Psi!$B$3:$V$23,C98+1,B98+1)</f>
        <v>6.9200648968858443E-3</v>
      </c>
      <c r="I98" s="5">
        <f>INDEX(Phi_n!$B$43:$V$63,C98+1,B98+1)</f>
        <v>3.7657081396395317E-3</v>
      </c>
      <c r="J98" s="5">
        <f>INDEX(Phi_p!$B$43:$V$63,C98+1,B98+1)</f>
        <v>1.0037657081396394</v>
      </c>
      <c r="P98" s="4"/>
      <c r="Q98" s="66"/>
      <c r="R98" s="4"/>
    </row>
    <row r="99" spans="1:18">
      <c r="A99" s="4">
        <v>74</v>
      </c>
      <c r="B99" s="66">
        <f t="shared" si="2"/>
        <v>11</v>
      </c>
      <c r="C99" s="66">
        <f t="shared" si="3"/>
        <v>3</v>
      </c>
      <c r="D99" s="5">
        <f>B99*Device!$C$2*10</f>
        <v>0.55000000000000004</v>
      </c>
      <c r="E99" s="5">
        <f>C99*Device!$F$2*10000</f>
        <v>27</v>
      </c>
      <c r="F99" s="5">
        <f>INDEX(Phi_n!$B$3:$V$23,C99+1,B99+1)</f>
        <v>-0.54967006956008513</v>
      </c>
      <c r="G99" s="5">
        <f>INDEX(Phi_p!$B$3:$V$23,C99+1,B99+1)</f>
        <v>6.9686142287175273E-3</v>
      </c>
      <c r="H99" s="5">
        <f>INDEX(Psi!$B$3:$V$23,C99+1,B99+1)</f>
        <v>6.8704143087074728E-3</v>
      </c>
      <c r="I99" s="5">
        <f>INDEX(Phi_n!$B$43:$V$63,C99+1,B99+1)</f>
        <v>3.8298109698218334E-3</v>
      </c>
      <c r="J99" s="5">
        <f>INDEX(Phi_p!$B$43:$V$63,C99+1,B99+1)</f>
        <v>1.0038298109698216</v>
      </c>
      <c r="P99" s="4"/>
      <c r="Q99" s="66"/>
      <c r="R99" s="4"/>
    </row>
    <row r="100" spans="1:18">
      <c r="A100" s="4">
        <v>75</v>
      </c>
      <c r="B100" s="66">
        <f t="shared" si="2"/>
        <v>12</v>
      </c>
      <c r="C100" s="66">
        <f t="shared" si="3"/>
        <v>3</v>
      </c>
      <c r="D100" s="5">
        <f>B100*Device!$C$2*10</f>
        <v>0.6</v>
      </c>
      <c r="E100" s="5">
        <f>C100*Device!$F$2*10000</f>
        <v>27</v>
      </c>
      <c r="F100" s="5">
        <f>INDEX(Phi_n!$B$3:$V$23,C100+1,B100+1)</f>
        <v>-0.55012728230911534</v>
      </c>
      <c r="G100" s="5">
        <f>INDEX(Phi_p!$B$3:$V$23,C100+1,B100+1)</f>
        <v>6.8147384611154087E-3</v>
      </c>
      <c r="H100" s="5">
        <f>INDEX(Psi!$B$3:$V$23,C100+1,B100+1)</f>
        <v>6.7153788935414129E-3</v>
      </c>
      <c r="I100" s="5">
        <f>INDEX(Phi_n!$B$43:$V$63,C100+1,B100+1)</f>
        <v>3.8751249078836088E-3</v>
      </c>
      <c r="J100" s="5">
        <f>INDEX(Phi_p!$B$43:$V$63,C100+1,B100+1)</f>
        <v>1.0038751249078843</v>
      </c>
      <c r="P100" s="4"/>
      <c r="Q100" s="66"/>
      <c r="R100" s="4"/>
    </row>
    <row r="101" spans="1:18">
      <c r="A101" s="4">
        <v>76</v>
      </c>
      <c r="B101" s="66">
        <f t="shared" si="2"/>
        <v>13</v>
      </c>
      <c r="C101" s="66">
        <f t="shared" si="3"/>
        <v>3</v>
      </c>
      <c r="D101" s="5">
        <f>B101*Device!$C$2*10</f>
        <v>0.65</v>
      </c>
      <c r="E101" s="5">
        <f>C101*Device!$F$2*10000</f>
        <v>27</v>
      </c>
      <c r="F101" s="5">
        <f>INDEX(Phi_n!$B$3:$V$23,C101+1,B101+1)</f>
        <v>-0.55055699896863908</v>
      </c>
      <c r="G101" s="5">
        <f>INDEX(Phi_p!$B$3:$V$23,C101+1,B101+1)</f>
        <v>6.5562680135367616E-3</v>
      </c>
      <c r="H101" s="5">
        <f>INDEX(Psi!$B$3:$V$23,C101+1,B101+1)</f>
        <v>6.4562477748258598E-3</v>
      </c>
      <c r="I101" s="5">
        <f>INDEX(Phi_n!$B$43:$V$63,C101+1,B101+1)</f>
        <v>3.9009419514155087E-3</v>
      </c>
      <c r="J101" s="5">
        <f>INDEX(Phi_p!$B$43:$V$63,C101+1,B101+1)</f>
        <v>1.0039009419514164</v>
      </c>
      <c r="P101" s="4"/>
      <c r="Q101" s="66"/>
      <c r="R101" s="4"/>
    </row>
    <row r="102" spans="1:18">
      <c r="A102" s="4">
        <v>77</v>
      </c>
      <c r="B102" s="66">
        <f t="shared" si="2"/>
        <v>14</v>
      </c>
      <c r="C102" s="66">
        <f t="shared" si="3"/>
        <v>3</v>
      </c>
      <c r="D102" s="5">
        <f>B102*Device!$C$2*10</f>
        <v>0.70000000000000007</v>
      </c>
      <c r="E102" s="5">
        <f>C102*Device!$F$2*10000</f>
        <v>27</v>
      </c>
      <c r="F102" s="5">
        <f>INDEX(Phi_n!$B$3:$V$23,C102+1,B102+1)</f>
        <v>-0.5509554069931849</v>
      </c>
      <c r="G102" s="5">
        <f>INDEX(Phi_p!$B$3:$V$23,C102+1,B102+1)</f>
        <v>6.1961701068590251E-3</v>
      </c>
      <c r="H102" s="5">
        <f>INDEX(Psi!$B$3:$V$23,C102+1,B102+1)</f>
        <v>6.0960014701928363E-3</v>
      </c>
      <c r="I102" s="5">
        <f>INDEX(Phi_n!$B$43:$V$63,C102+1,B102+1)</f>
        <v>3.9067409890712829E-3</v>
      </c>
      <c r="J102" s="5">
        <f>INDEX(Phi_p!$B$43:$V$63,C102+1,B102+1)</f>
        <v>1.0039067409890707</v>
      </c>
      <c r="P102" s="4"/>
      <c r="Q102" s="66"/>
      <c r="R102" s="4"/>
    </row>
    <row r="103" spans="1:18">
      <c r="A103" s="4">
        <v>78</v>
      </c>
      <c r="B103" s="66">
        <f t="shared" si="2"/>
        <v>15</v>
      </c>
      <c r="C103" s="66">
        <f t="shared" si="3"/>
        <v>3</v>
      </c>
      <c r="D103" s="5">
        <f>B103*Device!$C$2*10</f>
        <v>0.75</v>
      </c>
      <c r="E103" s="5">
        <f>C103*Device!$F$2*10000</f>
        <v>27</v>
      </c>
      <c r="F103" s="5">
        <f>INDEX(Phi_n!$B$3:$V$23,C103+1,B103+1)</f>
        <v>-0.55131853056271973</v>
      </c>
      <c r="G103" s="5">
        <f>INDEX(Phi_p!$B$3:$V$23,C103+1,B103+1)</f>
        <v>5.7415197548066326E-3</v>
      </c>
      <c r="H103" s="5">
        <f>INDEX(Psi!$B$3:$V$23,C103+1,B103+1)</f>
        <v>5.6417052933825712E-3</v>
      </c>
      <c r="I103" s="5">
        <f>INDEX(Phi_n!$B$43:$V$63,C103+1,B103+1)</f>
        <v>3.8929007219589344E-3</v>
      </c>
      <c r="J103" s="5">
        <f>INDEX(Phi_p!$B$43:$V$63,C103+1,B103+1)</f>
        <v>1.0038929007219595</v>
      </c>
      <c r="P103" s="4"/>
      <c r="Q103" s="66"/>
      <c r="R103" s="4"/>
    </row>
    <row r="104" spans="1:18">
      <c r="A104" s="4">
        <v>79</v>
      </c>
      <c r="B104" s="66">
        <f t="shared" si="2"/>
        <v>16</v>
      </c>
      <c r="C104" s="66">
        <f t="shared" si="3"/>
        <v>3</v>
      </c>
      <c r="D104" s="5">
        <f>B104*Device!$C$2*10</f>
        <v>0.8</v>
      </c>
      <c r="E104" s="5">
        <f>C104*Device!$F$2*10000</f>
        <v>27</v>
      </c>
      <c r="F104" s="5">
        <f>INDEX(Phi_n!$B$3:$V$23,C104+1,B104+1)</f>
        <v>-0.55163830553915916</v>
      </c>
      <c r="G104" s="5">
        <f>INDEX(Phi_p!$B$3:$V$23,C104+1,B104+1)</f>
        <v>5.2085981619126361E-3</v>
      </c>
      <c r="H104" s="5">
        <f>INDEX(Psi!$B$3:$V$23,C104+1,B104+1)</f>
        <v>5.1096036816565046E-3</v>
      </c>
      <c r="I104" s="5">
        <f>INDEX(Phi_n!$B$43:$V$63,C104+1,B104+1)</f>
        <v>3.8608586769530539E-3</v>
      </c>
      <c r="J104" s="5">
        <f>INDEX(Phi_p!$B$43:$V$63,C104+1,B104+1)</f>
        <v>1.0038608586769537</v>
      </c>
      <c r="P104" s="4"/>
      <c r="Q104" s="66"/>
      <c r="R104" s="4"/>
    </row>
    <row r="105" spans="1:18">
      <c r="A105" s="4">
        <v>80</v>
      </c>
      <c r="B105" s="66">
        <f t="shared" si="2"/>
        <v>17</v>
      </c>
      <c r="C105" s="66">
        <f t="shared" si="3"/>
        <v>3</v>
      </c>
      <c r="D105" s="5">
        <f>B105*Device!$C$2*10</f>
        <v>0.85000000000000009</v>
      </c>
      <c r="E105" s="5">
        <f>C105*Device!$F$2*10000</f>
        <v>27</v>
      </c>
      <c r="F105" s="5">
        <f>INDEX(Phi_n!$B$3:$V$23,C105+1,B105+1)</f>
        <v>-0.55190382304563623</v>
      </c>
      <c r="G105" s="5">
        <f>INDEX(Phi_p!$B$3:$V$23,C105+1,B105+1)</f>
        <v>4.6335549566637576E-3</v>
      </c>
      <c r="H105" s="5">
        <f>INDEX(Psi!$B$3:$V$23,C105+1,B105+1)</f>
        <v>4.5357393198898451E-3</v>
      </c>
      <c r="I105" s="5">
        <f>INDEX(Phi_n!$B$43:$V$63,C105+1,B105+1)</f>
        <v>3.8147953184730016E-3</v>
      </c>
      <c r="J105" s="5">
        <f>INDEX(Phi_p!$B$43:$V$63,C105+1,B105+1)</f>
        <v>1.0038147953184726</v>
      </c>
      <c r="P105" s="4"/>
      <c r="Q105" s="66"/>
      <c r="R105" s="4"/>
    </row>
    <row r="106" spans="1:18">
      <c r="A106" s="4">
        <v>81</v>
      </c>
      <c r="B106" s="66">
        <f t="shared" si="2"/>
        <v>18</v>
      </c>
      <c r="C106" s="66">
        <f t="shared" si="3"/>
        <v>3</v>
      </c>
      <c r="D106" s="5">
        <f>B106*Device!$C$2*10</f>
        <v>0.89999999999999991</v>
      </c>
      <c r="E106" s="5">
        <f>C106*Device!$F$2*10000</f>
        <v>27</v>
      </c>
      <c r="F106" s="5">
        <f>INDEX(Phi_n!$B$3:$V$23,C106+1,B106+1)</f>
        <v>-0.55210014806611096</v>
      </c>
      <c r="G106" s="5">
        <f>INDEX(Phi_p!$B$3:$V$23,C106+1,B106+1)</f>
        <v>4.0879921458393444E-3</v>
      </c>
      <c r="H106" s="5">
        <f>INDEX(Psi!$B$3:$V$23,C106+1,B106+1)</f>
        <v>3.991489845996286E-3</v>
      </c>
      <c r="I106" s="5">
        <f>INDEX(Phi_n!$B$43:$V$63,C106+1,B106+1)</f>
        <v>3.7634791119952726E-3</v>
      </c>
      <c r="J106" s="5">
        <f>INDEX(Phi_p!$B$43:$V$63,C106+1,B106+1)</f>
        <v>1.0037634791119947</v>
      </c>
      <c r="P106" s="4"/>
      <c r="Q106" s="66"/>
      <c r="R106" s="4"/>
    </row>
    <row r="107" spans="1:18">
      <c r="A107" s="4">
        <v>82</v>
      </c>
      <c r="B107" s="66">
        <f t="shared" si="2"/>
        <v>19</v>
      </c>
      <c r="C107" s="66">
        <f t="shared" si="3"/>
        <v>3</v>
      </c>
      <c r="D107" s="5">
        <f>B107*Device!$C$2*10</f>
        <v>0.95</v>
      </c>
      <c r="E107" s="5">
        <f>C107*Device!$F$2*10000</f>
        <v>27</v>
      </c>
      <c r="F107" s="5">
        <f>INDEX(Phi_n!$B$3:$V$23,C107+1,B107+1)</f>
        <v>-0.55221704115942494</v>
      </c>
      <c r="G107" s="5">
        <f>INDEX(Phi_p!$B$3:$V$23,C107+1,B107+1)</f>
        <v>3.6839576080684288E-3</v>
      </c>
      <c r="H107" s="5">
        <f>INDEX(Psi!$B$3:$V$23,C107+1,B107+1)</f>
        <v>3.588521980153859E-3</v>
      </c>
      <c r="I107" s="5">
        <f>INDEX(Phi_n!$B$43:$V$63,C107+1,B107+1)</f>
        <v>3.7218028138875292E-3</v>
      </c>
      <c r="J107" s="5">
        <f>INDEX(Phi_p!$B$43:$V$63,C107+1,B107+1)</f>
        <v>1.0037218028138888</v>
      </c>
      <c r="P107" s="4"/>
      <c r="Q107" s="66"/>
      <c r="R107" s="4"/>
    </row>
    <row r="108" spans="1:18">
      <c r="A108" s="4">
        <v>83</v>
      </c>
      <c r="B108" s="66">
        <f t="shared" si="2"/>
        <v>20</v>
      </c>
      <c r="C108" s="66">
        <f t="shared" si="3"/>
        <v>3</v>
      </c>
      <c r="D108" s="5">
        <f>B108*Device!$C$2*10</f>
        <v>1</v>
      </c>
      <c r="E108" s="5">
        <f>C108*Device!$F$2*10000</f>
        <v>27</v>
      </c>
      <c r="F108" s="5">
        <f>INDEX(Phi_n!$B$3:$V$23,C108+1,B108+1)</f>
        <v>-0.55225456944360019</v>
      </c>
      <c r="G108" s="5">
        <f>INDEX(Phi_p!$B$3:$V$23,C108+1,B108+1)</f>
        <v>3.5337583571979406E-3</v>
      </c>
      <c r="H108" s="5">
        <f>INDEX(Psi!$B$3:$V$23,C108+1,B108+1)</f>
        <v>3.438738068679891E-3</v>
      </c>
      <c r="I108" s="5">
        <f>INDEX(Phi_n!$B$43:$V$63,C108+1,B108+1)</f>
        <v>3.7055754165381395E-3</v>
      </c>
      <c r="J108" s="5">
        <f>INDEX(Phi_p!$B$43:$V$63,C108+1,B108+1)</f>
        <v>1.0037055754165389</v>
      </c>
      <c r="P108" s="4"/>
      <c r="Q108" s="66"/>
      <c r="R108" s="4"/>
    </row>
    <row r="109" spans="1:18">
      <c r="A109" s="4">
        <v>84</v>
      </c>
      <c r="B109" s="66">
        <f t="shared" si="2"/>
        <v>0</v>
      </c>
      <c r="C109" s="66">
        <f t="shared" si="3"/>
        <v>4</v>
      </c>
      <c r="D109" s="5">
        <f>B109*Device!$C$2*10</f>
        <v>0</v>
      </c>
      <c r="E109" s="5">
        <f>C109*Device!$F$2*10000</f>
        <v>36</v>
      </c>
      <c r="F109" s="5">
        <f>INDEX(Phi_n!$B$3:$V$23,C109+1,B109+1)</f>
        <v>-0.54329818668301144</v>
      </c>
      <c r="G109" s="5">
        <f>INDEX(Phi_p!$B$3:$V$23,C109+1,B109+1)</f>
        <v>3.226621172024879E-3</v>
      </c>
      <c r="H109" s="5">
        <f>INDEX(Psi!$B$3:$V$23,C109+1,B109+1)</f>
        <v>3.1602558084390959E-3</v>
      </c>
      <c r="I109" s="5">
        <f>INDEX(Phi_n!$B$43:$V$63,C109+1,B109+1)</f>
        <v>2.5866546830777878E-3</v>
      </c>
      <c r="J109" s="5">
        <f>INDEX(Phi_p!$B$43:$V$63,C109+1,B109+1)</f>
        <v>1.0025866546830784</v>
      </c>
      <c r="P109" s="4"/>
      <c r="Q109" s="66"/>
      <c r="R109" s="4"/>
    </row>
    <row r="110" spans="1:18">
      <c r="A110" s="4">
        <v>85</v>
      </c>
      <c r="B110" s="66">
        <f t="shared" si="2"/>
        <v>1</v>
      </c>
      <c r="C110" s="66">
        <f t="shared" si="3"/>
        <v>4</v>
      </c>
      <c r="D110" s="5">
        <f>B110*Device!$C$2*10</f>
        <v>0.05</v>
      </c>
      <c r="E110" s="5">
        <f>C110*Device!$F$2*10000</f>
        <v>36</v>
      </c>
      <c r="F110" s="5">
        <f>INDEX(Phi_n!$B$3:$V$23,C110+1,B110+1)</f>
        <v>-0.54394900218805109</v>
      </c>
      <c r="G110" s="5">
        <f>INDEX(Phi_p!$B$3:$V$23,C110+1,B110+1)</f>
        <v>3.4098365794215163E-3</v>
      </c>
      <c r="H110" s="5">
        <f>INDEX(Psi!$B$3:$V$23,C110+1,B110+1)</f>
        <v>3.3412900271364019E-3</v>
      </c>
      <c r="I110" s="5">
        <f>INDEX(Phi_n!$B$43:$V$63,C110+1,B110+1)</f>
        <v>2.6717821069574062E-3</v>
      </c>
      <c r="J110" s="5">
        <f>INDEX(Phi_p!$B$43:$V$63,C110+1,B110+1)</f>
        <v>1.0026717821069582</v>
      </c>
      <c r="P110" s="4"/>
      <c r="Q110" s="66"/>
      <c r="R110" s="4"/>
    </row>
    <row r="111" spans="1:18">
      <c r="A111" s="4">
        <v>86</v>
      </c>
      <c r="B111" s="66">
        <f t="shared" si="2"/>
        <v>2</v>
      </c>
      <c r="C111" s="66">
        <f t="shared" si="3"/>
        <v>4</v>
      </c>
      <c r="D111" s="5">
        <f>B111*Device!$C$2*10</f>
        <v>0.1</v>
      </c>
      <c r="E111" s="5">
        <f>C111*Device!$F$2*10000</f>
        <v>36</v>
      </c>
      <c r="F111" s="5">
        <f>INDEX(Phi_n!$B$3:$V$23,C111+1,B111+1)</f>
        <v>-0.54515460186476961</v>
      </c>
      <c r="G111" s="5">
        <f>INDEX(Phi_p!$B$3:$V$23,C111+1,B111+1)</f>
        <v>3.8764487553996298E-3</v>
      </c>
      <c r="H111" s="5">
        <f>INDEX(Psi!$B$3:$V$23,C111+1,B111+1)</f>
        <v>3.8033115673938994E-3</v>
      </c>
      <c r="I111" s="5">
        <f>INDEX(Phi_n!$B$43:$V$63,C111+1,B111+1)</f>
        <v>2.85096903485554E-3</v>
      </c>
      <c r="J111" s="5">
        <f>INDEX(Phi_p!$B$43:$V$63,C111+1,B111+1)</f>
        <v>1.0028509690348548</v>
      </c>
      <c r="P111" s="4"/>
      <c r="Q111" s="66"/>
      <c r="R111" s="4"/>
    </row>
    <row r="112" spans="1:18">
      <c r="A112" s="4">
        <v>87</v>
      </c>
      <c r="B112" s="66">
        <f t="shared" si="2"/>
        <v>3</v>
      </c>
      <c r="C112" s="66">
        <f t="shared" si="3"/>
        <v>4</v>
      </c>
      <c r="D112" s="5">
        <f>B112*Device!$C$2*10</f>
        <v>0.15</v>
      </c>
      <c r="E112" s="5">
        <f>C112*Device!$F$2*10000</f>
        <v>36</v>
      </c>
      <c r="F112" s="5">
        <f>INDEX(Phi_n!$B$3:$V$23,C112+1,B112+1)</f>
        <v>-0.54602872113415368</v>
      </c>
      <c r="G112" s="5">
        <f>INDEX(Phi_p!$B$3:$V$23,C112+1,B112+1)</f>
        <v>4.4701016011844223E-3</v>
      </c>
      <c r="H112" s="5">
        <f>INDEX(Psi!$B$3:$V$23,C112+1,B112+1)</f>
        <v>4.392683474068234E-3</v>
      </c>
      <c r="I112" s="5">
        <f>INDEX(Phi_n!$B$43:$V$63,C112+1,B112+1)</f>
        <v>3.0180963862130486E-3</v>
      </c>
      <c r="J112" s="5">
        <f>INDEX(Phi_p!$B$43:$V$63,C112+1,B112+1)</f>
        <v>1.0030180963862132</v>
      </c>
      <c r="P112" s="4"/>
      <c r="Q112" s="66"/>
      <c r="R112" s="4"/>
    </row>
    <row r="113" spans="1:18">
      <c r="A113" s="4">
        <v>88</v>
      </c>
      <c r="B113" s="66">
        <f t="shared" si="2"/>
        <v>4</v>
      </c>
      <c r="C113" s="66">
        <f t="shared" si="3"/>
        <v>4</v>
      </c>
      <c r="D113" s="5">
        <f>B113*Device!$C$2*10</f>
        <v>0.2</v>
      </c>
      <c r="E113" s="5">
        <f>C113*Device!$F$2*10000</f>
        <v>36</v>
      </c>
      <c r="F113" s="5">
        <f>INDEX(Phi_n!$B$3:$V$23,C113+1,B113+1)</f>
        <v>-0.54670175060640269</v>
      </c>
      <c r="G113" s="5">
        <f>INDEX(Phi_p!$B$3:$V$23,C113+1,B113+1)</f>
        <v>5.076120641505177E-3</v>
      </c>
      <c r="H113" s="5">
        <f>INDEX(Psi!$B$3:$V$23,C113+1,B113+1)</f>
        <v>4.9947691596788791E-3</v>
      </c>
      <c r="I113" s="5">
        <f>INDEX(Phi_n!$B$43:$V$63,C113+1,B113+1)</f>
        <v>3.1716786358341924E-3</v>
      </c>
      <c r="J113" s="5">
        <f>INDEX(Phi_p!$B$43:$V$63,C113+1,B113+1)</f>
        <v>1.0031716786358356</v>
      </c>
      <c r="P113" s="4"/>
      <c r="Q113" s="66"/>
      <c r="R113" s="4"/>
    </row>
    <row r="114" spans="1:18">
      <c r="A114" s="4">
        <v>89</v>
      </c>
      <c r="B114" s="66">
        <f t="shared" si="2"/>
        <v>5</v>
      </c>
      <c r="C114" s="66">
        <f t="shared" si="3"/>
        <v>4</v>
      </c>
      <c r="D114" s="5">
        <f>B114*Device!$C$2*10</f>
        <v>0.25</v>
      </c>
      <c r="E114" s="5">
        <f>C114*Device!$F$2*10000</f>
        <v>36</v>
      </c>
      <c r="F114" s="5">
        <f>INDEX(Phi_n!$B$3:$V$23,C114+1,B114+1)</f>
        <v>-0.54730496958523556</v>
      </c>
      <c r="G114" s="5">
        <f>INDEX(Phi_p!$B$3:$V$23,C114+1,B114+1)</f>
        <v>5.6301894536914428E-3</v>
      </c>
      <c r="H114" s="5">
        <f>INDEX(Psi!$B$3:$V$23,C114+1,B114+1)</f>
        <v>5.545107972243505E-3</v>
      </c>
      <c r="I114" s="5">
        <f>INDEX(Phi_n!$B$43:$V$63,C114+1,B114+1)</f>
        <v>3.3173423819624921E-3</v>
      </c>
      <c r="J114" s="5">
        <f>INDEX(Phi_p!$B$43:$V$63,C114+1,B114+1)</f>
        <v>1.0033173423819619</v>
      </c>
      <c r="P114" s="4"/>
      <c r="Q114" s="66"/>
      <c r="R114" s="4"/>
    </row>
    <row r="115" spans="1:18">
      <c r="A115" s="4">
        <v>90</v>
      </c>
      <c r="B115" s="66">
        <f t="shared" si="2"/>
        <v>6</v>
      </c>
      <c r="C115" s="66">
        <f t="shared" si="3"/>
        <v>4</v>
      </c>
      <c r="D115" s="5">
        <f>B115*Device!$C$2*10</f>
        <v>0.3</v>
      </c>
      <c r="E115" s="5">
        <f>C115*Device!$F$2*10000</f>
        <v>36</v>
      </c>
      <c r="F115" s="5">
        <f>INDEX(Phi_n!$B$3:$V$23,C115+1,B115+1)</f>
        <v>-0.54786595816543915</v>
      </c>
      <c r="G115" s="5">
        <f>INDEX(Phi_p!$B$3:$V$23,C115+1,B115+1)</f>
        <v>6.1006412020948057E-3</v>
      </c>
      <c r="H115" s="5">
        <f>INDEX(Psi!$B$3:$V$23,C115+1,B115+1)</f>
        <v>6.0120921741116965E-3</v>
      </c>
      <c r="I115" s="5">
        <f>INDEX(Phi_n!$B$43:$V$63,C115+1,B115+1)</f>
        <v>3.4527757949559933E-3</v>
      </c>
      <c r="J115" s="5">
        <f>INDEX(Phi_p!$B$43:$V$63,C115+1,B115+1)</f>
        <v>1.0034527757949572</v>
      </c>
      <c r="P115" s="4"/>
      <c r="Q115" s="66"/>
      <c r="R115" s="4"/>
    </row>
    <row r="116" spans="1:18">
      <c r="A116" s="4">
        <v>91</v>
      </c>
      <c r="B116" s="66">
        <f t="shared" si="2"/>
        <v>7</v>
      </c>
      <c r="C116" s="66">
        <f t="shared" si="3"/>
        <v>4</v>
      </c>
      <c r="D116" s="5">
        <f>B116*Device!$C$2*10</f>
        <v>0.35000000000000003</v>
      </c>
      <c r="E116" s="5">
        <f>C116*Device!$F$2*10000</f>
        <v>36</v>
      </c>
      <c r="F116" s="5">
        <f>INDEX(Phi_n!$B$3:$V$23,C116+1,B116+1)</f>
        <v>-0.5484035850478558</v>
      </c>
      <c r="G116" s="5">
        <f>INDEX(Phi_p!$B$3:$V$23,C116+1,B116+1)</f>
        <v>6.4737808436606693E-3</v>
      </c>
      <c r="H116" s="5">
        <f>INDEX(Psi!$B$3:$V$23,C116+1,B116+1)</f>
        <v>6.3820532779375857E-3</v>
      </c>
      <c r="I116" s="5">
        <f>INDEX(Phi_n!$B$43:$V$63,C116+1,B116+1)</f>
        <v>3.576937330189189E-3</v>
      </c>
      <c r="J116" s="5">
        <f>INDEX(Phi_p!$B$43:$V$63,C116+1,B116+1)</f>
        <v>1.0035769373301919</v>
      </c>
      <c r="P116" s="4"/>
      <c r="Q116" s="66"/>
      <c r="R116" s="4"/>
    </row>
    <row r="117" spans="1:18">
      <c r="A117" s="4">
        <v>92</v>
      </c>
      <c r="B117" s="66">
        <f t="shared" si="2"/>
        <v>8</v>
      </c>
      <c r="C117" s="66">
        <f t="shared" si="3"/>
        <v>4</v>
      </c>
      <c r="D117" s="5">
        <f>B117*Device!$C$2*10</f>
        <v>0.4</v>
      </c>
      <c r="E117" s="5">
        <f>C117*Device!$F$2*10000</f>
        <v>36</v>
      </c>
      <c r="F117" s="5">
        <f>INDEX(Phi_n!$B$3:$V$23,C117+1,B117+1)</f>
        <v>-0.54892118617108987</v>
      </c>
      <c r="G117" s="5">
        <f>INDEX(Phi_p!$B$3:$V$23,C117+1,B117+1)</f>
        <v>6.7437606928437144E-3</v>
      </c>
      <c r="H117" s="5">
        <f>INDEX(Psi!$B$3:$V$23,C117+1,B117+1)</f>
        <v>6.6491931621321812E-3</v>
      </c>
      <c r="I117" s="5">
        <f>INDEX(Phi_n!$B$43:$V$63,C117+1,B117+1)</f>
        <v>3.6878863729308165E-3</v>
      </c>
      <c r="J117" s="5">
        <f>INDEX(Phi_p!$B$43:$V$63,C117+1,B117+1)</f>
        <v>1.0036878863729304</v>
      </c>
      <c r="P117" s="4"/>
      <c r="Q117" s="66"/>
      <c r="R117" s="4"/>
    </row>
    <row r="118" spans="1:18">
      <c r="A118" s="4">
        <v>93</v>
      </c>
      <c r="B118" s="66">
        <f t="shared" si="2"/>
        <v>9</v>
      </c>
      <c r="C118" s="66">
        <f t="shared" si="3"/>
        <v>4</v>
      </c>
      <c r="D118" s="5">
        <f>B118*Device!$C$2*10</f>
        <v>0.44999999999999996</v>
      </c>
      <c r="E118" s="5">
        <f>C118*Device!$F$2*10000</f>
        <v>36</v>
      </c>
      <c r="F118" s="5">
        <f>INDEX(Phi_n!$B$3:$V$23,C118+1,B118+1)</f>
        <v>-0.54942214771073439</v>
      </c>
      <c r="G118" s="5">
        <f>INDEX(Phi_p!$B$3:$V$23,C118+1,B118+1)</f>
        <v>6.9083294152573358E-3</v>
      </c>
      <c r="H118" s="5">
        <f>INDEX(Psi!$B$3:$V$23,C118+1,B118+1)</f>
        <v>6.8112939762742962E-3</v>
      </c>
      <c r="I118" s="5">
        <f>INDEX(Phi_n!$B$43:$V$63,C118+1,B118+1)</f>
        <v>3.7843102194659679E-3</v>
      </c>
      <c r="J118" s="5">
        <f>INDEX(Phi_p!$B$43:$V$63,C118+1,B118+1)</f>
        <v>1.0037843102194666</v>
      </c>
      <c r="P118" s="4"/>
      <c r="Q118" s="66"/>
      <c r="R118" s="4"/>
    </row>
    <row r="119" spans="1:18">
      <c r="A119" s="4">
        <v>94</v>
      </c>
      <c r="B119" s="66">
        <f t="shared" si="2"/>
        <v>10</v>
      </c>
      <c r="C119" s="66">
        <f t="shared" si="3"/>
        <v>4</v>
      </c>
      <c r="D119" s="5">
        <f>B119*Device!$C$2*10</f>
        <v>0.5</v>
      </c>
      <c r="E119" s="5">
        <f>C119*Device!$F$2*10000</f>
        <v>36</v>
      </c>
      <c r="F119" s="5">
        <f>INDEX(Phi_n!$B$3:$V$23,C119+1,B119+1)</f>
        <v>-0.54990494996856754</v>
      </c>
      <c r="G119" s="5">
        <f>INDEX(Phi_p!$B$3:$V$23,C119+1,B119+1)</f>
        <v>6.9666306739187278E-3</v>
      </c>
      <c r="H119" s="5">
        <f>INDEX(Psi!$B$3:$V$23,C119+1,B119+1)</f>
        <v>6.8675416046209284E-3</v>
      </c>
      <c r="I119" s="5">
        <f>INDEX(Phi_n!$B$43:$V$63,C119+1,B119+1)</f>
        <v>3.8645548393273707E-3</v>
      </c>
      <c r="J119" s="5">
        <f>INDEX(Phi_p!$B$43:$V$63,C119+1,B119+1)</f>
        <v>1.003864554839327</v>
      </c>
      <c r="P119" s="4"/>
      <c r="Q119" s="66"/>
      <c r="R119" s="4"/>
    </row>
    <row r="120" spans="1:18">
      <c r="A120" s="4">
        <v>95</v>
      </c>
      <c r="B120" s="66">
        <f t="shared" si="2"/>
        <v>11</v>
      </c>
      <c r="C120" s="66">
        <f t="shared" si="3"/>
        <v>4</v>
      </c>
      <c r="D120" s="5">
        <f>B120*Device!$C$2*10</f>
        <v>0.55000000000000004</v>
      </c>
      <c r="E120" s="5">
        <f>C120*Device!$F$2*10000</f>
        <v>36</v>
      </c>
      <c r="F120" s="5">
        <f>INDEX(Phi_n!$B$3:$V$23,C120+1,B120+1)</f>
        <v>-0.55036921695693242</v>
      </c>
      <c r="G120" s="5">
        <f>INDEX(Phi_p!$B$3:$V$23,C120+1,B120+1)</f>
        <v>6.9185981719525136E-3</v>
      </c>
      <c r="H120" s="5">
        <f>INDEX(Psi!$B$3:$V$23,C120+1,B120+1)</f>
        <v>6.8179000285512707E-3</v>
      </c>
      <c r="I120" s="5">
        <f>INDEX(Phi_n!$B$43:$V$63,C120+1,B120+1)</f>
        <v>3.9274331206016174E-3</v>
      </c>
      <c r="J120" s="5">
        <f>INDEX(Phi_p!$B$43:$V$63,C120+1,B120+1)</f>
        <v>1.0039274331206018</v>
      </c>
      <c r="P120" s="4"/>
      <c r="Q120" s="66"/>
      <c r="R120" s="4"/>
    </row>
    <row r="121" spans="1:18">
      <c r="A121" s="4">
        <v>96</v>
      </c>
      <c r="B121" s="66">
        <f t="shared" si="2"/>
        <v>12</v>
      </c>
      <c r="C121" s="66">
        <f t="shared" si="3"/>
        <v>4</v>
      </c>
      <c r="D121" s="5">
        <f>B121*Device!$C$2*10</f>
        <v>0.6</v>
      </c>
      <c r="E121" s="5">
        <f>C121*Device!$F$2*10000</f>
        <v>36</v>
      </c>
      <c r="F121" s="5">
        <f>INDEX(Phi_n!$B$3:$V$23,C121+1,B121+1)</f>
        <v>-0.55081224674292451</v>
      </c>
      <c r="G121" s="5">
        <f>INDEX(Phi_p!$B$3:$V$23,C121+1,B121+1)</f>
        <v>6.7645950029358659E-3</v>
      </c>
      <c r="H121" s="5">
        <f>INDEX(Psi!$B$3:$V$23,C121+1,B121+1)</f>
        <v>6.6627642888607459E-3</v>
      </c>
      <c r="I121" s="5">
        <f>INDEX(Phi_n!$B$43:$V$63,C121+1,B121+1)</f>
        <v>3.9716932931651745E-3</v>
      </c>
      <c r="J121" s="5">
        <f>INDEX(Phi_p!$B$43:$V$63,C121+1,B121+1)</f>
        <v>1.0039716932931653</v>
      </c>
      <c r="P121" s="4"/>
      <c r="Q121" s="66"/>
      <c r="R121" s="4"/>
    </row>
    <row r="122" spans="1:18">
      <c r="A122" s="4">
        <v>97</v>
      </c>
      <c r="B122" s="66">
        <f t="shared" si="2"/>
        <v>13</v>
      </c>
      <c r="C122" s="66">
        <f t="shared" si="3"/>
        <v>4</v>
      </c>
      <c r="D122" s="5">
        <f>B122*Device!$C$2*10</f>
        <v>0.65</v>
      </c>
      <c r="E122" s="5">
        <f>C122*Device!$F$2*10000</f>
        <v>36</v>
      </c>
      <c r="F122" s="5">
        <f>INDEX(Phi_n!$B$3:$V$23,C122+1,B122+1)</f>
        <v>-0.55123208609446206</v>
      </c>
      <c r="G122" s="5">
        <f>INDEX(Phi_p!$B$3:$V$23,C122+1,B122+1)</f>
        <v>6.5057986608084159E-3</v>
      </c>
      <c r="H122" s="5">
        <f>INDEX(Psi!$B$3:$V$23,C122+1,B122+1)</f>
        <v>6.4033314044092144E-3</v>
      </c>
      <c r="I122" s="5">
        <f>INDEX(Phi_n!$B$43:$V$63,C122+1,B122+1)</f>
        <v>3.9965698362719035E-3</v>
      </c>
      <c r="J122" s="5">
        <f>INDEX(Phi_p!$B$43:$V$63,C122+1,B122+1)</f>
        <v>1.0039965698362721</v>
      </c>
      <c r="P122" s="4"/>
      <c r="Q122" s="66"/>
      <c r="R122" s="4"/>
    </row>
    <row r="123" spans="1:18">
      <c r="A123" s="4">
        <v>98</v>
      </c>
      <c r="B123" s="66">
        <f t="shared" si="2"/>
        <v>14</v>
      </c>
      <c r="C123" s="66">
        <f t="shared" si="3"/>
        <v>4</v>
      </c>
      <c r="D123" s="5">
        <f>B123*Device!$C$2*10</f>
        <v>0.70000000000000007</v>
      </c>
      <c r="E123" s="5">
        <f>C123*Device!$F$2*10000</f>
        <v>36</v>
      </c>
      <c r="F123" s="5">
        <f>INDEX(Phi_n!$B$3:$V$23,C123+1,B123+1)</f>
        <v>-0.55162455232837548</v>
      </c>
      <c r="G123" s="5">
        <f>INDEX(Phi_p!$B$3:$V$23,C123+1,B123+1)</f>
        <v>6.1449014652019823E-3</v>
      </c>
      <c r="H123" s="5">
        <f>INDEX(Psi!$B$3:$V$23,C123+1,B123+1)</f>
        <v>6.0423089653931887E-3</v>
      </c>
      <c r="I123" s="5">
        <f>INDEX(Phi_n!$B$43:$V$63,C123+1,B123+1)</f>
        <v>4.0014645135837482E-3</v>
      </c>
      <c r="J123" s="5">
        <f>INDEX(Phi_p!$B$43:$V$63,C123+1,B123+1)</f>
        <v>1.0040014645135831</v>
      </c>
      <c r="P123" s="4"/>
      <c r="Q123" s="66"/>
      <c r="R123" s="4"/>
    </row>
    <row r="124" spans="1:18">
      <c r="A124" s="4">
        <v>99</v>
      </c>
      <c r="B124" s="66">
        <f t="shared" si="2"/>
        <v>15</v>
      </c>
      <c r="C124" s="66">
        <f t="shared" si="3"/>
        <v>4</v>
      </c>
      <c r="D124" s="5">
        <f>B124*Device!$C$2*10</f>
        <v>0.75</v>
      </c>
      <c r="E124" s="5">
        <f>C124*Device!$F$2*10000</f>
        <v>36</v>
      </c>
      <c r="F124" s="5">
        <f>INDEX(Phi_n!$B$3:$V$23,C124+1,B124+1)</f>
        <v>-0.55198457449466187</v>
      </c>
      <c r="G124" s="5">
        <f>INDEX(Phi_p!$B$3:$V$23,C124+1,B124+1)</f>
        <v>5.6884073962066651E-3</v>
      </c>
      <c r="H124" s="5">
        <f>INDEX(Psi!$B$3:$V$23,C124+1,B124+1)</f>
        <v>5.5861971508077103E-3</v>
      </c>
      <c r="I124" s="5">
        <f>INDEX(Phi_n!$B$43:$V$63,C124+1,B124+1)</f>
        <v>3.9865255827913598E-3</v>
      </c>
      <c r="J124" s="5">
        <f>INDEX(Phi_p!$B$43:$V$63,C124+1,B124+1)</f>
        <v>1.003986525582792</v>
      </c>
      <c r="P124" s="4"/>
      <c r="Q124" s="66"/>
      <c r="R124" s="4"/>
    </row>
    <row r="125" spans="1:18">
      <c r="A125" s="4">
        <v>100</v>
      </c>
      <c r="B125" s="66">
        <f t="shared" si="2"/>
        <v>16</v>
      </c>
      <c r="C125" s="66">
        <f t="shared" si="3"/>
        <v>4</v>
      </c>
      <c r="D125" s="5">
        <f>B125*Device!$C$2*10</f>
        <v>0.8</v>
      </c>
      <c r="E125" s="5">
        <f>C125*Device!$F$2*10000</f>
        <v>36</v>
      </c>
      <c r="F125" s="5">
        <f>INDEX(Phi_n!$B$3:$V$23,C125+1,B125+1)</f>
        <v>-0.55230284334814062</v>
      </c>
      <c r="G125" s="5">
        <f>INDEX(Phi_p!$B$3:$V$23,C125+1,B125+1)</f>
        <v>5.1513953129785055E-3</v>
      </c>
      <c r="H125" s="5">
        <f>INDEX(Psi!$B$3:$V$23,C125+1,B125+1)</f>
        <v>5.0500465658422176E-3</v>
      </c>
      <c r="I125" s="5">
        <f>INDEX(Phi_n!$B$43:$V$63,C125+1,B125+1)</f>
        <v>3.9528580800586967E-3</v>
      </c>
      <c r="J125" s="5">
        <f>INDEX(Phi_p!$B$43:$V$63,C125+1,B125+1)</f>
        <v>1.0039528580800572</v>
      </c>
      <c r="P125" s="4"/>
      <c r="Q125" s="66"/>
      <c r="R125" s="4"/>
    </row>
    <row r="126" spans="1:18">
      <c r="A126" s="4">
        <v>101</v>
      </c>
      <c r="B126" s="66">
        <f t="shared" si="2"/>
        <v>17</v>
      </c>
      <c r="C126" s="66">
        <f t="shared" si="3"/>
        <v>4</v>
      </c>
      <c r="D126" s="5">
        <f>B126*Device!$C$2*10</f>
        <v>0.85000000000000009</v>
      </c>
      <c r="E126" s="5">
        <f>C126*Device!$F$2*10000</f>
        <v>36</v>
      </c>
      <c r="F126" s="5">
        <f>INDEX(Phi_n!$B$3:$V$23,C126+1,B126+1)</f>
        <v>-0.55256642745271745</v>
      </c>
      <c r="G126" s="5">
        <f>INDEX(Phi_p!$B$3:$V$23,C126+1,B126+1)</f>
        <v>4.5682611273612011E-3</v>
      </c>
      <c r="H126" s="5">
        <f>INDEX(Psi!$B$3:$V$23,C126+1,B126+1)</f>
        <v>4.4681579369738192E-3</v>
      </c>
      <c r="I126" s="5">
        <f>INDEX(Phi_n!$B$43:$V$63,C126+1,B126+1)</f>
        <v>3.9041835006797909E-3</v>
      </c>
      <c r="J126" s="5">
        <f>INDEX(Phi_p!$B$43:$V$63,C126+1,B126+1)</f>
        <v>1.0039041835006808</v>
      </c>
      <c r="P126" s="4"/>
      <c r="Q126" s="66"/>
      <c r="R126" s="4"/>
    </row>
    <row r="127" spans="1:18">
      <c r="A127" s="4">
        <v>102</v>
      </c>
      <c r="B127" s="66">
        <f t="shared" si="2"/>
        <v>18</v>
      </c>
      <c r="C127" s="66">
        <f t="shared" si="3"/>
        <v>4</v>
      </c>
      <c r="D127" s="5">
        <f>B127*Device!$C$2*10</f>
        <v>0.89999999999999991</v>
      </c>
      <c r="E127" s="5">
        <f>C127*Device!$F$2*10000</f>
        <v>36</v>
      </c>
      <c r="F127" s="5">
        <f>INDEX(Phi_n!$B$3:$V$23,C127+1,B127+1)</f>
        <v>-0.55275886227673632</v>
      </c>
      <c r="G127" s="5">
        <f>INDEX(Phi_p!$B$3:$V$23,C127+1,B127+1)</f>
        <v>4.0099428841001887E-3</v>
      </c>
      <c r="H127" s="5">
        <f>INDEX(Psi!$B$3:$V$23,C127+1,B127+1)</f>
        <v>3.9112471716458118E-3</v>
      </c>
      <c r="I127" s="5">
        <f>INDEX(Phi_n!$B$43:$V$63,C127+1,B127+1)</f>
        <v>3.8491841126081431E-3</v>
      </c>
      <c r="J127" s="5">
        <f>INDEX(Phi_p!$B$43:$V$63,C127+1,B127+1)</f>
        <v>1.0038491841126085</v>
      </c>
      <c r="P127" s="4"/>
      <c r="Q127" s="66"/>
      <c r="R127" s="4"/>
    </row>
    <row r="128" spans="1:18">
      <c r="A128" s="4">
        <v>103</v>
      </c>
      <c r="B128" s="66">
        <f t="shared" si="2"/>
        <v>19</v>
      </c>
      <c r="C128" s="66">
        <f t="shared" si="3"/>
        <v>4</v>
      </c>
      <c r="D128" s="5">
        <f>B128*Device!$C$2*10</f>
        <v>0.95</v>
      </c>
      <c r="E128" s="5">
        <f>C128*Device!$F$2*10000</f>
        <v>36</v>
      </c>
      <c r="F128" s="5">
        <f>INDEX(Phi_n!$B$3:$V$23,C128+1,B128+1)</f>
        <v>-0.5528703440825814</v>
      </c>
      <c r="G128" s="5">
        <f>INDEX(Phi_p!$B$3:$V$23,C128+1,B128+1)</f>
        <v>3.5930556338424676E-3</v>
      </c>
      <c r="H128" s="5">
        <f>INDEX(Psi!$B$3:$V$23,C128+1,B128+1)</f>
        <v>3.4955196739110601E-3</v>
      </c>
      <c r="I128" s="5">
        <f>INDEX(Phi_n!$B$43:$V$63,C128+1,B128+1)</f>
        <v>3.8038672443488275E-3</v>
      </c>
      <c r="J128" s="5">
        <f>INDEX(Phi_p!$B$43:$V$63,C128+1,B128+1)</f>
        <v>1.003803867244351</v>
      </c>
      <c r="P128" s="4"/>
      <c r="Q128" s="66"/>
      <c r="R128" s="4"/>
    </row>
    <row r="129" spans="1:18">
      <c r="A129" s="4">
        <v>104</v>
      </c>
      <c r="B129" s="66">
        <f t="shared" si="2"/>
        <v>20</v>
      </c>
      <c r="C129" s="66">
        <f t="shared" si="3"/>
        <v>4</v>
      </c>
      <c r="D129" s="5">
        <f>B129*Device!$C$2*10</f>
        <v>1</v>
      </c>
      <c r="E129" s="5">
        <f>C129*Device!$F$2*10000</f>
        <v>36</v>
      </c>
      <c r="F129" s="5">
        <f>INDEX(Phi_n!$B$3:$V$23,C129+1,B129+1)</f>
        <v>-0.55290515127310302</v>
      </c>
      <c r="G129" s="5">
        <f>INDEX(Phi_p!$B$3:$V$23,C129+1,B129+1)</f>
        <v>3.4375625245138702E-3</v>
      </c>
      <c r="H129" s="5">
        <f>INDEX(Psi!$B$3:$V$23,C129+1,B129+1)</f>
        <v>3.340481115195059E-3</v>
      </c>
      <c r="I129" s="5">
        <f>INDEX(Phi_n!$B$43:$V$63,C129+1,B129+1)</f>
        <v>3.7861064181061652E-3</v>
      </c>
      <c r="J129" s="5">
        <f>INDEX(Phi_p!$B$43:$V$63,C129+1,B129+1)</f>
        <v>1.0037861064181064</v>
      </c>
      <c r="P129" s="4"/>
      <c r="Q129" s="66"/>
      <c r="R129" s="4"/>
    </row>
    <row r="130" spans="1:18">
      <c r="A130" s="4">
        <v>105</v>
      </c>
      <c r="B130" s="66">
        <f t="shared" si="2"/>
        <v>0</v>
      </c>
      <c r="C130" s="66">
        <f t="shared" si="3"/>
        <v>5</v>
      </c>
      <c r="D130" s="5">
        <f>B130*Device!$C$2*10</f>
        <v>0</v>
      </c>
      <c r="E130" s="5">
        <f>C130*Device!$F$2*10000</f>
        <v>45</v>
      </c>
      <c r="F130" s="5">
        <f>INDEX(Phi_n!$B$3:$V$23,C130+1,B130+1)</f>
        <v>-0.54430224420178408</v>
      </c>
      <c r="G130" s="5">
        <f>INDEX(Phi_p!$B$3:$V$23,C130+1,B130+1)</f>
        <v>3.1365052583072119E-3</v>
      </c>
      <c r="H130" s="5">
        <f>INDEX(Psi!$B$3:$V$23,C130+1,B130+1)</f>
        <v>3.0677460088705264E-3</v>
      </c>
      <c r="I130" s="5">
        <f>INDEX(Phi_n!$B$43:$V$63,C130+1,B130+1)</f>
        <v>2.6800836373143525E-3</v>
      </c>
      <c r="J130" s="5">
        <f>INDEX(Phi_p!$B$43:$V$63,C130+1,B130+1)</f>
        <v>1.0026800836373133</v>
      </c>
      <c r="P130" s="4"/>
      <c r="Q130" s="66"/>
      <c r="R130" s="4"/>
    </row>
    <row r="131" spans="1:18">
      <c r="A131" s="4">
        <v>106</v>
      </c>
      <c r="B131" s="66">
        <f t="shared" si="2"/>
        <v>1</v>
      </c>
      <c r="C131" s="66">
        <f t="shared" si="3"/>
        <v>5</v>
      </c>
      <c r="D131" s="5">
        <f>B131*Device!$C$2*10</f>
        <v>0.05</v>
      </c>
      <c r="E131" s="5">
        <f>C131*Device!$F$2*10000</f>
        <v>45</v>
      </c>
      <c r="F131" s="5">
        <f>INDEX(Phi_n!$B$3:$V$23,C131+1,B131+1)</f>
        <v>-0.54488635240847971</v>
      </c>
      <c r="G131" s="5">
        <f>INDEX(Phi_p!$B$3:$V$23,C131+1,B131+1)</f>
        <v>3.321616850743646E-3</v>
      </c>
      <c r="H131" s="5">
        <f>INDEX(Psi!$B$3:$V$23,C131+1,B131+1)</f>
        <v>3.2507762635069393E-3</v>
      </c>
      <c r="I131" s="5">
        <f>INDEX(Phi_n!$B$43:$V$63,C131+1,B131+1)</f>
        <v>2.7613214925098447E-3</v>
      </c>
      <c r="J131" s="5">
        <f>INDEX(Phi_p!$B$43:$V$63,C131+1,B131+1)</f>
        <v>1.0027613214925108</v>
      </c>
      <c r="P131" s="4"/>
      <c r="Q131" s="66"/>
      <c r="R131" s="4"/>
    </row>
    <row r="132" spans="1:18">
      <c r="A132" s="4">
        <v>107</v>
      </c>
      <c r="B132" s="66">
        <f t="shared" si="2"/>
        <v>2</v>
      </c>
      <c r="C132" s="66">
        <f t="shared" si="3"/>
        <v>5</v>
      </c>
      <c r="D132" s="5">
        <f>B132*Device!$C$2*10</f>
        <v>0.1</v>
      </c>
      <c r="E132" s="5">
        <f>C132*Device!$F$2*10000</f>
        <v>45</v>
      </c>
      <c r="F132" s="5">
        <f>INDEX(Phi_n!$B$3:$V$23,C132+1,B132+1)</f>
        <v>-0.54598297204376633</v>
      </c>
      <c r="G132" s="5">
        <f>INDEX(Phi_p!$B$3:$V$23,C132+1,B132+1)</f>
        <v>3.7977106933956908E-3</v>
      </c>
      <c r="H132" s="5">
        <f>INDEX(Psi!$B$3:$V$23,C132+1,B132+1)</f>
        <v>3.7224174070051405E-3</v>
      </c>
      <c r="I132" s="5">
        <f>INDEX(Phi_n!$B$43:$V$63,C132+1,B132+1)</f>
        <v>2.9351393771307331E-3</v>
      </c>
      <c r="J132" s="5">
        <f>INDEX(Phi_p!$B$43:$V$63,C132+1,B132+1)</f>
        <v>1.0029351393771304</v>
      </c>
      <c r="P132" s="4"/>
      <c r="Q132" s="66"/>
      <c r="R132" s="4"/>
    </row>
    <row r="133" spans="1:18">
      <c r="A133" s="4">
        <v>108</v>
      </c>
      <c r="B133" s="66">
        <f t="shared" si="2"/>
        <v>3</v>
      </c>
      <c r="C133" s="66">
        <f t="shared" si="3"/>
        <v>5</v>
      </c>
      <c r="D133" s="5">
        <f>B133*Device!$C$2*10</f>
        <v>0.15</v>
      </c>
      <c r="E133" s="5">
        <f>C133*Device!$F$2*10000</f>
        <v>45</v>
      </c>
      <c r="F133" s="5">
        <f>INDEX(Phi_n!$B$3:$V$23,C133+1,B133+1)</f>
        <v>-0.54682369442340284</v>
      </c>
      <c r="G133" s="5">
        <f>INDEX(Phi_p!$B$3:$V$23,C133+1,B133+1)</f>
        <v>4.40485890095213E-3</v>
      </c>
      <c r="H133" s="5">
        <f>INDEX(Psi!$B$3:$V$23,C133+1,B133+1)</f>
        <v>4.3252204895638698E-3</v>
      </c>
      <c r="I133" s="5">
        <f>INDEX(Phi_n!$B$43:$V$63,C133+1,B133+1)</f>
        <v>3.1047869872839529E-3</v>
      </c>
      <c r="J133" s="5">
        <f>INDEX(Phi_p!$B$43:$V$63,C133+1,B133+1)</f>
        <v>1.0031047869872856</v>
      </c>
      <c r="P133" s="4"/>
      <c r="Q133" s="66"/>
      <c r="R133" s="4"/>
    </row>
    <row r="134" spans="1:18">
      <c r="A134" s="4">
        <v>109</v>
      </c>
      <c r="B134" s="66">
        <f t="shared" si="2"/>
        <v>4</v>
      </c>
      <c r="C134" s="66">
        <f t="shared" si="3"/>
        <v>5</v>
      </c>
      <c r="D134" s="5">
        <f>B134*Device!$C$2*10</f>
        <v>0.2</v>
      </c>
      <c r="E134" s="5">
        <f>C134*Device!$F$2*10000</f>
        <v>45</v>
      </c>
      <c r="F134" s="5">
        <f>INDEX(Phi_n!$B$3:$V$23,C134+1,B134+1)</f>
        <v>-0.54747190044978888</v>
      </c>
      <c r="G134" s="5">
        <f>INDEX(Phi_p!$B$3:$V$23,C134+1,B134+1)</f>
        <v>5.0201642677664571E-3</v>
      </c>
      <c r="H134" s="5">
        <f>INDEX(Psi!$B$3:$V$23,C134+1,B134+1)</f>
        <v>4.9365305954403573E-3</v>
      </c>
      <c r="I134" s="5">
        <f>INDEX(Phi_n!$B$43:$V$63,C134+1,B134+1)</f>
        <v>3.2608001060263204E-3</v>
      </c>
      <c r="J134" s="5">
        <f>INDEX(Phi_p!$B$43:$V$63,C134+1,B134+1)</f>
        <v>1.0032608001060275</v>
      </c>
      <c r="P134" s="4"/>
      <c r="Q134" s="66"/>
      <c r="R134" s="4"/>
    </row>
    <row r="135" spans="1:18">
      <c r="A135" s="4">
        <v>110</v>
      </c>
      <c r="B135" s="66">
        <f t="shared" si="2"/>
        <v>5</v>
      </c>
      <c r="C135" s="66">
        <f t="shared" si="3"/>
        <v>5</v>
      </c>
      <c r="D135" s="5">
        <f>B135*Device!$C$2*10</f>
        <v>0.25</v>
      </c>
      <c r="E135" s="5">
        <f>C135*Device!$F$2*10000</f>
        <v>45</v>
      </c>
      <c r="F135" s="5">
        <f>INDEX(Phi_n!$B$3:$V$23,C135+1,B135+1)</f>
        <v>-0.54804436810326196</v>
      </c>
      <c r="G135" s="5">
        <f>INDEX(Phi_p!$B$3:$V$23,C135+1,B135+1)</f>
        <v>5.5789537597971117E-3</v>
      </c>
      <c r="H135" s="5">
        <f>INDEX(Psi!$B$3:$V$23,C135+1,B135+1)</f>
        <v>5.4915741133085005E-3</v>
      </c>
      <c r="I135" s="5">
        <f>INDEX(Phi_n!$B$43:$V$63,C135+1,B135+1)</f>
        <v>3.4071007307042386E-3</v>
      </c>
      <c r="J135" s="5">
        <f>INDEX(Phi_p!$B$43:$V$63,C135+1,B135+1)</f>
        <v>1.0034071007307035</v>
      </c>
      <c r="P135" s="4"/>
      <c r="Q135" s="66"/>
      <c r="R135" s="4"/>
    </row>
    <row r="136" spans="1:18">
      <c r="A136" s="4">
        <v>111</v>
      </c>
      <c r="B136" s="66">
        <f t="shared" si="2"/>
        <v>6</v>
      </c>
      <c r="C136" s="66">
        <f t="shared" si="3"/>
        <v>5</v>
      </c>
      <c r="D136" s="5">
        <f>B136*Device!$C$2*10</f>
        <v>0.3</v>
      </c>
      <c r="E136" s="5">
        <f>C136*Device!$F$2*10000</f>
        <v>45</v>
      </c>
      <c r="F136" s="5">
        <f>INDEX(Phi_n!$B$3:$V$23,C136+1,B136+1)</f>
        <v>-0.54857442199304007</v>
      </c>
      <c r="G136" s="5">
        <f>INDEX(Phi_p!$B$3:$V$23,C136+1,B136+1)</f>
        <v>6.0515484802696811E-3</v>
      </c>
      <c r="H136" s="5">
        <f>INDEX(Psi!$B$3:$V$23,C136+1,B136+1)</f>
        <v>5.9607094446120544E-3</v>
      </c>
      <c r="I136" s="5">
        <f>INDEX(Phi_n!$B$43:$V$63,C136+1,B136+1)</f>
        <v>3.5422276041709162E-3</v>
      </c>
      <c r="J136" s="5">
        <f>INDEX(Phi_p!$B$43:$V$63,C136+1,B136+1)</f>
        <v>1.0035422276041699</v>
      </c>
      <c r="P136" s="4"/>
      <c r="Q136" s="66"/>
      <c r="R136" s="4"/>
    </row>
    <row r="137" spans="1:18">
      <c r="A137" s="4">
        <v>112</v>
      </c>
      <c r="B137" s="66">
        <f t="shared" si="2"/>
        <v>7</v>
      </c>
      <c r="C137" s="66">
        <f t="shared" si="3"/>
        <v>5</v>
      </c>
      <c r="D137" s="5">
        <f>B137*Device!$C$2*10</f>
        <v>0.35000000000000003</v>
      </c>
      <c r="E137" s="5">
        <f>C137*Device!$F$2*10000</f>
        <v>45</v>
      </c>
      <c r="F137" s="5">
        <f>INDEX(Phi_n!$B$3:$V$23,C137+1,B137+1)</f>
        <v>-0.5490819318167558</v>
      </c>
      <c r="G137" s="5">
        <f>INDEX(Phi_p!$B$3:$V$23,C137+1,B137+1)</f>
        <v>6.4256289646013546E-3</v>
      </c>
      <c r="H137" s="5">
        <f>INDEX(Psi!$B$3:$V$23,C137+1,B137+1)</f>
        <v>6.3316358640628434E-3</v>
      </c>
      <c r="I137" s="5">
        <f>INDEX(Phi_n!$B$43:$V$63,C137+1,B137+1)</f>
        <v>3.6654440934272654E-3</v>
      </c>
      <c r="J137" s="5">
        <f>INDEX(Phi_p!$B$43:$V$63,C137+1,B137+1)</f>
        <v>1.0036654440934289</v>
      </c>
      <c r="P137" s="4"/>
      <c r="Q137" s="66"/>
      <c r="R137" s="4"/>
    </row>
    <row r="138" spans="1:18">
      <c r="A138" s="4">
        <v>113</v>
      </c>
      <c r="B138" s="66">
        <f t="shared" si="2"/>
        <v>8</v>
      </c>
      <c r="C138" s="66">
        <f t="shared" si="3"/>
        <v>5</v>
      </c>
      <c r="D138" s="5">
        <f>B138*Device!$C$2*10</f>
        <v>0.4</v>
      </c>
      <c r="E138" s="5">
        <f>C138*Device!$F$2*10000</f>
        <v>45</v>
      </c>
      <c r="F138" s="5">
        <f>INDEX(Phi_n!$B$3:$V$23,C138+1,B138+1)</f>
        <v>-0.54957234343899586</v>
      </c>
      <c r="G138" s="5">
        <f>INDEX(Phi_p!$B$3:$V$23,C138+1,B138+1)</f>
        <v>6.696005364667636E-3</v>
      </c>
      <c r="H138" s="5">
        <f>INDEX(Psi!$B$3:$V$23,C138+1,B138+1)</f>
        <v>6.5992029936467397E-3</v>
      </c>
      <c r="I138" s="5">
        <f>INDEX(Phi_n!$B$43:$V$63,C138+1,B138+1)</f>
        <v>3.7752036059048983E-3</v>
      </c>
      <c r="J138" s="5">
        <f>INDEX(Phi_p!$B$43:$V$63,C138+1,B138+1)</f>
        <v>1.0037752036059047</v>
      </c>
      <c r="P138" s="4"/>
      <c r="Q138" s="66"/>
      <c r="R138" s="4"/>
    </row>
    <row r="139" spans="1:18">
      <c r="A139" s="4">
        <v>114</v>
      </c>
      <c r="B139" s="66">
        <f t="shared" si="2"/>
        <v>9</v>
      </c>
      <c r="C139" s="66">
        <f t="shared" si="3"/>
        <v>5</v>
      </c>
      <c r="D139" s="5">
        <f>B139*Device!$C$2*10</f>
        <v>0.44999999999999996</v>
      </c>
      <c r="E139" s="5">
        <f>C139*Device!$F$2*10000</f>
        <v>45</v>
      </c>
      <c r="F139" s="5">
        <f>INDEX(Phi_n!$B$3:$V$23,C139+1,B139+1)</f>
        <v>-0.55004932325000377</v>
      </c>
      <c r="G139" s="5">
        <f>INDEX(Phi_p!$B$3:$V$23,C139+1,B139+1)</f>
        <v>6.860745312213699E-3</v>
      </c>
      <c r="H139" s="5">
        <f>INDEX(Psi!$B$3:$V$23,C139+1,B139+1)</f>
        <v>6.7615085356918583E-3</v>
      </c>
      <c r="I139" s="5">
        <f>INDEX(Phi_n!$B$43:$V$63,C139+1,B139+1)</f>
        <v>3.8703266755662708E-3</v>
      </c>
      <c r="J139" s="5">
        <f>INDEX(Phi_p!$B$43:$V$63,C139+1,B139+1)</f>
        <v>1.0038703266755675</v>
      </c>
      <c r="P139" s="4"/>
      <c r="Q139" s="66"/>
      <c r="R139" s="4"/>
    </row>
    <row r="140" spans="1:18">
      <c r="A140" s="4">
        <v>115</v>
      </c>
      <c r="B140" s="66">
        <f t="shared" si="2"/>
        <v>10</v>
      </c>
      <c r="C140" s="66">
        <f t="shared" si="3"/>
        <v>5</v>
      </c>
      <c r="D140" s="5">
        <f>B140*Device!$C$2*10</f>
        <v>0.5</v>
      </c>
      <c r="E140" s="5">
        <f>C140*Device!$F$2*10000</f>
        <v>45</v>
      </c>
      <c r="F140" s="5">
        <f>INDEX(Phi_n!$B$3:$V$23,C140+1,B140+1)</f>
        <v>-0.55051212661000182</v>
      </c>
      <c r="G140" s="5">
        <f>INDEX(Phi_p!$B$3:$V$23,C140+1,B140+1)</f>
        <v>6.9190925473462178E-3</v>
      </c>
      <c r="H140" s="5">
        <f>INDEX(Psi!$B$3:$V$23,C140+1,B140+1)</f>
        <v>6.8178340393594255E-3</v>
      </c>
      <c r="I140" s="5">
        <f>INDEX(Phi_n!$B$43:$V$63,C140+1,B140+1)</f>
        <v>3.9493315836425678E-3</v>
      </c>
      <c r="J140" s="5">
        <f>INDEX(Phi_p!$B$43:$V$63,C140+1,B140+1)</f>
        <v>1.0039493315836441</v>
      </c>
      <c r="P140" s="4"/>
      <c r="Q140" s="66"/>
      <c r="R140" s="4"/>
    </row>
    <row r="141" spans="1:18">
      <c r="A141" s="4">
        <v>116</v>
      </c>
      <c r="B141" s="66">
        <f t="shared" si="2"/>
        <v>11</v>
      </c>
      <c r="C141" s="66">
        <f t="shared" si="3"/>
        <v>5</v>
      </c>
      <c r="D141" s="5">
        <f>B141*Device!$C$2*10</f>
        <v>0.55000000000000004</v>
      </c>
      <c r="E141" s="5">
        <f>C141*Device!$F$2*10000</f>
        <v>45</v>
      </c>
      <c r="F141" s="5">
        <f>INDEX(Phi_n!$B$3:$V$23,C141+1,B141+1)</f>
        <v>-0.55096023608017608</v>
      </c>
      <c r="G141" s="5">
        <f>INDEX(Phi_p!$B$3:$V$23,C141+1,B141+1)</f>
        <v>6.8710305533349414E-3</v>
      </c>
      <c r="H141" s="5">
        <f>INDEX(Psi!$B$3:$V$23,C141+1,B141+1)</f>
        <v>6.7681923834594796E-3</v>
      </c>
      <c r="I141" s="5">
        <f>INDEX(Phi_n!$B$43:$V$63,C141+1,B141+1)</f>
        <v>4.0110656924890542E-3</v>
      </c>
      <c r="J141" s="5">
        <f>INDEX(Phi_p!$B$43:$V$63,C141+1,B141+1)</f>
        <v>1.004011065692489</v>
      </c>
      <c r="P141" s="4"/>
      <c r="Q141" s="66"/>
      <c r="R141" s="4"/>
    </row>
    <row r="142" spans="1:18">
      <c r="A142" s="4">
        <v>117</v>
      </c>
      <c r="B142" s="66">
        <f t="shared" si="2"/>
        <v>12</v>
      </c>
      <c r="C142" s="66">
        <f t="shared" si="3"/>
        <v>5</v>
      </c>
      <c r="D142" s="5">
        <f>B142*Device!$C$2*10</f>
        <v>0.6</v>
      </c>
      <c r="E142" s="5">
        <f>C142*Device!$F$2*10000</f>
        <v>45</v>
      </c>
      <c r="F142" s="5">
        <f>INDEX(Phi_n!$B$3:$V$23,C142+1,B142+1)</f>
        <v>-0.55139112290048398</v>
      </c>
      <c r="G142" s="5">
        <f>INDEX(Phi_p!$B$3:$V$23,C142+1,B142+1)</f>
        <v>6.7168649655125305E-3</v>
      </c>
      <c r="H142" s="5">
        <f>INDEX(Psi!$B$3:$V$23,C142+1,B142+1)</f>
        <v>6.6129198015343563E-3</v>
      </c>
      <c r="I142" s="5">
        <f>INDEX(Phi_n!$B$43:$V$63,C142+1,B142+1)</f>
        <v>4.0543299305285897E-3</v>
      </c>
      <c r="J142" s="5">
        <f>INDEX(Phi_p!$B$43:$V$63,C142+1,B142+1)</f>
        <v>1.0040543299305309</v>
      </c>
      <c r="P142" s="4"/>
      <c r="Q142" s="66"/>
      <c r="R142" s="4"/>
    </row>
    <row r="143" spans="1:18">
      <c r="A143" s="4">
        <v>118</v>
      </c>
      <c r="B143" s="66">
        <f t="shared" si="2"/>
        <v>13</v>
      </c>
      <c r="C143" s="66">
        <f t="shared" si="3"/>
        <v>5</v>
      </c>
      <c r="D143" s="5">
        <f>B143*Device!$C$2*10</f>
        <v>0.65</v>
      </c>
      <c r="E143" s="5">
        <f>C143*Device!$F$2*10000</f>
        <v>45</v>
      </c>
      <c r="F143" s="5">
        <f>INDEX(Phi_n!$B$3:$V$23,C143+1,B143+1)</f>
        <v>-0.55180238317557939</v>
      </c>
      <c r="G143" s="5">
        <f>INDEX(Phi_p!$B$3:$V$23,C143+1,B143+1)</f>
        <v>6.4576634919224244E-3</v>
      </c>
      <c r="H143" s="5">
        <f>INDEX(Psi!$B$3:$V$23,C143+1,B143+1)</f>
        <v>6.3531049986332369E-3</v>
      </c>
      <c r="I143" s="5">
        <f>INDEX(Phi_n!$B$43:$V$63,C143+1,B143+1)</f>
        <v>4.0783012540600797E-3</v>
      </c>
      <c r="J143" s="5">
        <f>INDEX(Phi_p!$B$43:$V$63,C143+1,B143+1)</f>
        <v>1.0040783012540613</v>
      </c>
      <c r="P143" s="4"/>
      <c r="Q143" s="66"/>
      <c r="R143" s="4"/>
    </row>
    <row r="144" spans="1:18">
      <c r="A144" s="4">
        <v>119</v>
      </c>
      <c r="B144" s="66">
        <f t="shared" si="2"/>
        <v>14</v>
      </c>
      <c r="C144" s="66">
        <f t="shared" si="3"/>
        <v>5</v>
      </c>
      <c r="D144" s="5">
        <f>B144*Device!$C$2*10</f>
        <v>0.70000000000000007</v>
      </c>
      <c r="E144" s="5">
        <f>C144*Device!$F$2*10000</f>
        <v>45</v>
      </c>
      <c r="F144" s="5">
        <f>INDEX(Phi_n!$B$3:$V$23,C144+1,B144+1)</f>
        <v>-0.55218951894319424</v>
      </c>
      <c r="G144" s="5">
        <f>INDEX(Phi_p!$B$3:$V$23,C144+1,B144+1)</f>
        <v>6.095767689876061E-3</v>
      </c>
      <c r="H144" s="5">
        <f>INDEX(Psi!$B$3:$V$23,C144+1,B144+1)</f>
        <v>5.9911070436540819E-3</v>
      </c>
      <c r="I144" s="5">
        <f>INDEX(Phi_n!$B$43:$V$63,C144+1,B144+1)</f>
        <v>4.0822938483440797E-3</v>
      </c>
      <c r="J144" s="5">
        <f>INDEX(Phi_p!$B$43:$V$63,C144+1,B144+1)</f>
        <v>1.0040822938483447</v>
      </c>
      <c r="P144" s="4"/>
      <c r="Q144" s="66"/>
      <c r="R144" s="4"/>
    </row>
    <row r="145" spans="1:18">
      <c r="A145" s="4">
        <v>120</v>
      </c>
      <c r="B145" s="66">
        <f t="shared" si="2"/>
        <v>15</v>
      </c>
      <c r="C145" s="66">
        <f t="shared" si="3"/>
        <v>5</v>
      </c>
      <c r="D145" s="5">
        <f>B145*Device!$C$2*10</f>
        <v>0.75</v>
      </c>
      <c r="E145" s="5">
        <f>C145*Device!$F$2*10000</f>
        <v>45</v>
      </c>
      <c r="F145" s="5">
        <f>INDEX(Phi_n!$B$3:$V$23,C145+1,B145+1)</f>
        <v>-0.55254650984134457</v>
      </c>
      <c r="G145" s="5">
        <f>INDEX(Phi_p!$B$3:$V$23,C145+1,B145+1)</f>
        <v>5.6369707220944639E-3</v>
      </c>
      <c r="H145" s="5">
        <f>INDEX(Psi!$B$3:$V$23,C145+1,B145+1)</f>
        <v>5.5327215065381881E-3</v>
      </c>
      <c r="I145" s="5">
        <f>INDEX(Phi_n!$B$43:$V$63,C145+1,B145+1)</f>
        <v>4.0662133914124935E-3</v>
      </c>
      <c r="J145" s="5">
        <f>INDEX(Phi_p!$B$43:$V$63,C145+1,B145+1)</f>
        <v>1.0040662133914133</v>
      </c>
      <c r="P145" s="4"/>
      <c r="Q145" s="66"/>
      <c r="R145" s="4"/>
    </row>
    <row r="146" spans="1:18">
      <c r="A146" s="4">
        <v>121</v>
      </c>
      <c r="B146" s="66">
        <f t="shared" si="2"/>
        <v>16</v>
      </c>
      <c r="C146" s="66">
        <f t="shared" si="3"/>
        <v>5</v>
      </c>
      <c r="D146" s="5">
        <f>B146*Device!$C$2*10</f>
        <v>0.8</v>
      </c>
      <c r="E146" s="5">
        <f>C146*Device!$F$2*10000</f>
        <v>45</v>
      </c>
      <c r="F146" s="5">
        <f>INDEX(Phi_n!$B$3:$V$23,C146+1,B146+1)</f>
        <v>-0.55286297950818764</v>
      </c>
      <c r="G146" s="5">
        <f>INDEX(Phi_p!$B$3:$V$23,C146+1,B146+1)</f>
        <v>5.0948018910897406E-3</v>
      </c>
      <c r="H146" s="5">
        <f>INDEX(Psi!$B$3:$V$23,C146+1,B146+1)</f>
        <v>4.9914590738865793E-3</v>
      </c>
      <c r="I146" s="5">
        <f>INDEX(Phi_n!$B$43:$V$63,C146+1,B146+1)</f>
        <v>4.0307884047418221E-3</v>
      </c>
      <c r="J146" s="5">
        <f>INDEX(Phi_p!$B$43:$V$63,C146+1,B146+1)</f>
        <v>1.0040307884047419</v>
      </c>
      <c r="P146" s="4"/>
      <c r="Q146" s="66"/>
      <c r="R146" s="4"/>
    </row>
    <row r="147" spans="1:18">
      <c r="A147" s="4">
        <v>122</v>
      </c>
      <c r="B147" s="66">
        <f t="shared" si="2"/>
        <v>17</v>
      </c>
      <c r="C147" s="66">
        <f t="shared" si="3"/>
        <v>5</v>
      </c>
      <c r="D147" s="5">
        <f>B147*Device!$C$2*10</f>
        <v>0.85000000000000009</v>
      </c>
      <c r="E147" s="5">
        <f>C147*Device!$F$2*10000</f>
        <v>45</v>
      </c>
      <c r="F147" s="5">
        <f>INDEX(Phi_n!$B$3:$V$23,C147+1,B147+1)</f>
        <v>-0.55312422274258832</v>
      </c>
      <c r="G147" s="5">
        <f>INDEX(Phi_p!$B$3:$V$23,C147+1,B147+1)</f>
        <v>4.5013265358962665E-3</v>
      </c>
      <c r="H147" s="5">
        <f>INDEX(Psi!$B$3:$V$23,C147+1,B147+1)</f>
        <v>4.3993037150796581E-3</v>
      </c>
      <c r="I147" s="5">
        <f>INDEX(Phi_n!$B$43:$V$63,C147+1,B147+1)</f>
        <v>3.9792009012490168E-3</v>
      </c>
      <c r="J147" s="5">
        <f>INDEX(Phi_p!$B$43:$V$63,C147+1,B147+1)</f>
        <v>1.003979200901248</v>
      </c>
      <c r="P147" s="4"/>
      <c r="Q147" s="66"/>
      <c r="R147" s="4"/>
    </row>
    <row r="148" spans="1:18">
      <c r="A148" s="4">
        <v>123</v>
      </c>
      <c r="B148" s="66">
        <f t="shared" si="2"/>
        <v>18</v>
      </c>
      <c r="C148" s="66">
        <f t="shared" si="3"/>
        <v>5</v>
      </c>
      <c r="D148" s="5">
        <f>B148*Device!$C$2*10</f>
        <v>0.89999999999999991</v>
      </c>
      <c r="E148" s="5">
        <f>C148*Device!$F$2*10000</f>
        <v>45</v>
      </c>
      <c r="F148" s="5">
        <f>INDEX(Phi_n!$B$3:$V$23,C148+1,B148+1)</f>
        <v>-0.55331233660934198</v>
      </c>
      <c r="G148" s="5">
        <f>INDEX(Phi_p!$B$3:$V$23,C148+1,B148+1)</f>
        <v>3.9263502811612691E-3</v>
      </c>
      <c r="H148" s="5">
        <f>INDEX(Psi!$B$3:$V$23,C148+1,B148+1)</f>
        <v>3.8258434010558602E-3</v>
      </c>
      <c r="I148" s="5">
        <f>INDEX(Phi_n!$B$43:$V$63,C148+1,B148+1)</f>
        <v>3.9199588599998668E-3</v>
      </c>
      <c r="J148" s="5">
        <f>INDEX(Phi_p!$B$43:$V$63,C148+1,B148+1)</f>
        <v>1.0039199588600007</v>
      </c>
      <c r="P148" s="4"/>
      <c r="Q148" s="66"/>
      <c r="R148" s="4"/>
    </row>
    <row r="149" spans="1:18">
      <c r="A149" s="4">
        <v>124</v>
      </c>
      <c r="B149" s="66">
        <f t="shared" si="2"/>
        <v>19</v>
      </c>
      <c r="C149" s="66">
        <f t="shared" si="3"/>
        <v>5</v>
      </c>
      <c r="D149" s="5">
        <f>B149*Device!$C$2*10</f>
        <v>0.95</v>
      </c>
      <c r="E149" s="5">
        <f>C149*Device!$F$2*10000</f>
        <v>45</v>
      </c>
      <c r="F149" s="5">
        <f>INDEX(Phi_n!$B$3:$V$23,C149+1,B149+1)</f>
        <v>-0.55341791794082884</v>
      </c>
      <c r="G149" s="5">
        <f>INDEX(Phi_p!$B$3:$V$23,C149+1,B149+1)</f>
        <v>3.4924701967361618E-3</v>
      </c>
      <c r="H149" s="5">
        <f>INDEX(Psi!$B$3:$V$23,C149+1,B149+1)</f>
        <v>3.3932321928463577E-3</v>
      </c>
      <c r="I149" s="5">
        <f>INDEX(Phi_n!$B$43:$V$63,C149+1,B149+1)</f>
        <v>3.8703746365749002E-3</v>
      </c>
      <c r="J149" s="5">
        <f>INDEX(Phi_p!$B$43:$V$63,C149+1,B149+1)</f>
        <v>1.0038703746365738</v>
      </c>
      <c r="P149" s="4"/>
      <c r="Q149" s="66"/>
      <c r="R149" s="4"/>
    </row>
    <row r="150" spans="1:18">
      <c r="A150" s="4">
        <v>125</v>
      </c>
      <c r="B150" s="66">
        <f t="shared" si="2"/>
        <v>20</v>
      </c>
      <c r="C150" s="66">
        <f t="shared" si="3"/>
        <v>5</v>
      </c>
      <c r="D150" s="5">
        <f>B150*Device!$C$2*10</f>
        <v>1</v>
      </c>
      <c r="E150" s="5">
        <f>C150*Device!$F$2*10000</f>
        <v>45</v>
      </c>
      <c r="F150" s="5">
        <f>INDEX(Phi_n!$B$3:$V$23,C150+1,B150+1)</f>
        <v>-0.5534497191775849</v>
      </c>
      <c r="G150" s="5">
        <f>INDEX(Phi_p!$B$3:$V$23,C150+1,B150+1)</f>
        <v>3.3300078137556773E-3</v>
      </c>
      <c r="H150" s="5">
        <f>INDEX(Psi!$B$3:$V$23,C150+1,B150+1)</f>
        <v>3.2312703735647859E-3</v>
      </c>
      <c r="I150" s="5">
        <f>INDEX(Phi_n!$B$43:$V$63,C150+1,B150+1)</f>
        <v>3.8508146454330839E-3</v>
      </c>
      <c r="J150" s="5">
        <f>INDEX(Phi_p!$B$43:$V$63,C150+1,B150+1)</f>
        <v>1.0038508146454339</v>
      </c>
      <c r="P150" s="4"/>
      <c r="Q150" s="66"/>
      <c r="R150" s="4"/>
    </row>
    <row r="151" spans="1:18">
      <c r="A151" s="4">
        <v>126</v>
      </c>
      <c r="B151" s="66">
        <f t="shared" si="2"/>
        <v>0</v>
      </c>
      <c r="C151" s="66">
        <f t="shared" si="3"/>
        <v>6</v>
      </c>
      <c r="D151" s="5">
        <f>B151*Device!$C$2*10</f>
        <v>0</v>
      </c>
      <c r="E151" s="5">
        <f>C151*Device!$F$2*10000</f>
        <v>54</v>
      </c>
      <c r="F151" s="5">
        <f>INDEX(Phi_n!$B$3:$V$23,C151+1,B151+1)</f>
        <v>-0.54512019791403932</v>
      </c>
      <c r="G151" s="5">
        <f>INDEX(Phi_p!$B$3:$V$23,C151+1,B151+1)</f>
        <v>3.0330395892762966E-3</v>
      </c>
      <c r="H151" s="5">
        <f>INDEX(Psi!$B$3:$V$23,C151+1,B151+1)</f>
        <v>2.9623491452703842E-3</v>
      </c>
      <c r="I151" s="5">
        <f>INDEX(Phi_n!$B$43:$V$63,C151+1,B151+1)</f>
        <v>2.7554609481515511E-3</v>
      </c>
      <c r="J151" s="5">
        <f>INDEX(Phi_p!$B$43:$V$63,C151+1,B151+1)</f>
        <v>1.0027554609481519</v>
      </c>
      <c r="P151" s="4"/>
      <c r="Q151" s="66"/>
      <c r="R151" s="4"/>
    </row>
    <row r="152" spans="1:18">
      <c r="A152" s="4">
        <v>127</v>
      </c>
      <c r="B152" s="66">
        <f t="shared" si="2"/>
        <v>1</v>
      </c>
      <c r="C152" s="66">
        <f t="shared" si="3"/>
        <v>6</v>
      </c>
      <c r="D152" s="5">
        <f>B152*Device!$C$2*10</f>
        <v>0.05</v>
      </c>
      <c r="E152" s="5">
        <f>C152*Device!$F$2*10000</f>
        <v>54</v>
      </c>
      <c r="F152" s="5">
        <f>INDEX(Phi_n!$B$3:$V$23,C152+1,B152+1)</f>
        <v>-0.54563702750102649</v>
      </c>
      <c r="G152" s="5">
        <f>INDEX(Phi_p!$B$3:$V$23,C152+1,B152+1)</f>
        <v>3.2226583965125218E-3</v>
      </c>
      <c r="H152" s="5">
        <f>INDEX(Psi!$B$3:$V$23,C152+1,B152+1)</f>
        <v>3.150005391151491E-3</v>
      </c>
      <c r="I152" s="5">
        <f>INDEX(Phi_n!$B$43:$V$63,C152+1,B152+1)</f>
        <v>2.8320683552632044E-3</v>
      </c>
      <c r="J152" s="5">
        <f>INDEX(Phi_p!$B$43:$V$63,C152+1,B152+1)</f>
        <v>1.0028320683552636</v>
      </c>
      <c r="P152" s="4"/>
      <c r="Q152" s="66"/>
      <c r="R152" s="4"/>
    </row>
    <row r="153" spans="1:18">
      <c r="A153" s="4">
        <v>128</v>
      </c>
      <c r="B153" s="66">
        <f t="shared" si="2"/>
        <v>2</v>
      </c>
      <c r="C153" s="66">
        <f t="shared" si="3"/>
        <v>6</v>
      </c>
      <c r="D153" s="5">
        <f>B153*Device!$C$2*10</f>
        <v>0.1</v>
      </c>
      <c r="E153" s="5">
        <f>C153*Device!$F$2*10000</f>
        <v>54</v>
      </c>
      <c r="F153" s="5">
        <f>INDEX(Phi_n!$B$3:$V$23,C153+1,B153+1)</f>
        <v>-0.54663287241032987</v>
      </c>
      <c r="G153" s="5">
        <f>INDEX(Phi_p!$B$3:$V$23,C153+1,B153+1)</f>
        <v>3.713561050153347E-3</v>
      </c>
      <c r="H153" s="5">
        <f>INDEX(Psi!$B$3:$V$23,C153+1,B153+1)</f>
        <v>3.6365987478788704E-3</v>
      </c>
      <c r="I153" s="5">
        <f>INDEX(Phi_n!$B$43:$V$63,C153+1,B153+1)</f>
        <v>3.0002997140088539E-3</v>
      </c>
      <c r="J153" s="5">
        <f>INDEX(Phi_p!$B$43:$V$63,C153+1,B153+1)</f>
        <v>1.0030002997140102</v>
      </c>
      <c r="P153" s="4"/>
      <c r="Q153" s="66"/>
      <c r="R153" s="4"/>
    </row>
    <row r="154" spans="1:18">
      <c r="A154" s="4">
        <v>129</v>
      </c>
      <c r="B154" s="66">
        <f t="shared" ref="B154:B217" si="4">MOD(A154,21)</f>
        <v>3</v>
      </c>
      <c r="C154" s="66">
        <f t="shared" ref="C154:C217" si="5">FLOOR(A154/21,1)</f>
        <v>6</v>
      </c>
      <c r="D154" s="5">
        <f>B154*Device!$C$2*10</f>
        <v>0.15</v>
      </c>
      <c r="E154" s="5">
        <f>C154*Device!$F$2*10000</f>
        <v>54</v>
      </c>
      <c r="F154" s="5">
        <f>INDEX(Phi_n!$B$3:$V$23,C154+1,B154+1)</f>
        <v>-0.54744171253263085</v>
      </c>
      <c r="G154" s="5">
        <f>INDEX(Phi_p!$B$3:$V$23,C154+1,B154+1)</f>
        <v>4.3381688896469888E-3</v>
      </c>
      <c r="H154" s="5">
        <f>INDEX(Psi!$B$3:$V$23,C154+1,B154+1)</f>
        <v>4.2568110721360108E-3</v>
      </c>
      <c r="I154" s="5">
        <f>INDEX(Phi_n!$B$43:$V$63,C154+1,B154+1)</f>
        <v>3.1719260387233399E-3</v>
      </c>
      <c r="J154" s="5">
        <f>INDEX(Phi_p!$B$43:$V$63,C154+1,B154+1)</f>
        <v>1.003171926038724</v>
      </c>
      <c r="P154" s="4"/>
      <c r="Q154" s="66"/>
      <c r="R154" s="4"/>
    </row>
    <row r="155" spans="1:18">
      <c r="A155" s="4">
        <v>130</v>
      </c>
      <c r="B155" s="66">
        <f t="shared" si="4"/>
        <v>4</v>
      </c>
      <c r="C155" s="66">
        <f t="shared" si="5"/>
        <v>6</v>
      </c>
      <c r="D155" s="5">
        <f>B155*Device!$C$2*10</f>
        <v>0.2</v>
      </c>
      <c r="E155" s="5">
        <f>C155*Device!$F$2*10000</f>
        <v>54</v>
      </c>
      <c r="F155" s="5">
        <f>INDEX(Phi_n!$B$3:$V$23,C155+1,B155+1)</f>
        <v>-0.54807065893789986</v>
      </c>
      <c r="G155" s="5">
        <f>INDEX(Phi_p!$B$3:$V$23,C155+1,B155+1)</f>
        <v>4.9647772719191964E-3</v>
      </c>
      <c r="H155" s="5">
        <f>INDEX(Psi!$B$3:$V$23,C155+1,B155+1)</f>
        <v>4.8793646898616623E-3</v>
      </c>
      <c r="I155" s="5">
        <f>INDEX(Phi_n!$B$43:$V$63,C155+1,B155+1)</f>
        <v>3.3302735273276819E-3</v>
      </c>
      <c r="J155" s="5">
        <f>INDEX(Phi_p!$B$43:$V$63,C155+1,B155+1)</f>
        <v>1.0033302735273271</v>
      </c>
      <c r="P155" s="4"/>
      <c r="Q155" s="66"/>
      <c r="R155" s="4"/>
    </row>
    <row r="156" spans="1:18">
      <c r="A156" s="4">
        <v>131</v>
      </c>
      <c r="B156" s="66">
        <f t="shared" si="4"/>
        <v>5</v>
      </c>
      <c r="C156" s="66">
        <f t="shared" si="5"/>
        <v>6</v>
      </c>
      <c r="D156" s="5">
        <f>B156*Device!$C$2*10</f>
        <v>0.25</v>
      </c>
      <c r="E156" s="5">
        <f>C156*Device!$F$2*10000</f>
        <v>54</v>
      </c>
      <c r="F156" s="5">
        <f>INDEX(Phi_n!$B$3:$V$23,C156+1,B156+1)</f>
        <v>-0.54861980623283202</v>
      </c>
      <c r="G156" s="5">
        <f>INDEX(Phi_p!$B$3:$V$23,C156+1,B156+1)</f>
        <v>5.529204394665835E-3</v>
      </c>
      <c r="H156" s="5">
        <f>INDEX(Psi!$B$3:$V$23,C156+1,B156+1)</f>
        <v>5.4400276579556883E-3</v>
      </c>
      <c r="I156" s="5">
        <f>INDEX(Phi_n!$B$43:$V$63,C156+1,B156+1)</f>
        <v>3.4772944309929264E-3</v>
      </c>
      <c r="J156" s="5">
        <f>INDEX(Phi_p!$B$43:$V$63,C156+1,B156+1)</f>
        <v>1.0034772944309915</v>
      </c>
      <c r="P156" s="4"/>
      <c r="Q156" s="66"/>
      <c r="R156" s="4"/>
    </row>
    <row r="157" spans="1:18">
      <c r="A157" s="4">
        <v>132</v>
      </c>
      <c r="B157" s="66">
        <f t="shared" si="4"/>
        <v>6</v>
      </c>
      <c r="C157" s="66">
        <f t="shared" si="5"/>
        <v>6</v>
      </c>
      <c r="D157" s="5">
        <f>B157*Device!$C$2*10</f>
        <v>0.3</v>
      </c>
      <c r="E157" s="5">
        <f>C157*Device!$F$2*10000</f>
        <v>54</v>
      </c>
      <c r="F157" s="5">
        <f>INDEX(Phi_n!$B$3:$V$23,C157+1,B157+1)</f>
        <v>-0.54912602179447501</v>
      </c>
      <c r="G157" s="5">
        <f>INDEX(Phi_p!$B$3:$V$23,C157+1,B157+1)</f>
        <v>6.0043175244962948E-3</v>
      </c>
      <c r="H157" s="5">
        <f>INDEX(Psi!$B$3:$V$23,C157+1,B157+1)</f>
        <v>5.9116871253969572E-3</v>
      </c>
      <c r="I157" s="5">
        <f>INDEX(Phi_n!$B$43:$V$63,C157+1,B157+1)</f>
        <v>3.612207033416099E-3</v>
      </c>
      <c r="J157" s="5">
        <f>INDEX(Phi_p!$B$43:$V$63,C157+1,B157+1)</f>
        <v>1.0036122070334168</v>
      </c>
      <c r="P157" s="4"/>
      <c r="Q157" s="66"/>
      <c r="R157" s="4"/>
    </row>
    <row r="158" spans="1:18">
      <c r="A158" s="4">
        <v>133</v>
      </c>
      <c r="B158" s="66">
        <f t="shared" si="4"/>
        <v>7</v>
      </c>
      <c r="C158" s="66">
        <f t="shared" si="5"/>
        <v>6</v>
      </c>
      <c r="D158" s="5">
        <f>B158*Device!$C$2*10</f>
        <v>0.35000000000000003</v>
      </c>
      <c r="E158" s="5">
        <f>C158*Device!$F$2*10000</f>
        <v>54</v>
      </c>
      <c r="F158" s="5">
        <f>INDEX(Phi_n!$B$3:$V$23,C158+1,B158+1)</f>
        <v>-0.54960995566565429</v>
      </c>
      <c r="G158" s="5">
        <f>INDEX(Phi_p!$B$3:$V$23,C158+1,B158+1)</f>
        <v>6.3795037830919905E-3</v>
      </c>
      <c r="H158" s="5">
        <f>INDEX(Psi!$B$3:$V$23,C158+1,B158+1)</f>
        <v>6.2837407974844824E-3</v>
      </c>
      <c r="I158" s="5">
        <f>INDEX(Phi_n!$B$43:$V$63,C158+1,B158+1)</f>
        <v>3.7345929325014529E-3</v>
      </c>
      <c r="J158" s="5">
        <f>INDEX(Phi_p!$B$43:$V$63,C158+1,B158+1)</f>
        <v>1.0037345929325006</v>
      </c>
      <c r="P158" s="4"/>
      <c r="Q158" s="66"/>
      <c r="R158" s="4"/>
    </row>
    <row r="159" spans="1:18">
      <c r="A159" s="4">
        <v>134</v>
      </c>
      <c r="B159" s="66">
        <f t="shared" si="4"/>
        <v>8</v>
      </c>
      <c r="C159" s="66">
        <f t="shared" si="5"/>
        <v>6</v>
      </c>
      <c r="D159" s="5">
        <f>B159*Device!$C$2*10</f>
        <v>0.4</v>
      </c>
      <c r="E159" s="5">
        <f>C159*Device!$F$2*10000</f>
        <v>54</v>
      </c>
      <c r="F159" s="5">
        <f>INDEX(Phi_n!$B$3:$V$23,C159+1,B159+1)</f>
        <v>-0.55007880729270375</v>
      </c>
      <c r="G159" s="5">
        <f>INDEX(Phi_p!$B$3:$V$23,C159+1,B159+1)</f>
        <v>6.6503375402045721E-3</v>
      </c>
      <c r="H159" s="5">
        <f>INDEX(Psi!$B$3:$V$23,C159+1,B159+1)</f>
        <v>6.5517932058569246E-3</v>
      </c>
      <c r="I159" s="5">
        <f>INDEX(Phi_n!$B$43:$V$63,C159+1,B159+1)</f>
        <v>3.8432689572473274E-3</v>
      </c>
      <c r="J159" s="5">
        <f>INDEX(Phi_p!$B$43:$V$63,C159+1,B159+1)</f>
        <v>1.0038432689572467</v>
      </c>
      <c r="P159" s="4"/>
      <c r="Q159" s="66"/>
      <c r="R159" s="4"/>
    </row>
    <row r="160" spans="1:18">
      <c r="A160" s="4">
        <v>135</v>
      </c>
      <c r="B160" s="66">
        <f t="shared" si="4"/>
        <v>9</v>
      </c>
      <c r="C160" s="66">
        <f t="shared" si="5"/>
        <v>6</v>
      </c>
      <c r="D160" s="5">
        <f>B160*Device!$C$2*10</f>
        <v>0.44999999999999996</v>
      </c>
      <c r="E160" s="5">
        <f>C160*Device!$F$2*10000</f>
        <v>54</v>
      </c>
      <c r="F160" s="5">
        <f>INDEX(Phi_n!$B$3:$V$23,C160+1,B160+1)</f>
        <v>-0.55053658186001897</v>
      </c>
      <c r="G160" s="5">
        <f>INDEX(Phi_p!$B$3:$V$23,C160+1,B160+1)</f>
        <v>6.8152778079395154E-3</v>
      </c>
      <c r="H160" s="5">
        <f>INDEX(Psi!$B$3:$V$23,C160+1,B160+1)</f>
        <v>6.7143297865269527E-3</v>
      </c>
      <c r="I160" s="5">
        <f>INDEX(Phi_n!$B$43:$V$63,C160+1,B160+1)</f>
        <v>3.9371980334281711E-3</v>
      </c>
      <c r="J160" s="5">
        <f>INDEX(Phi_p!$B$43:$V$63,C160+1,B160+1)</f>
        <v>1.0039371980334282</v>
      </c>
      <c r="P160" s="4"/>
      <c r="Q160" s="66"/>
      <c r="R160" s="4"/>
    </row>
    <row r="161" spans="1:18">
      <c r="A161" s="4">
        <v>136</v>
      </c>
      <c r="B161" s="66">
        <f t="shared" si="4"/>
        <v>10</v>
      </c>
      <c r="C161" s="66">
        <f t="shared" si="5"/>
        <v>6</v>
      </c>
      <c r="D161" s="5">
        <f>B161*Device!$C$2*10</f>
        <v>0.5</v>
      </c>
      <c r="E161" s="5">
        <f>C161*Device!$F$2*10000</f>
        <v>54</v>
      </c>
      <c r="F161" s="5">
        <f>INDEX(Phi_n!$B$3:$V$23,C161+1,B161+1)</f>
        <v>-0.55098322248134057</v>
      </c>
      <c r="G161" s="5">
        <f>INDEX(Phi_p!$B$3:$V$23,C161+1,B161+1)</f>
        <v>6.8736730369994507E-3</v>
      </c>
      <c r="H161" s="5">
        <f>INDEX(Psi!$B$3:$V$23,C161+1,B161+1)</f>
        <v>6.7707328358086859E-3</v>
      </c>
      <c r="I161" s="5">
        <f>INDEX(Phi_n!$B$43:$V$63,C161+1,B161+1)</f>
        <v>4.0150532663716732E-3</v>
      </c>
      <c r="J161" s="5">
        <f>INDEX(Phi_p!$B$43:$V$63,C161+1,B161+1)</f>
        <v>1.0040150532663705</v>
      </c>
      <c r="P161" s="4"/>
      <c r="Q161" s="66"/>
      <c r="R161" s="4"/>
    </row>
    <row r="162" spans="1:18">
      <c r="A162" s="4">
        <v>137</v>
      </c>
      <c r="B162" s="66">
        <f t="shared" si="4"/>
        <v>11</v>
      </c>
      <c r="C162" s="66">
        <f t="shared" si="5"/>
        <v>6</v>
      </c>
      <c r="D162" s="5">
        <f>B162*Device!$C$2*10</f>
        <v>0.55000000000000004</v>
      </c>
      <c r="E162" s="5">
        <f>C162*Device!$F$2*10000</f>
        <v>54</v>
      </c>
      <c r="F162" s="5">
        <f>INDEX(Phi_n!$B$3:$V$23,C162+1,B162+1)</f>
        <v>-0.55141815519641435</v>
      </c>
      <c r="G162" s="5">
        <f>INDEX(Phi_p!$B$3:$V$23,C162+1,B162+1)</f>
        <v>6.8255770267463814E-3</v>
      </c>
      <c r="H162" s="5">
        <f>INDEX(Psi!$B$3:$V$23,C162+1,B162+1)</f>
        <v>6.7210845096676922E-3</v>
      </c>
      <c r="I162" s="5">
        <f>INDEX(Phi_n!$B$43:$V$63,C162+1,B162+1)</f>
        <v>4.0757226166022792E-3</v>
      </c>
      <c r="J162" s="5">
        <f>INDEX(Phi_p!$B$43:$V$63,C162+1,B162+1)</f>
        <v>1.0040757226166013</v>
      </c>
      <c r="P162" s="4"/>
      <c r="Q162" s="66"/>
      <c r="R162" s="4"/>
    </row>
    <row r="163" spans="1:18">
      <c r="A163" s="4">
        <v>138</v>
      </c>
      <c r="B163" s="66">
        <f t="shared" si="4"/>
        <v>12</v>
      </c>
      <c r="C163" s="66">
        <f t="shared" si="5"/>
        <v>6</v>
      </c>
      <c r="D163" s="5">
        <f>B163*Device!$C$2*10</f>
        <v>0.6</v>
      </c>
      <c r="E163" s="5">
        <f>C163*Device!$F$2*10000</f>
        <v>54</v>
      </c>
      <c r="F163" s="5">
        <f>INDEX(Phi_n!$B$3:$V$23,C163+1,B163+1)</f>
        <v>-0.55183900483621307</v>
      </c>
      <c r="G163" s="5">
        <f>INDEX(Phi_p!$B$3:$V$23,C163+1,B163+1)</f>
        <v>6.671216514242761E-3</v>
      </c>
      <c r="H163" s="5">
        <f>INDEX(Psi!$B$3:$V$23,C163+1,B163+1)</f>
        <v>6.5656411044698717E-3</v>
      </c>
      <c r="I163" s="5">
        <f>INDEX(Phi_n!$B$43:$V$63,C163+1,B163+1)</f>
        <v>4.1180476139162673E-3</v>
      </c>
      <c r="J163" s="5">
        <f>INDEX(Phi_p!$B$43:$V$63,C163+1,B163+1)</f>
        <v>1.004118047613916</v>
      </c>
      <c r="P163" s="4"/>
      <c r="Q163" s="66"/>
      <c r="R163" s="4"/>
    </row>
    <row r="164" spans="1:18">
      <c r="A164" s="4">
        <v>139</v>
      </c>
      <c r="B164" s="66">
        <f t="shared" si="4"/>
        <v>13</v>
      </c>
      <c r="C164" s="66">
        <f t="shared" si="5"/>
        <v>6</v>
      </c>
      <c r="D164" s="5">
        <f>B164*Device!$C$2*10</f>
        <v>0.65</v>
      </c>
      <c r="E164" s="5">
        <f>C164*Device!$F$2*10000</f>
        <v>54</v>
      </c>
      <c r="F164" s="5">
        <f>INDEX(Phi_n!$B$3:$V$23,C164+1,B164+1)</f>
        <v>-0.55224300437513341</v>
      </c>
      <c r="G164" s="5">
        <f>INDEX(Phi_p!$B$3:$V$23,C164+1,B164+1)</f>
        <v>6.4115422521136131E-3</v>
      </c>
      <c r="H164" s="5">
        <f>INDEX(Psi!$B$3:$V$23,C164+1,B164+1)</f>
        <v>6.3053757204162711E-3</v>
      </c>
      <c r="I164" s="5">
        <f>INDEX(Phi_n!$B$43:$V$63,C164+1,B164+1)</f>
        <v>4.1411524415357432E-3</v>
      </c>
      <c r="J164" s="5">
        <f>INDEX(Phi_p!$B$43:$V$63,C164+1,B164+1)</f>
        <v>1.0041411524415351</v>
      </c>
      <c r="P164" s="4"/>
      <c r="Q164" s="66"/>
      <c r="R164" s="4"/>
    </row>
    <row r="165" spans="1:18">
      <c r="A165" s="4">
        <v>140</v>
      </c>
      <c r="B165" s="66">
        <f t="shared" si="4"/>
        <v>14</v>
      </c>
      <c r="C165" s="66">
        <f t="shared" si="5"/>
        <v>6</v>
      </c>
      <c r="D165" s="5">
        <f>B165*Device!$C$2*10</f>
        <v>0.70000000000000007</v>
      </c>
      <c r="E165" s="5">
        <f>C165*Device!$F$2*10000</f>
        <v>54</v>
      </c>
      <c r="F165" s="5">
        <f>INDEX(Phi_n!$B$3:$V$23,C165+1,B165+1)</f>
        <v>-0.55262536930224726</v>
      </c>
      <c r="G165" s="5">
        <f>INDEX(Phi_p!$B$3:$V$23,C165+1,B165+1)</f>
        <v>6.0484694326784555E-3</v>
      </c>
      <c r="H165" s="5">
        <f>INDEX(Psi!$B$3:$V$23,C165+1,B165+1)</f>
        <v>5.942223636280477E-3</v>
      </c>
      <c r="I165" s="5">
        <f>INDEX(Phi_n!$B$43:$V$63,C165+1,B165+1)</f>
        <v>4.1442506537050566E-3</v>
      </c>
      <c r="J165" s="5">
        <f>INDEX(Phi_p!$B$43:$V$63,C165+1,B165+1)</f>
        <v>1.0041442506537046</v>
      </c>
      <c r="P165" s="4"/>
      <c r="Q165" s="66"/>
      <c r="R165" s="4"/>
    </row>
    <row r="166" spans="1:18">
      <c r="A166" s="4">
        <v>141</v>
      </c>
      <c r="B166" s="66">
        <f t="shared" si="4"/>
        <v>15</v>
      </c>
      <c r="C166" s="66">
        <f t="shared" si="5"/>
        <v>6</v>
      </c>
      <c r="D166" s="5">
        <f>B166*Device!$C$2*10</f>
        <v>0.75</v>
      </c>
      <c r="E166" s="5">
        <f>C166*Device!$F$2*10000</f>
        <v>54</v>
      </c>
      <c r="F166" s="5">
        <f>INDEX(Phi_n!$B$3:$V$23,C166+1,B166+1)</f>
        <v>-0.55297926813901899</v>
      </c>
      <c r="G166" s="5">
        <f>INDEX(Phi_p!$B$3:$V$23,C166+1,B166+1)</f>
        <v>5.5869608809525264E-3</v>
      </c>
      <c r="H166" s="5">
        <f>INDEX(Psi!$B$3:$V$23,C166+1,B166+1)</f>
        <v>5.4811564665145328E-3</v>
      </c>
      <c r="I166" s="5">
        <f>INDEX(Phi_n!$B$43:$V$63,C166+1,B166+1)</f>
        <v>4.1269985186308282E-3</v>
      </c>
      <c r="J166" s="5">
        <f>INDEX(Phi_p!$B$43:$V$63,C166+1,B166+1)</f>
        <v>1.0041269985186296</v>
      </c>
      <c r="P166" s="4"/>
      <c r="Q166" s="66"/>
      <c r="R166" s="4"/>
    </row>
    <row r="167" spans="1:18">
      <c r="A167" s="4">
        <v>142</v>
      </c>
      <c r="B167" s="66">
        <f t="shared" si="4"/>
        <v>16</v>
      </c>
      <c r="C167" s="66">
        <f t="shared" si="5"/>
        <v>6</v>
      </c>
      <c r="D167" s="5">
        <f>B167*Device!$C$2*10</f>
        <v>0.8</v>
      </c>
      <c r="E167" s="5">
        <f>C167*Device!$F$2*10000</f>
        <v>54</v>
      </c>
      <c r="F167" s="5">
        <f>INDEX(Phi_n!$B$3:$V$23,C167+1,B167+1)</f>
        <v>-0.55329339330859628</v>
      </c>
      <c r="G167" s="5">
        <f>INDEX(Phi_p!$B$3:$V$23,C167+1,B167+1)</f>
        <v>5.0386471051646975E-3</v>
      </c>
      <c r="H167" s="5">
        <f>INDEX(Psi!$B$3:$V$23,C167+1,B167+1)</f>
        <v>4.933796971681728E-3</v>
      </c>
      <c r="I167" s="5">
        <f>INDEX(Phi_n!$B$43:$V$63,C167+1,B167+1)</f>
        <v>4.0896999014911157E-3</v>
      </c>
      <c r="J167" s="5">
        <f>INDEX(Phi_p!$B$43:$V$63,C167+1,B167+1)</f>
        <v>1.004089699901493</v>
      </c>
      <c r="P167" s="4"/>
      <c r="Q167" s="66"/>
      <c r="R167" s="4"/>
    </row>
    <row r="168" spans="1:18">
      <c r="A168" s="4">
        <v>143</v>
      </c>
      <c r="B168" s="66">
        <f t="shared" si="4"/>
        <v>17</v>
      </c>
      <c r="C168" s="66">
        <f t="shared" si="5"/>
        <v>6</v>
      </c>
      <c r="D168" s="5">
        <f>B168*Device!$C$2*10</f>
        <v>0.85000000000000009</v>
      </c>
      <c r="E168" s="5">
        <f>C168*Device!$F$2*10000</f>
        <v>54</v>
      </c>
      <c r="F168" s="5">
        <f>INDEX(Phi_n!$B$3:$V$23,C168+1,B168+1)</f>
        <v>-0.55355148243541619</v>
      </c>
      <c r="G168" s="5">
        <f>INDEX(Phi_p!$B$3:$V$23,C168+1,B168+1)</f>
        <v>4.4326400736074811E-3</v>
      </c>
      <c r="H168" s="5">
        <f>INDEX(Psi!$B$3:$V$23,C168+1,B168+1)</f>
        <v>4.3291918766912903E-3</v>
      </c>
      <c r="I168" s="5">
        <f>INDEX(Phi_n!$B$43:$V$63,C168+1,B168+1)</f>
        <v>4.0349069214159466E-3</v>
      </c>
      <c r="J168" s="5">
        <f>INDEX(Phi_p!$B$43:$V$63,C168+1,B168+1)</f>
        <v>1.0040349069214172</v>
      </c>
      <c r="P168" s="4"/>
      <c r="Q168" s="66"/>
      <c r="R168" s="4"/>
    </row>
    <row r="169" spans="1:18">
      <c r="A169" s="4">
        <v>144</v>
      </c>
      <c r="B169" s="66">
        <f t="shared" si="4"/>
        <v>18</v>
      </c>
      <c r="C169" s="66">
        <f t="shared" si="5"/>
        <v>6</v>
      </c>
      <c r="D169" s="5">
        <f>B169*Device!$C$2*10</f>
        <v>0.89999999999999991</v>
      </c>
      <c r="E169" s="5">
        <f>C169*Device!$F$2*10000</f>
        <v>54</v>
      </c>
      <c r="F169" s="5">
        <f>INDEX(Phi_n!$B$3:$V$23,C169+1,B169+1)</f>
        <v>-0.55373424327935383</v>
      </c>
      <c r="G169" s="5">
        <f>INDEX(Phi_p!$B$3:$V$23,C169+1,B169+1)</f>
        <v>3.8369045181744052E-3</v>
      </c>
      <c r="H169" s="5">
        <f>INDEX(Psi!$B$3:$V$23,C169+1,B169+1)</f>
        <v>3.7350962380378098E-3</v>
      </c>
      <c r="I169" s="5">
        <f>INDEX(Phi_n!$B$43:$V$63,C169+1,B169+1)</f>
        <v>3.9708165695601693E-3</v>
      </c>
      <c r="J169" s="5">
        <f>INDEX(Phi_p!$B$43:$V$63,C169+1,B169+1)</f>
        <v>1.0039708165695613</v>
      </c>
      <c r="P169" s="4"/>
      <c r="Q169" s="66"/>
      <c r="R169" s="4"/>
    </row>
    <row r="170" spans="1:18">
      <c r="A170" s="4">
        <v>145</v>
      </c>
      <c r="B170" s="66">
        <f t="shared" si="4"/>
        <v>19</v>
      </c>
      <c r="C170" s="66">
        <f t="shared" si="5"/>
        <v>6</v>
      </c>
      <c r="D170" s="5">
        <f>B170*Device!$C$2*10</f>
        <v>0.95</v>
      </c>
      <c r="E170" s="5">
        <f>C170*Device!$F$2*10000</f>
        <v>54</v>
      </c>
      <c r="F170" s="5">
        <f>INDEX(Phi_n!$B$3:$V$23,C170+1,B170+1)</f>
        <v>-0.55383273515520681</v>
      </c>
      <c r="G170" s="5">
        <f>INDEX(Phi_p!$B$3:$V$23,C170+1,B170+1)</f>
        <v>3.381509798729066E-3</v>
      </c>
      <c r="H170" s="5">
        <f>INDEX(Psi!$B$3:$V$23,C170+1,B170+1)</f>
        <v>3.2810979400156072E-3</v>
      </c>
      <c r="I170" s="5">
        <f>INDEX(Phi_n!$B$43:$V$63,C170+1,B170+1)</f>
        <v>3.9162455982061544E-3</v>
      </c>
      <c r="J170" s="5">
        <f>INDEX(Phi_p!$B$43:$V$63,C170+1,B170+1)</f>
        <v>1.003916245598206</v>
      </c>
      <c r="P170" s="4"/>
      <c r="Q170" s="66"/>
      <c r="R170" s="4"/>
    </row>
    <row r="171" spans="1:18">
      <c r="A171" s="4">
        <v>146</v>
      </c>
      <c r="B171" s="66">
        <f t="shared" si="4"/>
        <v>20</v>
      </c>
      <c r="C171" s="66">
        <f t="shared" si="5"/>
        <v>6</v>
      </c>
      <c r="D171" s="5">
        <f>B171*Device!$C$2*10</f>
        <v>1</v>
      </c>
      <c r="E171" s="5">
        <f>C171*Device!$F$2*10000</f>
        <v>54</v>
      </c>
      <c r="F171" s="5">
        <f>INDEX(Phi_n!$B$3:$V$23,C171+1,B171+1)</f>
        <v>-0.55386088692060953</v>
      </c>
      <c r="G171" s="5">
        <f>INDEX(Phi_p!$B$3:$V$23,C171+1,B171+1)</f>
        <v>3.2102851125319692E-3</v>
      </c>
      <c r="H171" s="5">
        <f>INDEX(Psi!$B$3:$V$23,C171+1,B171+1)</f>
        <v>3.1104276806676978E-3</v>
      </c>
      <c r="I171" s="5">
        <f>INDEX(Phi_n!$B$43:$V$63,C171+1,B171+1)</f>
        <v>3.8945798872350472E-3</v>
      </c>
      <c r="J171" s="5">
        <f>INDEX(Phi_p!$B$43:$V$63,C171+1,B171+1)</f>
        <v>1.0038945798872341</v>
      </c>
      <c r="P171" s="4"/>
      <c r="Q171" s="66"/>
      <c r="R171" s="4"/>
    </row>
    <row r="172" spans="1:18">
      <c r="A172" s="4">
        <v>147</v>
      </c>
      <c r="B172" s="66">
        <f t="shared" si="4"/>
        <v>0</v>
      </c>
      <c r="C172" s="66">
        <f t="shared" si="5"/>
        <v>7</v>
      </c>
      <c r="D172" s="5">
        <f>B172*Device!$C$2*10</f>
        <v>0</v>
      </c>
      <c r="E172" s="5">
        <f>C172*Device!$F$2*10000</f>
        <v>63</v>
      </c>
      <c r="F172" s="5">
        <f>INDEX(Phi_n!$B$3:$V$23,C172+1,B172+1)</f>
        <v>-0.54582145154791351</v>
      </c>
      <c r="G172" s="5">
        <f>INDEX(Phi_p!$B$3:$V$23,C172+1,B172+1)</f>
        <v>2.9163433168942995E-3</v>
      </c>
      <c r="H172" s="5">
        <f>INDEX(Psi!$B$3:$V$23,C172+1,B172+1)</f>
        <v>2.8440327647927038E-3</v>
      </c>
      <c r="I172" s="5">
        <f>INDEX(Phi_n!$B$43:$V$63,C172+1,B172+1)</f>
        <v>2.818700475873172E-3</v>
      </c>
      <c r="J172" s="5">
        <f>INDEX(Phi_p!$B$43:$V$63,C172+1,B172+1)</f>
        <v>1.0028187004758717</v>
      </c>
      <c r="P172" s="4"/>
      <c r="Q172" s="66"/>
      <c r="R172" s="4"/>
    </row>
    <row r="173" spans="1:18">
      <c r="A173" s="4">
        <v>148</v>
      </c>
      <c r="B173" s="66">
        <f t="shared" si="4"/>
        <v>1</v>
      </c>
      <c r="C173" s="66">
        <f t="shared" si="5"/>
        <v>7</v>
      </c>
      <c r="D173" s="5">
        <f>B173*Device!$C$2*10</f>
        <v>0.05</v>
      </c>
      <c r="E173" s="5">
        <f>C173*Device!$F$2*10000</f>
        <v>63</v>
      </c>
      <c r="F173" s="5">
        <f>INDEX(Phi_n!$B$3:$V$23,C173+1,B173+1)</f>
        <v>-0.54628745946081447</v>
      </c>
      <c r="G173" s="5">
        <f>INDEX(Phi_p!$B$3:$V$23,C173+1,B173+1)</f>
        <v>3.1131332874160655E-3</v>
      </c>
      <c r="H173" s="5">
        <f>INDEX(Psi!$B$3:$V$23,C173+1,B173+1)</f>
        <v>3.0389410135571878E-3</v>
      </c>
      <c r="I173" s="5">
        <f>INDEX(Phi_n!$B$43:$V$63,C173+1,B173+1)</f>
        <v>2.8921568744212861E-3</v>
      </c>
      <c r="J173" s="5">
        <f>INDEX(Phi_p!$B$43:$V$63,C173+1,B173+1)</f>
        <v>1.0028921568744231</v>
      </c>
      <c r="P173" s="4"/>
      <c r="Q173" s="66"/>
      <c r="R173" s="4"/>
    </row>
    <row r="174" spans="1:18">
      <c r="A174" s="4">
        <v>149</v>
      </c>
      <c r="B174" s="66">
        <f t="shared" si="4"/>
        <v>2</v>
      </c>
      <c r="C174" s="66">
        <f t="shared" si="5"/>
        <v>7</v>
      </c>
      <c r="D174" s="5">
        <f>B174*Device!$C$2*10</f>
        <v>0.1</v>
      </c>
      <c r="E174" s="5">
        <f>C174*Device!$F$2*10000</f>
        <v>63</v>
      </c>
      <c r="F174" s="5">
        <f>INDEX(Phi_n!$B$3:$V$23,C174+1,B174+1)</f>
        <v>-0.5472027636591611</v>
      </c>
      <c r="G174" s="5">
        <f>INDEX(Phi_p!$B$3:$V$23,C174+1,B174+1)</f>
        <v>3.6246409027423892E-3</v>
      </c>
      <c r="H174" s="5">
        <f>INDEX(Psi!$B$3:$V$23,C174+1,B174+1)</f>
        <v>3.5462307605666548E-3</v>
      </c>
      <c r="I174" s="5">
        <f>INDEX(Phi_n!$B$43:$V$63,C174+1,B174+1)</f>
        <v>3.0568285103045778E-3</v>
      </c>
      <c r="J174" s="5">
        <f>INDEX(Phi_p!$B$43:$V$63,C174+1,B174+1)</f>
        <v>1.0030568285103052</v>
      </c>
      <c r="P174" s="4"/>
      <c r="Q174" s="66"/>
      <c r="R174" s="4"/>
    </row>
    <row r="175" spans="1:18">
      <c r="A175" s="4">
        <v>150</v>
      </c>
      <c r="B175" s="66">
        <f t="shared" si="4"/>
        <v>3</v>
      </c>
      <c r="C175" s="66">
        <f t="shared" si="5"/>
        <v>7</v>
      </c>
      <c r="D175" s="5">
        <f>B175*Device!$C$2*10</f>
        <v>0.15</v>
      </c>
      <c r="E175" s="5">
        <f>C175*Device!$F$2*10000</f>
        <v>63</v>
      </c>
      <c r="F175" s="5">
        <f>INDEX(Phi_n!$B$3:$V$23,C175+1,B175+1)</f>
        <v>-0.54797894960967519</v>
      </c>
      <c r="G175" s="5">
        <f>INDEX(Phi_p!$B$3:$V$23,C175+1,B175+1)</f>
        <v>4.2709995903279516E-3</v>
      </c>
      <c r="H175" s="5">
        <f>INDEX(Psi!$B$3:$V$23,C175+1,B175+1)</f>
        <v>4.188146643851226E-3</v>
      </c>
      <c r="I175" s="5">
        <f>INDEX(Phi_n!$B$43:$V$63,C175+1,B175+1)</f>
        <v>3.2303112100156221E-3</v>
      </c>
      <c r="J175" s="5">
        <f>INDEX(Phi_p!$B$43:$V$63,C175+1,B175+1)</f>
        <v>1.0032303112100167</v>
      </c>
      <c r="P175" s="4"/>
      <c r="Q175" s="66"/>
      <c r="R175" s="4"/>
    </row>
    <row r="176" spans="1:18">
      <c r="A176" s="4">
        <v>151</v>
      </c>
      <c r="B176" s="66">
        <f t="shared" si="4"/>
        <v>4</v>
      </c>
      <c r="C176" s="66">
        <f t="shared" si="5"/>
        <v>7</v>
      </c>
      <c r="D176" s="5">
        <f>B176*Device!$C$2*10</f>
        <v>0.2</v>
      </c>
      <c r="E176" s="5">
        <f>C176*Device!$F$2*10000</f>
        <v>63</v>
      </c>
      <c r="F176" s="5">
        <f>INDEX(Phi_n!$B$3:$V$23,C176+1,B176+1)</f>
        <v>-0.54858969677179314</v>
      </c>
      <c r="G176" s="5">
        <f>INDEX(Phi_p!$B$3:$V$23,C176+1,B176+1)</f>
        <v>4.9108755811090362E-3</v>
      </c>
      <c r="H176" s="5">
        <f>INDEX(Psi!$B$3:$V$23,C176+1,B176+1)</f>
        <v>4.8239103432153622E-3</v>
      </c>
      <c r="I176" s="5">
        <f>INDEX(Phi_n!$B$43:$V$63,C176+1,B176+1)</f>
        <v>3.3909147761322224E-3</v>
      </c>
      <c r="J176" s="5">
        <f>INDEX(Phi_p!$B$43:$V$63,C176+1,B176+1)</f>
        <v>1.0033909147761315</v>
      </c>
      <c r="P176" s="4"/>
      <c r="Q176" s="66"/>
      <c r="R176" s="4"/>
    </row>
    <row r="177" spans="1:18">
      <c r="A177" s="4">
        <v>152</v>
      </c>
      <c r="B177" s="66">
        <f t="shared" si="4"/>
        <v>5</v>
      </c>
      <c r="C177" s="66">
        <f t="shared" si="5"/>
        <v>7</v>
      </c>
      <c r="D177" s="5">
        <f>B177*Device!$C$2*10</f>
        <v>0.25</v>
      </c>
      <c r="E177" s="5">
        <f>C177*Device!$F$2*10000</f>
        <v>63</v>
      </c>
      <c r="F177" s="5">
        <f>INDEX(Phi_n!$B$3:$V$23,C177+1,B177+1)</f>
        <v>-0.54911871428295489</v>
      </c>
      <c r="G177" s="5">
        <f>INDEX(Phi_p!$B$3:$V$23,C177+1,B177+1)</f>
        <v>5.4817721954532632E-3</v>
      </c>
      <c r="H177" s="5">
        <f>INDEX(Psi!$B$3:$V$23,C177+1,B177+1)</f>
        <v>5.3910227509141231E-3</v>
      </c>
      <c r="I177" s="5">
        <f>INDEX(Phi_n!$B$43:$V$63,C177+1,B177+1)</f>
        <v>3.5387278644336984E-3</v>
      </c>
      <c r="J177" s="5">
        <f>INDEX(Phi_p!$B$43:$V$63,C177+1,B177+1)</f>
        <v>1.0035387278644339</v>
      </c>
      <c r="P177" s="4"/>
      <c r="Q177" s="66"/>
      <c r="R177" s="4"/>
    </row>
    <row r="178" spans="1:18">
      <c r="A178" s="4">
        <v>153</v>
      </c>
      <c r="B178" s="66">
        <f t="shared" si="4"/>
        <v>6</v>
      </c>
      <c r="C178" s="66">
        <f t="shared" si="5"/>
        <v>7</v>
      </c>
      <c r="D178" s="5">
        <f>B178*Device!$C$2*10</f>
        <v>0.3</v>
      </c>
      <c r="E178" s="5">
        <f>C178*Device!$F$2*10000</f>
        <v>63</v>
      </c>
      <c r="F178" s="5">
        <f>INDEX(Phi_n!$B$3:$V$23,C178+1,B178+1)</f>
        <v>-0.54960448563368836</v>
      </c>
      <c r="G178" s="5">
        <f>INDEX(Phi_p!$B$3:$V$23,C178+1,B178+1)</f>
        <v>5.9597226790718168E-3</v>
      </c>
      <c r="H178" s="5">
        <f>INDEX(Psi!$B$3:$V$23,C178+1,B178+1)</f>
        <v>5.865523226323297E-3</v>
      </c>
      <c r="I178" s="5">
        <f>INDEX(Phi_n!$B$43:$V$63,C178+1,B178+1)</f>
        <v>3.6735059624147339E-3</v>
      </c>
      <c r="J178" s="5">
        <f>INDEX(Phi_p!$B$43:$V$63,C178+1,B178+1)</f>
        <v>1.0036735059624151</v>
      </c>
      <c r="P178" s="4"/>
      <c r="Q178" s="66"/>
      <c r="R178" s="4"/>
    </row>
    <row r="179" spans="1:18">
      <c r="A179" s="4">
        <v>154</v>
      </c>
      <c r="B179" s="66">
        <f t="shared" si="4"/>
        <v>7</v>
      </c>
      <c r="C179" s="66">
        <f t="shared" si="5"/>
        <v>7</v>
      </c>
      <c r="D179" s="5">
        <f>B179*Device!$C$2*10</f>
        <v>0.35000000000000003</v>
      </c>
      <c r="E179" s="5">
        <f>C179*Device!$F$2*10000</f>
        <v>63</v>
      </c>
      <c r="F179" s="5">
        <f>INDEX(Phi_n!$B$3:$V$23,C179+1,B179+1)</f>
        <v>-0.55006820699203907</v>
      </c>
      <c r="G179" s="5">
        <f>INDEX(Phi_p!$B$3:$V$23,C179+1,B179+1)</f>
        <v>6.3361576014510897E-3</v>
      </c>
      <c r="H179" s="5">
        <f>INDEX(Psi!$B$3:$V$23,C179+1,B179+1)</f>
        <v>6.238844254793814E-3</v>
      </c>
      <c r="I179" s="5">
        <f>INDEX(Phi_n!$B$43:$V$63,C179+1,B179+1)</f>
        <v>3.7951689532903028E-3</v>
      </c>
      <c r="J179" s="5">
        <f>INDEX(Phi_p!$B$43:$V$63,C179+1,B179+1)</f>
        <v>1.0037951689532894</v>
      </c>
      <c r="P179" s="4"/>
      <c r="Q179" s="66"/>
      <c r="R179" s="4"/>
    </row>
    <row r="180" spans="1:18">
      <c r="A180" s="4">
        <v>155</v>
      </c>
      <c r="B180" s="66">
        <f t="shared" si="4"/>
        <v>8</v>
      </c>
      <c r="C180" s="66">
        <f t="shared" si="5"/>
        <v>7</v>
      </c>
      <c r="D180" s="5">
        <f>B180*Device!$C$2*10</f>
        <v>0.4</v>
      </c>
      <c r="E180" s="5">
        <f>C180*Device!$F$2*10000</f>
        <v>63</v>
      </c>
      <c r="F180" s="5">
        <f>INDEX(Phi_n!$B$3:$V$23,C180+1,B180+1)</f>
        <v>-0.55051846380457925</v>
      </c>
      <c r="G180" s="5">
        <f>INDEX(Phi_p!$B$3:$V$23,C180+1,B180+1)</f>
        <v>6.6074960034677409E-3</v>
      </c>
      <c r="H180" s="5">
        <f>INDEX(Psi!$B$3:$V$23,C180+1,B180+1)</f>
        <v>6.5074266220931549E-3</v>
      </c>
      <c r="I180" s="5">
        <f>INDEX(Phi_n!$B$43:$V$63,C180+1,B180+1)</f>
        <v>3.9028623256292185E-3</v>
      </c>
      <c r="J180" s="5">
        <f>INDEX(Phi_p!$B$43:$V$63,C180+1,B180+1)</f>
        <v>1.0039028623256296</v>
      </c>
      <c r="P180" s="4"/>
      <c r="Q180" s="66"/>
      <c r="R180" s="4"/>
    </row>
    <row r="181" spans="1:18">
      <c r="A181" s="4">
        <v>156</v>
      </c>
      <c r="B181" s="66">
        <f t="shared" si="4"/>
        <v>9</v>
      </c>
      <c r="C181" s="66">
        <f t="shared" si="5"/>
        <v>7</v>
      </c>
      <c r="D181" s="5">
        <f>B181*Device!$C$2*10</f>
        <v>0.44999999999999996</v>
      </c>
      <c r="E181" s="5">
        <f>C181*Device!$F$2*10000</f>
        <v>63</v>
      </c>
      <c r="F181" s="5">
        <f>INDEX(Phi_n!$B$3:$V$23,C181+1,B181+1)</f>
        <v>-0.55095961768833379</v>
      </c>
      <c r="G181" s="5">
        <f>INDEX(Phi_p!$B$3:$V$23,C181+1,B181+1)</f>
        <v>6.7726636294667426E-3</v>
      </c>
      <c r="H181" s="5">
        <f>INDEX(Psi!$B$3:$V$23,C181+1,B181+1)</f>
        <v>6.6702185876195228E-3</v>
      </c>
      <c r="I181" s="5">
        <f>INDEX(Phi_n!$B$43:$V$63,C181+1,B181+1)</f>
        <v>3.9957016648298378E-3</v>
      </c>
      <c r="J181" s="5">
        <f>INDEX(Phi_p!$B$43:$V$63,C181+1,B181+1)</f>
        <v>1.0039957016648315</v>
      </c>
      <c r="P181" s="4"/>
      <c r="Q181" s="66"/>
      <c r="R181" s="4"/>
    </row>
    <row r="182" spans="1:18">
      <c r="A182" s="4">
        <v>157</v>
      </c>
      <c r="B182" s="66">
        <f t="shared" si="4"/>
        <v>10</v>
      </c>
      <c r="C182" s="66">
        <f t="shared" si="5"/>
        <v>7</v>
      </c>
      <c r="D182" s="5">
        <f>B182*Device!$C$2*10</f>
        <v>0.5</v>
      </c>
      <c r="E182" s="5">
        <f>C182*Device!$F$2*10000</f>
        <v>63</v>
      </c>
      <c r="F182" s="5">
        <f>INDEX(Phi_n!$B$3:$V$23,C182+1,B182+1)</f>
        <v>-0.55139219429726738</v>
      </c>
      <c r="G182" s="5">
        <f>INDEX(Phi_p!$B$3:$V$23,C182+1,B182+1)</f>
        <v>6.8311054138112349E-3</v>
      </c>
      <c r="H182" s="5">
        <f>INDEX(Psi!$B$3:$V$23,C182+1,B182+1)</f>
        <v>6.7266954681991639E-3</v>
      </c>
      <c r="I182" s="5">
        <f>INDEX(Phi_n!$B$43:$V$63,C182+1,B182+1)</f>
        <v>4.0724953736370612E-3</v>
      </c>
      <c r="J182" s="5">
        <f>INDEX(Phi_p!$B$43:$V$63,C182+1,B182+1)</f>
        <v>1.0040724953736371</v>
      </c>
      <c r="P182" s="4"/>
      <c r="Q182" s="66"/>
      <c r="R182" s="4"/>
    </row>
    <row r="183" spans="1:18">
      <c r="A183" s="4">
        <v>158</v>
      </c>
      <c r="B183" s="66">
        <f t="shared" si="4"/>
        <v>11</v>
      </c>
      <c r="C183" s="66">
        <f t="shared" si="5"/>
        <v>7</v>
      </c>
      <c r="D183" s="5">
        <f>B183*Device!$C$2*10</f>
        <v>0.55000000000000004</v>
      </c>
      <c r="E183" s="5">
        <f>C183*Device!$F$2*10000</f>
        <v>63</v>
      </c>
      <c r="F183" s="5">
        <f>INDEX(Phi_n!$B$3:$V$23,C183+1,B183+1)</f>
        <v>-0.55181561733168016</v>
      </c>
      <c r="G183" s="5">
        <f>INDEX(Phi_p!$B$3:$V$23,C183+1,B183+1)</f>
        <v>6.7829743511404203E-3</v>
      </c>
      <c r="H183" s="5">
        <f>INDEX(Psi!$B$3:$V$23,C183+1,B183+1)</f>
        <v>6.6770373869762985E-3</v>
      </c>
      <c r="I183" s="5">
        <f>INDEX(Phi_n!$B$43:$V$63,C183+1,B183+1)</f>
        <v>4.1321794101067018E-3</v>
      </c>
      <c r="J183" s="5">
        <f>INDEX(Phi_p!$B$43:$V$63,C183+1,B183+1)</f>
        <v>1.0041321794101092</v>
      </c>
      <c r="P183" s="4"/>
      <c r="Q183" s="66"/>
      <c r="R183" s="4"/>
    </row>
    <row r="184" spans="1:18">
      <c r="A184" s="4">
        <v>159</v>
      </c>
      <c r="B184" s="66">
        <f t="shared" si="4"/>
        <v>12</v>
      </c>
      <c r="C184" s="66">
        <f t="shared" si="5"/>
        <v>7</v>
      </c>
      <c r="D184" s="5">
        <f>B184*Device!$C$2*10</f>
        <v>0.6</v>
      </c>
      <c r="E184" s="5">
        <f>C184*Device!$F$2*10000</f>
        <v>63</v>
      </c>
      <c r="F184" s="5">
        <f>INDEX(Phi_n!$B$3:$V$23,C184+1,B184+1)</f>
        <v>-0.55222763535310337</v>
      </c>
      <c r="G184" s="5">
        <f>INDEX(Phi_p!$B$3:$V$23,C184+1,B184+1)</f>
        <v>6.6283886241473656E-3</v>
      </c>
      <c r="H184" s="5">
        <f>INDEX(Psi!$B$3:$V$23,C184+1,B184+1)</f>
        <v>6.5213913844075688E-3</v>
      </c>
      <c r="I184" s="5">
        <f>INDEX(Phi_n!$B$43:$V$63,C184+1,B184+1)</f>
        <v>4.1736227263811801E-3</v>
      </c>
      <c r="J184" s="5">
        <f>INDEX(Phi_p!$B$43:$V$63,C184+1,B184+1)</f>
        <v>1.0041736227263836</v>
      </c>
      <c r="P184" s="4"/>
      <c r="Q184" s="66"/>
      <c r="R184" s="4"/>
    </row>
    <row r="185" spans="1:18">
      <c r="A185" s="4">
        <v>160</v>
      </c>
      <c r="B185" s="66">
        <f t="shared" si="4"/>
        <v>13</v>
      </c>
      <c r="C185" s="66">
        <f t="shared" si="5"/>
        <v>7</v>
      </c>
      <c r="D185" s="5">
        <f>B185*Device!$C$2*10</f>
        <v>0.65</v>
      </c>
      <c r="E185" s="5">
        <f>C185*Device!$F$2*10000</f>
        <v>63</v>
      </c>
      <c r="F185" s="5">
        <f>INDEX(Phi_n!$B$3:$V$23,C185+1,B185+1)</f>
        <v>-0.55262518639399971</v>
      </c>
      <c r="G185" s="5">
        <f>INDEX(Phi_p!$B$3:$V$23,C185+1,B185+1)</f>
        <v>6.3681882817406771E-3</v>
      </c>
      <c r="H185" s="5">
        <f>INDEX(Psi!$B$3:$V$23,C185+1,B185+1)</f>
        <v>6.2606210339131094E-3</v>
      </c>
      <c r="I185" s="5">
        <f>INDEX(Phi_n!$B$43:$V$63,C185+1,B185+1)</f>
        <v>4.1959035141030535E-3</v>
      </c>
      <c r="J185" s="5">
        <f>INDEX(Phi_p!$B$43:$V$63,C185+1,B185+1)</f>
        <v>1.0041959035141033</v>
      </c>
      <c r="P185" s="4"/>
      <c r="Q185" s="66"/>
      <c r="R185" s="4"/>
    </row>
    <row r="186" spans="1:18">
      <c r="A186" s="4">
        <v>161</v>
      </c>
      <c r="B186" s="66">
        <f t="shared" si="4"/>
        <v>14</v>
      </c>
      <c r="C186" s="66">
        <f t="shared" si="5"/>
        <v>7</v>
      </c>
      <c r="D186" s="5">
        <f>B186*Device!$C$2*10</f>
        <v>0.70000000000000007</v>
      </c>
      <c r="E186" s="5">
        <f>C186*Device!$F$2*10000</f>
        <v>63</v>
      </c>
      <c r="F186" s="5">
        <f>INDEX(Phi_n!$B$3:$V$23,C186+1,B186+1)</f>
        <v>-0.55300322400173385</v>
      </c>
      <c r="G186" s="5">
        <f>INDEX(Phi_p!$B$3:$V$23,C186+1,B186+1)</f>
        <v>6.0037839388320576E-3</v>
      </c>
      <c r="H186" s="5">
        <f>INDEX(Psi!$B$3:$V$23,C186+1,B186+1)</f>
        <v>5.8961599483221211E-3</v>
      </c>
      <c r="I186" s="5">
        <f>INDEX(Phi_n!$B$43:$V$63,C186+1,B186+1)</f>
        <v>4.1981215301449167E-3</v>
      </c>
      <c r="J186" s="5">
        <f>INDEX(Phi_p!$B$43:$V$63,C186+1,B186+1)</f>
        <v>1.0041981215301454</v>
      </c>
      <c r="P186" s="4"/>
      <c r="Q186" s="66"/>
      <c r="R186" s="4"/>
    </row>
    <row r="187" spans="1:18">
      <c r="A187" s="4">
        <v>162</v>
      </c>
      <c r="B187" s="66">
        <f t="shared" si="4"/>
        <v>15</v>
      </c>
      <c r="C187" s="66">
        <f t="shared" si="5"/>
        <v>7</v>
      </c>
      <c r="D187" s="5">
        <f>B187*Device!$C$2*10</f>
        <v>0.75</v>
      </c>
      <c r="E187" s="5">
        <f>C187*Device!$F$2*10000</f>
        <v>63</v>
      </c>
      <c r="F187" s="5">
        <f>INDEX(Phi_n!$B$3:$V$23,C187+1,B187+1)</f>
        <v>-0.5533542239043221</v>
      </c>
      <c r="G187" s="5">
        <f>INDEX(Phi_p!$B$3:$V$23,C187+1,B187+1)</f>
        <v>5.5392172043085379E-3</v>
      </c>
      <c r="H187" s="5">
        <f>INDEX(Psi!$B$3:$V$23,C187+1,B187+1)</f>
        <v>5.4320649808946141E-3</v>
      </c>
      <c r="I187" s="5">
        <f>INDEX(Phi_n!$B$43:$V$63,C187+1,B187+1)</f>
        <v>4.1796807640207424E-3</v>
      </c>
      <c r="J187" s="5">
        <f>INDEX(Phi_p!$B$43:$V$63,C187+1,B187+1)</f>
        <v>1.0041796807640224</v>
      </c>
      <c r="P187" s="4"/>
      <c r="Q187" s="66"/>
      <c r="R187" s="4"/>
    </row>
    <row r="188" spans="1:18">
      <c r="A188" s="4">
        <v>163</v>
      </c>
      <c r="B188" s="66">
        <f t="shared" si="4"/>
        <v>16</v>
      </c>
      <c r="C188" s="66">
        <f t="shared" si="5"/>
        <v>7</v>
      </c>
      <c r="D188" s="5">
        <f>B188*Device!$C$2*10</f>
        <v>0.8</v>
      </c>
      <c r="E188" s="5">
        <f>C188*Device!$F$2*10000</f>
        <v>63</v>
      </c>
      <c r="F188" s="5">
        <f>INDEX(Phi_n!$B$3:$V$23,C188+1,B188+1)</f>
        <v>-0.55366605887932374</v>
      </c>
      <c r="G188" s="5">
        <f>INDEX(Phi_p!$B$3:$V$23,C188+1,B188+1)</f>
        <v>4.983867530964396E-3</v>
      </c>
      <c r="H188" s="5">
        <f>INDEX(Psi!$B$3:$V$23,C188+1,B188+1)</f>
        <v>4.8777199734406553E-3</v>
      </c>
      <c r="I188" s="5">
        <f>INDEX(Phi_n!$B$43:$V$63,C188+1,B188+1)</f>
        <v>4.1404108011499977E-3</v>
      </c>
      <c r="J188" s="5">
        <f>INDEX(Phi_p!$B$43:$V$63,C188+1,B188+1)</f>
        <v>1.0041404108011509</v>
      </c>
      <c r="P188" s="4"/>
      <c r="Q188" s="66"/>
      <c r="R188" s="4"/>
    </row>
    <row r="189" spans="1:18">
      <c r="A189" s="4">
        <v>164</v>
      </c>
      <c r="B189" s="66">
        <f t="shared" si="4"/>
        <v>17</v>
      </c>
      <c r="C189" s="66">
        <f t="shared" si="5"/>
        <v>7</v>
      </c>
      <c r="D189" s="5">
        <f>B189*Device!$C$2*10</f>
        <v>0.85000000000000009</v>
      </c>
      <c r="E189" s="5">
        <f>C189*Device!$F$2*10000</f>
        <v>63</v>
      </c>
      <c r="F189" s="5">
        <f>INDEX(Phi_n!$B$3:$V$23,C189+1,B189+1)</f>
        <v>-0.55392103922148184</v>
      </c>
      <c r="G189" s="5">
        <f>INDEX(Phi_p!$B$3:$V$23,C189+1,B189+1)</f>
        <v>4.3632294338330309E-3</v>
      </c>
      <c r="H189" s="5">
        <f>INDEX(Psi!$B$3:$V$23,C189+1,B189+1)</f>
        <v>4.258572909560031E-3</v>
      </c>
      <c r="I189" s="5">
        <f>INDEX(Phi_n!$B$43:$V$63,C189+1,B189+1)</f>
        <v>4.0821327438033015E-3</v>
      </c>
      <c r="J189" s="5">
        <f>INDEX(Phi_p!$B$43:$V$63,C189+1,B189+1)</f>
        <v>1.0040821327438032</v>
      </c>
      <c r="P189" s="4"/>
      <c r="Q189" s="66"/>
      <c r="R189" s="4"/>
    </row>
    <row r="190" spans="1:18">
      <c r="A190" s="4">
        <v>165</v>
      </c>
      <c r="B190" s="66">
        <f t="shared" si="4"/>
        <v>18</v>
      </c>
      <c r="C190" s="66">
        <f t="shared" si="5"/>
        <v>7</v>
      </c>
      <c r="D190" s="5">
        <f>B190*Device!$C$2*10</f>
        <v>0.89999999999999991</v>
      </c>
      <c r="E190" s="5">
        <f>C190*Device!$F$2*10000</f>
        <v>63</v>
      </c>
      <c r="F190" s="5">
        <f>INDEX(Phi_n!$B$3:$V$23,C190+1,B190+1)</f>
        <v>-0.55409832832240291</v>
      </c>
      <c r="G190" s="5">
        <f>INDEX(Phi_p!$B$3:$V$23,C190+1,B190+1)</f>
        <v>3.7423875692359416E-3</v>
      </c>
      <c r="H190" s="5">
        <f>INDEX(Psi!$B$3:$V$23,C190+1,B190+1)</f>
        <v>3.6395117925637605E-3</v>
      </c>
      <c r="I190" s="5">
        <f>INDEX(Phi_n!$B$43:$V$63,C190+1,B190+1)</f>
        <v>4.0125354343220777E-3</v>
      </c>
      <c r="J190" s="5">
        <f>INDEX(Phi_p!$B$43:$V$63,C190+1,B190+1)</f>
        <v>1.0040125354343228</v>
      </c>
      <c r="P190" s="4"/>
      <c r="Q190" s="66"/>
      <c r="R190" s="4"/>
    </row>
    <row r="191" spans="1:18">
      <c r="A191" s="4">
        <v>166</v>
      </c>
      <c r="B191" s="66">
        <f t="shared" si="4"/>
        <v>19</v>
      </c>
      <c r="C191" s="66">
        <f t="shared" si="5"/>
        <v>7</v>
      </c>
      <c r="D191" s="5">
        <f>B191*Device!$C$2*10</f>
        <v>0.95</v>
      </c>
      <c r="E191" s="5">
        <f>C191*Device!$F$2*10000</f>
        <v>63</v>
      </c>
      <c r="F191" s="5">
        <f>INDEX(Phi_n!$B$3:$V$23,C191+1,B191+1)</f>
        <v>-0.55418912533980913</v>
      </c>
      <c r="G191" s="5">
        <f>INDEX(Phi_p!$B$3:$V$23,C191+1,B191+1)</f>
        <v>3.2604530752674893E-3</v>
      </c>
      <c r="H191" s="5">
        <f>INDEX(Psi!$B$3:$V$23,C191+1,B191+1)</f>
        <v>3.1591226032930486E-3</v>
      </c>
      <c r="I191" s="5">
        <f>INDEX(Phi_n!$B$43:$V$63,C191+1,B191+1)</f>
        <v>3.9521438957674645E-3</v>
      </c>
      <c r="J191" s="5">
        <f>INDEX(Phi_p!$B$43:$V$63,C191+1,B191+1)</f>
        <v>1.0039521438957688</v>
      </c>
      <c r="P191" s="4"/>
      <c r="Q191" s="66"/>
      <c r="R191" s="4"/>
    </row>
    <row r="192" spans="1:18">
      <c r="A192" s="4">
        <v>167</v>
      </c>
      <c r="B192" s="66">
        <f t="shared" si="4"/>
        <v>20</v>
      </c>
      <c r="C192" s="66">
        <f t="shared" si="5"/>
        <v>7</v>
      </c>
      <c r="D192" s="5">
        <f>B192*Device!$C$2*10</f>
        <v>1</v>
      </c>
      <c r="E192" s="5">
        <f>C192*Device!$F$2*10000</f>
        <v>63</v>
      </c>
      <c r="F192" s="5">
        <f>INDEX(Phi_n!$B$3:$V$23,C192+1,B192+1)</f>
        <v>-0.55421312946990497</v>
      </c>
      <c r="G192" s="5">
        <f>INDEX(Phi_p!$B$3:$V$23,C192+1,B192+1)</f>
        <v>3.0785384254578461E-3</v>
      </c>
      <c r="H192" s="5">
        <f>INDEX(Psi!$B$3:$V$23,C192+1,B192+1)</f>
        <v>2.9778252673906568E-3</v>
      </c>
      <c r="I192" s="5">
        <f>INDEX(Phi_n!$B$43:$V$63,C192+1,B192+1)</f>
        <v>3.9280198718452831E-3</v>
      </c>
      <c r="J192" s="5">
        <f>INDEX(Phi_p!$B$43:$V$63,C192+1,B192+1)</f>
        <v>1.0039280198718463</v>
      </c>
      <c r="P192" s="4"/>
      <c r="Q192" s="66"/>
      <c r="R192" s="4"/>
    </row>
    <row r="193" spans="1:18">
      <c r="A193" s="4">
        <v>168</v>
      </c>
      <c r="B193" s="66">
        <f t="shared" si="4"/>
        <v>0</v>
      </c>
      <c r="C193" s="66">
        <f t="shared" si="5"/>
        <v>8</v>
      </c>
      <c r="D193" s="5">
        <f>B193*Device!$C$2*10</f>
        <v>0</v>
      </c>
      <c r="E193" s="5">
        <f>C193*Device!$F$2*10000</f>
        <v>72</v>
      </c>
      <c r="F193" s="5">
        <f>INDEX(Phi_n!$B$3:$V$23,C193+1,B193+1)</f>
        <v>-0.54640557671660139</v>
      </c>
      <c r="G193" s="5">
        <f>INDEX(Phi_p!$B$3:$V$23,C193+1,B193+1)</f>
        <v>2.7858871832062556E-3</v>
      </c>
      <c r="H193" s="5">
        <f>INDEX(Psi!$B$3:$V$23,C193+1,B193+1)</f>
        <v>2.7122938442326462E-3</v>
      </c>
      <c r="I193" s="5">
        <f>INDEX(Phi_n!$B$43:$V$63,C193+1,B193+1)</f>
        <v>2.8687757885119338E-3</v>
      </c>
      <c r="J193" s="5">
        <f>INDEX(Phi_p!$B$43:$V$63,C193+1,B193+1)</f>
        <v>1.002868775788512</v>
      </c>
      <c r="P193" s="4"/>
      <c r="Q193" s="66"/>
      <c r="R193" s="4"/>
    </row>
    <row r="194" spans="1:18">
      <c r="A194" s="4">
        <v>169</v>
      </c>
      <c r="B194" s="66">
        <f t="shared" si="4"/>
        <v>1</v>
      </c>
      <c r="C194" s="66">
        <f t="shared" si="5"/>
        <v>8</v>
      </c>
      <c r="D194" s="5">
        <f>B194*Device!$C$2*10</f>
        <v>0.05</v>
      </c>
      <c r="E194" s="5">
        <f>C194*Device!$F$2*10000</f>
        <v>72</v>
      </c>
      <c r="F194" s="5">
        <f>INDEX(Phi_n!$B$3:$V$23,C194+1,B194+1)</f>
        <v>-0.54682586726987092</v>
      </c>
      <c r="G194" s="5">
        <f>INDEX(Phi_p!$B$3:$V$23,C194+1,B194+1)</f>
        <v>2.9924002938097002E-3</v>
      </c>
      <c r="H194" s="5">
        <f>INDEX(Psi!$B$3:$V$23,C194+1,B194+1)</f>
        <v>2.9169972549616496E-3</v>
      </c>
      <c r="I194" s="5">
        <f>INDEX(Phi_n!$B$43:$V$63,C194+1,B194+1)</f>
        <v>2.9394241117119396E-3</v>
      </c>
      <c r="J194" s="5">
        <f>INDEX(Phi_p!$B$43:$V$63,C194+1,B194+1)</f>
        <v>1.0029394241117129</v>
      </c>
      <c r="P194" s="4"/>
      <c r="Q194" s="66"/>
      <c r="R194" s="4"/>
    </row>
    <row r="195" spans="1:18">
      <c r="A195" s="4">
        <v>170</v>
      </c>
      <c r="B195" s="66">
        <f t="shared" si="4"/>
        <v>2</v>
      </c>
      <c r="C195" s="66">
        <f t="shared" si="5"/>
        <v>8</v>
      </c>
      <c r="D195" s="5">
        <f>B195*Device!$C$2*10</f>
        <v>0.1</v>
      </c>
      <c r="E195" s="5">
        <f>C195*Device!$F$2*10000</f>
        <v>72</v>
      </c>
      <c r="F195" s="5">
        <f>INDEX(Phi_n!$B$3:$V$23,C195+1,B195+1)</f>
        <v>-0.5476704179850248</v>
      </c>
      <c r="G195" s="5">
        <f>INDEX(Phi_p!$B$3:$V$23,C195+1,B195+1)</f>
        <v>3.530724481720746E-3</v>
      </c>
      <c r="H195" s="5">
        <f>INDEX(Psi!$B$3:$V$23,C195+1,B195+1)</f>
        <v>3.4511706053125808E-3</v>
      </c>
      <c r="I195" s="5">
        <f>INDEX(Phi_n!$B$43:$V$63,C195+1,B195+1)</f>
        <v>3.1014861969498272E-3</v>
      </c>
      <c r="J195" s="5">
        <f>INDEX(Phi_p!$B$43:$V$63,C195+1,B195+1)</f>
        <v>1.0031014861969501</v>
      </c>
      <c r="P195" s="4"/>
      <c r="Q195" s="66"/>
      <c r="R195" s="4"/>
    </row>
    <row r="196" spans="1:18">
      <c r="A196" s="4">
        <v>171</v>
      </c>
      <c r="B196" s="66">
        <f t="shared" si="4"/>
        <v>3</v>
      </c>
      <c r="C196" s="66">
        <f t="shared" si="5"/>
        <v>8</v>
      </c>
      <c r="D196" s="5">
        <f>B196*Device!$C$2*10</f>
        <v>0.15</v>
      </c>
      <c r="E196" s="5">
        <f>C196*Device!$F$2*10000</f>
        <v>72</v>
      </c>
      <c r="F196" s="5">
        <f>INDEX(Phi_n!$B$3:$V$23,C196+1,B196+1)</f>
        <v>-0.54841643856303779</v>
      </c>
      <c r="G196" s="5">
        <f>INDEX(Phi_p!$B$3:$V$23,C196+1,B196+1)</f>
        <v>4.2034657416385778E-3</v>
      </c>
      <c r="H196" s="5">
        <f>INDEX(Psi!$B$3:$V$23,C196+1,B196+1)</f>
        <v>4.1194168888046192E-3</v>
      </c>
      <c r="I196" s="5">
        <f>INDEX(Phi_n!$B$43:$V$63,C196+1,B196+1)</f>
        <v>3.2770141073638005E-3</v>
      </c>
      <c r="J196" s="5">
        <f>INDEX(Phi_p!$B$43:$V$63,C196+1,B196+1)</f>
        <v>1.0032770141073657</v>
      </c>
      <c r="P196" s="4"/>
      <c r="Q196" s="66"/>
      <c r="R196" s="4"/>
    </row>
    <row r="197" spans="1:18">
      <c r="A197" s="4">
        <v>172</v>
      </c>
      <c r="B197" s="66">
        <f t="shared" si="4"/>
        <v>4</v>
      </c>
      <c r="C197" s="66">
        <f t="shared" si="5"/>
        <v>8</v>
      </c>
      <c r="D197" s="5">
        <f>B197*Device!$C$2*10</f>
        <v>0.2</v>
      </c>
      <c r="E197" s="5">
        <f>C197*Device!$F$2*10000</f>
        <v>72</v>
      </c>
      <c r="F197" s="5">
        <f>INDEX(Phi_n!$B$3:$V$23,C197+1,B197+1)</f>
        <v>-0.54901129170395269</v>
      </c>
      <c r="G197" s="5">
        <f>INDEX(Phi_p!$B$3:$V$23,C197+1,B197+1)</f>
        <v>4.8584769372867383E-3</v>
      </c>
      <c r="H197" s="5">
        <f>INDEX(Psi!$B$3:$V$23,C197+1,B197+1)</f>
        <v>4.7702593325776995E-3</v>
      </c>
      <c r="I197" s="5">
        <f>INDEX(Phi_n!$B$43:$V$63,C197+1,B197+1)</f>
        <v>3.4398304676250655E-3</v>
      </c>
      <c r="J197" s="5">
        <f>INDEX(Phi_p!$B$43:$V$63,C197+1,B197+1)</f>
        <v>1.0034398304676264</v>
      </c>
      <c r="P197" s="4"/>
      <c r="Q197" s="66"/>
      <c r="R197" s="4"/>
    </row>
    <row r="198" spans="1:18">
      <c r="A198" s="4">
        <v>173</v>
      </c>
      <c r="B198" s="66">
        <f t="shared" si="4"/>
        <v>5</v>
      </c>
      <c r="C198" s="66">
        <f t="shared" si="5"/>
        <v>8</v>
      </c>
      <c r="D198" s="5">
        <f>B198*Device!$C$2*10</f>
        <v>0.25</v>
      </c>
      <c r="E198" s="5">
        <f>C198*Device!$F$2*10000</f>
        <v>72</v>
      </c>
      <c r="F198" s="5">
        <f>INDEX(Phi_n!$B$3:$V$23,C198+1,B198+1)</f>
        <v>-0.54952393592218729</v>
      </c>
      <c r="G198" s="5">
        <f>INDEX(Phi_p!$B$3:$V$23,C198+1,B198+1)</f>
        <v>5.4365719009479025E-3</v>
      </c>
      <c r="H198" s="5">
        <f>INDEX(Psi!$B$3:$V$23,C198+1,B198+1)</f>
        <v>5.3445485809120279E-3</v>
      </c>
      <c r="I198" s="5">
        <f>INDEX(Phi_n!$B$43:$V$63,C198+1,B198+1)</f>
        <v>3.5884910053917015E-3</v>
      </c>
      <c r="J198" s="5">
        <f>INDEX(Phi_p!$B$43:$V$63,C198+1,B198+1)</f>
        <v>1.0035884910053918</v>
      </c>
      <c r="P198" s="4"/>
      <c r="Q198" s="66"/>
      <c r="R198" s="4"/>
    </row>
    <row r="199" spans="1:18">
      <c r="A199" s="4">
        <v>174</v>
      </c>
      <c r="B199" s="66">
        <f t="shared" si="4"/>
        <v>6</v>
      </c>
      <c r="C199" s="66">
        <f t="shared" si="5"/>
        <v>8</v>
      </c>
      <c r="D199" s="5">
        <f>B199*Device!$C$2*10</f>
        <v>0.3</v>
      </c>
      <c r="E199" s="5">
        <f>C199*Device!$F$2*10000</f>
        <v>72</v>
      </c>
      <c r="F199" s="5">
        <f>INDEX(Phi_n!$B$3:$V$23,C199+1,B199+1)</f>
        <v>-0.54999307405166953</v>
      </c>
      <c r="G199" s="5">
        <f>INDEX(Phi_p!$B$3:$V$23,C199+1,B199+1)</f>
        <v>5.9176110462339374E-3</v>
      </c>
      <c r="H199" s="5">
        <f>INDEX(Psi!$B$3:$V$23,C199+1,B199+1)</f>
        <v>5.8221396273990178E-3</v>
      </c>
      <c r="I199" s="5">
        <f>INDEX(Phi_n!$B$43:$V$63,C199+1,B199+1)</f>
        <v>3.723201184931654E-3</v>
      </c>
      <c r="J199" s="5">
        <f>INDEX(Phi_p!$B$43:$V$63,C199+1,B199+1)</f>
        <v>1.0037232011849322</v>
      </c>
      <c r="P199" s="4"/>
      <c r="Q199" s="66"/>
      <c r="R199" s="4"/>
    </row>
    <row r="200" spans="1:18">
      <c r="A200" s="4">
        <v>175</v>
      </c>
      <c r="B200" s="66">
        <f t="shared" si="4"/>
        <v>7</v>
      </c>
      <c r="C200" s="66">
        <f t="shared" si="5"/>
        <v>8</v>
      </c>
      <c r="D200" s="5">
        <f>B200*Device!$C$2*10</f>
        <v>0.35000000000000003</v>
      </c>
      <c r="E200" s="5">
        <f>C200*Device!$F$2*10000</f>
        <v>72</v>
      </c>
      <c r="F200" s="5">
        <f>INDEX(Phi_n!$B$3:$V$23,C200+1,B200+1)</f>
        <v>-0.55044023725285507</v>
      </c>
      <c r="G200" s="5">
        <f>INDEX(Phi_p!$B$3:$V$23,C200+1,B200+1)</f>
        <v>6.295414081866426E-3</v>
      </c>
      <c r="H200" s="5">
        <f>INDEX(Psi!$B$3:$V$23,C200+1,B200+1)</f>
        <v>6.1968449289206556E-3</v>
      </c>
      <c r="I200" s="5">
        <f>INDEX(Phi_n!$B$43:$V$63,C200+1,B200+1)</f>
        <v>3.8442387507352988E-3</v>
      </c>
      <c r="J200" s="5">
        <f>INDEX(Phi_p!$B$43:$V$63,C200+1,B200+1)</f>
        <v>1.0038442387507347</v>
      </c>
      <c r="P200" s="4"/>
      <c r="Q200" s="66"/>
      <c r="R200" s="4"/>
    </row>
    <row r="201" spans="1:18">
      <c r="A201" s="4">
        <v>176</v>
      </c>
      <c r="B201" s="66">
        <f t="shared" si="4"/>
        <v>8</v>
      </c>
      <c r="C201" s="66">
        <f t="shared" si="5"/>
        <v>8</v>
      </c>
      <c r="D201" s="5">
        <f>B201*Device!$C$2*10</f>
        <v>0.4</v>
      </c>
      <c r="E201" s="5">
        <f>C201*Device!$F$2*10000</f>
        <v>72</v>
      </c>
      <c r="F201" s="5">
        <f>INDEX(Phi_n!$B$3:$V$23,C201+1,B201+1)</f>
        <v>-0.55087510816386875</v>
      </c>
      <c r="G201" s="5">
        <f>INDEX(Phi_p!$B$3:$V$23,C201+1,B201+1)</f>
        <v>6.5672879754851829E-3</v>
      </c>
      <c r="H201" s="5">
        <f>INDEX(Psi!$B$3:$V$23,C201+1,B201+1)</f>
        <v>6.4659856624009193E-3</v>
      </c>
      <c r="I201" s="5">
        <f>INDEX(Phi_n!$B$43:$V$63,C201+1,B201+1)</f>
        <v>3.951043461253338E-3</v>
      </c>
      <c r="J201" s="5">
        <f>INDEX(Phi_p!$B$43:$V$63,C201+1,B201+1)</f>
        <v>1.0039510434612524</v>
      </c>
      <c r="P201" s="4"/>
      <c r="Q201" s="66"/>
      <c r="R201" s="4"/>
    </row>
    <row r="202" spans="1:18">
      <c r="A202" s="4">
        <v>177</v>
      </c>
      <c r="B202" s="66">
        <f t="shared" si="4"/>
        <v>9</v>
      </c>
      <c r="C202" s="66">
        <f t="shared" si="5"/>
        <v>8</v>
      </c>
      <c r="D202" s="5">
        <f>B202*Device!$C$2*10</f>
        <v>0.44999999999999996</v>
      </c>
      <c r="E202" s="5">
        <f>C202*Device!$F$2*10000</f>
        <v>72</v>
      </c>
      <c r="F202" s="5">
        <f>INDEX(Phi_n!$B$3:$V$23,C202+1,B202+1)</f>
        <v>-0.55130241072479513</v>
      </c>
      <c r="G202" s="5">
        <f>INDEX(Phi_p!$B$3:$V$23,C202+1,B202+1)</f>
        <v>6.7327089836533632E-3</v>
      </c>
      <c r="H202" s="5">
        <f>INDEX(Psi!$B$3:$V$23,C202+1,B202+1)</f>
        <v>6.6290564647046015E-3</v>
      </c>
      <c r="I202" s="5">
        <f>INDEX(Phi_n!$B$43:$V$63,C202+1,B202+1)</f>
        <v>4.0428924126093072E-3</v>
      </c>
      <c r="J202" s="5">
        <f>INDEX(Phi_p!$B$43:$V$63,C202+1,B202+1)</f>
        <v>1.004042892412611</v>
      </c>
      <c r="P202" s="4"/>
      <c r="Q202" s="66"/>
      <c r="R202" s="4"/>
    </row>
    <row r="203" spans="1:18">
      <c r="A203" s="4">
        <v>178</v>
      </c>
      <c r="B203" s="66">
        <f t="shared" si="4"/>
        <v>10</v>
      </c>
      <c r="C203" s="66">
        <f t="shared" si="5"/>
        <v>8</v>
      </c>
      <c r="D203" s="5">
        <f>B203*Device!$C$2*10</f>
        <v>0.5</v>
      </c>
      <c r="E203" s="5">
        <f>C203*Device!$F$2*10000</f>
        <v>72</v>
      </c>
      <c r="F203" s="5">
        <f>INDEX(Phi_n!$B$3:$V$23,C203+1,B203+1)</f>
        <v>-0.55172317572029395</v>
      </c>
      <c r="G203" s="5">
        <f>INDEX(Phi_p!$B$3:$V$23,C203+1,B203+1)</f>
        <v>6.7911909782023367E-3</v>
      </c>
      <c r="H203" s="5">
        <f>INDEX(Psi!$B$3:$V$23,C203+1,B203+1)</f>
        <v>6.6855986357871808E-3</v>
      </c>
      <c r="I203" s="5">
        <f>INDEX(Phi_n!$B$43:$V$63,C203+1,B203+1)</f>
        <v>4.1187094425380903E-3</v>
      </c>
      <c r="J203" s="5">
        <f>INDEX(Phi_p!$B$43:$V$63,C203+1,B203+1)</f>
        <v>1.0041187094425403</v>
      </c>
      <c r="P203" s="4"/>
      <c r="Q203" s="66"/>
      <c r="R203" s="4"/>
    </row>
    <row r="204" spans="1:18">
      <c r="A204" s="4">
        <v>179</v>
      </c>
      <c r="B204" s="66">
        <f t="shared" si="4"/>
        <v>11</v>
      </c>
      <c r="C204" s="66">
        <f t="shared" si="5"/>
        <v>8</v>
      </c>
      <c r="D204" s="5">
        <f>B204*Device!$C$2*10</f>
        <v>0.55000000000000004</v>
      </c>
      <c r="E204" s="5">
        <f>C204*Device!$F$2*10000</f>
        <v>72</v>
      </c>
      <c r="F204" s="5">
        <f>INDEX(Phi_n!$B$3:$V$23,C204+1,B204+1)</f>
        <v>-0.552136863268055</v>
      </c>
      <c r="G204" s="5">
        <f>INDEX(Phi_p!$B$3:$V$23,C204+1,B204+1)</f>
        <v>6.743028948898242E-3</v>
      </c>
      <c r="H204" s="5">
        <f>INDEX(Psi!$B$3:$V$23,C204+1,B204+1)</f>
        <v>6.6359328714363109E-3</v>
      </c>
      <c r="I204" s="5">
        <f>INDEX(Phi_n!$B$43:$V$63,C204+1,B204+1)</f>
        <v>4.1774861138635612E-3</v>
      </c>
      <c r="J204" s="5">
        <f>INDEX(Phi_p!$B$43:$V$63,C204+1,B204+1)</f>
        <v>1.0041774861138624</v>
      </c>
      <c r="P204" s="4"/>
      <c r="Q204" s="66"/>
      <c r="R204" s="4"/>
    </row>
    <row r="205" spans="1:18">
      <c r="A205" s="4">
        <v>180</v>
      </c>
      <c r="B205" s="66">
        <f t="shared" si="4"/>
        <v>12</v>
      </c>
      <c r="C205" s="66">
        <f t="shared" si="5"/>
        <v>8</v>
      </c>
      <c r="D205" s="5">
        <f>B205*Device!$C$2*10</f>
        <v>0.6</v>
      </c>
      <c r="E205" s="5">
        <f>C205*Device!$F$2*10000</f>
        <v>72</v>
      </c>
      <c r="F205" s="5">
        <f>INDEX(Phi_n!$B$3:$V$23,C205+1,B205+1)</f>
        <v>-0.55254132889729479</v>
      </c>
      <c r="G205" s="5">
        <f>INDEX(Phi_p!$B$3:$V$23,C205+1,B205+1)</f>
        <v>6.588189080573314E-3</v>
      </c>
      <c r="H205" s="5">
        <f>INDEX(Psi!$B$3:$V$23,C205+1,B205+1)</f>
        <v>6.4800538575436901E-3</v>
      </c>
      <c r="I205" s="5">
        <f>INDEX(Phi_n!$B$43:$V$63,C205+1,B205+1)</f>
        <v>4.2181053310053722E-3</v>
      </c>
      <c r="J205" s="5">
        <f>INDEX(Phi_p!$B$43:$V$63,C205+1,B205+1)</f>
        <v>1.0042181053310051</v>
      </c>
      <c r="P205" s="4"/>
      <c r="Q205" s="66"/>
      <c r="R205" s="4"/>
    </row>
    <row r="206" spans="1:18">
      <c r="A206" s="4">
        <v>181</v>
      </c>
      <c r="B206" s="66">
        <f t="shared" si="4"/>
        <v>13</v>
      </c>
      <c r="C206" s="66">
        <f t="shared" si="5"/>
        <v>8</v>
      </c>
      <c r="D206" s="5">
        <f>B206*Device!$C$2*10</f>
        <v>0.65</v>
      </c>
      <c r="E206" s="5">
        <f>C206*Device!$F$2*10000</f>
        <v>72</v>
      </c>
      <c r="F206" s="5">
        <f>INDEX(Phi_n!$B$3:$V$23,C206+1,B206+1)</f>
        <v>-0.55293326707499146</v>
      </c>
      <c r="G206" s="5">
        <f>INDEX(Phi_p!$B$3:$V$23,C206+1,B206+1)</f>
        <v>6.3274269317402888E-3</v>
      </c>
      <c r="H206" s="5">
        <f>INDEX(Psi!$B$3:$V$23,C206+1,B206+1)</f>
        <v>6.2187416376362353E-3</v>
      </c>
      <c r="I206" s="5">
        <f>INDEX(Phi_n!$B$43:$V$63,C206+1,B206+1)</f>
        <v>4.2396077539741698E-3</v>
      </c>
      <c r="J206" s="5">
        <f>INDEX(Phi_p!$B$43:$V$63,C206+1,B206+1)</f>
        <v>1.0042396077539733</v>
      </c>
      <c r="P206" s="4"/>
      <c r="Q206" s="66"/>
      <c r="R206" s="4"/>
    </row>
    <row r="207" spans="1:18">
      <c r="A207" s="4">
        <v>182</v>
      </c>
      <c r="B207" s="66">
        <f t="shared" si="4"/>
        <v>14</v>
      </c>
      <c r="C207" s="66">
        <f t="shared" si="5"/>
        <v>8</v>
      </c>
      <c r="D207" s="5">
        <f>B207*Device!$C$2*10</f>
        <v>0.70000000000000007</v>
      </c>
      <c r="E207" s="5">
        <f>C207*Device!$F$2*10000</f>
        <v>72</v>
      </c>
      <c r="F207" s="5">
        <f>INDEX(Phi_n!$B$3:$V$23,C207+1,B207+1)</f>
        <v>-0.55330739780503191</v>
      </c>
      <c r="G207" s="5">
        <f>INDEX(Phi_p!$B$3:$V$23,C207+1,B207+1)</f>
        <v>5.9615622290182619E-3</v>
      </c>
      <c r="H207" s="5">
        <f>INDEX(Psi!$B$3:$V$23,C207+1,B207+1)</f>
        <v>5.8528421793330775E-3</v>
      </c>
      <c r="I207" s="5">
        <f>INDEX(Phi_n!$B$43:$V$63,C207+1,B207+1)</f>
        <v>4.2409663742454867E-3</v>
      </c>
      <c r="J207" s="5">
        <f>INDEX(Phi_p!$B$43:$V$63,C207+1,B207+1)</f>
        <v>1.004240966374246</v>
      </c>
      <c r="P207" s="4"/>
      <c r="Q207" s="66"/>
      <c r="R207" s="4"/>
    </row>
    <row r="208" spans="1:18">
      <c r="A208" s="4">
        <v>183</v>
      </c>
      <c r="B208" s="66">
        <f t="shared" si="4"/>
        <v>15</v>
      </c>
      <c r="C208" s="66">
        <f t="shared" si="5"/>
        <v>8</v>
      </c>
      <c r="D208" s="5">
        <f>B208*Device!$C$2*10</f>
        <v>0.75</v>
      </c>
      <c r="E208" s="5">
        <f>C208*Device!$F$2*10000</f>
        <v>72</v>
      </c>
      <c r="F208" s="5">
        <f>INDEX(Phi_n!$B$3:$V$23,C208+1,B208+1)</f>
        <v>-0.55365559672698628</v>
      </c>
      <c r="G208" s="5">
        <f>INDEX(Phi_p!$B$3:$V$23,C208+1,B208+1)</f>
        <v>5.4936647263877647E-3</v>
      </c>
      <c r="H208" s="5">
        <f>INDEX(Psi!$B$3:$V$23,C208+1,B208+1)</f>
        <v>5.3854468886450216E-3</v>
      </c>
      <c r="I208" s="5">
        <f>INDEX(Phi_n!$B$43:$V$63,C208+1,B208+1)</f>
        <v>4.2213347324876402E-3</v>
      </c>
      <c r="J208" s="5">
        <f>INDEX(Phi_p!$B$43:$V$63,C208+1,B208+1)</f>
        <v>1.0042213347324902</v>
      </c>
      <c r="P208" s="4"/>
      <c r="Q208" s="66"/>
      <c r="R208" s="4"/>
    </row>
    <row r="209" spans="1:18">
      <c r="A209" s="4">
        <v>184</v>
      </c>
      <c r="B209" s="66">
        <f t="shared" si="4"/>
        <v>16</v>
      </c>
      <c r="C209" s="66">
        <f t="shared" si="5"/>
        <v>8</v>
      </c>
      <c r="D209" s="5">
        <f>B209*Device!$C$2*10</f>
        <v>0.8</v>
      </c>
      <c r="E209" s="5">
        <f>C209*Device!$F$2*10000</f>
        <v>72</v>
      </c>
      <c r="F209" s="5">
        <f>INDEX(Phi_n!$B$3:$V$23,C209+1,B209+1)</f>
        <v>-0.55396501693817413</v>
      </c>
      <c r="G209" s="5">
        <f>INDEX(Phi_p!$B$3:$V$23,C209+1,B209+1)</f>
        <v>4.9305045993883866E-3</v>
      </c>
      <c r="H209" s="5">
        <f>INDEX(Psi!$B$3:$V$23,C209+1,B209+1)</f>
        <v>4.8233437521872976E-3</v>
      </c>
      <c r="I209" s="5">
        <f>INDEX(Phi_n!$B$43:$V$63,C209+1,B209+1)</f>
        <v>4.1800178536781007E-3</v>
      </c>
      <c r="J209" s="5">
        <f>INDEX(Phi_p!$B$43:$V$63,C209+1,B209+1)</f>
        <v>1.0041800178536779</v>
      </c>
      <c r="P209" s="4"/>
      <c r="Q209" s="66"/>
      <c r="R209" s="4"/>
    </row>
    <row r="210" spans="1:18">
      <c r="A210" s="4">
        <v>185</v>
      </c>
      <c r="B210" s="66">
        <f t="shared" si="4"/>
        <v>17</v>
      </c>
      <c r="C210" s="66">
        <f t="shared" si="5"/>
        <v>8</v>
      </c>
      <c r="D210" s="5">
        <f>B210*Device!$C$2*10</f>
        <v>0.85000000000000009</v>
      </c>
      <c r="E210" s="5">
        <f>C210*Device!$F$2*10000</f>
        <v>72</v>
      </c>
      <c r="F210" s="5">
        <f>INDEX(Phi_n!$B$3:$V$23,C210+1,B210+1)</f>
        <v>-0.55421662945840389</v>
      </c>
      <c r="G210" s="5">
        <f>INDEX(Phi_p!$B$3:$V$23,C210+1,B210+1)</f>
        <v>4.2932712918904098E-3</v>
      </c>
      <c r="H210" s="5">
        <f>INDEX(Psi!$B$3:$V$23,C210+1,B210+1)</f>
        <v>4.187697191571328E-3</v>
      </c>
      <c r="I210" s="5">
        <f>INDEX(Phi_n!$B$43:$V$63,C210+1,B210+1)</f>
        <v>4.1179964326719491E-3</v>
      </c>
      <c r="J210" s="5">
        <f>INDEX(Phi_p!$B$43:$V$63,C210+1,B210+1)</f>
        <v>1.0041179964326723</v>
      </c>
      <c r="P210" s="4"/>
      <c r="Q210" s="66"/>
      <c r="R210" s="4"/>
    </row>
    <row r="211" spans="1:18">
      <c r="A211" s="4">
        <v>186</v>
      </c>
      <c r="B211" s="66">
        <f t="shared" si="4"/>
        <v>18</v>
      </c>
      <c r="C211" s="66">
        <f t="shared" si="5"/>
        <v>8</v>
      </c>
      <c r="D211" s="5">
        <f>B211*Device!$C$2*10</f>
        <v>0.89999999999999991</v>
      </c>
      <c r="E211" s="5">
        <f>C211*Device!$F$2*10000</f>
        <v>72</v>
      </c>
      <c r="F211" s="5">
        <f>INDEX(Phi_n!$B$3:$V$23,C211+1,B211+1)</f>
        <v>-0.55438786431797993</v>
      </c>
      <c r="G211" s="5">
        <f>INDEX(Phi_p!$B$3:$V$23,C211+1,B211+1)</f>
        <v>3.6426833351389299E-3</v>
      </c>
      <c r="H211" s="5">
        <f>INDEX(Psi!$B$3:$V$23,C211+1,B211+1)</f>
        <v>3.5390491506445197E-3</v>
      </c>
      <c r="I211" s="5">
        <f>INDEX(Phi_n!$B$43:$V$63,C211+1,B211+1)</f>
        <v>4.0421758469414443E-3</v>
      </c>
      <c r="J211" s="5">
        <f>INDEX(Phi_p!$B$43:$V$63,C211+1,B211+1)</f>
        <v>1.0040421758469427</v>
      </c>
      <c r="P211" s="4"/>
      <c r="Q211" s="66"/>
      <c r="R211" s="4"/>
    </row>
    <row r="212" spans="1:18">
      <c r="A212" s="4">
        <v>187</v>
      </c>
      <c r="B212" s="66">
        <f t="shared" si="4"/>
        <v>19</v>
      </c>
      <c r="C212" s="66">
        <f t="shared" si="5"/>
        <v>8</v>
      </c>
      <c r="D212" s="5">
        <f>B212*Device!$C$2*10</f>
        <v>0.95</v>
      </c>
      <c r="E212" s="5">
        <f>C212*Device!$F$2*10000</f>
        <v>72</v>
      </c>
      <c r="F212" s="5">
        <f>INDEX(Phi_n!$B$3:$V$23,C212+1,B212+1)</f>
        <v>-0.55446971192863026</v>
      </c>
      <c r="G212" s="5">
        <f>INDEX(Phi_p!$B$3:$V$23,C212+1,B212+1)</f>
        <v>3.1285301179546838E-3</v>
      </c>
      <c r="H212" s="5">
        <f>INDEX(Psi!$B$3:$V$23,C212+1,B212+1)</f>
        <v>3.0266150435617439E-3</v>
      </c>
      <c r="I212" s="5">
        <f>INDEX(Phi_n!$B$43:$V$63,C212+1,B212+1)</f>
        <v>3.9749901211210276E-3</v>
      </c>
      <c r="J212" s="5">
        <f>INDEX(Phi_p!$B$43:$V$63,C212+1,B212+1)</f>
        <v>1.0039749901211215</v>
      </c>
      <c r="P212" s="4"/>
      <c r="Q212" s="66"/>
      <c r="R212" s="4"/>
    </row>
    <row r="213" spans="1:18">
      <c r="A213" s="4">
        <v>188</v>
      </c>
      <c r="B213" s="66">
        <f t="shared" si="4"/>
        <v>20</v>
      </c>
      <c r="C213" s="66">
        <f t="shared" si="5"/>
        <v>8</v>
      </c>
      <c r="D213" s="5">
        <f>B213*Device!$C$2*10</f>
        <v>1</v>
      </c>
      <c r="E213" s="5">
        <f>C213*Device!$F$2*10000</f>
        <v>72</v>
      </c>
      <c r="F213" s="5">
        <f>INDEX(Phi_n!$B$3:$V$23,C213+1,B213+1)</f>
        <v>-0.55448869314170979</v>
      </c>
      <c r="G213" s="5">
        <f>INDEX(Phi_p!$B$3:$V$23,C213+1,B213+1)</f>
        <v>2.9338579264172404E-3</v>
      </c>
      <c r="H213" s="5">
        <f>INDEX(Psi!$B$3:$V$23,C213+1,B213+1)</f>
        <v>2.8326333776495642E-3</v>
      </c>
      <c r="I213" s="5">
        <f>INDEX(Phi_n!$B$43:$V$63,C213+1,B213+1)</f>
        <v>3.9480044792129503E-3</v>
      </c>
      <c r="J213" s="5">
        <f>INDEX(Phi_p!$B$43:$V$63,C213+1,B213+1)</f>
        <v>1.0039480044792144</v>
      </c>
      <c r="P213" s="4"/>
      <c r="Q213" s="66"/>
      <c r="R213" s="4"/>
    </row>
    <row r="214" spans="1:18">
      <c r="A214" s="4">
        <v>189</v>
      </c>
      <c r="B214" s="66">
        <f t="shared" si="4"/>
        <v>0</v>
      </c>
      <c r="C214" s="66">
        <f t="shared" si="5"/>
        <v>9</v>
      </c>
      <c r="D214" s="5">
        <f>B214*Device!$C$2*10</f>
        <v>0</v>
      </c>
      <c r="E214" s="5">
        <f>C214*Device!$F$2*10000</f>
        <v>81</v>
      </c>
      <c r="F214" s="5">
        <f>INDEX(Phi_n!$B$3:$V$23,C214+1,B214+1)</f>
        <v>-0.54690798663168905</v>
      </c>
      <c r="G214" s="5">
        <f>INDEX(Phi_p!$B$3:$V$23,C214+1,B214+1)</f>
        <v>2.641266417715647E-3</v>
      </c>
      <c r="H214" s="5">
        <f>INDEX(Psi!$B$3:$V$23,C214+1,B214+1)</f>
        <v>2.5666454390847779E-3</v>
      </c>
      <c r="I214" s="5">
        <f>INDEX(Phi_n!$B$43:$V$63,C214+1,B214+1)</f>
        <v>2.9088928900242485E-3</v>
      </c>
      <c r="J214" s="5">
        <f>INDEX(Phi_p!$B$43:$V$63,C214+1,B214+1)</f>
        <v>1.0029088928900243</v>
      </c>
      <c r="P214" s="4"/>
      <c r="Q214" s="66"/>
      <c r="R214" s="4"/>
    </row>
    <row r="215" spans="1:18">
      <c r="A215" s="4">
        <v>190</v>
      </c>
      <c r="B215" s="66">
        <f t="shared" si="4"/>
        <v>1</v>
      </c>
      <c r="C215" s="66">
        <f t="shared" si="5"/>
        <v>9</v>
      </c>
      <c r="D215" s="5">
        <f>B215*Device!$C$2*10</f>
        <v>0.05</v>
      </c>
      <c r="E215" s="5">
        <f>C215*Device!$F$2*10000</f>
        <v>81</v>
      </c>
      <c r="F215" s="5">
        <f>INDEX(Phi_n!$B$3:$V$23,C215+1,B215+1)</f>
        <v>-0.54729533640654526</v>
      </c>
      <c r="G215" s="5">
        <f>INDEX(Phi_p!$B$3:$V$23,C215+1,B215+1)</f>
        <v>2.8601181729091688E-3</v>
      </c>
      <c r="H215" s="5">
        <f>INDEX(Psi!$B$3:$V$23,C215+1,B215+1)</f>
        <v>2.7837233536129888E-3</v>
      </c>
      <c r="I215" s="5">
        <f>INDEX(Phi_n!$B$43:$V$63,C215+1,B215+1)</f>
        <v>2.9781440382279875E-3</v>
      </c>
      <c r="J215" s="5">
        <f>INDEX(Phi_p!$B$43:$V$63,C215+1,B215+1)</f>
        <v>1.0029781440382284</v>
      </c>
      <c r="P215" s="4"/>
      <c r="Q215" s="66"/>
      <c r="R215" s="4"/>
    </row>
    <row r="216" spans="1:18">
      <c r="A216" s="4">
        <v>191</v>
      </c>
      <c r="B216" s="66">
        <f t="shared" si="4"/>
        <v>2</v>
      </c>
      <c r="C216" s="66">
        <f t="shared" si="5"/>
        <v>9</v>
      </c>
      <c r="D216" s="5">
        <f>B216*Device!$C$2*10</f>
        <v>0.1</v>
      </c>
      <c r="E216" s="5">
        <f>C216*Device!$F$2*10000</f>
        <v>81</v>
      </c>
      <c r="F216" s="5">
        <f>INDEX(Phi_n!$B$3:$V$23,C216+1,B216+1)</f>
        <v>-0.54808471403124748</v>
      </c>
      <c r="G216" s="5">
        <f>INDEX(Phi_p!$B$3:$V$23,C216+1,B216+1)</f>
        <v>3.4322477190376552E-3</v>
      </c>
      <c r="H216" s="5">
        <f>INDEX(Psi!$B$3:$V$23,C216+1,B216+1)</f>
        <v>3.3517144195268681E-3</v>
      </c>
      <c r="I216" s="5">
        <f>INDEX(Phi_n!$B$43:$V$63,C216+1,B216+1)</f>
        <v>3.1397298519944251E-3</v>
      </c>
      <c r="J216" s="5">
        <f>INDEX(Phi_p!$B$43:$V$63,C216+1,B216+1)</f>
        <v>1.0031397298519944</v>
      </c>
      <c r="P216" s="4"/>
      <c r="Q216" s="66"/>
      <c r="R216" s="4"/>
    </row>
    <row r="217" spans="1:18">
      <c r="A217" s="4">
        <v>192</v>
      </c>
      <c r="B217" s="66">
        <f t="shared" si="4"/>
        <v>3</v>
      </c>
      <c r="C217" s="66">
        <f t="shared" si="5"/>
        <v>9</v>
      </c>
      <c r="D217" s="5">
        <f>B217*Device!$C$2*10</f>
        <v>0.15</v>
      </c>
      <c r="E217" s="5">
        <f>C217*Device!$F$2*10000</f>
        <v>81</v>
      </c>
      <c r="F217" s="5">
        <f>INDEX(Phi_n!$B$3:$V$23,C217+1,B217+1)</f>
        <v>-0.54880194151612083</v>
      </c>
      <c r="G217" s="5">
        <f>INDEX(Phi_p!$B$3:$V$23,C217+1,B217+1)</f>
        <v>4.1363658321173814E-3</v>
      </c>
      <c r="H217" s="5">
        <f>INDEX(Psi!$B$3:$V$23,C217+1,B217+1)</f>
        <v>4.0512739748561162E-3</v>
      </c>
      <c r="I217" s="5">
        <f>INDEX(Phi_n!$B$43:$V$63,C217+1,B217+1)</f>
        <v>3.3177476071690371E-3</v>
      </c>
      <c r="J217" s="5">
        <f>INDEX(Phi_p!$B$43:$V$63,C217+1,B217+1)</f>
        <v>1.0033177476071715</v>
      </c>
      <c r="P217" s="4"/>
      <c r="Q217" s="66"/>
      <c r="R217" s="4"/>
    </row>
    <row r="218" spans="1:18">
      <c r="A218" s="4">
        <v>193</v>
      </c>
      <c r="B218" s="66">
        <f t="shared" ref="B218:B281" si="6">MOD(A218,21)</f>
        <v>4</v>
      </c>
      <c r="C218" s="66">
        <f t="shared" ref="C218:C281" si="7">FLOOR(A218/21,1)</f>
        <v>9</v>
      </c>
      <c r="D218" s="5">
        <f>B218*Device!$C$2*10</f>
        <v>0.2</v>
      </c>
      <c r="E218" s="5">
        <f>C218*Device!$F$2*10000</f>
        <v>81</v>
      </c>
      <c r="F218" s="5">
        <f>INDEX(Phi_n!$B$3:$V$23,C218+1,B218+1)</f>
        <v>-0.54938132809206319</v>
      </c>
      <c r="G218" s="5">
        <f>INDEX(Phi_p!$B$3:$V$23,C218+1,B218+1)</f>
        <v>4.8082193664077382E-3</v>
      </c>
      <c r="H218" s="5">
        <f>INDEX(Psi!$B$3:$V$23,C218+1,B218+1)</f>
        <v>4.7189025353813301E-3</v>
      </c>
      <c r="I218" s="5">
        <f>INDEX(Phi_n!$B$43:$V$63,C218+1,B218+1)</f>
        <v>3.4827666711159692E-3</v>
      </c>
      <c r="J218" s="5">
        <f>INDEX(Phi_p!$B$43:$V$63,C218+1,B218+1)</f>
        <v>1.0034827666711161</v>
      </c>
      <c r="P218" s="4"/>
      <c r="Q218" s="66"/>
      <c r="R218" s="4"/>
    </row>
    <row r="219" spans="1:18">
      <c r="A219" s="4">
        <v>194</v>
      </c>
      <c r="B219" s="66">
        <f t="shared" si="6"/>
        <v>5</v>
      </c>
      <c r="C219" s="66">
        <f t="shared" si="7"/>
        <v>9</v>
      </c>
      <c r="D219" s="5">
        <f>B219*Device!$C$2*10</f>
        <v>0.25</v>
      </c>
      <c r="E219" s="5">
        <f>C219*Device!$F$2*10000</f>
        <v>81</v>
      </c>
      <c r="F219" s="5">
        <f>INDEX(Phi_n!$B$3:$V$23,C219+1,B219+1)</f>
        <v>-0.54987935138185862</v>
      </c>
      <c r="G219" s="5">
        <f>INDEX(Phi_p!$B$3:$V$23,C219+1,B219+1)</f>
        <v>5.394121195182555E-3</v>
      </c>
      <c r="H219" s="5">
        <f>INDEX(Psi!$B$3:$V$23,C219+1,B219+1)</f>
        <v>5.3009760603300116E-3</v>
      </c>
      <c r="I219" s="5">
        <f>INDEX(Phi_n!$B$43:$V$63,C219+1,B219+1)</f>
        <v>3.6323160353899241E-3</v>
      </c>
      <c r="J219" s="5">
        <f>INDEX(Phi_p!$B$43:$V$63,C219+1,B219+1)</f>
        <v>1.0036323160353908</v>
      </c>
      <c r="P219" s="4"/>
      <c r="Q219" s="66"/>
      <c r="R219" s="4"/>
    </row>
    <row r="220" spans="1:18">
      <c r="A220" s="4">
        <v>195</v>
      </c>
      <c r="B220" s="66">
        <f t="shared" si="6"/>
        <v>6</v>
      </c>
      <c r="C220" s="66">
        <f t="shared" si="7"/>
        <v>9</v>
      </c>
      <c r="D220" s="5">
        <f>B220*Device!$C$2*10</f>
        <v>0.3</v>
      </c>
      <c r="E220" s="5">
        <f>C220*Device!$F$2*10000</f>
        <v>81</v>
      </c>
      <c r="F220" s="5">
        <f>INDEX(Phi_n!$B$3:$V$23,C220+1,B220+1)</f>
        <v>-0.55033392295257644</v>
      </c>
      <c r="G220" s="5">
        <f>INDEX(Phi_p!$B$3:$V$23,C220+1,B220+1)</f>
        <v>5.8784204296537298E-3</v>
      </c>
      <c r="H220" s="5">
        <f>INDEX(Psi!$B$3:$V$23,C220+1,B220+1)</f>
        <v>5.7818276800548594E-3</v>
      </c>
      <c r="I220" s="5">
        <f>INDEX(Phi_n!$B$43:$V$63,C220+1,B220+1)</f>
        <v>3.767013184451913E-3</v>
      </c>
      <c r="J220" s="5">
        <f>INDEX(Phi_p!$B$43:$V$63,C220+1,B220+1)</f>
        <v>1.0037670131844532</v>
      </c>
      <c r="P220" s="4"/>
      <c r="Q220" s="66"/>
      <c r="R220" s="4"/>
    </row>
    <row r="221" spans="1:18">
      <c r="A221" s="4">
        <v>196</v>
      </c>
      <c r="B221" s="66">
        <f t="shared" si="6"/>
        <v>7</v>
      </c>
      <c r="C221" s="66">
        <f t="shared" si="7"/>
        <v>9</v>
      </c>
      <c r="D221" s="5">
        <f>B221*Device!$C$2*10</f>
        <v>0.35000000000000003</v>
      </c>
      <c r="E221" s="5">
        <f>C221*Device!$F$2*10000</f>
        <v>81</v>
      </c>
      <c r="F221" s="5">
        <f>INDEX(Phi_n!$B$3:$V$23,C221+1,B221+1)</f>
        <v>-0.55076665836157945</v>
      </c>
      <c r="G221" s="5">
        <f>INDEX(Phi_p!$B$3:$V$23,C221+1,B221+1)</f>
        <v>6.2576876905700131E-3</v>
      </c>
      <c r="H221" s="5">
        <f>INDEX(Psi!$B$3:$V$23,C221+1,B221+1)</f>
        <v>6.158011053803438E-3</v>
      </c>
      <c r="I221" s="5">
        <f>INDEX(Phi_n!$B$43:$V$63,C221+1,B221+1)</f>
        <v>3.8875149366709564E-3</v>
      </c>
      <c r="J221" s="5">
        <f>INDEX(Phi_p!$B$43:$V$63,C221+1,B221+1)</f>
        <v>1.0038875149366717</v>
      </c>
      <c r="P221" s="4"/>
      <c r="Q221" s="66"/>
      <c r="R221" s="4"/>
    </row>
    <row r="222" spans="1:18">
      <c r="A222" s="4">
        <v>197</v>
      </c>
      <c r="B222" s="66">
        <f t="shared" si="6"/>
        <v>8</v>
      </c>
      <c r="C222" s="66">
        <f t="shared" si="7"/>
        <v>9</v>
      </c>
      <c r="D222" s="5">
        <f>B222*Device!$C$2*10</f>
        <v>0.4</v>
      </c>
      <c r="E222" s="5">
        <f>C222*Device!$F$2*10000</f>
        <v>81</v>
      </c>
      <c r="F222" s="5">
        <f>INDEX(Phi_n!$B$3:$V$23,C222+1,B222+1)</f>
        <v>-0.55118808508731265</v>
      </c>
      <c r="G222" s="5">
        <f>INDEX(Phi_p!$B$3:$V$23,C222+1,B222+1)</f>
        <v>6.5301076884327017E-3</v>
      </c>
      <c r="H222" s="5">
        <f>INDEX(Psi!$B$3:$V$23,C222+1,B222+1)</f>
        <v>6.427718478768862E-3</v>
      </c>
      <c r="I222" s="5">
        <f>INDEX(Phi_n!$B$43:$V$63,C222+1,B222+1)</f>
        <v>3.9935196791849427E-3</v>
      </c>
      <c r="J222" s="5">
        <f>INDEX(Phi_p!$B$43:$V$63,C222+1,B222+1)</f>
        <v>1.0039935196791847</v>
      </c>
      <c r="P222" s="4"/>
      <c r="Q222" s="66"/>
      <c r="R222" s="4"/>
    </row>
    <row r="223" spans="1:18">
      <c r="A223" s="4">
        <v>198</v>
      </c>
      <c r="B223" s="66">
        <f t="shared" si="6"/>
        <v>9</v>
      </c>
      <c r="C223" s="66">
        <f t="shared" si="7"/>
        <v>9</v>
      </c>
      <c r="D223" s="5">
        <f>B223*Device!$C$2*10</f>
        <v>0.44999999999999996</v>
      </c>
      <c r="E223" s="5">
        <f>C223*Device!$F$2*10000</f>
        <v>81</v>
      </c>
      <c r="F223" s="5">
        <f>INDEX(Phi_n!$B$3:$V$23,C223+1,B223+1)</f>
        <v>-0.55160325312840508</v>
      </c>
      <c r="G223" s="5">
        <f>INDEX(Phi_p!$B$3:$V$23,C223+1,B223+1)</f>
        <v>6.6958089263283796E-3</v>
      </c>
      <c r="H223" s="5">
        <f>INDEX(Psi!$B$3:$V$23,C223+1,B223+1)</f>
        <v>6.5910924854306946E-3</v>
      </c>
      <c r="I223" s="5">
        <f>INDEX(Phi_n!$B$43:$V$63,C223+1,B223+1)</f>
        <v>4.0844745609483236E-3</v>
      </c>
      <c r="J223" s="5">
        <f>INDEX(Phi_p!$B$43:$V$63,C223+1,B223+1)</f>
        <v>1.0040844745609474</v>
      </c>
      <c r="P223" s="4"/>
      <c r="Q223" s="66"/>
      <c r="R223" s="4"/>
    </row>
    <row r="224" spans="1:18">
      <c r="A224" s="4">
        <v>199</v>
      </c>
      <c r="B224" s="66">
        <f t="shared" si="6"/>
        <v>10</v>
      </c>
      <c r="C224" s="66">
        <f t="shared" si="7"/>
        <v>9</v>
      </c>
      <c r="D224" s="5">
        <f>B224*Device!$C$2*10</f>
        <v>0.5</v>
      </c>
      <c r="E224" s="5">
        <f>C224*Device!$F$2*10000</f>
        <v>81</v>
      </c>
      <c r="F224" s="5">
        <f>INDEX(Phi_n!$B$3:$V$23,C224+1,B224+1)</f>
        <v>-0.55201363253499924</v>
      </c>
      <c r="G224" s="5">
        <f>INDEX(Phi_p!$B$3:$V$23,C224+1,B224+1)</f>
        <v>6.7543175293776772E-3</v>
      </c>
      <c r="H224" s="5">
        <f>INDEX(Psi!$B$3:$V$23,C224+1,B224+1)</f>
        <v>6.6476842175164216E-3</v>
      </c>
      <c r="I224" s="5">
        <f>INDEX(Phi_n!$B$43:$V$63,C224+1,B224+1)</f>
        <v>4.1593975731024063E-3</v>
      </c>
      <c r="J224" s="5">
        <f>INDEX(Phi_p!$B$43:$V$63,C224+1,B224+1)</f>
        <v>1.0041593975731014</v>
      </c>
      <c r="P224" s="4"/>
      <c r="Q224" s="66"/>
      <c r="R224" s="4"/>
    </row>
    <row r="225" spans="1:18">
      <c r="A225" s="4">
        <v>200</v>
      </c>
      <c r="B225" s="66">
        <f t="shared" si="6"/>
        <v>11</v>
      </c>
      <c r="C225" s="66">
        <f t="shared" si="7"/>
        <v>9</v>
      </c>
      <c r="D225" s="5">
        <f>B225*Device!$C$2*10</f>
        <v>0.55000000000000004</v>
      </c>
      <c r="E225" s="5">
        <f>C225*Device!$F$2*10000</f>
        <v>81</v>
      </c>
      <c r="F225" s="5">
        <f>INDEX(Phi_n!$B$3:$V$23,C225+1,B225+1)</f>
        <v>-0.55241872931766101</v>
      </c>
      <c r="G225" s="5">
        <f>INDEX(Phi_p!$B$3:$V$23,C225+1,B225+1)</f>
        <v>6.706136029029407E-3</v>
      </c>
      <c r="H225" s="5">
        <f>INDEX(Psi!$B$3:$V$23,C225+1,B225+1)</f>
        <v>6.5980202653700146E-3</v>
      </c>
      <c r="I225" s="5">
        <f>INDEX(Phi_n!$B$43:$V$63,C225+1,B225+1)</f>
        <v>4.2173446675368995E-3</v>
      </c>
      <c r="J225" s="5">
        <f>INDEX(Phi_p!$B$43:$V$63,C225+1,B225+1)</f>
        <v>1.0042173446675362</v>
      </c>
      <c r="P225" s="4"/>
      <c r="Q225" s="66"/>
      <c r="R225" s="4"/>
    </row>
    <row r="226" spans="1:18">
      <c r="A226" s="4">
        <v>201</v>
      </c>
      <c r="B226" s="66">
        <f t="shared" si="6"/>
        <v>12</v>
      </c>
      <c r="C226" s="66">
        <f t="shared" si="7"/>
        <v>9</v>
      </c>
      <c r="D226" s="5">
        <f>B226*Device!$C$2*10</f>
        <v>0.6</v>
      </c>
      <c r="E226" s="5">
        <f>C226*Device!$F$2*10000</f>
        <v>81</v>
      </c>
      <c r="F226" s="5">
        <f>INDEX(Phi_n!$B$3:$V$23,C226+1,B226+1)</f>
        <v>-0.55281649857725523</v>
      </c>
      <c r="G226" s="5">
        <f>INDEX(Phi_p!$B$3:$V$23,C226+1,B226+1)</f>
        <v>6.5510125618756816E-3</v>
      </c>
      <c r="H226" s="5">
        <f>INDEX(Psi!$B$3:$V$23,C226+1,B226+1)</f>
        <v>6.4418772895891109E-3</v>
      </c>
      <c r="I226" s="5">
        <f>INDEX(Phi_n!$B$43:$V$63,C226+1,B226+1)</f>
        <v>4.2571978618402926E-3</v>
      </c>
      <c r="J226" s="5">
        <f>INDEX(Phi_p!$B$43:$V$63,C226+1,B226+1)</f>
        <v>1.0042571978618402</v>
      </c>
      <c r="P226" s="4"/>
      <c r="Q226" s="66"/>
      <c r="R226" s="4"/>
    </row>
    <row r="227" spans="1:18">
      <c r="A227" s="4">
        <v>202</v>
      </c>
      <c r="B227" s="66">
        <f t="shared" si="6"/>
        <v>13</v>
      </c>
      <c r="C227" s="66">
        <f t="shared" si="7"/>
        <v>9</v>
      </c>
      <c r="D227" s="5">
        <f>B227*Device!$C$2*10</f>
        <v>0.65</v>
      </c>
      <c r="E227" s="5">
        <f>C227*Device!$F$2*10000</f>
        <v>81</v>
      </c>
      <c r="F227" s="5">
        <f>INDEX(Phi_n!$B$3:$V$23,C227+1,B227+1)</f>
        <v>-0.55320342241995457</v>
      </c>
      <c r="G227" s="5">
        <f>INDEX(Phi_p!$B$3:$V$23,C227+1,B227+1)</f>
        <v>6.2896742442791875E-3</v>
      </c>
      <c r="H227" s="5">
        <f>INDEX(Psi!$B$3:$V$23,C227+1,B227+1)</f>
        <v>6.1800075618511068E-3</v>
      </c>
      <c r="I227" s="5">
        <f>INDEX(Phi_n!$B$43:$V$63,C227+1,B227+1)</f>
        <v>4.2779716251451589E-3</v>
      </c>
      <c r="J227" s="5">
        <f>INDEX(Phi_p!$B$43:$V$63,C227+1,B227+1)</f>
        <v>1.0042779716251444</v>
      </c>
      <c r="P227" s="4"/>
      <c r="Q227" s="66"/>
      <c r="R227" s="4"/>
    </row>
    <row r="228" spans="1:18">
      <c r="A228" s="4">
        <v>203</v>
      </c>
      <c r="B228" s="66">
        <f t="shared" si="6"/>
        <v>14</v>
      </c>
      <c r="C228" s="66">
        <f t="shared" si="7"/>
        <v>9</v>
      </c>
      <c r="D228" s="5">
        <f>B228*Device!$C$2*10</f>
        <v>0.70000000000000007</v>
      </c>
      <c r="E228" s="5">
        <f>C228*Device!$F$2*10000</f>
        <v>81</v>
      </c>
      <c r="F228" s="5">
        <f>INDEX(Phi_n!$B$3:$V$23,C228+1,B228+1)</f>
        <v>-0.55357402627625318</v>
      </c>
      <c r="G228" s="5">
        <f>INDEX(Phi_p!$B$3:$V$23,C228+1,B228+1)</f>
        <v>5.9222460160154979E-3</v>
      </c>
      <c r="H228" s="5">
        <f>INDEX(Psi!$B$3:$V$23,C228+1,B228+1)</f>
        <v>5.812565862767325E-3</v>
      </c>
      <c r="I228" s="5">
        <f>INDEX(Phi_n!$B$43:$V$63,C228+1,B228+1)</f>
        <v>4.2784982289374596E-3</v>
      </c>
      <c r="J228" s="5">
        <f>INDEX(Phi_p!$B$43:$V$63,C228+1,B228+1)</f>
        <v>1.0042784982289372</v>
      </c>
      <c r="P228" s="4"/>
      <c r="Q228" s="66"/>
      <c r="R228" s="4"/>
    </row>
    <row r="229" spans="1:18">
      <c r="A229" s="4">
        <v>204</v>
      </c>
      <c r="B229" s="66">
        <f t="shared" si="6"/>
        <v>15</v>
      </c>
      <c r="C229" s="66">
        <f t="shared" si="7"/>
        <v>9</v>
      </c>
      <c r="D229" s="5">
        <f>B229*Device!$C$2*10</f>
        <v>0.75</v>
      </c>
      <c r="E229" s="5">
        <f>C229*Device!$F$2*10000</f>
        <v>81</v>
      </c>
      <c r="F229" s="5">
        <f>INDEX(Phi_n!$B$3:$V$23,C229+1,B229+1)</f>
        <v>-0.55391965909973195</v>
      </c>
      <c r="G229" s="5">
        <f>INDEX(Phi_p!$B$3:$V$23,C229+1,B229+1)</f>
        <v>5.4508317568856659E-3</v>
      </c>
      <c r="H229" s="5">
        <f>INDEX(Psi!$B$3:$V$23,C229+1,B229+1)</f>
        <v>5.3416839057272725E-3</v>
      </c>
      <c r="I229" s="5">
        <f>INDEX(Phi_n!$B$43:$V$63,C229+1,B229+1)</f>
        <v>4.2576895872455753E-3</v>
      </c>
      <c r="J229" s="5">
        <f>INDEX(Phi_p!$B$43:$V$63,C229+1,B229+1)</f>
        <v>1.0042576895872466</v>
      </c>
      <c r="P229" s="4"/>
      <c r="Q229" s="66"/>
      <c r="R229" s="4"/>
    </row>
    <row r="230" spans="1:18">
      <c r="A230" s="4">
        <v>205</v>
      </c>
      <c r="B230" s="66">
        <f t="shared" si="6"/>
        <v>16</v>
      </c>
      <c r="C230" s="66">
        <f t="shared" si="7"/>
        <v>9</v>
      </c>
      <c r="D230" s="5">
        <f>B230*Device!$C$2*10</f>
        <v>0.8</v>
      </c>
      <c r="E230" s="5">
        <f>C230*Device!$F$2*10000</f>
        <v>81</v>
      </c>
      <c r="F230" s="5">
        <f>INDEX(Phi_n!$B$3:$V$23,C230+1,B230+1)</f>
        <v>-0.55422685893445833</v>
      </c>
      <c r="G230" s="5">
        <f>INDEX(Phi_p!$B$3:$V$23,C230+1,B230+1)</f>
        <v>4.8792211488453037E-3</v>
      </c>
      <c r="H230" s="5">
        <f>INDEX(Psi!$B$3:$V$23,C230+1,B230+1)</f>
        <v>4.7711839181191762E-3</v>
      </c>
      <c r="I230" s="5">
        <f>INDEX(Phi_n!$B$43:$V$63,C230+1,B230+1)</f>
        <v>4.2142748344045451E-3</v>
      </c>
      <c r="J230" s="5">
        <f>INDEX(Phi_p!$B$43:$V$63,C230+1,B230+1)</f>
        <v>1.004214274834405</v>
      </c>
      <c r="P230" s="4"/>
      <c r="Q230" s="66"/>
      <c r="R230" s="4"/>
    </row>
    <row r="231" spans="1:18">
      <c r="A231" s="4">
        <v>206</v>
      </c>
      <c r="B231" s="66">
        <f t="shared" si="6"/>
        <v>17</v>
      </c>
      <c r="C231" s="66">
        <f t="shared" si="7"/>
        <v>9</v>
      </c>
      <c r="D231" s="5">
        <f>B231*Device!$C$2*10</f>
        <v>0.85000000000000009</v>
      </c>
      <c r="E231" s="5">
        <f>C231*Device!$F$2*10000</f>
        <v>81</v>
      </c>
      <c r="F231" s="5">
        <f>INDEX(Phi_n!$B$3:$V$23,C231+1,B231+1)</f>
        <v>-0.55447530129664435</v>
      </c>
      <c r="G231" s="5">
        <f>INDEX(Phi_p!$B$3:$V$23,C231+1,B231+1)</f>
        <v>4.2236247219163041E-3</v>
      </c>
      <c r="H231" s="5">
        <f>INDEX(Psi!$B$3:$V$23,C231+1,B231+1)</f>
        <v>4.1172757624379696E-3</v>
      </c>
      <c r="I231" s="5">
        <f>INDEX(Phi_n!$B$43:$V$63,C231+1,B231+1)</f>
        <v>4.1482829939936423E-3</v>
      </c>
      <c r="J231" s="5">
        <f>INDEX(Phi_p!$B$43:$V$63,C231+1,B231+1)</f>
        <v>1.0041482829939936</v>
      </c>
      <c r="P231" s="4"/>
      <c r="Q231" s="66"/>
      <c r="R231" s="4"/>
    </row>
    <row r="232" spans="1:18">
      <c r="A232" s="4">
        <v>207</v>
      </c>
      <c r="B232" s="66">
        <f t="shared" si="6"/>
        <v>18</v>
      </c>
      <c r="C232" s="66">
        <f t="shared" si="7"/>
        <v>9</v>
      </c>
      <c r="D232" s="5">
        <f>B232*Device!$C$2*10</f>
        <v>0.89999999999999991</v>
      </c>
      <c r="E232" s="5">
        <f>C232*Device!$F$2*10000</f>
        <v>81</v>
      </c>
      <c r="F232" s="5">
        <f>INDEX(Phi_n!$B$3:$V$23,C232+1,B232+1)</f>
        <v>-0.55464038550137285</v>
      </c>
      <c r="G232" s="5">
        <f>INDEX(Phi_p!$B$3:$V$23,C232+1,B232+1)</f>
        <v>3.5383137287210158E-3</v>
      </c>
      <c r="H232" s="5">
        <f>INDEX(Psi!$B$3:$V$23,C232+1,B232+1)</f>
        <v>3.4340837964789831E-3</v>
      </c>
      <c r="I232" s="5">
        <f>INDEX(Phi_n!$B$43:$V$63,C232+1,B232+1)</f>
        <v>4.0654597239524002E-3</v>
      </c>
      <c r="J232" s="5">
        <f>INDEX(Phi_p!$B$43:$V$63,C232+1,B232+1)</f>
        <v>1.0040654597239544</v>
      </c>
      <c r="P232" s="4"/>
      <c r="Q232" s="66"/>
      <c r="R232" s="4"/>
    </row>
    <row r="233" spans="1:18">
      <c r="A233" s="4">
        <v>208</v>
      </c>
      <c r="B233" s="66">
        <f t="shared" si="6"/>
        <v>19</v>
      </c>
      <c r="C233" s="66">
        <f t="shared" si="7"/>
        <v>9</v>
      </c>
      <c r="D233" s="5">
        <f>B233*Device!$C$2*10</f>
        <v>0.95</v>
      </c>
      <c r="E233" s="5">
        <f>C233*Device!$F$2*10000</f>
        <v>81</v>
      </c>
      <c r="F233" s="5">
        <f>INDEX(Phi_n!$B$3:$V$23,C233+1,B233+1)</f>
        <v>-0.55471218050114257</v>
      </c>
      <c r="G233" s="5">
        <f>INDEX(Phi_p!$B$3:$V$23,C233+1,B233+1)</f>
        <v>2.9854169086155798E-3</v>
      </c>
      <c r="H233" s="5">
        <f>INDEX(Psi!$B$3:$V$23,C233+1,B233+1)</f>
        <v>2.8831092629271245E-3</v>
      </c>
      <c r="I233" s="5">
        <f>INDEX(Phi_n!$B$43:$V$63,C233+1,B233+1)</f>
        <v>3.9903320741740914E-3</v>
      </c>
      <c r="J233" s="5">
        <f>INDEX(Phi_p!$B$43:$V$63,C233+1,B233+1)</f>
        <v>1.003990332074175</v>
      </c>
      <c r="P233" s="4"/>
      <c r="Q233" s="66"/>
      <c r="R233" s="4"/>
    </row>
    <row r="234" spans="1:18">
      <c r="A234" s="4">
        <v>209</v>
      </c>
      <c r="B234" s="66">
        <f t="shared" si="6"/>
        <v>20</v>
      </c>
      <c r="C234" s="66">
        <f t="shared" si="7"/>
        <v>9</v>
      </c>
      <c r="D234" s="5">
        <f>B234*Device!$C$2*10</f>
        <v>1</v>
      </c>
      <c r="E234" s="5">
        <f>C234*Device!$F$2*10000</f>
        <v>81</v>
      </c>
      <c r="F234" s="5">
        <f>INDEX(Phi_n!$B$3:$V$23,C234+1,B234+1)</f>
        <v>-0.55472517165120705</v>
      </c>
      <c r="G234" s="5">
        <f>INDEX(Phi_p!$B$3:$V$23,C234+1,B234+1)</f>
        <v>2.7757961855248672E-3</v>
      </c>
      <c r="H234" s="5">
        <f>INDEX(Psi!$B$3:$V$23,C234+1,B234+1)</f>
        <v>2.6742640086121214E-3</v>
      </c>
      <c r="I234" s="5">
        <f>INDEX(Phi_n!$B$43:$V$63,C234+1,B234+1)</f>
        <v>3.960026453191481E-3</v>
      </c>
      <c r="J234" s="5">
        <f>INDEX(Phi_p!$B$43:$V$63,C234+1,B234+1)</f>
        <v>1.0039600264531903</v>
      </c>
      <c r="P234" s="4"/>
      <c r="Q234" s="66"/>
      <c r="R234" s="4"/>
    </row>
    <row r="235" spans="1:18">
      <c r="A235" s="4">
        <v>210</v>
      </c>
      <c r="B235" s="66">
        <f t="shared" si="6"/>
        <v>0</v>
      </c>
      <c r="C235" s="66">
        <f t="shared" si="7"/>
        <v>10</v>
      </c>
      <c r="D235" s="5">
        <f>B235*Device!$C$2*10</f>
        <v>0</v>
      </c>
      <c r="E235" s="5">
        <f>C235*Device!$F$2*10000</f>
        <v>90</v>
      </c>
      <c r="F235" s="5">
        <f>INDEX(Phi_n!$B$3:$V$23,C235+1,B235+1)</f>
        <v>-0.5473266256063114</v>
      </c>
      <c r="G235" s="5">
        <f>INDEX(Phi_p!$B$3:$V$23,C235+1,B235+1)</f>
        <v>2.4816558105511749E-3</v>
      </c>
      <c r="H235" s="5">
        <f>INDEX(Psi!$B$3:$V$23,C235+1,B235+1)</f>
        <v>2.4062819480460979E-3</v>
      </c>
      <c r="I235" s="5">
        <f>INDEX(Phi_n!$B$43:$V$63,C235+1,B235+1)</f>
        <v>2.9382850658573392E-3</v>
      </c>
      <c r="J235" s="5">
        <f>INDEX(Phi_p!$B$43:$V$63,C235+1,B235+1)</f>
        <v>1.002938285065857</v>
      </c>
      <c r="P235" s="4"/>
      <c r="Q235" s="66"/>
      <c r="R235" s="4"/>
    </row>
    <row r="236" spans="1:18">
      <c r="A236" s="4">
        <v>211</v>
      </c>
      <c r="B236" s="66">
        <f t="shared" si="6"/>
        <v>1</v>
      </c>
      <c r="C236" s="66">
        <f t="shared" si="7"/>
        <v>10</v>
      </c>
      <c r="D236" s="5">
        <f>B236*Device!$C$2*10</f>
        <v>0.05</v>
      </c>
      <c r="E236" s="5">
        <f>C236*Device!$F$2*10000</f>
        <v>90</v>
      </c>
      <c r="F236" s="5">
        <f>INDEX(Phi_n!$B$3:$V$23,C236+1,B236+1)</f>
        <v>-0.54768640098817978</v>
      </c>
      <c r="G236" s="5">
        <f>INDEX(Phi_p!$B$3:$V$23,C236+1,B236+1)</f>
        <v>2.7153736852412545E-3</v>
      </c>
      <c r="H236" s="5">
        <f>INDEX(Psi!$B$3:$V$23,C236+1,B236+1)</f>
        <v>2.6382461568278566E-3</v>
      </c>
      <c r="I236" s="5">
        <f>INDEX(Phi_n!$B$43:$V$63,C236+1,B236+1)</f>
        <v>3.0067505664721976E-3</v>
      </c>
      <c r="J236" s="5">
        <f>INDEX(Phi_p!$B$43:$V$63,C236+1,B236+1)</f>
        <v>1.003006750566473</v>
      </c>
      <c r="P236" s="4"/>
      <c r="Q236" s="66"/>
      <c r="R236" s="4"/>
    </row>
    <row r="237" spans="1:18">
      <c r="A237" s="4">
        <v>212</v>
      </c>
      <c r="B237" s="66">
        <f t="shared" si="6"/>
        <v>2</v>
      </c>
      <c r="C237" s="66">
        <f t="shared" si="7"/>
        <v>10</v>
      </c>
      <c r="D237" s="5">
        <f>B237*Device!$C$2*10</f>
        <v>0.1</v>
      </c>
      <c r="E237" s="5">
        <f>C237*Device!$F$2*10000</f>
        <v>90</v>
      </c>
      <c r="F237" s="5">
        <f>INDEX(Phi_n!$B$3:$V$23,C237+1,B237+1)</f>
        <v>-0.54842955835385765</v>
      </c>
      <c r="G237" s="5">
        <f>INDEX(Phi_p!$B$3:$V$23,C237+1,B237+1)</f>
        <v>3.3292118893065948E-3</v>
      </c>
      <c r="H237" s="5">
        <f>INDEX(Psi!$B$3:$V$23,C237+1,B237+1)</f>
        <v>3.247920585692956E-3</v>
      </c>
      <c r="I237" s="5">
        <f>INDEX(Phi_n!$B$43:$V$63,C237+1,B237+1)</f>
        <v>3.1693287328405854E-3</v>
      </c>
      <c r="J237" s="5">
        <f>INDEX(Phi_p!$B$43:$V$63,C237+1,B237+1)</f>
        <v>1.0031693287328396</v>
      </c>
      <c r="P237" s="4"/>
      <c r="Q237" s="66"/>
      <c r="R237" s="4"/>
    </row>
    <row r="238" spans="1:18">
      <c r="A238" s="4">
        <v>213</v>
      </c>
      <c r="B238" s="66">
        <f t="shared" si="6"/>
        <v>3</v>
      </c>
      <c r="C238" s="66">
        <f t="shared" si="7"/>
        <v>10</v>
      </c>
      <c r="D238" s="5">
        <f>B238*Device!$C$2*10</f>
        <v>0.15</v>
      </c>
      <c r="E238" s="5">
        <f>C238*Device!$F$2*10000</f>
        <v>90</v>
      </c>
      <c r="F238" s="5">
        <f>INDEX(Phi_n!$B$3:$V$23,C238+1,B238+1)</f>
        <v>-0.54912122368304417</v>
      </c>
      <c r="G238" s="5">
        <f>INDEX(Phi_p!$B$3:$V$23,C238+1,B238+1)</f>
        <v>4.0700839602188631E-3</v>
      </c>
      <c r="H238" s="5">
        <f>INDEX(Psi!$B$3:$V$23,C238+1,B238+1)</f>
        <v>3.9841541662898224E-3</v>
      </c>
      <c r="I238" s="5">
        <f>INDEX(Phi_n!$B$43:$V$63,C238+1,B238+1)</f>
        <v>3.3504735877539697E-3</v>
      </c>
      <c r="J238" s="5">
        <f>INDEX(Phi_p!$B$43:$V$63,C238+1,B238+1)</f>
        <v>1.0033504735877541</v>
      </c>
      <c r="P238" s="4"/>
      <c r="Q238" s="66"/>
      <c r="R238" s="4"/>
    </row>
    <row r="239" spans="1:18">
      <c r="A239" s="4">
        <v>214</v>
      </c>
      <c r="B239" s="66">
        <f t="shared" si="6"/>
        <v>4</v>
      </c>
      <c r="C239" s="66">
        <f t="shared" si="7"/>
        <v>10</v>
      </c>
      <c r="D239" s="5">
        <f>B239*Device!$C$2*10</f>
        <v>0.2</v>
      </c>
      <c r="E239" s="5">
        <f>C239*Device!$F$2*10000</f>
        <v>90</v>
      </c>
      <c r="F239" s="5">
        <f>INDEX(Phi_n!$B$3:$V$23,C239+1,B239+1)</f>
        <v>-0.5496866681417818</v>
      </c>
      <c r="G239" s="5">
        <f>INDEX(Phi_p!$B$3:$V$23,C239+1,B239+1)</f>
        <v>4.7602424228663596E-3</v>
      </c>
      <c r="H239" s="5">
        <f>INDEX(Psi!$B$3:$V$23,C239+1,B239+1)</f>
        <v>4.670031029450984E-3</v>
      </c>
      <c r="I239" s="5">
        <f>INDEX(Phi_n!$B$43:$V$63,C239+1,B239+1)</f>
        <v>3.5177099786454758E-3</v>
      </c>
      <c r="J239" s="5">
        <f>INDEX(Phi_p!$B$43:$V$63,C239+1,B239+1)</f>
        <v>1.003517709978647</v>
      </c>
      <c r="P239" s="4"/>
      <c r="Q239" s="66"/>
      <c r="R239" s="4"/>
    </row>
    <row r="240" spans="1:18">
      <c r="A240" s="4">
        <v>215</v>
      </c>
      <c r="B240" s="66">
        <f t="shared" si="6"/>
        <v>5</v>
      </c>
      <c r="C240" s="66">
        <f t="shared" si="7"/>
        <v>10</v>
      </c>
      <c r="D240" s="5">
        <f>B240*Device!$C$2*10</f>
        <v>0.25</v>
      </c>
      <c r="E240" s="5">
        <f>C240*Device!$F$2*10000</f>
        <v>90</v>
      </c>
      <c r="F240" s="5">
        <f>INDEX(Phi_n!$B$3:$V$23,C240+1,B240+1)</f>
        <v>-0.55017233686358313</v>
      </c>
      <c r="G240" s="5">
        <f>INDEX(Phi_p!$B$3:$V$23,C240+1,B240+1)</f>
        <v>5.3544245314320693E-3</v>
      </c>
      <c r="H240" s="5">
        <f>INDEX(Psi!$B$3:$V$23,C240+1,B240+1)</f>
        <v>5.2603615384708155E-3</v>
      </c>
      <c r="I240" s="5">
        <f>INDEX(Phi_n!$B$43:$V$63,C240+1,B240+1)</f>
        <v>3.6681746775041328E-3</v>
      </c>
      <c r="J240" s="5">
        <f>INDEX(Phi_p!$B$43:$V$63,C240+1,B240+1)</f>
        <v>1.0036681746775049</v>
      </c>
      <c r="P240" s="4"/>
      <c r="Q240" s="66"/>
      <c r="R240" s="4"/>
    </row>
    <row r="241" spans="1:18">
      <c r="A241" s="4">
        <v>216</v>
      </c>
      <c r="B241" s="66">
        <f t="shared" si="6"/>
        <v>6</v>
      </c>
      <c r="C241" s="66">
        <f t="shared" si="7"/>
        <v>10</v>
      </c>
      <c r="D241" s="5">
        <f>B241*Device!$C$2*10</f>
        <v>0.3</v>
      </c>
      <c r="E241" s="5">
        <f>C241*Device!$F$2*10000</f>
        <v>90</v>
      </c>
      <c r="F241" s="5">
        <f>INDEX(Phi_n!$B$3:$V$23,C241+1,B241+1)</f>
        <v>-0.55061478050085944</v>
      </c>
      <c r="G241" s="5">
        <f>INDEX(Phi_p!$B$3:$V$23,C241+1,B241+1)</f>
        <v>5.8420622013727963E-3</v>
      </c>
      <c r="H241" s="5">
        <f>INDEX(Psi!$B$3:$V$23,C241+1,B241+1)</f>
        <v>5.7445509920103083E-3</v>
      </c>
      <c r="I241" s="5">
        <f>INDEX(Phi_n!$B$43:$V$63,C241+1,B241+1)</f>
        <v>3.8029001480145374E-3</v>
      </c>
      <c r="J241" s="5">
        <f>INDEX(Phi_p!$B$43:$V$63,C241+1,B241+1)</f>
        <v>1.0038029001480147</v>
      </c>
      <c r="P241" s="4"/>
      <c r="Q241" s="66"/>
      <c r="R241" s="4"/>
    </row>
    <row r="242" spans="1:18">
      <c r="A242" s="4">
        <v>217</v>
      </c>
      <c r="B242" s="66">
        <f t="shared" si="6"/>
        <v>7</v>
      </c>
      <c r="C242" s="66">
        <f t="shared" si="7"/>
        <v>10</v>
      </c>
      <c r="D242" s="5">
        <f>B242*Device!$C$2*10</f>
        <v>0.35000000000000003</v>
      </c>
      <c r="E242" s="5">
        <f>C242*Device!$F$2*10000</f>
        <v>90</v>
      </c>
      <c r="F242" s="5">
        <f>INDEX(Phi_n!$B$3:$V$23,C242+1,B242+1)</f>
        <v>-0.55103547179380497</v>
      </c>
      <c r="G242" s="5">
        <f>INDEX(Phi_p!$B$3:$V$23,C242+1,B242+1)</f>
        <v>6.2228690260073905E-3</v>
      </c>
      <c r="H242" s="5">
        <f>INDEX(Psi!$B$3:$V$23,C242+1,B242+1)</f>
        <v>6.1222856737086677E-3</v>
      </c>
      <c r="I242" s="5">
        <f>INDEX(Phi_n!$B$43:$V$63,C242+1,B242+1)</f>
        <v>3.9229472630916713E-3</v>
      </c>
      <c r="J242" s="5">
        <f>INDEX(Phi_p!$B$43:$V$63,C242+1,B242+1)</f>
        <v>1.0039229472630919</v>
      </c>
      <c r="P242" s="4"/>
      <c r="Q242" s="66"/>
      <c r="R242" s="4"/>
    </row>
    <row r="243" spans="1:18">
      <c r="A243" s="4">
        <v>218</v>
      </c>
      <c r="B243" s="66">
        <f t="shared" si="6"/>
        <v>8</v>
      </c>
      <c r="C243" s="66">
        <f t="shared" si="7"/>
        <v>10</v>
      </c>
      <c r="D243" s="5">
        <f>B243*Device!$C$2*10</f>
        <v>0.4</v>
      </c>
      <c r="E243" s="5">
        <f>C243*Device!$F$2*10000</f>
        <v>90</v>
      </c>
      <c r="F243" s="5">
        <f>INDEX(Phi_n!$B$3:$V$23,C243+1,B243+1)</f>
        <v>-0.55144560895059291</v>
      </c>
      <c r="G243" s="5">
        <f>INDEX(Phi_p!$B$3:$V$23,C243+1,B243+1)</f>
        <v>6.4958207925969354E-3</v>
      </c>
      <c r="H243" s="5">
        <f>INDEX(Psi!$B$3:$V$23,C243+1,B243+1)</f>
        <v>6.3925433378147515E-3</v>
      </c>
      <c r="I243" s="5">
        <f>INDEX(Phi_n!$B$43:$V$63,C243+1,B243+1)</f>
        <v>4.0282338777048159E-3</v>
      </c>
      <c r="J243" s="5">
        <f>INDEX(Phi_p!$B$43:$V$63,C243+1,B243+1)</f>
        <v>1.0040282338777051</v>
      </c>
      <c r="P243" s="4"/>
      <c r="Q243" s="66"/>
      <c r="R243" s="4"/>
    </row>
    <row r="244" spans="1:18">
      <c r="A244" s="4">
        <v>219</v>
      </c>
      <c r="B244" s="66">
        <f t="shared" si="6"/>
        <v>9</v>
      </c>
      <c r="C244" s="66">
        <f t="shared" si="7"/>
        <v>10</v>
      </c>
      <c r="D244" s="5">
        <f>B244*Device!$C$2*10</f>
        <v>0.44999999999999996</v>
      </c>
      <c r="E244" s="5">
        <f>C244*Device!$F$2*10000</f>
        <v>90</v>
      </c>
      <c r="F244" s="5">
        <f>INDEX(Phi_n!$B$3:$V$23,C244+1,B244+1)</f>
        <v>-0.5518505168423784</v>
      </c>
      <c r="G244" s="5">
        <f>INDEX(Phi_p!$B$3:$V$23,C244+1,B244+1)</f>
        <v>6.6618332398138578E-3</v>
      </c>
      <c r="H244" s="5">
        <f>INDEX(Psi!$B$3:$V$23,C244+1,B244+1)</f>
        <v>6.5562491350761127E-3</v>
      </c>
      <c r="I244" s="5">
        <f>INDEX(Phi_n!$B$43:$V$63,C244+1,B244+1)</f>
        <v>4.1183874649326898E-3</v>
      </c>
      <c r="J244" s="5">
        <f>INDEX(Phi_p!$B$43:$V$63,C244+1,B244+1)</f>
        <v>1.0041183874649313</v>
      </c>
      <c r="P244" s="4"/>
      <c r="Q244" s="66"/>
      <c r="R244" s="4"/>
    </row>
    <row r="245" spans="1:18">
      <c r="A245" s="4">
        <v>220</v>
      </c>
      <c r="B245" s="66">
        <f t="shared" si="6"/>
        <v>10</v>
      </c>
      <c r="C245" s="66">
        <f t="shared" si="7"/>
        <v>10</v>
      </c>
      <c r="D245" s="5">
        <f>B245*Device!$C$2*10</f>
        <v>0.5</v>
      </c>
      <c r="E245" s="5">
        <f>C245*Device!$F$2*10000</f>
        <v>90</v>
      </c>
      <c r="F245" s="5">
        <f>INDEX(Phi_n!$B$3:$V$23,C245+1,B245+1)</f>
        <v>-0.55225206946619332</v>
      </c>
      <c r="G245" s="5">
        <f>INDEX(Phi_p!$B$3:$V$23,C245+1,B245+1)</f>
        <v>6.7203442118437965E-3</v>
      </c>
      <c r="H245" s="5">
        <f>INDEX(Psi!$B$3:$V$23,C245+1,B245+1)</f>
        <v>6.6128641472907408E-3</v>
      </c>
      <c r="I245" s="5">
        <f>INDEX(Phi_n!$B$43:$V$63,C245+1,B245+1)</f>
        <v>4.192495614587028E-3</v>
      </c>
      <c r="J245" s="5">
        <f>INDEX(Phi_p!$B$43:$V$63,C245+1,B245+1)</f>
        <v>1.004192495614588</v>
      </c>
      <c r="P245" s="4"/>
      <c r="Q245" s="66"/>
      <c r="R245" s="4"/>
    </row>
    <row r="246" spans="1:18">
      <c r="A246" s="4">
        <v>221</v>
      </c>
      <c r="B246" s="66">
        <f t="shared" si="6"/>
        <v>11</v>
      </c>
      <c r="C246" s="66">
        <f t="shared" si="7"/>
        <v>10</v>
      </c>
      <c r="D246" s="5">
        <f>B246*Device!$C$2*10</f>
        <v>0.55000000000000004</v>
      </c>
      <c r="E246" s="5">
        <f>C246*Device!$F$2*10000</f>
        <v>90</v>
      </c>
      <c r="F246" s="5">
        <f>INDEX(Phi_n!$B$3:$V$23,C246+1,B246+1)</f>
        <v>-0.55264981044311667</v>
      </c>
      <c r="G246" s="5">
        <f>INDEX(Phi_p!$B$3:$V$23,C246+1,B246+1)</f>
        <v>6.6721656355659565E-3</v>
      </c>
      <c r="H246" s="5">
        <f>INDEX(Psi!$B$3:$V$23,C246+1,B246+1)</f>
        <v>6.5632224103444404E-3</v>
      </c>
      <c r="I246" s="5">
        <f>INDEX(Phi_n!$B$43:$V$63,C246+1,B246+1)</f>
        <v>4.2496905077520249E-3</v>
      </c>
      <c r="J246" s="5">
        <f>INDEX(Phi_p!$B$43:$V$63,C246+1,B246+1)</f>
        <v>1.0042496905077509</v>
      </c>
      <c r="P246" s="4"/>
      <c r="Q246" s="66"/>
      <c r="R246" s="4"/>
    </row>
    <row r="247" spans="1:18">
      <c r="A247" s="4">
        <v>222</v>
      </c>
      <c r="B247" s="66">
        <f t="shared" si="6"/>
        <v>12</v>
      </c>
      <c r="C247" s="66">
        <f t="shared" si="7"/>
        <v>10</v>
      </c>
      <c r="D247" s="5">
        <f>B247*Device!$C$2*10</f>
        <v>0.6</v>
      </c>
      <c r="E247" s="5">
        <f>C247*Device!$F$2*10000</f>
        <v>90</v>
      </c>
      <c r="F247" s="5">
        <f>INDEX(Phi_n!$B$3:$V$23,C247+1,B247+1)</f>
        <v>-0.55304180442388473</v>
      </c>
      <c r="G247" s="5">
        <f>INDEX(Phi_p!$B$3:$V$23,C247+1,B247+1)</f>
        <v>6.5167253686994747E-3</v>
      </c>
      <c r="H247" s="5">
        <f>INDEX(Psi!$B$3:$V$23,C247+1,B247+1)</f>
        <v>6.4067807906131808E-3</v>
      </c>
      <c r="I247" s="5">
        <f>INDEX(Phi_n!$B$43:$V$63,C247+1,B247+1)</f>
        <v>4.2888352295603139E-3</v>
      </c>
      <c r="J247" s="5">
        <f>INDEX(Phi_p!$B$43:$V$63,C247+1,B247+1)</f>
        <v>1.0042888352295605</v>
      </c>
      <c r="P247" s="4"/>
      <c r="Q247" s="66"/>
      <c r="R247" s="4"/>
    </row>
    <row r="248" spans="1:18">
      <c r="A248" s="4">
        <v>223</v>
      </c>
      <c r="B248" s="66">
        <f t="shared" si="6"/>
        <v>13</v>
      </c>
      <c r="C248" s="66">
        <f t="shared" si="7"/>
        <v>10</v>
      </c>
      <c r="D248" s="5">
        <f>B248*Device!$C$2*10</f>
        <v>0.65</v>
      </c>
      <c r="E248" s="5">
        <f>C248*Device!$F$2*10000</f>
        <v>90</v>
      </c>
      <c r="F248" s="5">
        <f>INDEX(Phi_n!$B$3:$V$23,C248+1,B248+1)</f>
        <v>-0.55342433297515381</v>
      </c>
      <c r="G248" s="5">
        <f>INDEX(Phi_p!$B$3:$V$23,C248+1,B248+1)</f>
        <v>6.2548227748364773E-3</v>
      </c>
      <c r="H248" s="5">
        <f>INDEX(Psi!$B$3:$V$23,C248+1,B248+1)</f>
        <v>6.1443640610188447E-3</v>
      </c>
      <c r="I248" s="5">
        <f>INDEX(Phi_n!$B$43:$V$63,C248+1,B248+1)</f>
        <v>4.3089343319968392E-3</v>
      </c>
      <c r="J248" s="5">
        <f>INDEX(Phi_p!$B$43:$V$63,C248+1,B248+1)</f>
        <v>1.0043089343319964</v>
      </c>
      <c r="P248" s="4"/>
      <c r="Q248" s="66"/>
      <c r="R248" s="4"/>
    </row>
    <row r="249" spans="1:18">
      <c r="A249" s="4">
        <v>224</v>
      </c>
      <c r="B249" s="66">
        <f t="shared" si="6"/>
        <v>14</v>
      </c>
      <c r="C249" s="66">
        <f t="shared" si="7"/>
        <v>10</v>
      </c>
      <c r="D249" s="5">
        <f>B249*Device!$C$2*10</f>
        <v>0.70000000000000007</v>
      </c>
      <c r="E249" s="5">
        <f>C249*Device!$F$2*10000</f>
        <v>90</v>
      </c>
      <c r="F249" s="5">
        <f>INDEX(Phi_n!$B$3:$V$23,C249+1,B249+1)</f>
        <v>-0.55379177551257286</v>
      </c>
      <c r="G249" s="5">
        <f>INDEX(Phi_p!$B$3:$V$23,C249+1,B249+1)</f>
        <v>5.8857511284180642E-3</v>
      </c>
      <c r="H249" s="5">
        <f>INDEX(Psi!$B$3:$V$23,C249+1,B249+1)</f>
        <v>5.7752993741281089E-3</v>
      </c>
      <c r="I249" s="5">
        <f>INDEX(Phi_n!$B$43:$V$63,C249+1,B249+1)</f>
        <v>4.308662260573028E-3</v>
      </c>
      <c r="J249" s="5">
        <f>INDEX(Phi_p!$B$43:$V$63,C249+1,B249+1)</f>
        <v>1.0043086622605726</v>
      </c>
      <c r="P249" s="4"/>
      <c r="Q249" s="66"/>
      <c r="R249" s="4"/>
    </row>
    <row r="250" spans="1:18">
      <c r="A250" s="4">
        <v>225</v>
      </c>
      <c r="B250" s="66">
        <f t="shared" si="6"/>
        <v>15</v>
      </c>
      <c r="C250" s="66">
        <f t="shared" si="7"/>
        <v>10</v>
      </c>
      <c r="D250" s="5">
        <f>B250*Device!$C$2*10</f>
        <v>0.75</v>
      </c>
      <c r="E250" s="5">
        <f>C250*Device!$F$2*10000</f>
        <v>90</v>
      </c>
      <c r="F250" s="5">
        <f>INDEX(Phi_n!$B$3:$V$23,C250+1,B250+1)</f>
        <v>-0.55413499910062103</v>
      </c>
      <c r="G250" s="5">
        <f>INDEX(Phi_p!$B$3:$V$23,C250+1,B250+1)</f>
        <v>5.4107343684684289E-3</v>
      </c>
      <c r="H250" s="5">
        <f>INDEX(Psi!$B$3:$V$23,C250+1,B250+1)</f>
        <v>5.3008441915773415E-3</v>
      </c>
      <c r="I250" s="5">
        <f>INDEX(Phi_n!$B$43:$V$63,C250+1,B250+1)</f>
        <v>4.2867085477727119E-3</v>
      </c>
      <c r="J250" s="5">
        <f>INDEX(Phi_p!$B$43:$V$63,C250+1,B250+1)</f>
        <v>1.0042867085477738</v>
      </c>
      <c r="P250" s="4"/>
      <c r="Q250" s="66"/>
      <c r="R250" s="4"/>
    </row>
    <row r="251" spans="1:18">
      <c r="A251" s="4">
        <v>226</v>
      </c>
      <c r="B251" s="66">
        <f t="shared" si="6"/>
        <v>16</v>
      </c>
      <c r="C251" s="66">
        <f t="shared" si="7"/>
        <v>10</v>
      </c>
      <c r="D251" s="5">
        <f>B251*Device!$C$2*10</f>
        <v>0.8</v>
      </c>
      <c r="E251" s="5">
        <f>C251*Device!$F$2*10000</f>
        <v>90</v>
      </c>
      <c r="F251" s="5">
        <f>INDEX(Phi_n!$B$3:$V$23,C251+1,B251+1)</f>
        <v>-0.55444003058026314</v>
      </c>
      <c r="G251" s="5">
        <f>INDEX(Phi_p!$B$3:$V$23,C251+1,B251+1)</f>
        <v>4.8301830338436328E-3</v>
      </c>
      <c r="H251" s="5">
        <f>INDEX(Psi!$B$3:$V$23,C251+1,B251+1)</f>
        <v>4.721457712354586E-3</v>
      </c>
      <c r="I251" s="5">
        <f>INDEX(Phi_n!$B$43:$V$63,C251+1,B251+1)</f>
        <v>4.2411724529511485E-3</v>
      </c>
      <c r="J251" s="5">
        <f>INDEX(Phi_p!$B$43:$V$63,C251+1,B251+1)</f>
        <v>1.0042411724529505</v>
      </c>
      <c r="P251" s="4"/>
      <c r="Q251" s="66"/>
      <c r="R251" s="4"/>
    </row>
    <row r="252" spans="1:18">
      <c r="A252" s="4">
        <v>227</v>
      </c>
      <c r="B252" s="66">
        <f t="shared" si="6"/>
        <v>17</v>
      </c>
      <c r="C252" s="66">
        <f t="shared" si="7"/>
        <v>10</v>
      </c>
      <c r="D252" s="5">
        <f>B252*Device!$C$2*10</f>
        <v>0.85000000000000009</v>
      </c>
      <c r="E252" s="5">
        <f>C252*Device!$F$2*10000</f>
        <v>90</v>
      </c>
      <c r="F252" s="5">
        <f>INDEX(Phi_n!$B$3:$V$23,C252+1,B252+1)</f>
        <v>-0.55468525322125717</v>
      </c>
      <c r="G252" s="5">
        <f>INDEX(Phi_p!$B$3:$V$23,C252+1,B252+1)</f>
        <v>4.1547342166562357E-3</v>
      </c>
      <c r="H252" s="5">
        <f>INDEX(Psi!$B$3:$V$23,C252+1,B252+1)</f>
        <v>4.0478033328648546E-3</v>
      </c>
      <c r="I252" s="5">
        <f>INDEX(Phi_n!$B$43:$V$63,C252+1,B252+1)</f>
        <v>4.1710290009216644E-3</v>
      </c>
      <c r="J252" s="5">
        <f>INDEX(Phi_p!$B$43:$V$63,C252+1,B252+1)</f>
        <v>1.0041710290009214</v>
      </c>
      <c r="P252" s="4"/>
      <c r="Q252" s="66"/>
      <c r="R252" s="4"/>
    </row>
    <row r="253" spans="1:18">
      <c r="A253" s="4">
        <v>228</v>
      </c>
      <c r="B253" s="66">
        <f t="shared" si="6"/>
        <v>18</v>
      </c>
      <c r="C253" s="66">
        <f t="shared" si="7"/>
        <v>10</v>
      </c>
      <c r="D253" s="5">
        <f>B253*Device!$C$2*10</f>
        <v>0.89999999999999991</v>
      </c>
      <c r="E253" s="5">
        <f>C253*Device!$F$2*10000</f>
        <v>90</v>
      </c>
      <c r="F253" s="5">
        <f>INDEX(Phi_n!$B$3:$V$23,C253+1,B253+1)</f>
        <v>-0.55484370388551318</v>
      </c>
      <c r="G253" s="5">
        <f>INDEX(Phi_p!$B$3:$V$23,C253+1,B253+1)</f>
        <v>3.429349385028071E-3</v>
      </c>
      <c r="H253" s="5">
        <f>INDEX(Psi!$B$3:$V$23,C253+1,B253+1)</f>
        <v>3.3247382628982173E-3</v>
      </c>
      <c r="I253" s="5">
        <f>INDEX(Phi_n!$B$43:$V$63,C253+1,B253+1)</f>
        <v>4.080358222960866E-3</v>
      </c>
      <c r="J253" s="5">
        <f>INDEX(Phi_p!$B$43:$V$63,C253+1,B253+1)</f>
        <v>1.0040803582229627</v>
      </c>
      <c r="P253" s="4"/>
      <c r="Q253" s="66"/>
      <c r="R253" s="4"/>
    </row>
    <row r="254" spans="1:18">
      <c r="A254" s="4">
        <v>229</v>
      </c>
      <c r="B254" s="66">
        <f t="shared" si="6"/>
        <v>19</v>
      </c>
      <c r="C254" s="66">
        <f t="shared" si="7"/>
        <v>10</v>
      </c>
      <c r="D254" s="5">
        <f>B254*Device!$C$2*10</f>
        <v>0.95</v>
      </c>
      <c r="E254" s="5">
        <f>C254*Device!$F$2*10000</f>
        <v>90</v>
      </c>
      <c r="F254" s="5">
        <f>INDEX(Phi_n!$B$3:$V$23,C254+1,B254+1)</f>
        <v>-0.55490362417988748</v>
      </c>
      <c r="G254" s="5">
        <f>INDEX(Phi_p!$B$3:$V$23,C254+1,B254+1)</f>
        <v>2.8300847734674386E-3</v>
      </c>
      <c r="H254" s="5">
        <f>INDEX(Psi!$B$3:$V$23,C254+1,B254+1)</f>
        <v>2.7276340722838721E-3</v>
      </c>
      <c r="I254" s="5">
        <f>INDEX(Phi_n!$B$43:$V$63,C254+1,B254+1)</f>
        <v>3.9959228384379387E-3</v>
      </c>
      <c r="J254" s="5">
        <f>INDEX(Phi_p!$B$43:$V$63,C254+1,B254+1)</f>
        <v>1.0039959228384374</v>
      </c>
      <c r="P254" s="4"/>
      <c r="Q254" s="66"/>
      <c r="R254" s="4"/>
    </row>
    <row r="255" spans="1:18">
      <c r="A255" s="4">
        <v>230</v>
      </c>
      <c r="B255" s="66">
        <f t="shared" si="6"/>
        <v>20</v>
      </c>
      <c r="C255" s="66">
        <f t="shared" si="7"/>
        <v>10</v>
      </c>
      <c r="D255" s="5">
        <f>B255*Device!$C$2*10</f>
        <v>1</v>
      </c>
      <c r="E255" s="5">
        <f>C255*Device!$F$2*10000</f>
        <v>90</v>
      </c>
      <c r="F255" s="5">
        <f>INDEX(Phi_n!$B$3:$V$23,C255+1,B255+1)</f>
        <v>-0.5549091489115725</v>
      </c>
      <c r="G255" s="5">
        <f>INDEX(Phi_p!$B$3:$V$23,C255+1,B255+1)</f>
        <v>2.6032566001285133E-3</v>
      </c>
      <c r="H255" s="5">
        <f>INDEX(Psi!$B$3:$V$23,C255+1,B255+1)</f>
        <v>2.5016794757410318E-3</v>
      </c>
      <c r="I255" s="5">
        <f>INDEX(Phi_n!$B$43:$V$63,C255+1,B255+1)</f>
        <v>3.9617829929891315E-3</v>
      </c>
      <c r="J255" s="5">
        <f>INDEX(Phi_p!$B$43:$V$63,C255+1,B255+1)</f>
        <v>1.0039617829929897</v>
      </c>
      <c r="P255" s="4"/>
      <c r="Q255" s="66"/>
      <c r="R255" s="4"/>
    </row>
    <row r="256" spans="1:18">
      <c r="A256" s="4">
        <v>231</v>
      </c>
      <c r="B256" s="66">
        <f t="shared" si="6"/>
        <v>0</v>
      </c>
      <c r="C256" s="66">
        <f t="shared" si="7"/>
        <v>11</v>
      </c>
      <c r="D256" s="5">
        <f>B256*Device!$C$2*10</f>
        <v>0</v>
      </c>
      <c r="E256" s="5">
        <f>C256*Device!$F$2*10000</f>
        <v>98.999999999999986</v>
      </c>
      <c r="F256" s="5">
        <f>INDEX(Phi_n!$B$3:$V$23,C256+1,B256+1)</f>
        <v>-0.54768244131240018</v>
      </c>
      <c r="G256" s="5">
        <f>INDEX(Phi_p!$B$3:$V$23,C256+1,B256+1)</f>
        <v>2.306289679843216E-3</v>
      </c>
      <c r="H256" s="5">
        <f>INDEX(Psi!$B$3:$V$23,C256+1,B256+1)</f>
        <v>2.2303868633773071E-3</v>
      </c>
      <c r="I256" s="5">
        <f>INDEX(Phi_n!$B$43:$V$63,C256+1,B256+1)</f>
        <v>2.958935655189556E-3</v>
      </c>
      <c r="J256" s="5">
        <f>INDEX(Phi_p!$B$43:$V$63,C256+1,B256+1)</f>
        <v>1.0029589356551896</v>
      </c>
      <c r="P256" s="4"/>
      <c r="Q256" s="66"/>
      <c r="R256" s="4"/>
    </row>
    <row r="257" spans="1:18">
      <c r="A257" s="4">
        <v>232</v>
      </c>
      <c r="B257" s="66">
        <f t="shared" si="6"/>
        <v>1</v>
      </c>
      <c r="C257" s="66">
        <f t="shared" si="7"/>
        <v>11</v>
      </c>
      <c r="D257" s="5">
        <f>B257*Device!$C$2*10</f>
        <v>0.05</v>
      </c>
      <c r="E257" s="5">
        <f>C257*Device!$F$2*10000</f>
        <v>98.999999999999986</v>
      </c>
      <c r="F257" s="5">
        <f>INDEX(Phi_n!$B$3:$V$23,C257+1,B257+1)</f>
        <v>-0.54802493442758127</v>
      </c>
      <c r="G257" s="5">
        <f>INDEX(Phi_p!$B$3:$V$23,C257+1,B257+1)</f>
        <v>2.5573132410328706E-3</v>
      </c>
      <c r="H257" s="5">
        <f>INDEX(Psi!$B$3:$V$23,C257+1,B257+1)</f>
        <v>2.479644436983616E-3</v>
      </c>
      <c r="I257" s="5">
        <f>INDEX(Phi_n!$B$43:$V$63,C257+1,B257+1)</f>
        <v>3.0278836468953436E-3</v>
      </c>
      <c r="J257" s="5">
        <f>INDEX(Phi_p!$B$43:$V$63,C257+1,B257+1)</f>
        <v>1.0030278836468951</v>
      </c>
      <c r="P257" s="4"/>
      <c r="Q257" s="66"/>
      <c r="R257" s="4"/>
    </row>
    <row r="258" spans="1:18">
      <c r="A258" s="4">
        <v>233</v>
      </c>
      <c r="B258" s="66">
        <f t="shared" si="6"/>
        <v>2</v>
      </c>
      <c r="C258" s="66">
        <f t="shared" si="7"/>
        <v>11</v>
      </c>
      <c r="D258" s="5">
        <f>B258*Device!$C$2*10</f>
        <v>0.1</v>
      </c>
      <c r="E258" s="5">
        <f>C258*Device!$F$2*10000</f>
        <v>98.999999999999986</v>
      </c>
      <c r="F258" s="5">
        <f>INDEX(Phi_n!$B$3:$V$23,C258+1,B258+1)</f>
        <v>-0.54873463959012303</v>
      </c>
      <c r="G258" s="5">
        <f>INDEX(Phi_p!$B$3:$V$23,C258+1,B258+1)</f>
        <v>3.2221280786108343E-3</v>
      </c>
      <c r="H258" s="5">
        <f>INDEX(Psi!$B$3:$V$23,C258+1,B258+1)</f>
        <v>3.1402108223168245E-3</v>
      </c>
      <c r="I258" s="5">
        <f>INDEX(Phi_n!$B$43:$V$63,C258+1,B258+1)</f>
        <v>3.1937718694805806E-3</v>
      </c>
      <c r="J258" s="5">
        <f>INDEX(Phi_p!$B$43:$V$63,C258+1,B258+1)</f>
        <v>1.0031937718694812</v>
      </c>
      <c r="P258" s="4"/>
      <c r="Q258" s="66"/>
      <c r="R258" s="4"/>
    </row>
    <row r="259" spans="1:18">
      <c r="A259" s="4">
        <v>234</v>
      </c>
      <c r="B259" s="66">
        <f t="shared" si="6"/>
        <v>3</v>
      </c>
      <c r="C259" s="66">
        <f t="shared" si="7"/>
        <v>11</v>
      </c>
      <c r="D259" s="5">
        <f>B259*Device!$C$2*10</f>
        <v>0.15</v>
      </c>
      <c r="E259" s="5">
        <f>C259*Device!$F$2*10000</f>
        <v>98.999999999999986</v>
      </c>
      <c r="F259" s="5">
        <f>INDEX(Phi_n!$B$3:$V$23,C259+1,B259+1)</f>
        <v>-0.54940310237375789</v>
      </c>
      <c r="G259" s="5">
        <f>INDEX(Phi_p!$B$3:$V$23,C259+1,B259+1)</f>
        <v>4.005523333549507E-3</v>
      </c>
      <c r="H259" s="5">
        <f>INDEX(Psi!$B$3:$V$23,C259+1,B259+1)</f>
        <v>3.9188672307147454E-3</v>
      </c>
      <c r="I259" s="5">
        <f>INDEX(Phi_n!$B$43:$V$63,C259+1,B259+1)</f>
        <v>3.3788407612121026E-3</v>
      </c>
      <c r="J259" s="5">
        <f>INDEX(Phi_p!$B$43:$V$63,C259+1,B259+1)</f>
        <v>1.0033788407612148</v>
      </c>
      <c r="P259" s="4"/>
      <c r="Q259" s="66"/>
      <c r="R259" s="4"/>
    </row>
    <row r="260" spans="1:18">
      <c r="A260" s="4">
        <v>235</v>
      </c>
      <c r="B260" s="66">
        <f t="shared" si="6"/>
        <v>4</v>
      </c>
      <c r="C260" s="66">
        <f t="shared" si="7"/>
        <v>11</v>
      </c>
      <c r="D260" s="5">
        <f>B260*Device!$C$2*10</f>
        <v>0.2</v>
      </c>
      <c r="E260" s="5">
        <f>C260*Device!$F$2*10000</f>
        <v>98.999999999999986</v>
      </c>
      <c r="F260" s="5">
        <f>INDEX(Phi_n!$B$3:$V$23,C260+1,B260+1)</f>
        <v>-0.54995514328733319</v>
      </c>
      <c r="G260" s="5">
        <f>INDEX(Phi_p!$B$3:$V$23,C260+1,B260+1)</f>
        <v>4.7150945581240231E-3</v>
      </c>
      <c r="H260" s="5">
        <f>INDEX(Psi!$B$3:$V$23,C260+1,B260+1)</f>
        <v>4.6240996876125706E-3</v>
      </c>
      <c r="I260" s="5">
        <f>INDEX(Phi_n!$B$43:$V$63,C260+1,B260+1)</f>
        <v>3.5483150829823101E-3</v>
      </c>
      <c r="J260" s="5">
        <f>INDEX(Phi_p!$B$43:$V$63,C260+1,B260+1)</f>
        <v>1.0035483150829829</v>
      </c>
      <c r="P260" s="4"/>
      <c r="Q260" s="66"/>
      <c r="R260" s="4"/>
    </row>
    <row r="261" spans="1:18">
      <c r="A261" s="4">
        <v>236</v>
      </c>
      <c r="B261" s="66">
        <f t="shared" si="6"/>
        <v>5</v>
      </c>
      <c r="C261" s="66">
        <f t="shared" si="7"/>
        <v>11</v>
      </c>
      <c r="D261" s="5">
        <f>B261*Device!$C$2*10</f>
        <v>0.25</v>
      </c>
      <c r="E261" s="5">
        <f>C261*Device!$F$2*10000</f>
        <v>98.999999999999986</v>
      </c>
      <c r="F261" s="5">
        <f>INDEX(Phi_n!$B$3:$V$23,C261+1,B261+1)</f>
        <v>-0.55042959249170131</v>
      </c>
      <c r="G261" s="5">
        <f>INDEX(Phi_p!$B$3:$V$23,C261+1,B261+1)</f>
        <v>5.3178854011026802E-3</v>
      </c>
      <c r="H261" s="5">
        <f>INDEX(Psi!$B$3:$V$23,C261+1,B261+1)</f>
        <v>5.2230152533209451E-3</v>
      </c>
      <c r="I261" s="5">
        <f>INDEX(Phi_n!$B$43:$V$63,C261+1,B261+1)</f>
        <v>3.6997094510350425E-3</v>
      </c>
      <c r="J261" s="5">
        <f>INDEX(Phi_p!$B$43:$V$63,C261+1,B261+1)</f>
        <v>1.0036997094510332</v>
      </c>
      <c r="P261" s="4"/>
      <c r="Q261" s="66"/>
      <c r="R261" s="4"/>
    </row>
    <row r="262" spans="1:18">
      <c r="A262" s="4">
        <v>237</v>
      </c>
      <c r="B262" s="66">
        <f t="shared" si="6"/>
        <v>6</v>
      </c>
      <c r="C262" s="66">
        <f t="shared" si="7"/>
        <v>11</v>
      </c>
      <c r="D262" s="5">
        <f>B262*Device!$C$2*10</f>
        <v>0.3</v>
      </c>
      <c r="E262" s="5">
        <f>C262*Device!$F$2*10000</f>
        <v>98.999999999999986</v>
      </c>
      <c r="F262" s="5">
        <f>INDEX(Phi_n!$B$3:$V$23,C262+1,B262+1)</f>
        <v>-0.55086134493594097</v>
      </c>
      <c r="G262" s="5">
        <f>INDEX(Phi_p!$B$3:$V$23,C262+1,B262+1)</f>
        <v>5.8088315782353376E-3</v>
      </c>
      <c r="H262" s="5">
        <f>INDEX(Psi!$B$3:$V$23,C262+1,B262+1)</f>
        <v>5.7105118912940747E-3</v>
      </c>
      <c r="I262" s="5">
        <f>INDEX(Phi_n!$B$43:$V$63,C262+1,B262+1)</f>
        <v>3.8344908412177889E-3</v>
      </c>
      <c r="J262" s="5">
        <f>INDEX(Phi_p!$B$43:$V$63,C262+1,B262+1)</f>
        <v>1.0038344908412189</v>
      </c>
      <c r="P262" s="4"/>
      <c r="Q262" s="66"/>
      <c r="R262" s="4"/>
    </row>
    <row r="263" spans="1:18">
      <c r="A263" s="4">
        <v>238</v>
      </c>
      <c r="B263" s="66">
        <f t="shared" si="6"/>
        <v>7</v>
      </c>
      <c r="C263" s="66">
        <f t="shared" si="7"/>
        <v>11</v>
      </c>
      <c r="D263" s="5">
        <f>B263*Device!$C$2*10</f>
        <v>0.35000000000000003</v>
      </c>
      <c r="E263" s="5">
        <f>C263*Device!$F$2*10000</f>
        <v>98.999999999999986</v>
      </c>
      <c r="F263" s="5">
        <f>INDEX(Phi_n!$B$3:$V$23,C263+1,B263+1)</f>
        <v>-0.55127148554066718</v>
      </c>
      <c r="G263" s="5">
        <f>INDEX(Phi_p!$B$3:$V$23,C263+1,B263+1)</f>
        <v>6.1912381075761259E-3</v>
      </c>
      <c r="H263" s="5">
        <f>INDEX(Psi!$B$3:$V$23,C263+1,B263+1)</f>
        <v>6.0898560781359355E-3</v>
      </c>
      <c r="I263" s="5">
        <f>INDEX(Phi_n!$B$43:$V$63,C263+1,B263+1)</f>
        <v>3.9541587373484377E-3</v>
      </c>
      <c r="J263" s="5">
        <f>INDEX(Phi_p!$B$43:$V$63,C263+1,B263+1)</f>
        <v>1.0039541587373475</v>
      </c>
      <c r="P263" s="4"/>
      <c r="Q263" s="66"/>
      <c r="R263" s="4"/>
    </row>
    <row r="264" spans="1:18">
      <c r="A264" s="4">
        <v>239</v>
      </c>
      <c r="B264" s="66">
        <f t="shared" si="6"/>
        <v>8</v>
      </c>
      <c r="C264" s="66">
        <f t="shared" si="7"/>
        <v>11</v>
      </c>
      <c r="D264" s="5">
        <f>B264*Device!$C$2*10</f>
        <v>0.4</v>
      </c>
      <c r="E264" s="5">
        <f>C264*Device!$F$2*10000</f>
        <v>98.999999999999986</v>
      </c>
      <c r="F264" s="5">
        <f>INDEX(Phi_n!$B$3:$V$23,C264+1,B264+1)</f>
        <v>-0.55167175191687168</v>
      </c>
      <c r="G264" s="5">
        <f>INDEX(Phi_p!$B$3:$V$23,C264+1,B264+1)</f>
        <v>6.4646758814538297E-3</v>
      </c>
      <c r="H264" s="5">
        <f>INDEX(Psi!$B$3:$V$23,C264+1,B264+1)</f>
        <v>6.3606162774833119E-3</v>
      </c>
      <c r="I264" s="5">
        <f>INDEX(Phi_n!$B$43:$V$63,C264+1,B264+1)</f>
        <v>4.0588026524344574E-3</v>
      </c>
      <c r="J264" s="5">
        <f>INDEX(Phi_p!$B$43:$V$63,C264+1,B264+1)</f>
        <v>1.0040588026524355</v>
      </c>
      <c r="P264" s="4"/>
      <c r="Q264" s="66"/>
      <c r="R264" s="4"/>
    </row>
    <row r="265" spans="1:18">
      <c r="A265" s="4">
        <v>240</v>
      </c>
      <c r="B265" s="66">
        <f t="shared" si="6"/>
        <v>9</v>
      </c>
      <c r="C265" s="66">
        <f t="shared" si="7"/>
        <v>11</v>
      </c>
      <c r="D265" s="5">
        <f>B265*Device!$C$2*10</f>
        <v>0.44999999999999996</v>
      </c>
      <c r="E265" s="5">
        <f>C265*Device!$F$2*10000</f>
        <v>98.999999999999986</v>
      </c>
      <c r="F265" s="5">
        <f>INDEX(Phi_n!$B$3:$V$23,C265+1,B265+1)</f>
        <v>-0.5520676572123725</v>
      </c>
      <c r="G265" s="5">
        <f>INDEX(Phi_p!$B$3:$V$23,C265+1,B265+1)</f>
        <v>6.6310397545754039E-3</v>
      </c>
      <c r="H265" s="5">
        <f>INDEX(Psi!$B$3:$V$23,C265+1,B265+1)</f>
        <v>6.524691737445543E-3</v>
      </c>
      <c r="I265" s="5">
        <f>INDEX(Phi_n!$B$43:$V$63,C265+1,B265+1)</f>
        <v>4.1482461603003446E-3</v>
      </c>
      <c r="J265" s="5">
        <f>INDEX(Phi_p!$B$43:$V$63,C265+1,B265+1)</f>
        <v>1.004148246160302</v>
      </c>
      <c r="P265" s="4"/>
      <c r="Q265" s="66"/>
      <c r="R265" s="4"/>
    </row>
    <row r="266" spans="1:18">
      <c r="A266" s="4">
        <v>241</v>
      </c>
      <c r="B266" s="66">
        <f t="shared" si="6"/>
        <v>10</v>
      </c>
      <c r="C266" s="66">
        <f t="shared" si="7"/>
        <v>11</v>
      </c>
      <c r="D266" s="5">
        <f>B266*Device!$C$2*10</f>
        <v>0.5</v>
      </c>
      <c r="E266" s="5">
        <f>C266*Device!$F$2*10000</f>
        <v>98.999999999999986</v>
      </c>
      <c r="F266" s="5">
        <f>INDEX(Phi_n!$B$3:$V$23,C266+1,B266+1)</f>
        <v>-0.55246146305781918</v>
      </c>
      <c r="G266" s="5">
        <f>INDEX(Phi_p!$B$3:$V$23,C266+1,B266+1)</f>
        <v>6.6895131267034127E-3</v>
      </c>
      <c r="H266" s="5">
        <f>INDEX(Psi!$B$3:$V$23,C266+1,B266+1)</f>
        <v>6.5812881108702039E-3</v>
      </c>
      <c r="I266" s="5">
        <f>INDEX(Phi_n!$B$43:$V$63,C266+1,B266+1)</f>
        <v>4.2216153238691717E-3</v>
      </c>
      <c r="J266" s="5">
        <f>INDEX(Phi_p!$B$43:$V$63,C266+1,B266+1)</f>
        <v>1.0042216153238688</v>
      </c>
      <c r="P266" s="4"/>
      <c r="Q266" s="66"/>
      <c r="R266" s="4"/>
    </row>
    <row r="267" spans="1:18">
      <c r="A267" s="4">
        <v>242</v>
      </c>
      <c r="B267" s="66">
        <f t="shared" si="6"/>
        <v>11</v>
      </c>
      <c r="C267" s="66">
        <f t="shared" si="7"/>
        <v>11</v>
      </c>
      <c r="D267" s="5">
        <f>B267*Device!$C$2*10</f>
        <v>0.55000000000000004</v>
      </c>
      <c r="E267" s="5">
        <f>C267*Device!$F$2*10000</f>
        <v>98.999999999999986</v>
      </c>
      <c r="F267" s="5">
        <f>INDEX(Phi_n!$B$3:$V$23,C267+1,B267+1)</f>
        <v>-0.55285271487918219</v>
      </c>
      <c r="G267" s="5">
        <f>INDEX(Phi_p!$B$3:$V$23,C267+1,B267+1)</f>
        <v>6.6413758235686193E-3</v>
      </c>
      <c r="H267" s="5">
        <f>INDEX(Psi!$B$3:$V$23,C267+1,B267+1)</f>
        <v>6.5317049246666542E-3</v>
      </c>
      <c r="I267" s="5">
        <f>INDEX(Phi_n!$B$43:$V$63,C267+1,B267+1)</f>
        <v>4.278136456293105E-3</v>
      </c>
      <c r="J267" s="5">
        <f>INDEX(Phi_p!$B$43:$V$63,C267+1,B267+1)</f>
        <v>1.0042781364562938</v>
      </c>
      <c r="P267" s="4"/>
      <c r="Q267" s="66"/>
      <c r="R267" s="4"/>
    </row>
    <row r="268" spans="1:18">
      <c r="A268" s="4">
        <v>243</v>
      </c>
      <c r="B268" s="66">
        <f t="shared" si="6"/>
        <v>12</v>
      </c>
      <c r="C268" s="66">
        <f t="shared" si="7"/>
        <v>11</v>
      </c>
      <c r="D268" s="5">
        <f>B268*Device!$C$2*10</f>
        <v>0.6</v>
      </c>
      <c r="E268" s="5">
        <f>C268*Device!$F$2*10000</f>
        <v>98.999999999999986</v>
      </c>
      <c r="F268" s="5">
        <f>INDEX(Phi_n!$B$3:$V$23,C268+1,B268+1)</f>
        <v>-0.55323961351550133</v>
      </c>
      <c r="G268" s="5">
        <f>INDEX(Phi_p!$B$3:$V$23,C268+1,B268+1)</f>
        <v>6.4855766376657473E-3</v>
      </c>
      <c r="H268" s="5">
        <f>INDEX(Psi!$B$3:$V$23,C268+1,B268+1)</f>
        <v>6.3749210854029273E-3</v>
      </c>
      <c r="I268" s="5">
        <f>INDEX(Phi_n!$B$43:$V$63,C268+1,B268+1)</f>
        <v>4.3166294416295365E-3</v>
      </c>
      <c r="J268" s="5">
        <f>INDEX(Phi_p!$B$43:$V$63,C268+1,B268+1)</f>
        <v>1.0043166294416297</v>
      </c>
      <c r="P268" s="4"/>
      <c r="Q268" s="66"/>
      <c r="R268" s="4"/>
    </row>
    <row r="269" spans="1:18">
      <c r="A269" s="4">
        <v>244</v>
      </c>
      <c r="B269" s="66">
        <f t="shared" si="6"/>
        <v>13</v>
      </c>
      <c r="C269" s="66">
        <f t="shared" si="7"/>
        <v>11</v>
      </c>
      <c r="D269" s="5">
        <f>B269*Device!$C$2*10</f>
        <v>0.65</v>
      </c>
      <c r="E269" s="5">
        <f>C269*Device!$F$2*10000</f>
        <v>98.999999999999986</v>
      </c>
      <c r="F269" s="5">
        <f>INDEX(Phi_n!$B$3:$V$23,C269+1,B269+1)</f>
        <v>-0.55361822946252415</v>
      </c>
      <c r="G269" s="5">
        <f>INDEX(Phi_p!$B$3:$V$23,C269+1,B269+1)</f>
        <v>6.2231544158560196E-3</v>
      </c>
      <c r="H269" s="5">
        <f>INDEX(Psi!$B$3:$V$23,C269+1,B269+1)</f>
        <v>6.1120004796215814E-3</v>
      </c>
      <c r="I269" s="5">
        <f>INDEX(Phi_n!$B$43:$V$63,C269+1,B269+1)</f>
        <v>4.3361132939359155E-3</v>
      </c>
      <c r="J269" s="5">
        <f>INDEX(Phi_p!$B$43:$V$63,C269+1,B269+1)</f>
        <v>1.0043361132939377</v>
      </c>
      <c r="P269" s="4"/>
      <c r="Q269" s="66"/>
      <c r="R269" s="4"/>
    </row>
    <row r="270" spans="1:18">
      <c r="A270" s="4">
        <v>245</v>
      </c>
      <c r="B270" s="66">
        <f t="shared" si="6"/>
        <v>14</v>
      </c>
      <c r="C270" s="66">
        <f t="shared" si="7"/>
        <v>11</v>
      </c>
      <c r="D270" s="5">
        <f>B270*Device!$C$2*10</f>
        <v>0.70000000000000007</v>
      </c>
      <c r="E270" s="5">
        <f>C270*Device!$F$2*10000</f>
        <v>98.999999999999986</v>
      </c>
      <c r="F270" s="5">
        <f>INDEX(Phi_n!$B$3:$V$23,C270+1,B270+1)</f>
        <v>-0.55398286323787937</v>
      </c>
      <c r="G270" s="5">
        <f>INDEX(Phi_p!$B$3:$V$23,C270+1,B270+1)</f>
        <v>5.8523770866124357E-3</v>
      </c>
      <c r="H270" s="5">
        <f>INDEX(Psi!$B$3:$V$23,C270+1,B270+1)</f>
        <v>5.7412495573721843E-3</v>
      </c>
      <c r="I270" s="5">
        <f>INDEX(Phi_n!$B$43:$V$63,C270+1,B270+1)</f>
        <v>4.3350809278683471E-3</v>
      </c>
      <c r="J270" s="5">
        <f>INDEX(Phi_p!$B$43:$V$63,C270+1,B270+1)</f>
        <v>1.0043350809278686</v>
      </c>
      <c r="P270" s="4"/>
      <c r="Q270" s="66"/>
      <c r="R270" s="4"/>
    </row>
    <row r="271" spans="1:18">
      <c r="A271" s="4">
        <v>246</v>
      </c>
      <c r="B271" s="66">
        <f t="shared" si="6"/>
        <v>15</v>
      </c>
      <c r="C271" s="66">
        <f t="shared" si="7"/>
        <v>11</v>
      </c>
      <c r="D271" s="5">
        <f>B271*Device!$C$2*10</f>
        <v>0.75</v>
      </c>
      <c r="E271" s="5">
        <f>C271*Device!$F$2*10000</f>
        <v>98.999999999999986</v>
      </c>
      <c r="F271" s="5">
        <f>INDEX(Phi_n!$B$3:$V$23,C271+1,B271+1)</f>
        <v>-0.55432392139304576</v>
      </c>
      <c r="G271" s="5">
        <f>INDEX(Phi_p!$B$3:$V$23,C271+1,B271+1)</f>
        <v>5.3737877090119816E-3</v>
      </c>
      <c r="H271" s="5">
        <f>INDEX(Psi!$B$3:$V$23,C271+1,B271+1)</f>
        <v>5.2632497048266157E-3</v>
      </c>
      <c r="I271" s="5">
        <f>INDEX(Phi_n!$B$43:$V$63,C271+1,B271+1)</f>
        <v>4.3120340652630686E-3</v>
      </c>
      <c r="J271" s="5">
        <f>INDEX(Phi_p!$B$43:$V$63,C271+1,B271+1)</f>
        <v>1.0043120340652643</v>
      </c>
      <c r="P271" s="4"/>
      <c r="Q271" s="66"/>
      <c r="R271" s="4"/>
    </row>
    <row r="272" spans="1:18">
      <c r="A272" s="4">
        <v>247</v>
      </c>
      <c r="B272" s="66">
        <f t="shared" si="6"/>
        <v>16</v>
      </c>
      <c r="C272" s="66">
        <f t="shared" si="7"/>
        <v>11</v>
      </c>
      <c r="D272" s="5">
        <f>B272*Device!$C$2*10</f>
        <v>0.8</v>
      </c>
      <c r="E272" s="5">
        <f>C272*Device!$F$2*10000</f>
        <v>98.999999999999986</v>
      </c>
      <c r="F272" s="5">
        <f>INDEX(Phi_n!$B$3:$V$23,C272+1,B272+1)</f>
        <v>-0.5546270467394151</v>
      </c>
      <c r="G272" s="5">
        <f>INDEX(Phi_p!$B$3:$V$23,C272+1,B272+1)</f>
        <v>4.7839650316000197E-3</v>
      </c>
      <c r="H272" s="5">
        <f>INDEX(Psi!$B$3:$V$23,C272+1,B272+1)</f>
        <v>4.6746459784036557E-3</v>
      </c>
      <c r="I272" s="5">
        <f>INDEX(Phi_n!$B$43:$V$63,C272+1,B272+1)</f>
        <v>4.2643821343842552E-3</v>
      </c>
      <c r="J272" s="5">
        <f>INDEX(Phi_p!$B$43:$V$63,C272+1,B272+1)</f>
        <v>1.0042643821343831</v>
      </c>
      <c r="P272" s="4"/>
      <c r="Q272" s="66"/>
      <c r="R272" s="4"/>
    </row>
    <row r="273" spans="1:18">
      <c r="A273" s="4">
        <v>248</v>
      </c>
      <c r="B273" s="66">
        <f t="shared" si="6"/>
        <v>17</v>
      </c>
      <c r="C273" s="66">
        <f t="shared" si="7"/>
        <v>11</v>
      </c>
      <c r="D273" s="5">
        <f>B273*Device!$C$2*10</f>
        <v>0.85000000000000009</v>
      </c>
      <c r="E273" s="5">
        <f>C273*Device!$F$2*10000</f>
        <v>98.999999999999986</v>
      </c>
      <c r="F273" s="5">
        <f>INDEX(Phi_n!$B$3:$V$23,C273+1,B273+1)</f>
        <v>-0.5548693053419449</v>
      </c>
      <c r="G273" s="5">
        <f>INDEX(Phi_p!$B$3:$V$23,C273+1,B273+1)</f>
        <v>4.0875620878005128E-3</v>
      </c>
      <c r="H273" s="5">
        <f>INDEX(Psi!$B$3:$V$23,C273+1,B273+1)</f>
        <v>3.9801466395462393E-3</v>
      </c>
      <c r="I273" s="5">
        <f>INDEX(Phi_n!$B$43:$V$63,C273+1,B273+1)</f>
        <v>4.1899698411060771E-3</v>
      </c>
      <c r="J273" s="5">
        <f>INDEX(Phi_p!$B$43:$V$63,C273+1,B273+1)</f>
        <v>1.0041899698411081</v>
      </c>
      <c r="P273" s="4"/>
      <c r="Q273" s="66"/>
      <c r="R273" s="4"/>
    </row>
    <row r="274" spans="1:18">
      <c r="A274" s="4">
        <v>249</v>
      </c>
      <c r="B274" s="66">
        <f t="shared" si="6"/>
        <v>18</v>
      </c>
      <c r="C274" s="66">
        <f t="shared" si="7"/>
        <v>11</v>
      </c>
      <c r="D274" s="5">
        <f>B274*Device!$C$2*10</f>
        <v>0.89999999999999991</v>
      </c>
      <c r="E274" s="5">
        <f>C274*Device!$F$2*10000</f>
        <v>98.999999999999986</v>
      </c>
      <c r="F274" s="5">
        <f>INDEX(Phi_n!$B$3:$V$23,C274+1,B274+1)</f>
        <v>-0.55502099136677507</v>
      </c>
      <c r="G274" s="5">
        <f>INDEX(Phi_p!$B$3:$V$23,C274+1,B274+1)</f>
        <v>3.3163596941845198E-3</v>
      </c>
      <c r="H274" s="5">
        <f>INDEX(Psi!$B$3:$V$23,C274+1,B274+1)</f>
        <v>3.2114880157551764E-3</v>
      </c>
      <c r="I274" s="5">
        <f>INDEX(Phi_n!$B$43:$V$63,C274+1,B274+1)</f>
        <v>4.0905419827605028E-3</v>
      </c>
      <c r="J274" s="5">
        <f>INDEX(Phi_p!$B$43:$V$63,C274+1,B274+1)</f>
        <v>1.0040905419827617</v>
      </c>
      <c r="P274" s="4"/>
      <c r="Q274" s="66"/>
      <c r="R274" s="4"/>
    </row>
    <row r="275" spans="1:18">
      <c r="A275" s="4">
        <v>250</v>
      </c>
      <c r="B275" s="66">
        <f t="shared" si="6"/>
        <v>19</v>
      </c>
      <c r="C275" s="66">
        <f t="shared" si="7"/>
        <v>11</v>
      </c>
      <c r="D275" s="5">
        <f>B275*Device!$C$2*10</f>
        <v>0.95</v>
      </c>
      <c r="E275" s="5">
        <f>C275*Device!$F$2*10000</f>
        <v>98.999999999999986</v>
      </c>
      <c r="F275" s="5">
        <f>INDEX(Phi_n!$B$3:$V$23,C275+1,B275+1)</f>
        <v>-0.55506709132619347</v>
      </c>
      <c r="G275" s="5">
        <f>INDEX(Phi_p!$B$3:$V$23,C275+1,B275+1)</f>
        <v>2.6616592671061087E-3</v>
      </c>
      <c r="H275" s="5">
        <f>INDEX(Psi!$B$3:$V$23,C275+1,B275+1)</f>
        <v>2.5592282201836545E-3</v>
      </c>
      <c r="I275" s="5">
        <f>INDEX(Phi_n!$B$43:$V$63,C275+1,B275+1)</f>
        <v>3.9951547267028011E-3</v>
      </c>
      <c r="J275" s="5">
        <f>INDEX(Phi_p!$B$43:$V$63,C275+1,B275+1)</f>
        <v>1.0039951547267012</v>
      </c>
      <c r="P275" s="4"/>
      <c r="Q275" s="66"/>
      <c r="R275" s="4"/>
    </row>
    <row r="276" spans="1:18">
      <c r="A276" s="4">
        <v>251</v>
      </c>
      <c r="B276" s="66">
        <f t="shared" si="6"/>
        <v>20</v>
      </c>
      <c r="C276" s="66">
        <f t="shared" si="7"/>
        <v>11</v>
      </c>
      <c r="D276" s="5">
        <f>B276*Device!$C$2*10</f>
        <v>1</v>
      </c>
      <c r="E276" s="5">
        <f>C276*Device!$F$2*10000</f>
        <v>98.999999999999986</v>
      </c>
      <c r="F276" s="5">
        <f>INDEX(Phi_n!$B$3:$V$23,C276+1,B276+1)</f>
        <v>-0.55506332313674178</v>
      </c>
      <c r="G276" s="5">
        <f>INDEX(Phi_p!$B$3:$V$23,C276+1,B276+1)</f>
        <v>2.415420319984497E-3</v>
      </c>
      <c r="H276" s="5">
        <f>INDEX(Psi!$B$3:$V$23,C276+1,B276+1)</f>
        <v>2.3139754233300505E-3</v>
      </c>
      <c r="I276" s="5">
        <f>INDEX(Phi_n!$B$43:$V$63,C276+1,B276+1)</f>
        <v>3.9566155640681638E-3</v>
      </c>
      <c r="J276" s="5">
        <f>INDEX(Phi_p!$B$43:$V$63,C276+1,B276+1)</f>
        <v>1.0039566155640667</v>
      </c>
      <c r="P276" s="4"/>
      <c r="Q276" s="66"/>
      <c r="R276" s="4"/>
    </row>
    <row r="277" spans="1:18">
      <c r="A277" s="4">
        <v>252</v>
      </c>
      <c r="B277" s="66">
        <f t="shared" si="6"/>
        <v>0</v>
      </c>
      <c r="C277" s="66">
        <f t="shared" si="7"/>
        <v>12</v>
      </c>
      <c r="D277" s="5">
        <f>B277*Device!$C$2*10</f>
        <v>0</v>
      </c>
      <c r="E277" s="5">
        <f>C277*Device!$F$2*10000</f>
        <v>108</v>
      </c>
      <c r="F277" s="5">
        <f>INDEX(Phi_n!$B$3:$V$23,C277+1,B277+1)</f>
        <v>-0.54797193957874069</v>
      </c>
      <c r="G277" s="5">
        <f>INDEX(Phi_p!$B$3:$V$23,C277+1,B277+1)</f>
        <v>2.1141319530304887E-3</v>
      </c>
      <c r="H277" s="5">
        <f>INDEX(Psi!$B$3:$V$23,C277+1,B277+1)</f>
        <v>2.0379422682866239E-3</v>
      </c>
      <c r="I277" s="5">
        <f>INDEX(Phi_n!$B$43:$V$63,C277+1,B277+1)</f>
        <v>2.9701352935365918E-3</v>
      </c>
      <c r="J277" s="5">
        <f>INDEX(Phi_p!$B$43:$V$63,C277+1,B277+1)</f>
        <v>1.0029701352935378</v>
      </c>
      <c r="P277" s="4"/>
      <c r="Q277" s="66"/>
      <c r="R277" s="4"/>
    </row>
    <row r="278" spans="1:18">
      <c r="A278" s="4">
        <v>253</v>
      </c>
      <c r="B278" s="66">
        <f t="shared" si="6"/>
        <v>1</v>
      </c>
      <c r="C278" s="66">
        <f t="shared" si="7"/>
        <v>12</v>
      </c>
      <c r="D278" s="5">
        <f>B278*Device!$C$2*10</f>
        <v>0.05</v>
      </c>
      <c r="E278" s="5">
        <f>C278*Device!$F$2*10000</f>
        <v>108</v>
      </c>
      <c r="F278" s="5">
        <f>INDEX(Phi_n!$B$3:$V$23,C278+1,B278+1)</f>
        <v>-0.54830258446510105</v>
      </c>
      <c r="G278" s="5">
        <f>INDEX(Phi_p!$B$3:$V$23,C278+1,B278+1)</f>
        <v>2.3845085609578579E-3</v>
      </c>
      <c r="H278" s="5">
        <f>INDEX(Psi!$B$3:$V$23,C278+1,B278+1)</f>
        <v>2.3065235692989474E-3</v>
      </c>
      <c r="I278" s="5">
        <f>INDEX(Phi_n!$B$43:$V$63,C278+1,B278+1)</f>
        <v>3.040228798340849E-3</v>
      </c>
      <c r="J278" s="5">
        <f>INDEX(Phi_p!$B$43:$V$63,C278+1,B278+1)</f>
        <v>1.0030402287983415</v>
      </c>
      <c r="P278" s="4"/>
      <c r="Q278" s="66"/>
      <c r="R278" s="4"/>
    </row>
    <row r="279" spans="1:18">
      <c r="A279" s="4">
        <v>254</v>
      </c>
      <c r="B279" s="66">
        <f t="shared" si="6"/>
        <v>2</v>
      </c>
      <c r="C279" s="66">
        <f t="shared" si="7"/>
        <v>12</v>
      </c>
      <c r="D279" s="5">
        <f>B279*Device!$C$2*10</f>
        <v>0.1</v>
      </c>
      <c r="E279" s="5">
        <f>C279*Device!$F$2*10000</f>
        <v>108</v>
      </c>
      <c r="F279" s="5">
        <f>INDEX(Phi_n!$B$3:$V$23,C279+1,B279+1)</f>
        <v>-0.54898724135329136</v>
      </c>
      <c r="G279" s="5">
        <f>INDEX(Phi_p!$B$3:$V$23,C279+1,B279+1)</f>
        <v>3.1113283309235841E-3</v>
      </c>
      <c r="H279" s="5">
        <f>INDEX(Psi!$B$3:$V$23,C279+1,B279+1)</f>
        <v>3.0289598334033818E-3</v>
      </c>
      <c r="I279" s="5">
        <f>INDEX(Phi_n!$B$43:$V$63,C279+1,B279+1)</f>
        <v>3.2113929813295033E-3</v>
      </c>
      <c r="J279" s="5">
        <f>INDEX(Phi_p!$B$43:$V$63,C279+1,B279+1)</f>
        <v>1.0032113929813289</v>
      </c>
      <c r="P279" s="4"/>
      <c r="Q279" s="66"/>
      <c r="R279" s="4"/>
    </row>
    <row r="280" spans="1:18">
      <c r="A280" s="4">
        <v>255</v>
      </c>
      <c r="B280" s="66">
        <f t="shared" si="6"/>
        <v>3</v>
      </c>
      <c r="C280" s="66">
        <f t="shared" si="7"/>
        <v>12</v>
      </c>
      <c r="D280" s="5">
        <f>B280*Device!$C$2*10</f>
        <v>0.15</v>
      </c>
      <c r="E280" s="5">
        <f>C280*Device!$F$2*10000</f>
        <v>108</v>
      </c>
      <c r="F280" s="5">
        <f>INDEX(Phi_n!$B$3:$V$23,C280+1,B280+1)</f>
        <v>-0.549636000655637</v>
      </c>
      <c r="G280" s="5">
        <f>INDEX(Phi_p!$B$3:$V$23,C280+1,B280+1)</f>
        <v>3.9433857596992165E-3</v>
      </c>
      <c r="H280" s="5">
        <f>INDEX(Psi!$B$3:$V$23,C280+1,B280+1)</f>
        <v>3.8561546667966514E-3</v>
      </c>
      <c r="I280" s="5">
        <f>INDEX(Phi_n!$B$43:$V$63,C280+1,B280+1)</f>
        <v>3.4012985005717139E-3</v>
      </c>
      <c r="J280" s="5">
        <f>INDEX(Phi_p!$B$43:$V$63,C280+1,B280+1)</f>
        <v>1.0034012985005707</v>
      </c>
      <c r="P280" s="4"/>
      <c r="Q280" s="66"/>
      <c r="R280" s="4"/>
    </row>
    <row r="281" spans="1:18">
      <c r="A281" s="4">
        <v>256</v>
      </c>
      <c r="B281" s="66">
        <f t="shared" si="6"/>
        <v>4</v>
      </c>
      <c r="C281" s="66">
        <f t="shared" si="7"/>
        <v>12</v>
      </c>
      <c r="D281" s="5">
        <f>B281*Device!$C$2*10</f>
        <v>0.2</v>
      </c>
      <c r="E281" s="5">
        <f>C281*Device!$F$2*10000</f>
        <v>108</v>
      </c>
      <c r="F281" s="5">
        <f>INDEX(Phi_n!$B$3:$V$23,C281+1,B281+1)</f>
        <v>-0.55017609530350753</v>
      </c>
      <c r="G281" s="5">
        <f>INDEX(Phi_p!$B$3:$V$23,C281+1,B281+1)</f>
        <v>4.6729834763035395E-3</v>
      </c>
      <c r="H281" s="5">
        <f>INDEX(Psi!$B$3:$V$23,C281+1,B281+1)</f>
        <v>4.5813563184081306E-3</v>
      </c>
      <c r="I281" s="5">
        <f>INDEX(Phi_n!$B$43:$V$63,C281+1,B281+1)</f>
        <v>3.5730149174502531E-3</v>
      </c>
      <c r="J281" s="5">
        <f>INDEX(Phi_p!$B$43:$V$63,C281+1,B281+1)</f>
        <v>1.0035730149174498</v>
      </c>
      <c r="P281" s="4"/>
      <c r="Q281" s="66"/>
      <c r="R281" s="4"/>
    </row>
    <row r="282" spans="1:18">
      <c r="A282" s="4">
        <v>257</v>
      </c>
      <c r="B282" s="66">
        <f t="shared" ref="B282:B345" si="8">MOD(A282,21)</f>
        <v>5</v>
      </c>
      <c r="C282" s="66">
        <f t="shared" ref="C282:C345" si="9">FLOOR(A282/21,1)</f>
        <v>12</v>
      </c>
      <c r="D282" s="5">
        <f>B282*Device!$C$2*10</f>
        <v>0.25</v>
      </c>
      <c r="E282" s="5">
        <f>C282*Device!$F$2*10000</f>
        <v>108</v>
      </c>
      <c r="F282" s="5">
        <f>INDEX(Phi_n!$B$3:$V$23,C282+1,B282+1)</f>
        <v>-0.55064093620483601</v>
      </c>
      <c r="G282" s="5">
        <f>INDEX(Phi_p!$B$3:$V$23,C282+1,B282+1)</f>
        <v>5.2845651014022058E-3</v>
      </c>
      <c r="H282" s="5">
        <f>INDEX(Psi!$B$3:$V$23,C282+1,B282+1)</f>
        <v>5.189038910959955E-3</v>
      </c>
      <c r="I282" s="5">
        <f>INDEX(Phi_n!$B$43:$V$63,C282+1,B282+1)</f>
        <v>3.725341145680963E-3</v>
      </c>
      <c r="J282" s="5">
        <f>INDEX(Phi_p!$B$43:$V$63,C282+1,B282+1)</f>
        <v>1.003725341145681</v>
      </c>
      <c r="P282" s="4"/>
      <c r="Q282" s="66"/>
      <c r="R282" s="4"/>
    </row>
    <row r="283" spans="1:18">
      <c r="A283" s="4">
        <v>258</v>
      </c>
      <c r="B283" s="66">
        <f t="shared" si="8"/>
        <v>6</v>
      </c>
      <c r="C283" s="66">
        <f t="shared" si="9"/>
        <v>12</v>
      </c>
      <c r="D283" s="5">
        <f>B283*Device!$C$2*10</f>
        <v>0.3</v>
      </c>
      <c r="E283" s="5">
        <f>C283*Device!$F$2*10000</f>
        <v>108</v>
      </c>
      <c r="F283" s="5">
        <f>INDEX(Phi_n!$B$3:$V$23,C283+1,B283+1)</f>
        <v>-0.55106377266966333</v>
      </c>
      <c r="G283" s="5">
        <f>INDEX(Phi_p!$B$3:$V$23,C283+1,B283+1)</f>
        <v>5.7786639741033551E-3</v>
      </c>
      <c r="H283" s="5">
        <f>INDEX(Psi!$B$3:$V$23,C283+1,B283+1)</f>
        <v>5.6796866068998418E-3</v>
      </c>
      <c r="I283" s="5">
        <f>INDEX(Phi_n!$B$43:$V$63,C283+1,B283+1)</f>
        <v>3.860189968584859E-3</v>
      </c>
      <c r="J283" s="5">
        <f>INDEX(Phi_p!$B$43:$V$63,C283+1,B283+1)</f>
        <v>1.0038601899685871</v>
      </c>
      <c r="P283" s="4"/>
      <c r="Q283" s="66"/>
      <c r="R283" s="4"/>
    </row>
    <row r="284" spans="1:18">
      <c r="A284" s="4">
        <v>259</v>
      </c>
      <c r="B284" s="66">
        <f t="shared" si="8"/>
        <v>7</v>
      </c>
      <c r="C284" s="66">
        <f t="shared" si="9"/>
        <v>12</v>
      </c>
      <c r="D284" s="5">
        <f>B284*Device!$C$2*10</f>
        <v>0.35000000000000003</v>
      </c>
      <c r="E284" s="5">
        <f>C284*Device!$F$2*10000</f>
        <v>108</v>
      </c>
      <c r="F284" s="5">
        <f>INDEX(Phi_n!$B$3:$V$23,C284+1,B284+1)</f>
        <v>-0.55146508136346173</v>
      </c>
      <c r="G284" s="5">
        <f>INDEX(Phi_p!$B$3:$V$23,C284+1,B284+1)</f>
        <v>6.1627248760006354E-3</v>
      </c>
      <c r="H284" s="5">
        <f>INDEX(Psi!$B$3:$V$23,C284+1,B284+1)</f>
        <v>6.060693144805388E-3</v>
      </c>
      <c r="I284" s="5">
        <f>INDEX(Phi_n!$B$43:$V$63,C284+1,B284+1)</f>
        <v>3.9795491237626518E-3</v>
      </c>
      <c r="J284" s="5">
        <f>INDEX(Phi_p!$B$43:$V$63,C284+1,B284+1)</f>
        <v>1.0039795491237624</v>
      </c>
      <c r="P284" s="4"/>
      <c r="Q284" s="66"/>
      <c r="R284" s="4"/>
    </row>
    <row r="285" spans="1:18">
      <c r="A285" s="4">
        <v>260</v>
      </c>
      <c r="B285" s="66">
        <f t="shared" si="8"/>
        <v>8</v>
      </c>
      <c r="C285" s="66">
        <f t="shared" si="9"/>
        <v>12</v>
      </c>
      <c r="D285" s="5">
        <f>B285*Device!$C$2*10</f>
        <v>0.4</v>
      </c>
      <c r="E285" s="5">
        <f>C285*Device!$F$2*10000</f>
        <v>108</v>
      </c>
      <c r="F285" s="5">
        <f>INDEX(Phi_n!$B$3:$V$23,C285+1,B285+1)</f>
        <v>-0.55185708718060178</v>
      </c>
      <c r="G285" s="5">
        <f>INDEX(Phi_p!$B$3:$V$23,C285+1,B285+1)</f>
        <v>6.4365627866370678E-3</v>
      </c>
      <c r="H285" s="5">
        <f>INDEX(Psi!$B$3:$V$23,C285+1,B285+1)</f>
        <v>6.3318682698758292E-3</v>
      </c>
      <c r="I285" s="5">
        <f>INDEX(Phi_n!$B$43:$V$63,C285+1,B285+1)</f>
        <v>4.0836176642714515E-3</v>
      </c>
      <c r="J285" s="5">
        <f>INDEX(Phi_p!$B$43:$V$63,C285+1,B285+1)</f>
        <v>1.004083617664272</v>
      </c>
      <c r="P285" s="4"/>
      <c r="Q285" s="66"/>
      <c r="R285" s="4"/>
    </row>
    <row r="286" spans="1:18">
      <c r="A286" s="4">
        <v>261</v>
      </c>
      <c r="B286" s="66">
        <f t="shared" si="8"/>
        <v>9</v>
      </c>
      <c r="C286" s="66">
        <f t="shared" si="9"/>
        <v>12</v>
      </c>
      <c r="D286" s="5">
        <f>B286*Device!$C$2*10</f>
        <v>0.44999999999999996</v>
      </c>
      <c r="E286" s="5">
        <f>C286*Device!$F$2*10000</f>
        <v>108</v>
      </c>
      <c r="F286" s="5">
        <f>INDEX(Phi_n!$B$3:$V$23,C286+1,B286+1)</f>
        <v>-0.55224538493751052</v>
      </c>
      <c r="G286" s="5">
        <f>INDEX(Phi_p!$B$3:$V$23,C286+1,B286+1)</f>
        <v>6.6033352209051623E-3</v>
      </c>
      <c r="H286" s="5">
        <f>INDEX(Psi!$B$3:$V$23,C286+1,B286+1)</f>
        <v>6.4963682079599233E-3</v>
      </c>
      <c r="I286" s="5">
        <f>INDEX(Phi_n!$B$43:$V$63,C286+1,B286+1)</f>
        <v>4.1724412187152601E-3</v>
      </c>
      <c r="J286" s="5">
        <f>INDEX(Phi_p!$B$43:$V$63,C286+1,B286+1)</f>
        <v>1.0041724412187167</v>
      </c>
      <c r="P286" s="4"/>
      <c r="Q286" s="66"/>
      <c r="R286" s="4"/>
    </row>
    <row r="287" spans="1:18">
      <c r="A287" s="4">
        <v>262</v>
      </c>
      <c r="B287" s="66">
        <f t="shared" si="8"/>
        <v>10</v>
      </c>
      <c r="C287" s="66">
        <f t="shared" si="9"/>
        <v>12</v>
      </c>
      <c r="D287" s="5">
        <f>B287*Device!$C$2*10</f>
        <v>0.5</v>
      </c>
      <c r="E287" s="5">
        <f>C287*Device!$F$2*10000</f>
        <v>108</v>
      </c>
      <c r="F287" s="5">
        <f>INDEX(Phi_n!$B$3:$V$23,C287+1,B287+1)</f>
        <v>-0.55263264363745168</v>
      </c>
      <c r="G287" s="5">
        <f>INDEX(Phi_p!$B$3:$V$23,C287+1,B287+1)</f>
        <v>6.6617080719626673E-3</v>
      </c>
      <c r="H287" s="5">
        <f>INDEX(Psi!$B$3:$V$23,C287+1,B287+1)</f>
        <v>6.5528811906103443E-3</v>
      </c>
      <c r="I287" s="5">
        <f>INDEX(Phi_n!$B$43:$V$63,C287+1,B287+1)</f>
        <v>4.2451425112529717E-3</v>
      </c>
      <c r="J287" s="5">
        <f>INDEX(Phi_p!$B$43:$V$63,C287+1,B287+1)</f>
        <v>1.0042451425112506</v>
      </c>
      <c r="P287" s="4"/>
      <c r="Q287" s="66"/>
      <c r="R287" s="4"/>
    </row>
    <row r="288" spans="1:18">
      <c r="A288" s="4">
        <v>263</v>
      </c>
      <c r="B288" s="66">
        <f t="shared" si="8"/>
        <v>11</v>
      </c>
      <c r="C288" s="66">
        <f t="shared" si="9"/>
        <v>12</v>
      </c>
      <c r="D288" s="5">
        <f>B288*Device!$C$2*10</f>
        <v>0.55000000000000004</v>
      </c>
      <c r="E288" s="5">
        <f>C288*Device!$F$2*10000</f>
        <v>108</v>
      </c>
      <c r="F288" s="5">
        <f>INDEX(Phi_n!$B$3:$V$23,C288+1,B288+1)</f>
        <v>-0.55301835032340352</v>
      </c>
      <c r="G288" s="5">
        <f>INDEX(Phi_p!$B$3:$V$23,C288+1,B288+1)</f>
        <v>6.6136736458271995E-3</v>
      </c>
      <c r="H288" s="5">
        <f>INDEX(Psi!$B$3:$V$23,C288+1,B288+1)</f>
        <v>6.5034161022931389E-3</v>
      </c>
      <c r="I288" s="5">
        <f>INDEX(Phi_n!$B$43:$V$63,C288+1,B288+1)</f>
        <v>4.301069936431535E-3</v>
      </c>
      <c r="J288" s="5">
        <f>INDEX(Phi_p!$B$43:$V$63,C288+1,B288+1)</f>
        <v>1.0043010699364321</v>
      </c>
      <c r="P288" s="4"/>
      <c r="Q288" s="66"/>
      <c r="R288" s="4"/>
    </row>
    <row r="289" spans="1:18">
      <c r="A289" s="4">
        <v>264</v>
      </c>
      <c r="B289" s="66">
        <f t="shared" si="8"/>
        <v>12</v>
      </c>
      <c r="C289" s="66">
        <f t="shared" si="9"/>
        <v>12</v>
      </c>
      <c r="D289" s="5">
        <f>B289*Device!$C$2*10</f>
        <v>0.6</v>
      </c>
      <c r="E289" s="5">
        <f>C289*Device!$F$2*10000</f>
        <v>108</v>
      </c>
      <c r="F289" s="5">
        <f>INDEX(Phi_n!$B$3:$V$23,C289+1,B289+1)</f>
        <v>-0.55340089380873225</v>
      </c>
      <c r="G289" s="5">
        <f>INDEX(Phi_p!$B$3:$V$23,C289+1,B289+1)</f>
        <v>6.4574568321819252E-3</v>
      </c>
      <c r="H289" s="5">
        <f>INDEX(Psi!$B$3:$V$23,C289+1,B289+1)</f>
        <v>6.3462299348906849E-3</v>
      </c>
      <c r="I289" s="5">
        <f>INDEX(Phi_n!$B$43:$V$63,C289+1,B289+1)</f>
        <v>4.3389656695008508E-3</v>
      </c>
      <c r="J289" s="5">
        <f>INDEX(Phi_p!$B$43:$V$63,C289+1,B289+1)</f>
        <v>1.0043389656694994</v>
      </c>
      <c r="P289" s="4"/>
      <c r="Q289" s="66"/>
      <c r="R289" s="4"/>
    </row>
    <row r="290" spans="1:18">
      <c r="A290" s="4">
        <v>265</v>
      </c>
      <c r="B290" s="66">
        <f t="shared" si="8"/>
        <v>13</v>
      </c>
      <c r="C290" s="66">
        <f t="shared" si="9"/>
        <v>12</v>
      </c>
      <c r="D290" s="5">
        <f>B290*Device!$C$2*10</f>
        <v>0.65</v>
      </c>
      <c r="E290" s="5">
        <f>C290*Device!$F$2*10000</f>
        <v>108</v>
      </c>
      <c r="F290" s="5">
        <f>INDEX(Phi_n!$B$3:$V$23,C290+1,B290+1)</f>
        <v>-0.55377609558627061</v>
      </c>
      <c r="G290" s="5">
        <f>INDEX(Phi_p!$B$3:$V$23,C290+1,B290+1)</f>
        <v>6.1946012166977354E-3</v>
      </c>
      <c r="H290" s="5">
        <f>INDEX(Psi!$B$3:$V$23,C290+1,B290+1)</f>
        <v>6.0828900024743884E-3</v>
      </c>
      <c r="I290" s="5">
        <f>INDEX(Phi_n!$B$43:$V$63,C290+1,B290+1)</f>
        <v>4.3579000000475094E-3</v>
      </c>
      <c r="J290" s="5">
        <f>INDEX(Phi_p!$B$43:$V$63,C290+1,B290+1)</f>
        <v>1.0043579000000487</v>
      </c>
      <c r="P290" s="4"/>
      <c r="Q290" s="66"/>
      <c r="R290" s="4"/>
    </row>
    <row r="291" spans="1:18">
      <c r="A291" s="4">
        <v>266</v>
      </c>
      <c r="B291" s="66">
        <f t="shared" si="8"/>
        <v>14</v>
      </c>
      <c r="C291" s="66">
        <f t="shared" si="9"/>
        <v>12</v>
      </c>
      <c r="D291" s="5">
        <f>B291*Device!$C$2*10</f>
        <v>0.70000000000000007</v>
      </c>
      <c r="E291" s="5">
        <f>C291*Device!$F$2*10000</f>
        <v>108</v>
      </c>
      <c r="F291" s="5">
        <f>INDEX(Phi_n!$B$3:$V$23,C291+1,B291+1)</f>
        <v>-0.55413826474586814</v>
      </c>
      <c r="G291" s="5">
        <f>INDEX(Phi_p!$B$3:$V$23,C291+1,B291+1)</f>
        <v>5.8220637477889624E-3</v>
      </c>
      <c r="H291" s="5">
        <f>INDEX(Psi!$B$3:$V$23,C291+1,B291+1)</f>
        <v>5.7103973182871135E-3</v>
      </c>
      <c r="I291" s="5">
        <f>INDEX(Phi_n!$B$43:$V$63,C291+1,B291+1)</f>
        <v>4.356149130073577E-3</v>
      </c>
      <c r="J291" s="5">
        <f>INDEX(Phi_p!$B$43:$V$63,C291+1,B291+1)</f>
        <v>1.0043561491300759</v>
      </c>
      <c r="P291" s="4"/>
      <c r="Q291" s="66"/>
      <c r="R291" s="4"/>
    </row>
    <row r="292" spans="1:18">
      <c r="A292" s="4">
        <v>267</v>
      </c>
      <c r="B292" s="66">
        <f t="shared" si="8"/>
        <v>15</v>
      </c>
      <c r="C292" s="66">
        <f t="shared" si="9"/>
        <v>12</v>
      </c>
      <c r="D292" s="5">
        <f>B292*Device!$C$2*10</f>
        <v>0.75</v>
      </c>
      <c r="E292" s="5">
        <f>C292*Device!$F$2*10000</f>
        <v>108</v>
      </c>
      <c r="F292" s="5">
        <f>INDEX(Phi_n!$B$3:$V$23,C292+1,B292+1)</f>
        <v>-0.5544773294212294</v>
      </c>
      <c r="G292" s="5">
        <f>INDEX(Phi_p!$B$3:$V$23,C292+1,B292+1)</f>
        <v>5.3400651524059062E-3</v>
      </c>
      <c r="H292" s="5">
        <f>INDEX(Psi!$B$3:$V$23,C292+1,B292+1)</f>
        <v>5.2290142946666398E-3</v>
      </c>
      <c r="I292" s="5">
        <f>INDEX(Phi_n!$B$43:$V$63,C292+1,B292+1)</f>
        <v>4.3320835061774979E-3</v>
      </c>
      <c r="J292" s="5">
        <f>INDEX(Phi_p!$B$43:$V$63,C292+1,B292+1)</f>
        <v>1.0043320835061778</v>
      </c>
      <c r="P292" s="4"/>
      <c r="Q292" s="66"/>
      <c r="R292" s="4"/>
    </row>
    <row r="293" spans="1:18">
      <c r="A293" s="4">
        <v>268</v>
      </c>
      <c r="B293" s="66">
        <f t="shared" si="8"/>
        <v>16</v>
      </c>
      <c r="C293" s="66">
        <f t="shared" si="9"/>
        <v>12</v>
      </c>
      <c r="D293" s="5">
        <f>B293*Device!$C$2*10</f>
        <v>0.8</v>
      </c>
      <c r="E293" s="5">
        <f>C293*Device!$F$2*10000</f>
        <v>108</v>
      </c>
      <c r="F293" s="5">
        <f>INDEX(Phi_n!$B$3:$V$23,C293+1,B293+1)</f>
        <v>-0.55477869268674329</v>
      </c>
      <c r="G293" s="5">
        <f>INDEX(Phi_p!$B$3:$V$23,C293+1,B293+1)</f>
        <v>4.7408011929408068E-3</v>
      </c>
      <c r="H293" s="5">
        <f>INDEX(Psi!$B$3:$V$23,C293+1,B293+1)</f>
        <v>4.6310224851560666E-3</v>
      </c>
      <c r="I293" s="5">
        <f>INDEX(Phi_n!$B$43:$V$63,C293+1,B293+1)</f>
        <v>4.2823509495225178E-3</v>
      </c>
      <c r="J293" s="5">
        <f>INDEX(Phi_p!$B$43:$V$63,C293+1,B293+1)</f>
        <v>1.0042823509495227</v>
      </c>
      <c r="P293" s="4"/>
      <c r="Q293" s="66"/>
      <c r="R293" s="4"/>
    </row>
    <row r="294" spans="1:18">
      <c r="A294" s="4">
        <v>269</v>
      </c>
      <c r="B294" s="66">
        <f t="shared" si="8"/>
        <v>17</v>
      </c>
      <c r="C294" s="66">
        <f t="shared" si="9"/>
        <v>12</v>
      </c>
      <c r="D294" s="5">
        <f>B294*Device!$C$2*10</f>
        <v>0.85000000000000009</v>
      </c>
      <c r="E294" s="5">
        <f>C294*Device!$F$2*10000</f>
        <v>108</v>
      </c>
      <c r="F294" s="5">
        <f>INDEX(Phi_n!$B$3:$V$23,C294+1,B294+1)</f>
        <v>-0.55501802880667583</v>
      </c>
      <c r="G294" s="5">
        <f>INDEX(Phi_p!$B$3:$V$23,C294+1,B294+1)</f>
        <v>4.0228696133275867E-3</v>
      </c>
      <c r="H294" s="5">
        <f>INDEX(Psi!$B$3:$V$23,C294+1,B294+1)</f>
        <v>3.9151044391615162E-3</v>
      </c>
      <c r="I294" s="5">
        <f>INDEX(Phi_n!$B$43:$V$63,C294+1,B294+1)</f>
        <v>4.2036402826502537E-3</v>
      </c>
      <c r="J294" s="5">
        <f>INDEX(Phi_p!$B$43:$V$63,C294+1,B294+1)</f>
        <v>1.0042036402826504</v>
      </c>
      <c r="P294" s="4"/>
      <c r="Q294" s="66"/>
      <c r="R294" s="4"/>
    </row>
    <row r="295" spans="1:18">
      <c r="A295" s="4">
        <v>270</v>
      </c>
      <c r="B295" s="66">
        <f t="shared" si="8"/>
        <v>18</v>
      </c>
      <c r="C295" s="66">
        <f t="shared" si="9"/>
        <v>12</v>
      </c>
      <c r="D295" s="5">
        <f>B295*Device!$C$2*10</f>
        <v>0.89999999999999991</v>
      </c>
      <c r="E295" s="5">
        <f>C295*Device!$F$2*10000</f>
        <v>108</v>
      </c>
      <c r="F295" s="5">
        <f>INDEX(Phi_n!$B$3:$V$23,C295+1,B295+1)</f>
        <v>-0.55516250257665645</v>
      </c>
      <c r="G295" s="5">
        <f>INDEX(Phi_p!$B$3:$V$23,C295+1,B295+1)</f>
        <v>3.1997295493415233E-3</v>
      </c>
      <c r="H295" s="5">
        <f>INDEX(Psi!$B$3:$V$23,C295+1,B295+1)</f>
        <v>3.0947568714529403E-3</v>
      </c>
      <c r="I295" s="5">
        <f>INDEX(Phi_n!$B$43:$V$63,C295+1,B295+1)</f>
        <v>4.0944895421655024E-3</v>
      </c>
      <c r="J295" s="5">
        <f>INDEX(Phi_p!$B$43:$V$63,C295+1,B295+1)</f>
        <v>1.0040944895421644</v>
      </c>
      <c r="P295" s="4"/>
      <c r="Q295" s="66"/>
      <c r="R295" s="4"/>
    </row>
    <row r="296" spans="1:18">
      <c r="A296" s="4">
        <v>271</v>
      </c>
      <c r="B296" s="66">
        <f t="shared" si="8"/>
        <v>19</v>
      </c>
      <c r="C296" s="66">
        <f t="shared" si="9"/>
        <v>12</v>
      </c>
      <c r="D296" s="5">
        <f>B296*Device!$C$2*10</f>
        <v>0.95</v>
      </c>
      <c r="E296" s="5">
        <f>C296*Device!$F$2*10000</f>
        <v>108</v>
      </c>
      <c r="F296" s="5">
        <f>INDEX(Phi_n!$B$3:$V$23,C296+1,B296+1)</f>
        <v>-0.55519192694045016</v>
      </c>
      <c r="G296" s="5">
        <f>INDEX(Phi_p!$B$3:$V$23,C296+1,B296+1)</f>
        <v>2.4785987115604215E-3</v>
      </c>
      <c r="H296" s="5">
        <f>INDEX(Psi!$B$3:$V$23,C296+1,B296+1)</f>
        <v>2.3763981801081715E-3</v>
      </c>
      <c r="I296" s="5">
        <f>INDEX(Phi_n!$B$43:$V$63,C296+1,B296+1)</f>
        <v>3.9861459537623815E-3</v>
      </c>
      <c r="J296" s="5">
        <f>INDEX(Phi_p!$B$43:$V$63,C296+1,B296+1)</f>
        <v>1.0039861459537638</v>
      </c>
      <c r="P296" s="4"/>
      <c r="Q296" s="66"/>
      <c r="R296" s="4"/>
    </row>
    <row r="297" spans="1:18">
      <c r="A297" s="4">
        <v>272</v>
      </c>
      <c r="B297" s="66">
        <f t="shared" si="8"/>
        <v>20</v>
      </c>
      <c r="C297" s="66">
        <f t="shared" si="9"/>
        <v>12</v>
      </c>
      <c r="D297" s="5">
        <f>B297*Device!$C$2*10</f>
        <v>1</v>
      </c>
      <c r="E297" s="5">
        <f>C297*Device!$F$2*10000</f>
        <v>108</v>
      </c>
      <c r="F297" s="5">
        <f>INDEX(Phi_n!$B$3:$V$23,C297+1,B297+1)</f>
        <v>-0.55517623988878362</v>
      </c>
      <c r="G297" s="5">
        <f>INDEX(Phi_p!$B$3:$V$23,C297+1,B297+1)</f>
        <v>2.2110415388260397E-3</v>
      </c>
      <c r="H297" s="5">
        <f>INDEX(Psi!$B$3:$V$23,C297+1,B297+1)</f>
        <v>2.1099550502113101E-3</v>
      </c>
      <c r="I297" s="5">
        <f>INDEX(Phi_n!$B$43:$V$63,C297+1,B297+1)</f>
        <v>3.9426091953431415E-3</v>
      </c>
      <c r="J297" s="5">
        <f>INDEX(Phi_p!$B$43:$V$63,C297+1,B297+1)</f>
        <v>1.0039426091953443</v>
      </c>
      <c r="P297" s="4"/>
      <c r="Q297" s="66"/>
      <c r="R297" s="4"/>
    </row>
    <row r="298" spans="1:18">
      <c r="A298" s="4">
        <v>273</v>
      </c>
      <c r="B298" s="66">
        <f t="shared" si="8"/>
        <v>0</v>
      </c>
      <c r="C298" s="66">
        <f t="shared" si="9"/>
        <v>13</v>
      </c>
      <c r="D298" s="5">
        <f>B298*Device!$C$2*10</f>
        <v>0</v>
      </c>
      <c r="E298" s="5">
        <f>C298*Device!$F$2*10000</f>
        <v>117</v>
      </c>
      <c r="F298" s="5">
        <f>INDEX(Phi_n!$B$3:$V$23,C298+1,B298+1)</f>
        <v>-0.54820828929360987</v>
      </c>
      <c r="G298" s="5">
        <f>INDEX(Phi_p!$B$3:$V$23,C298+1,B298+1)</f>
        <v>1.9042722943970998E-3</v>
      </c>
      <c r="H298" s="5">
        <f>INDEX(Psi!$B$3:$V$23,C298+1,B298+1)</f>
        <v>1.8280043552350645E-3</v>
      </c>
      <c r="I298" s="5">
        <f>INDEX(Phi_n!$B$43:$V$63,C298+1,B298+1)</f>
        <v>2.9731904497811131E-3</v>
      </c>
      <c r="J298" s="5">
        <f>INDEX(Phi_p!$B$43:$V$63,C298+1,B298+1)</f>
        <v>1.0029731904497816</v>
      </c>
      <c r="P298" s="4"/>
      <c r="Q298" s="66"/>
      <c r="R298" s="4"/>
    </row>
    <row r="299" spans="1:18">
      <c r="A299" s="4">
        <v>274</v>
      </c>
      <c r="B299" s="66">
        <f t="shared" si="8"/>
        <v>1</v>
      </c>
      <c r="C299" s="66">
        <f t="shared" si="9"/>
        <v>13</v>
      </c>
      <c r="D299" s="5">
        <f>B299*Device!$C$2*10</f>
        <v>0.05</v>
      </c>
      <c r="E299" s="5">
        <f>C299*Device!$F$2*10000</f>
        <v>117</v>
      </c>
      <c r="F299" s="5">
        <f>INDEX(Phi_n!$B$3:$V$23,C299+1,B299+1)</f>
        <v>-0.54853669237009428</v>
      </c>
      <c r="G299" s="5">
        <f>INDEX(Phi_p!$B$3:$V$23,C299+1,B299+1)</f>
        <v>2.1953133898946911E-3</v>
      </c>
      <c r="H299" s="5">
        <f>INDEX(Psi!$B$3:$V$23,C299+1,B299+1)</f>
        <v>2.1171925608563626E-3</v>
      </c>
      <c r="I299" s="5">
        <f>INDEX(Phi_n!$B$43:$V$63,C299+1,B299+1)</f>
        <v>3.0455324463108113E-3</v>
      </c>
      <c r="J299" s="5">
        <f>INDEX(Phi_p!$B$43:$V$63,C299+1,B299+1)</f>
        <v>1.0030455324463128</v>
      </c>
      <c r="P299" s="4"/>
      <c r="Q299" s="66"/>
      <c r="R299" s="4"/>
    </row>
    <row r="300" spans="1:18">
      <c r="A300" s="4">
        <v>275</v>
      </c>
      <c r="B300" s="66">
        <f t="shared" si="8"/>
        <v>2</v>
      </c>
      <c r="C300" s="66">
        <f t="shared" si="9"/>
        <v>13</v>
      </c>
      <c r="D300" s="5">
        <f>B300*Device!$C$2*10</f>
        <v>0.1</v>
      </c>
      <c r="E300" s="5">
        <f>C300*Device!$F$2*10000</f>
        <v>117</v>
      </c>
      <c r="F300" s="5">
        <f>INDEX(Phi_n!$B$3:$V$23,C300+1,B300+1)</f>
        <v>-0.54920789516689605</v>
      </c>
      <c r="G300" s="5">
        <f>INDEX(Phi_p!$B$3:$V$23,C300+1,B300+1)</f>
        <v>2.9976860213410525E-3</v>
      </c>
      <c r="H300" s="5">
        <f>INDEX(Psi!$B$3:$V$23,C300+1,B300+1)</f>
        <v>2.9149753556233261E-3</v>
      </c>
      <c r="I300" s="5">
        <f>INDEX(Phi_n!$B$43:$V$63,C300+1,B300+1)</f>
        <v>3.2247549634271729E-3</v>
      </c>
      <c r="J300" s="5">
        <f>INDEX(Phi_p!$B$43:$V$63,C300+1,B300+1)</f>
        <v>1.0032247549634263</v>
      </c>
      <c r="P300" s="4"/>
      <c r="Q300" s="66"/>
      <c r="R300" s="4"/>
    </row>
    <row r="301" spans="1:18">
      <c r="A301" s="4">
        <v>276</v>
      </c>
      <c r="B301" s="66">
        <f t="shared" si="8"/>
        <v>3</v>
      </c>
      <c r="C301" s="66">
        <f t="shared" si="9"/>
        <v>13</v>
      </c>
      <c r="D301" s="5">
        <f>B301*Device!$C$2*10</f>
        <v>0.15</v>
      </c>
      <c r="E301" s="5">
        <f>C301*Device!$F$2*10000</f>
        <v>117</v>
      </c>
      <c r="F301" s="5">
        <f>INDEX(Phi_n!$B$3:$V$23,C301+1,B301+1)</f>
        <v>-0.54983962091669769</v>
      </c>
      <c r="G301" s="5">
        <f>INDEX(Phi_p!$B$3:$V$23,C301+1,B301+1)</f>
        <v>3.8848293229734399E-3</v>
      </c>
      <c r="H301" s="5">
        <f>INDEX(Psi!$B$3:$V$23,C301+1,B301+1)</f>
        <v>3.7971067862799229E-3</v>
      </c>
      <c r="I301" s="5">
        <f>INDEX(Phi_n!$B$43:$V$63,C301+1,B301+1)</f>
        <v>3.4204935202136679E-3</v>
      </c>
      <c r="J301" s="5">
        <f>INDEX(Phi_p!$B$43:$V$63,C301+1,B301+1)</f>
        <v>1.0034204935202149</v>
      </c>
      <c r="P301" s="4"/>
      <c r="Q301" s="66"/>
      <c r="R301" s="4"/>
    </row>
    <row r="302" spans="1:18">
      <c r="A302" s="4">
        <v>277</v>
      </c>
      <c r="B302" s="66">
        <f t="shared" si="8"/>
        <v>4</v>
      </c>
      <c r="C302" s="66">
        <f t="shared" si="9"/>
        <v>13</v>
      </c>
      <c r="D302" s="5">
        <f>B302*Device!$C$2*10</f>
        <v>0.2</v>
      </c>
      <c r="E302" s="5">
        <f>C302*Device!$F$2*10000</f>
        <v>117</v>
      </c>
      <c r="F302" s="5">
        <f>INDEX(Phi_n!$B$3:$V$23,C302+1,B302+1)</f>
        <v>-0.55036859954174022</v>
      </c>
      <c r="G302" s="5">
        <f>INDEX(Phi_p!$B$3:$V$23,C302+1,B302+1)</f>
        <v>4.6344023312977932E-3</v>
      </c>
      <c r="H302" s="5">
        <f>INDEX(Psi!$B$3:$V$23,C302+1,B302+1)</f>
        <v>4.5422274844119075E-3</v>
      </c>
      <c r="I302" s="5">
        <f>INDEX(Phi_n!$B$43:$V$63,C302+1,B302+1)</f>
        <v>3.5944104702119455E-3</v>
      </c>
      <c r="J302" s="5">
        <f>INDEX(Phi_p!$B$43:$V$63,C302+1,B302+1)</f>
        <v>1.0035944104702121</v>
      </c>
      <c r="P302" s="4"/>
      <c r="Q302" s="66"/>
      <c r="R302" s="4"/>
    </row>
    <row r="303" spans="1:18">
      <c r="A303" s="4">
        <v>278</v>
      </c>
      <c r="B303" s="66">
        <f t="shared" si="8"/>
        <v>5</v>
      </c>
      <c r="C303" s="66">
        <f t="shared" si="9"/>
        <v>13</v>
      </c>
      <c r="D303" s="5">
        <f>B303*Device!$C$2*10</f>
        <v>0.25</v>
      </c>
      <c r="E303" s="5">
        <f>C303*Device!$F$2*10000</f>
        <v>117</v>
      </c>
      <c r="F303" s="5">
        <f>INDEX(Phi_n!$B$3:$V$23,C303+1,B303+1)</f>
        <v>-0.55082471560543067</v>
      </c>
      <c r="G303" s="5">
        <f>INDEX(Phi_p!$B$3:$V$23,C303+1,B303+1)</f>
        <v>5.2548207522614583E-3</v>
      </c>
      <c r="H303" s="5">
        <f>INDEX(Psi!$B$3:$V$23,C303+1,B303+1)</f>
        <v>5.1587232805196878E-3</v>
      </c>
      <c r="I303" s="5">
        <f>INDEX(Phi_n!$B$43:$V$63,C303+1,B303+1)</f>
        <v>3.7476617331818072E-3</v>
      </c>
      <c r="J303" s="5">
        <f>INDEX(Phi_p!$B$43:$V$63,C303+1,B303+1)</f>
        <v>1.0037476617331813</v>
      </c>
      <c r="P303" s="4"/>
      <c r="Q303" s="66"/>
      <c r="R303" s="4"/>
    </row>
    <row r="304" spans="1:18">
      <c r="A304" s="4">
        <v>279</v>
      </c>
      <c r="B304" s="66">
        <f t="shared" si="8"/>
        <v>6</v>
      </c>
      <c r="C304" s="66">
        <f t="shared" si="9"/>
        <v>13</v>
      </c>
      <c r="D304" s="5">
        <f>B304*Device!$C$2*10</f>
        <v>0.3</v>
      </c>
      <c r="E304" s="5">
        <f>C304*Device!$F$2*10000</f>
        <v>117</v>
      </c>
      <c r="F304" s="5">
        <f>INDEX(Phi_n!$B$3:$V$23,C304+1,B304+1)</f>
        <v>-0.551239764821434</v>
      </c>
      <c r="G304" s="5">
        <f>INDEX(Phi_p!$B$3:$V$23,C304+1,B304+1)</f>
        <v>5.7517696984777421E-3</v>
      </c>
      <c r="H304" s="5">
        <f>INDEX(Psi!$B$3:$V$23,C304+1,B304+1)</f>
        <v>5.6522195530749487E-3</v>
      </c>
      <c r="I304" s="5">
        <f>INDEX(Phi_n!$B$43:$V$63,C304+1,B304+1)</f>
        <v>3.8825720488457828E-3</v>
      </c>
      <c r="J304" s="5">
        <f>INDEX(Phi_p!$B$43:$V$63,C304+1,B304+1)</f>
        <v>1.003882572048846</v>
      </c>
      <c r="P304" s="4"/>
      <c r="Q304" s="66"/>
      <c r="R304" s="4"/>
    </row>
    <row r="305" spans="1:18">
      <c r="A305" s="4">
        <v>280</v>
      </c>
      <c r="B305" s="66">
        <f t="shared" si="8"/>
        <v>7</v>
      </c>
      <c r="C305" s="66">
        <f t="shared" si="9"/>
        <v>13</v>
      </c>
      <c r="D305" s="5">
        <f>B305*Device!$C$2*10</f>
        <v>0.35000000000000003</v>
      </c>
      <c r="E305" s="5">
        <f>C305*Device!$F$2*10000</f>
        <v>117</v>
      </c>
      <c r="F305" s="5">
        <f>INDEX(Phi_n!$B$3:$V$23,C305+1,B305+1)</f>
        <v>-0.55163336691483689</v>
      </c>
      <c r="G305" s="5">
        <f>INDEX(Phi_p!$B$3:$V$23,C305+1,B305+1)</f>
        <v>6.1375486474112484E-3</v>
      </c>
      <c r="H305" s="5">
        <f>INDEX(Psi!$B$3:$V$23,C305+1,B305+1)</f>
        <v>6.0349503446630618E-3</v>
      </c>
      <c r="I305" s="5">
        <f>INDEX(Phi_n!$B$43:$V$63,C305+1,B305+1)</f>
        <v>4.0016913006721971E-3</v>
      </c>
      <c r="J305" s="5">
        <f>INDEX(Phi_p!$B$43:$V$63,C305+1,B305+1)</f>
        <v>1.0040016913006724</v>
      </c>
      <c r="P305" s="4"/>
      <c r="Q305" s="66"/>
      <c r="R305" s="4"/>
    </row>
    <row r="306" spans="1:18">
      <c r="A306" s="4">
        <v>281</v>
      </c>
      <c r="B306" s="66">
        <f t="shared" si="8"/>
        <v>8</v>
      </c>
      <c r="C306" s="66">
        <f t="shared" si="9"/>
        <v>13</v>
      </c>
      <c r="D306" s="5">
        <f>B306*Device!$C$2*10</f>
        <v>0.4</v>
      </c>
      <c r="E306" s="5">
        <f>C306*Device!$F$2*10000</f>
        <v>117</v>
      </c>
      <c r="F306" s="5">
        <f>INDEX(Phi_n!$B$3:$V$23,C306+1,B306+1)</f>
        <v>-0.55201824170942015</v>
      </c>
      <c r="G306" s="5">
        <f>INDEX(Phi_p!$B$3:$V$23,C306+1,B306+1)</f>
        <v>6.411649076373328E-3</v>
      </c>
      <c r="H306" s="5">
        <f>INDEX(Psi!$B$3:$V$23,C306+1,B306+1)</f>
        <v>6.3064012632124489E-3</v>
      </c>
      <c r="I306" s="5">
        <f>INDEX(Phi_n!$B$43:$V$63,C306+1,B306+1)</f>
        <v>4.1052432708598473E-3</v>
      </c>
      <c r="J306" s="5">
        <f>INDEX(Phi_p!$B$43:$V$63,C306+1,B306+1)</f>
        <v>1.0041052432708597</v>
      </c>
      <c r="P306" s="4"/>
      <c r="Q306" s="66"/>
      <c r="R306" s="4"/>
    </row>
    <row r="307" spans="1:18">
      <c r="A307" s="4">
        <v>282</v>
      </c>
      <c r="B307" s="66">
        <f t="shared" si="8"/>
        <v>9</v>
      </c>
      <c r="C307" s="66">
        <f t="shared" si="9"/>
        <v>13</v>
      </c>
      <c r="D307" s="5">
        <f>B307*Device!$C$2*10</f>
        <v>0.44999999999999996</v>
      </c>
      <c r="E307" s="5">
        <f>C307*Device!$F$2*10000</f>
        <v>117</v>
      </c>
      <c r="F307" s="5">
        <f>INDEX(Phi_n!$B$3:$V$23,C307+1,B307+1)</f>
        <v>-0.55239991395578392</v>
      </c>
      <c r="G307" s="5">
        <f>INDEX(Phi_p!$B$3:$V$23,C307+1,B307+1)</f>
        <v>6.5789147550842841E-3</v>
      </c>
      <c r="H307" s="5">
        <f>INDEX(Psi!$B$3:$V$23,C307+1,B307+1)</f>
        <v>6.4714080158844306E-3</v>
      </c>
      <c r="I307" s="5">
        <f>INDEX(Phi_n!$B$43:$V$63,C307+1,B307+1)</f>
        <v>4.193538296332692E-3</v>
      </c>
      <c r="J307" s="5">
        <f>INDEX(Phi_p!$B$43:$V$63,C307+1,B307+1)</f>
        <v>1.0041935382963323</v>
      </c>
      <c r="P307" s="4"/>
      <c r="Q307" s="66"/>
      <c r="R307" s="4"/>
    </row>
    <row r="308" spans="1:18">
      <c r="A308" s="4">
        <v>283</v>
      </c>
      <c r="B308" s="66">
        <f t="shared" si="8"/>
        <v>10</v>
      </c>
      <c r="C308" s="66">
        <f t="shared" si="9"/>
        <v>13</v>
      </c>
      <c r="D308" s="5">
        <f>B308*Device!$C$2*10</f>
        <v>0.5</v>
      </c>
      <c r="E308" s="5">
        <f>C308*Device!$F$2*10000</f>
        <v>117</v>
      </c>
      <c r="F308" s="5">
        <f>INDEX(Phi_n!$B$3:$V$23,C308+1,B308+1)</f>
        <v>-0.55278151425229993</v>
      </c>
      <c r="G308" s="5">
        <f>INDEX(Phi_p!$B$3:$V$23,C308+1,B308+1)</f>
        <v>6.6370912538033502E-3</v>
      </c>
      <c r="H308" s="5">
        <f>INDEX(Psi!$B$3:$V$23,C308+1,B308+1)</f>
        <v>6.5277400871806696E-3</v>
      </c>
      <c r="I308" s="5">
        <f>INDEX(Phi_n!$B$43:$V$63,C308+1,B308+1)</f>
        <v>4.2656375018578149E-3</v>
      </c>
      <c r="J308" s="5">
        <f>INDEX(Phi_p!$B$43:$V$63,C308+1,B308+1)</f>
        <v>1.0042656375018595</v>
      </c>
      <c r="P308" s="4"/>
      <c r="Q308" s="66"/>
      <c r="R308" s="4"/>
    </row>
    <row r="309" spans="1:18">
      <c r="A309" s="4">
        <v>284</v>
      </c>
      <c r="B309" s="66">
        <f t="shared" si="8"/>
        <v>11</v>
      </c>
      <c r="C309" s="66">
        <f t="shared" si="9"/>
        <v>13</v>
      </c>
      <c r="D309" s="5">
        <f>B309*Device!$C$2*10</f>
        <v>0.55000000000000004</v>
      </c>
      <c r="E309" s="5">
        <f>C309*Device!$F$2*10000</f>
        <v>117</v>
      </c>
      <c r="F309" s="5">
        <f>INDEX(Phi_n!$B$3:$V$23,C309+1,B309+1)</f>
        <v>-0.55316237241534205</v>
      </c>
      <c r="G309" s="5">
        <f>INDEX(Phi_p!$B$3:$V$23,C309+1,B309+1)</f>
        <v>6.5892544974635939E-3</v>
      </c>
      <c r="H309" s="5">
        <f>INDEX(Psi!$B$3:$V$23,C309+1,B309+1)</f>
        <v>6.4784857467918514E-3</v>
      </c>
      <c r="I309" s="5">
        <f>INDEX(Phi_n!$B$43:$V$63,C309+1,B309+1)</f>
        <v>4.3210547937112239E-3</v>
      </c>
      <c r="J309" s="5">
        <f>INDEX(Phi_p!$B$43:$V$63,C309+1,B309+1)</f>
        <v>1.0043210547937127</v>
      </c>
      <c r="P309" s="4"/>
      <c r="Q309" s="66"/>
      <c r="R309" s="4"/>
    </row>
    <row r="310" spans="1:18">
      <c r="A310" s="4">
        <v>285</v>
      </c>
      <c r="B310" s="66">
        <f t="shared" si="8"/>
        <v>12</v>
      </c>
      <c r="C310" s="66">
        <f t="shared" si="9"/>
        <v>13</v>
      </c>
      <c r="D310" s="5">
        <f>B310*Device!$C$2*10</f>
        <v>0.6</v>
      </c>
      <c r="E310" s="5">
        <f>C310*Device!$F$2*10000</f>
        <v>117</v>
      </c>
      <c r="F310" s="5">
        <f>INDEX(Phi_n!$B$3:$V$23,C310+1,B310+1)</f>
        <v>-0.55354114890661155</v>
      </c>
      <c r="G310" s="5">
        <f>INDEX(Phi_p!$B$3:$V$23,C310+1,B310+1)</f>
        <v>6.4325340091833209E-3</v>
      </c>
      <c r="H310" s="5">
        <f>INDEX(Psi!$B$3:$V$23,C310+1,B310+1)</f>
        <v>6.3208098934790583E-3</v>
      </c>
      <c r="I310" s="5">
        <f>INDEX(Phi_n!$B$43:$V$63,C310+1,B310+1)</f>
        <v>4.3584043872617433E-3</v>
      </c>
      <c r="J310" s="5">
        <f>INDEX(Phi_p!$B$43:$V$63,C310+1,B310+1)</f>
        <v>1.0043584043872611</v>
      </c>
      <c r="P310" s="4"/>
      <c r="Q310" s="66"/>
      <c r="R310" s="4"/>
    </row>
    <row r="311" spans="1:18">
      <c r="A311" s="4">
        <v>286</v>
      </c>
      <c r="B311" s="66">
        <f t="shared" si="8"/>
        <v>13</v>
      </c>
      <c r="C311" s="66">
        <f t="shared" si="9"/>
        <v>13</v>
      </c>
      <c r="D311" s="5">
        <f>B311*Device!$C$2*10</f>
        <v>0.65</v>
      </c>
      <c r="E311" s="5">
        <f>C311*Device!$F$2*10000</f>
        <v>117</v>
      </c>
      <c r="F311" s="5">
        <f>INDEX(Phi_n!$B$3:$V$23,C311+1,B311+1)</f>
        <v>-0.55391334229327216</v>
      </c>
      <c r="G311" s="5">
        <f>INDEX(Phi_p!$B$3:$V$23,C311+1,B311+1)</f>
        <v>6.1693845154509016E-3</v>
      </c>
      <c r="H311" s="5">
        <f>INDEX(Psi!$B$3:$V$23,C311+1,B311+1)</f>
        <v>6.057188260932103E-3</v>
      </c>
      <c r="I311" s="5">
        <f>INDEX(Phi_n!$B$43:$V$63,C311+1,B311+1)</f>
        <v>4.3768629681846076E-3</v>
      </c>
      <c r="J311" s="5">
        <f>INDEX(Phi_p!$B$43:$V$63,C311+1,B311+1)</f>
        <v>1.0043768629681844</v>
      </c>
      <c r="P311" s="4"/>
      <c r="Q311" s="66"/>
      <c r="R311" s="4"/>
    </row>
    <row r="312" spans="1:18">
      <c r="A312" s="4">
        <v>287</v>
      </c>
      <c r="B312" s="66">
        <f t="shared" si="8"/>
        <v>14</v>
      </c>
      <c r="C312" s="66">
        <f t="shared" si="9"/>
        <v>13</v>
      </c>
      <c r="D312" s="5">
        <f>B312*Device!$C$2*10</f>
        <v>0.70000000000000007</v>
      </c>
      <c r="E312" s="5">
        <f>C312*Device!$F$2*10000</f>
        <v>117</v>
      </c>
      <c r="F312" s="5">
        <f>INDEX(Phi_n!$B$3:$V$23,C312+1,B312+1)</f>
        <v>-0.55427339374549178</v>
      </c>
      <c r="G312" s="5">
        <f>INDEX(Phi_p!$B$3:$V$23,C312+1,B312+1)</f>
        <v>5.7950254597858523E-3</v>
      </c>
      <c r="H312" s="5">
        <f>INDEX(Psi!$B$3:$V$23,C312+1,B312+1)</f>
        <v>5.682891267204746E-3</v>
      </c>
      <c r="I312" s="5">
        <f>INDEX(Phi_n!$B$43:$V$63,C312+1,B312+1)</f>
        <v>4.3744365960943863E-3</v>
      </c>
      <c r="J312" s="5">
        <f>INDEX(Phi_p!$B$43:$V$63,C312+1,B312+1)</f>
        <v>1.0043744365960954</v>
      </c>
      <c r="P312" s="4"/>
      <c r="Q312" s="66"/>
      <c r="R312" s="4"/>
    </row>
    <row r="313" spans="1:18">
      <c r="A313" s="4">
        <v>288</v>
      </c>
      <c r="B313" s="66">
        <f t="shared" si="8"/>
        <v>15</v>
      </c>
      <c r="C313" s="66">
        <f t="shared" si="9"/>
        <v>13</v>
      </c>
      <c r="D313" s="5">
        <f>B313*Device!$C$2*10</f>
        <v>0.75</v>
      </c>
      <c r="E313" s="5">
        <f>C313*Device!$F$2*10000</f>
        <v>117</v>
      </c>
      <c r="F313" s="5">
        <f>INDEX(Phi_n!$B$3:$V$23,C313+1,B313+1)</f>
        <v>-0.55461069413749886</v>
      </c>
      <c r="G313" s="5">
        <f>INDEX(Phi_p!$B$3:$V$23,C313+1,B313+1)</f>
        <v>5.3099356089597984E-3</v>
      </c>
      <c r="H313" s="5">
        <f>INDEX(Psi!$B$3:$V$23,C313+1,B313+1)</f>
        <v>5.1984404887980597E-3</v>
      </c>
      <c r="I313" s="5">
        <f>INDEX(Phi_n!$B$43:$V$63,C313+1,B313+1)</f>
        <v>4.34945177641528E-3</v>
      </c>
      <c r="J313" s="5">
        <f>INDEX(Phi_p!$B$43:$V$63,C313+1,B313+1)</f>
        <v>1.0043494517764155</v>
      </c>
      <c r="P313" s="4"/>
      <c r="Q313" s="66"/>
      <c r="R313" s="4"/>
    </row>
    <row r="314" spans="1:18">
      <c r="A314" s="4">
        <v>289</v>
      </c>
      <c r="B314" s="66">
        <f t="shared" si="8"/>
        <v>16</v>
      </c>
      <c r="C314" s="66">
        <f t="shared" si="9"/>
        <v>13</v>
      </c>
      <c r="D314" s="5">
        <f>B314*Device!$C$2*10</f>
        <v>0.8</v>
      </c>
      <c r="E314" s="5">
        <f>C314*Device!$F$2*10000</f>
        <v>117</v>
      </c>
      <c r="F314" s="5">
        <f>INDEX(Phi_n!$B$3:$V$23,C314+1,B314+1)</f>
        <v>-0.55491060335708231</v>
      </c>
      <c r="G314" s="5">
        <f>INDEX(Phi_p!$B$3:$V$23,C314+1,B314+1)</f>
        <v>4.7012097991612871E-3</v>
      </c>
      <c r="H314" s="5">
        <f>INDEX(Psi!$B$3:$V$23,C314+1,B314+1)</f>
        <v>4.5910384088957154E-3</v>
      </c>
      <c r="I314" s="5">
        <f>INDEX(Phi_n!$B$43:$V$63,C314+1,B314+1)</f>
        <v>4.2977019459822926E-3</v>
      </c>
      <c r="J314" s="5">
        <f>INDEX(Phi_p!$B$43:$V$63,C314+1,B314+1)</f>
        <v>1.0042977019459804</v>
      </c>
      <c r="P314" s="4"/>
      <c r="Q314" s="66"/>
      <c r="R314" s="4"/>
    </row>
    <row r="315" spans="1:18">
      <c r="A315" s="4">
        <v>290</v>
      </c>
      <c r="B315" s="66">
        <f t="shared" si="8"/>
        <v>17</v>
      </c>
      <c r="C315" s="66">
        <f t="shared" si="9"/>
        <v>13</v>
      </c>
      <c r="D315" s="5">
        <f>B315*Device!$C$2*10</f>
        <v>0.85000000000000009</v>
      </c>
      <c r="E315" s="5">
        <f>C315*Device!$F$2*10000</f>
        <v>117</v>
      </c>
      <c r="F315" s="5">
        <f>INDEX(Phi_n!$B$3:$V$23,C315+1,B315+1)</f>
        <v>-0.55514729319222889</v>
      </c>
      <c r="G315" s="5">
        <f>INDEX(Phi_p!$B$3:$V$23,C315+1,B315+1)</f>
        <v>3.9618745269748377E-3</v>
      </c>
      <c r="H315" s="5">
        <f>INDEX(Psi!$B$3:$V$23,C315+1,B315+1)</f>
        <v>3.8538243920935421E-3</v>
      </c>
      <c r="I315" s="5">
        <f>INDEX(Phi_n!$B$43:$V$63,C315+1,B315+1)</f>
        <v>4.214779254026072E-3</v>
      </c>
      <c r="J315" s="5">
        <f>INDEX(Phi_p!$B$43:$V$63,C315+1,B315+1)</f>
        <v>1.0042147792540259</v>
      </c>
      <c r="L315" s="4"/>
      <c r="M315" s="4"/>
      <c r="N315" s="4"/>
      <c r="P315" s="4"/>
      <c r="Q315" s="66"/>
      <c r="R315" s="4"/>
    </row>
    <row r="316" spans="1:18">
      <c r="A316" s="4">
        <v>291</v>
      </c>
      <c r="B316" s="66">
        <f t="shared" si="8"/>
        <v>18</v>
      </c>
      <c r="C316" s="66">
        <f t="shared" si="9"/>
        <v>13</v>
      </c>
      <c r="D316" s="5">
        <f>B316*Device!$C$2*10</f>
        <v>0.89999999999999991</v>
      </c>
      <c r="E316" s="5">
        <f>C316*Device!$F$2*10000</f>
        <v>117</v>
      </c>
      <c r="F316" s="5">
        <f>INDEX(Phi_n!$B$3:$V$23,C316+1,B316+1)</f>
        <v>-0.55528445939839277</v>
      </c>
      <c r="G316" s="5">
        <f>INDEX(Phi_p!$B$3:$V$23,C316+1,B316+1)</f>
        <v>3.0803850866723279E-3</v>
      </c>
      <c r="H316" s="5">
        <f>INDEX(Psi!$B$3:$V$23,C316+1,B316+1)</f>
        <v>2.9754017988541069E-3</v>
      </c>
      <c r="I316" s="5">
        <f>INDEX(Phi_n!$B$43:$V$63,C316+1,B316+1)</f>
        <v>4.0949042316977963E-3</v>
      </c>
      <c r="J316" s="5">
        <f>INDEX(Phi_p!$B$43:$V$63,C316+1,B316+1)</f>
        <v>1.0040949042316996</v>
      </c>
      <c r="L316" s="4"/>
      <c r="M316" s="4"/>
      <c r="N316" s="4"/>
      <c r="P316" s="4"/>
      <c r="Q316" s="66"/>
      <c r="R316" s="4"/>
    </row>
    <row r="317" spans="1:18">
      <c r="A317" s="4">
        <v>292</v>
      </c>
      <c r="B317" s="66">
        <f t="shared" si="8"/>
        <v>19</v>
      </c>
      <c r="C317" s="66">
        <f t="shared" si="9"/>
        <v>13</v>
      </c>
      <c r="D317" s="5">
        <f>B317*Device!$C$2*10</f>
        <v>0.95</v>
      </c>
      <c r="E317" s="5">
        <f>C317*Device!$F$2*10000</f>
        <v>117</v>
      </c>
      <c r="F317" s="5">
        <f>INDEX(Phi_n!$B$3:$V$23,C317+1,B317+1)</f>
        <v>-0.55529393121163872</v>
      </c>
      <c r="G317" s="5">
        <f>INDEX(Phi_p!$B$3:$V$23,C317+1,B317+1)</f>
        <v>2.2792070690876094E-3</v>
      </c>
      <c r="H317" s="5">
        <f>INDEX(Psi!$B$3:$V$23,C317+1,B317+1)</f>
        <v>2.1773909470819961E-3</v>
      </c>
      <c r="I317" s="5">
        <f>INDEX(Phi_n!$B$43:$V$63,C317+1,B317+1)</f>
        <v>3.9711230315624757E-3</v>
      </c>
      <c r="J317" s="5">
        <f>INDEX(Phi_p!$B$43:$V$63,C317+1,B317+1)</f>
        <v>1.003971123031564</v>
      </c>
      <c r="L317" s="4"/>
      <c r="M317" s="4"/>
      <c r="N317" s="4"/>
      <c r="P317" s="4"/>
      <c r="Q317" s="66"/>
      <c r="R317" s="4"/>
    </row>
    <row r="318" spans="1:18">
      <c r="A318" s="4">
        <v>293</v>
      </c>
      <c r="B318" s="66">
        <f t="shared" si="8"/>
        <v>20</v>
      </c>
      <c r="C318" s="66">
        <f t="shared" si="9"/>
        <v>13</v>
      </c>
      <c r="D318" s="5">
        <f>B318*Device!$C$2*10</f>
        <v>1</v>
      </c>
      <c r="E318" s="5">
        <f>C318*Device!$F$2*10000</f>
        <v>117</v>
      </c>
      <c r="F318" s="5">
        <f>INDEX(Phi_n!$B$3:$V$23,C318+1,B318+1)</f>
        <v>-0.55526293137370319</v>
      </c>
      <c r="G318" s="5">
        <f>INDEX(Phi_p!$B$3:$V$23,C318+1,B318+1)</f>
        <v>1.9891583318218976E-3</v>
      </c>
      <c r="H318" s="5">
        <f>INDEX(Psi!$B$3:$V$23,C318+1,B318+1)</f>
        <v>1.8885993084838363E-3</v>
      </c>
      <c r="I318" s="5">
        <f>INDEX(Phi_n!$B$43:$V$63,C318+1,B318+1)</f>
        <v>3.9219965277735407E-3</v>
      </c>
      <c r="J318" s="5">
        <f>INDEX(Phi_p!$B$43:$V$63,C318+1,B318+1)</f>
        <v>1.0039219965277744</v>
      </c>
      <c r="L318" s="4"/>
      <c r="M318" s="4"/>
      <c r="N318" s="4"/>
      <c r="P318" s="4"/>
      <c r="Q318" s="66"/>
      <c r="R318" s="4"/>
    </row>
    <row r="319" spans="1:18">
      <c r="A319" s="4">
        <v>294</v>
      </c>
      <c r="B319" s="66">
        <f t="shared" si="8"/>
        <v>0</v>
      </c>
      <c r="C319" s="66">
        <f t="shared" si="9"/>
        <v>14</v>
      </c>
      <c r="D319" s="5">
        <f>B319*Device!$C$2*10</f>
        <v>0</v>
      </c>
      <c r="E319" s="5">
        <f>C319*Device!$F$2*10000</f>
        <v>126</v>
      </c>
      <c r="F319" s="5">
        <f>INDEX(Phi_n!$B$3:$V$23,C319+1,B319+1)</f>
        <v>-0.54838641399752064</v>
      </c>
      <c r="G319" s="5">
        <f>INDEX(Phi_p!$B$3:$V$23,C319+1,B319+1)</f>
        <v>1.6757882030503895E-3</v>
      </c>
      <c r="H319" s="5">
        <f>INDEX(Psi!$B$3:$V$23,C319+1,B319+1)</f>
        <v>1.5996689623585375E-3</v>
      </c>
      <c r="I319" s="5">
        <f>INDEX(Phi_n!$B$43:$V$63,C319+1,B319+1)</f>
        <v>2.9673850723022453E-3</v>
      </c>
      <c r="J319" s="5">
        <f>INDEX(Phi_p!$B$43:$V$63,C319+1,B319+1)</f>
        <v>1.0029673850723031</v>
      </c>
      <c r="L319" s="4"/>
      <c r="M319" s="4"/>
      <c r="N319" s="4"/>
      <c r="P319" s="4"/>
      <c r="Q319" s="66"/>
      <c r="R319" s="4"/>
    </row>
    <row r="320" spans="1:18">
      <c r="A320" s="4">
        <v>295</v>
      </c>
      <c r="B320" s="66">
        <f t="shared" si="8"/>
        <v>1</v>
      </c>
      <c r="C320" s="66">
        <f t="shared" si="9"/>
        <v>14</v>
      </c>
      <c r="D320" s="5">
        <f>B320*Device!$C$2*10</f>
        <v>0.05</v>
      </c>
      <c r="E320" s="5">
        <f>C320*Device!$F$2*10000</f>
        <v>126</v>
      </c>
      <c r="F320" s="5">
        <f>INDEX(Phi_n!$B$3:$V$23,C320+1,B320+1)</f>
        <v>-0.54871923083854457</v>
      </c>
      <c r="G320" s="5">
        <f>INDEX(Phi_p!$B$3:$V$23,C320+1,B320+1)</f>
        <v>1.9872602228432935E-3</v>
      </c>
      <c r="H320" s="5">
        <f>INDEX(Psi!$B$3:$V$23,C320+1,B320+1)</f>
        <v>1.9092165912073691E-3</v>
      </c>
      <c r="I320" s="5">
        <f>INDEX(Phi_n!$B$43:$V$63,C320+1,B320+1)</f>
        <v>3.0425183399168938E-3</v>
      </c>
      <c r="J320" s="5">
        <f>INDEX(Phi_p!$B$43:$V$63,C320+1,B320+1)</f>
        <v>1.0030425183399188</v>
      </c>
      <c r="L320" s="4"/>
      <c r="M320" s="4"/>
      <c r="N320" s="4"/>
      <c r="P320" s="4"/>
      <c r="Q320" s="66"/>
      <c r="R320" s="4"/>
    </row>
    <row r="321" spans="1:18">
      <c r="A321" s="4">
        <v>296</v>
      </c>
      <c r="B321" s="66">
        <f t="shared" si="8"/>
        <v>2</v>
      </c>
      <c r="C321" s="66">
        <f t="shared" si="9"/>
        <v>14</v>
      </c>
      <c r="D321" s="5">
        <f>B321*Device!$C$2*10</f>
        <v>0.1</v>
      </c>
      <c r="E321" s="5">
        <f>C321*Device!$F$2*10000</f>
        <v>126</v>
      </c>
      <c r="F321" s="5">
        <f>INDEX(Phi_n!$B$3:$V$23,C321+1,B321+1)</f>
        <v>-0.5493858076574164</v>
      </c>
      <c r="G321" s="5">
        <f>INDEX(Phi_p!$B$3:$V$23,C321+1,B321+1)</f>
        <v>2.8821962680763381E-3</v>
      </c>
      <c r="H321" s="5">
        <f>INDEX(Psi!$B$3:$V$23,C321+1,B321+1)</f>
        <v>2.7992853534259507E-3</v>
      </c>
      <c r="I321" s="5">
        <f>INDEX(Phi_n!$B$43:$V$63,C321+1,B321+1)</f>
        <v>3.2325749505573887E-3</v>
      </c>
      <c r="J321" s="5">
        <f>INDEX(Phi_p!$B$43:$V$63,C321+1,B321+1)</f>
        <v>1.0032325749505577</v>
      </c>
      <c r="L321" s="4"/>
      <c r="M321" s="4"/>
      <c r="N321" s="4"/>
      <c r="P321" s="4"/>
      <c r="Q321" s="66"/>
      <c r="R321" s="4"/>
    </row>
    <row r="322" spans="1:18">
      <c r="A322" s="4">
        <v>297</v>
      </c>
      <c r="B322" s="66">
        <f t="shared" si="8"/>
        <v>3</v>
      </c>
      <c r="C322" s="66">
        <f t="shared" si="9"/>
        <v>14</v>
      </c>
      <c r="D322" s="5">
        <f>B322*Device!$C$2*10</f>
        <v>0.15</v>
      </c>
      <c r="E322" s="5">
        <f>C322*Device!$F$2*10000</f>
        <v>126</v>
      </c>
      <c r="F322" s="5">
        <f>INDEX(Phi_n!$B$3:$V$23,C322+1,B322+1)</f>
        <v>-0.55000390594924986</v>
      </c>
      <c r="G322" s="5">
        <f>INDEX(Phi_p!$B$3:$V$23,C322+1,B322+1)</f>
        <v>3.8309278527057667E-3</v>
      </c>
      <c r="H322" s="5">
        <f>INDEX(Psi!$B$3:$V$23,C322+1,B322+1)</f>
        <v>3.7428295165581982E-3</v>
      </c>
      <c r="I322" s="5">
        <f>INDEX(Phi_n!$B$43:$V$63,C322+1,B322+1)</f>
        <v>3.4351719021406988E-3</v>
      </c>
      <c r="J322" s="5">
        <f>INDEX(Phi_p!$B$43:$V$63,C322+1,B322+1)</f>
        <v>1.0034351719021413</v>
      </c>
      <c r="L322" s="4"/>
      <c r="M322" s="4"/>
      <c r="N322" s="4"/>
      <c r="P322" s="4"/>
      <c r="Q322" s="66"/>
      <c r="R322" s="4"/>
    </row>
    <row r="323" spans="1:18">
      <c r="A323" s="4">
        <v>298</v>
      </c>
      <c r="B323" s="66">
        <f t="shared" si="8"/>
        <v>4</v>
      </c>
      <c r="C323" s="66">
        <f t="shared" si="9"/>
        <v>14</v>
      </c>
      <c r="D323" s="5">
        <f>B323*Device!$C$2*10</f>
        <v>0.2</v>
      </c>
      <c r="E323" s="5">
        <f>C323*Device!$F$2*10000</f>
        <v>126</v>
      </c>
      <c r="F323" s="5">
        <f>INDEX(Phi_n!$B$3:$V$23,C323+1,B323+1)</f>
        <v>-0.55052338099475906</v>
      </c>
      <c r="G323" s="5">
        <f>INDEX(Phi_p!$B$3:$V$23,C323+1,B323+1)</f>
        <v>4.5995637437718142E-3</v>
      </c>
      <c r="H323" s="5">
        <f>INDEX(Psi!$B$3:$V$23,C323+1,B323+1)</f>
        <v>4.5069598600671855E-3</v>
      </c>
      <c r="I323" s="5">
        <f>INDEX(Phi_n!$B$43:$V$63,C323+1,B323+1)</f>
        <v>3.6111711766598294E-3</v>
      </c>
      <c r="J323" s="5">
        <f>INDEX(Phi_p!$B$43:$V$63,C323+1,B323+1)</f>
        <v>1.00361117117666</v>
      </c>
      <c r="L323" s="4"/>
      <c r="M323" s="4"/>
      <c r="N323" s="4"/>
      <c r="P323" s="4"/>
      <c r="Q323" s="66"/>
      <c r="R323" s="4"/>
    </row>
    <row r="324" spans="1:18">
      <c r="A324" s="4">
        <v>299</v>
      </c>
      <c r="B324" s="66">
        <f t="shared" si="8"/>
        <v>5</v>
      </c>
      <c r="C324" s="66">
        <f t="shared" si="9"/>
        <v>14</v>
      </c>
      <c r="D324" s="5">
        <f>B324*Device!$C$2*10</f>
        <v>0.25</v>
      </c>
      <c r="E324" s="5">
        <f>C324*Device!$F$2*10000</f>
        <v>126</v>
      </c>
      <c r="F324" s="5">
        <f>INDEX(Phi_n!$B$3:$V$23,C324+1,B324+1)</f>
        <v>-0.55097208999202729</v>
      </c>
      <c r="G324" s="5">
        <f>INDEX(Phi_p!$B$3:$V$23,C324+1,B324+1)</f>
        <v>5.2287535914614424E-3</v>
      </c>
      <c r="H324" s="5">
        <f>INDEX(Psi!$B$3:$V$23,C324+1,B324+1)</f>
        <v>5.1322038283091098E-3</v>
      </c>
      <c r="I324" s="5">
        <f>INDEX(Phi_n!$B$43:$V$63,C324+1,B324+1)</f>
        <v>3.7653336071474851E-3</v>
      </c>
      <c r="J324" s="5">
        <f>INDEX(Phi_p!$B$43:$V$63,C324+1,B324+1)</f>
        <v>1.0037653336071499</v>
      </c>
      <c r="L324" s="4"/>
      <c r="M324" s="4"/>
      <c r="N324" s="4"/>
      <c r="P324" s="4"/>
      <c r="Q324" s="66"/>
      <c r="R324" s="4"/>
    </row>
    <row r="325" spans="1:18">
      <c r="A325" s="4">
        <v>300</v>
      </c>
      <c r="B325" s="66">
        <f t="shared" si="8"/>
        <v>6</v>
      </c>
      <c r="C325" s="66">
        <f t="shared" si="9"/>
        <v>14</v>
      </c>
      <c r="D325" s="5">
        <f>B325*Device!$C$2*10</f>
        <v>0.3</v>
      </c>
      <c r="E325" s="5">
        <f>C325*Device!$F$2*10000</f>
        <v>126</v>
      </c>
      <c r="F325" s="5">
        <f>INDEX(Phi_n!$B$3:$V$23,C325+1,B325+1)</f>
        <v>-0.55138080390632405</v>
      </c>
      <c r="G325" s="5">
        <f>INDEX(Phi_p!$B$3:$V$23,C325+1,B325+1)</f>
        <v>5.7280796121429237E-3</v>
      </c>
      <c r="H325" s="5">
        <f>INDEX(Psi!$B$3:$V$23,C325+1,B325+1)</f>
        <v>5.628076339262187E-3</v>
      </c>
      <c r="I325" s="5">
        <f>INDEX(Phi_n!$B$43:$V$63,C325+1,B325+1)</f>
        <v>3.900278969427969E-3</v>
      </c>
      <c r="J325" s="5">
        <f>INDEX(Phi_p!$B$43:$V$63,C325+1,B325+1)</f>
        <v>1.0039002789694278</v>
      </c>
      <c r="L325" s="4"/>
      <c r="M325" s="4"/>
      <c r="N325" s="4"/>
      <c r="P325" s="4"/>
      <c r="Q325" s="66"/>
      <c r="R325" s="4"/>
    </row>
    <row r="326" spans="1:18">
      <c r="A326" s="4">
        <v>301</v>
      </c>
      <c r="B326" s="66">
        <f t="shared" si="8"/>
        <v>7</v>
      </c>
      <c r="C326" s="66">
        <f t="shared" si="9"/>
        <v>14</v>
      </c>
      <c r="D326" s="5">
        <f>B326*Device!$C$2*10</f>
        <v>0.35000000000000003</v>
      </c>
      <c r="E326" s="5">
        <f>C326*Device!$F$2*10000</f>
        <v>126</v>
      </c>
      <c r="F326" s="5">
        <f>INDEX(Phi_n!$B$3:$V$23,C326+1,B326+1)</f>
        <v>-0.55176802889145526</v>
      </c>
      <c r="G326" s="5">
        <f>INDEX(Phi_p!$B$3:$V$23,C326+1,B326+1)</f>
        <v>6.1156686147933867E-3</v>
      </c>
      <c r="H326" s="5">
        <f>INDEX(Psi!$B$3:$V$23,C326+1,B326+1)</f>
        <v>6.0126216043982841E-3</v>
      </c>
      <c r="I326" s="5">
        <f>INDEX(Phi_n!$B$43:$V$63,C326+1,B326+1)</f>
        <v>4.0192275860255495E-3</v>
      </c>
      <c r="J326" s="5">
        <f>INDEX(Phi_p!$B$43:$V$63,C326+1,B326+1)</f>
        <v>1.0040192275860265</v>
      </c>
      <c r="L326" s="4"/>
      <c r="M326" s="4"/>
      <c r="N326" s="4"/>
      <c r="P326" s="4"/>
      <c r="Q326" s="66"/>
      <c r="R326" s="4"/>
    </row>
    <row r="327" spans="1:18">
      <c r="A327" s="4">
        <v>302</v>
      </c>
      <c r="B327" s="66">
        <f t="shared" si="8"/>
        <v>8</v>
      </c>
      <c r="C327" s="66">
        <f t="shared" si="9"/>
        <v>14</v>
      </c>
      <c r="D327" s="5">
        <f>B327*Device!$C$2*10</f>
        <v>0.4</v>
      </c>
      <c r="E327" s="5">
        <f>C327*Device!$F$2*10000</f>
        <v>126</v>
      </c>
      <c r="F327" s="5">
        <f>INDEX(Phi_n!$B$3:$V$23,C327+1,B327+1)</f>
        <v>-0.55214708639836152</v>
      </c>
      <c r="G327" s="5">
        <f>INDEX(Phi_p!$B$3:$V$23,C327+1,B327+1)</f>
        <v>6.3898278680790763E-3</v>
      </c>
      <c r="H327" s="5">
        <f>INDEX(Psi!$B$3:$V$23,C327+1,B327+1)</f>
        <v>6.2841433775782532E-3</v>
      </c>
      <c r="I327" s="5">
        <f>INDEX(Phi_n!$B$43:$V$63,C327+1,B327+1)</f>
        <v>4.1223111468124329E-3</v>
      </c>
      <c r="J327" s="5">
        <f>INDEX(Phi_p!$B$43:$V$63,C327+1,B327+1)</f>
        <v>1.0041223111468121</v>
      </c>
      <c r="L327" s="4"/>
      <c r="M327" s="4"/>
      <c r="N327" s="4"/>
      <c r="P327" s="4"/>
      <c r="Q327" s="66"/>
      <c r="R327" s="4"/>
    </row>
    <row r="328" spans="1:18">
      <c r="A328" s="4">
        <v>303</v>
      </c>
      <c r="B328" s="66">
        <f t="shared" si="8"/>
        <v>9</v>
      </c>
      <c r="C328" s="66">
        <f t="shared" si="9"/>
        <v>14</v>
      </c>
      <c r="D328" s="5">
        <f>B328*Device!$C$2*10</f>
        <v>0.44999999999999996</v>
      </c>
      <c r="E328" s="5">
        <f>C328*Device!$F$2*10000</f>
        <v>126</v>
      </c>
      <c r="F328" s="5">
        <f>INDEX(Phi_n!$B$3:$V$23,C328+1,B328+1)</f>
        <v>-0.55252323799775949</v>
      </c>
      <c r="G328" s="5">
        <f>INDEX(Phi_p!$B$3:$V$23,C328+1,B328+1)</f>
        <v>6.5577126147733887E-3</v>
      </c>
      <c r="H328" s="5">
        <f>INDEX(Psi!$B$3:$V$23,C328+1,B328+1)</f>
        <v>6.4497803506948399E-3</v>
      </c>
      <c r="I328" s="5">
        <f>INDEX(Phi_n!$B$43:$V$63,C328+1,B328+1)</f>
        <v>4.2101717285057631E-3</v>
      </c>
      <c r="J328" s="5">
        <f>INDEX(Phi_p!$B$43:$V$63,C328+1,B328+1)</f>
        <v>1.0042101717285066</v>
      </c>
      <c r="L328" s="4"/>
      <c r="M328" s="4"/>
      <c r="N328" s="4"/>
      <c r="P328" s="4"/>
      <c r="Q328" s="66"/>
      <c r="R328" s="4"/>
    </row>
    <row r="329" spans="1:18">
      <c r="A329" s="4">
        <v>304</v>
      </c>
      <c r="B329" s="66">
        <f t="shared" si="8"/>
        <v>10</v>
      </c>
      <c r="C329" s="66">
        <f t="shared" si="9"/>
        <v>14</v>
      </c>
      <c r="D329" s="5">
        <f>B329*Device!$C$2*10</f>
        <v>0.5</v>
      </c>
      <c r="E329" s="5">
        <f>C329*Device!$F$2*10000</f>
        <v>126</v>
      </c>
      <c r="F329" s="5">
        <f>INDEX(Phi_n!$B$3:$V$23,C329+1,B329+1)</f>
        <v>-0.55290018511378958</v>
      </c>
      <c r="G329" s="5">
        <f>INDEX(Phi_p!$B$3:$V$23,C329+1,B329+1)</f>
        <v>6.615551534161759E-3</v>
      </c>
      <c r="H329" s="5">
        <f>INDEX(Psi!$B$3:$V$23,C329+1,B329+1)</f>
        <v>6.5057887783761944E-3</v>
      </c>
      <c r="I329" s="5">
        <f>INDEX(Phi_n!$B$43:$V$63,C329+1,B329+1)</f>
        <v>4.2817273486560909E-3</v>
      </c>
      <c r="J329" s="5">
        <f>INDEX(Phi_p!$B$43:$V$63,C329+1,B329+1)</f>
        <v>1.0042817273486568</v>
      </c>
      <c r="L329" s="4"/>
      <c r="M329" s="4"/>
      <c r="N329" s="4"/>
      <c r="P329" s="4"/>
      <c r="Q329" s="66"/>
      <c r="R329" s="4"/>
    </row>
    <row r="330" spans="1:18">
      <c r="A330" s="4">
        <v>305</v>
      </c>
      <c r="B330" s="66">
        <f t="shared" si="8"/>
        <v>11</v>
      </c>
      <c r="C330" s="66">
        <f t="shared" si="9"/>
        <v>14</v>
      </c>
      <c r="D330" s="5">
        <f>B330*Device!$C$2*10</f>
        <v>0.55000000000000004</v>
      </c>
      <c r="E330" s="5">
        <f>C330*Device!$F$2*10000</f>
        <v>126</v>
      </c>
      <c r="F330" s="5">
        <f>INDEX(Phi_n!$B$3:$V$23,C330+1,B330+1)</f>
        <v>-0.55327695815261546</v>
      </c>
      <c r="G330" s="5">
        <f>INDEX(Phi_p!$B$3:$V$23,C330+1,B330+1)</f>
        <v>6.5680529770104001E-3</v>
      </c>
      <c r="H330" s="5">
        <f>INDEX(Psi!$B$3:$V$23,C330+1,B330+1)</f>
        <v>6.4568834467424807E-3</v>
      </c>
      <c r="I330" s="5">
        <f>INDEX(Phi_n!$B$43:$V$63,C330+1,B330+1)</f>
        <v>4.3367229340967187E-3</v>
      </c>
      <c r="J330" s="5">
        <f>INDEX(Phi_p!$B$43:$V$63,C330+1,B330+1)</f>
        <v>1.0043367229340971</v>
      </c>
      <c r="L330" s="4"/>
      <c r="M330" s="4"/>
      <c r="N330" s="4"/>
      <c r="P330" s="4"/>
      <c r="Q330" s="66"/>
      <c r="R330" s="4"/>
    </row>
    <row r="331" spans="1:18">
      <c r="A331" s="4">
        <v>306</v>
      </c>
      <c r="B331" s="66">
        <f t="shared" si="8"/>
        <v>12</v>
      </c>
      <c r="C331" s="66">
        <f t="shared" si="9"/>
        <v>14</v>
      </c>
      <c r="D331" s="5">
        <f>B331*Device!$C$2*10</f>
        <v>0.6</v>
      </c>
      <c r="E331" s="5">
        <f>C331*Device!$F$2*10000</f>
        <v>126</v>
      </c>
      <c r="F331" s="5">
        <f>INDEX(Phi_n!$B$3:$V$23,C331+1,B331+1)</f>
        <v>-0.55365261732908255</v>
      </c>
      <c r="G331" s="5">
        <f>INDEX(Phi_p!$B$3:$V$23,C331+1,B331+1)</f>
        <v>6.4107017650483419E-3</v>
      </c>
      <c r="H331" s="5">
        <f>INDEX(Psi!$B$3:$V$23,C331+1,B331+1)</f>
        <v>6.2985896869178692E-3</v>
      </c>
      <c r="I331" s="5">
        <f>INDEX(Phi_n!$B$43:$V$63,C331+1,B331+1)</f>
        <v>4.3735720114571452E-3</v>
      </c>
      <c r="J331" s="5">
        <f>INDEX(Phi_p!$B$43:$V$63,C331+1,B331+1)</f>
        <v>1.004373572011457</v>
      </c>
      <c r="L331" s="4"/>
      <c r="M331" s="4"/>
      <c r="N331" s="4"/>
      <c r="P331" s="4"/>
      <c r="Q331" s="66"/>
      <c r="R331" s="4"/>
    </row>
    <row r="332" spans="1:18">
      <c r="A332" s="4">
        <v>307</v>
      </c>
      <c r="B332" s="66">
        <f t="shared" si="8"/>
        <v>13</v>
      </c>
      <c r="C332" s="66">
        <f t="shared" si="9"/>
        <v>14</v>
      </c>
      <c r="D332" s="5">
        <f>B332*Device!$C$2*10</f>
        <v>0.65</v>
      </c>
      <c r="E332" s="5">
        <f>C332*Device!$F$2*10000</f>
        <v>126</v>
      </c>
      <c r="F332" s="5">
        <f>INDEX(Phi_n!$B$3:$V$23,C332+1,B332+1)</f>
        <v>-0.55402221718061873</v>
      </c>
      <c r="G332" s="5">
        <f>INDEX(Phi_p!$B$3:$V$23,C332+1,B332+1)</f>
        <v>6.1474656714931479E-3</v>
      </c>
      <c r="H332" s="5">
        <f>INDEX(Psi!$B$3:$V$23,C332+1,B332+1)</f>
        <v>6.0348914940601935E-3</v>
      </c>
      <c r="I332" s="5">
        <f>INDEX(Phi_n!$B$43:$V$63,C332+1,B332+1)</f>
        <v>4.3916383602802846E-3</v>
      </c>
      <c r="J332" s="5">
        <f>INDEX(Phi_p!$B$43:$V$63,C332+1,B332+1)</f>
        <v>1.0043916383602827</v>
      </c>
      <c r="L332" s="4"/>
      <c r="M332" s="4"/>
      <c r="N332" s="4"/>
      <c r="P332" s="4"/>
      <c r="Q332" s="66"/>
      <c r="R332" s="4"/>
    </row>
    <row r="333" spans="1:18">
      <c r="A333" s="4">
        <v>308</v>
      </c>
      <c r="B333" s="66">
        <f t="shared" si="8"/>
        <v>14</v>
      </c>
      <c r="C333" s="66">
        <f t="shared" si="9"/>
        <v>14</v>
      </c>
      <c r="D333" s="5">
        <f>B333*Device!$C$2*10</f>
        <v>0.70000000000000007</v>
      </c>
      <c r="E333" s="5">
        <f>C333*Device!$F$2*10000</f>
        <v>126</v>
      </c>
      <c r="F333" s="5">
        <f>INDEX(Phi_n!$B$3:$V$23,C333+1,B333+1)</f>
        <v>-0.5543804974690848</v>
      </c>
      <c r="G333" s="5">
        <f>INDEX(Phi_p!$B$3:$V$23,C333+1,B333+1)</f>
        <v>5.771196887979428E-3</v>
      </c>
      <c r="H333" s="5">
        <f>INDEX(Psi!$B$3:$V$23,C333+1,B333+1)</f>
        <v>5.6587009946289001E-3</v>
      </c>
      <c r="I333" s="5">
        <f>INDEX(Phi_n!$B$43:$V$63,C333+1,B333+1)</f>
        <v>4.3885777235342441E-3</v>
      </c>
      <c r="J333" s="5">
        <f>INDEX(Phi_p!$B$43:$V$63,C333+1,B333+1)</f>
        <v>1.0043885777235348</v>
      </c>
      <c r="L333" s="4"/>
      <c r="M333" s="4"/>
      <c r="N333" s="4"/>
      <c r="P333" s="4"/>
      <c r="Q333" s="66"/>
      <c r="R333" s="4"/>
    </row>
    <row r="334" spans="1:18">
      <c r="A334" s="4">
        <v>309</v>
      </c>
      <c r="B334" s="66">
        <f t="shared" si="8"/>
        <v>15</v>
      </c>
      <c r="C334" s="66">
        <f t="shared" si="9"/>
        <v>14</v>
      </c>
      <c r="D334" s="5">
        <f>B334*Device!$C$2*10</f>
        <v>0.75</v>
      </c>
      <c r="E334" s="5">
        <f>C334*Device!$F$2*10000</f>
        <v>126</v>
      </c>
      <c r="F334" s="5">
        <f>INDEX(Phi_n!$B$3:$V$23,C334+1,B334+1)</f>
        <v>-0.55471618924642074</v>
      </c>
      <c r="G334" s="5">
        <f>INDEX(Phi_p!$B$3:$V$23,C334+1,B334+1)</f>
        <v>5.283512059577211E-3</v>
      </c>
      <c r="H334" s="5">
        <f>INDEX(Psi!$B$3:$V$23,C334+1,B334+1)</f>
        <v>5.1716754689289631E-3</v>
      </c>
      <c r="I334" s="5">
        <f>INDEX(Phi_n!$B$43:$V$63,C334+1,B334+1)</f>
        <v>4.3628016392106197E-3</v>
      </c>
      <c r="J334" s="5">
        <f>INDEX(Phi_p!$B$43:$V$63,C334+1,B334+1)</f>
        <v>1.0043628016392123</v>
      </c>
      <c r="L334" s="4"/>
      <c r="M334" s="4"/>
      <c r="N334" s="4"/>
      <c r="P334" s="4"/>
      <c r="Q334" s="66"/>
      <c r="R334" s="4"/>
    </row>
    <row r="335" spans="1:18">
      <c r="A335" s="4">
        <v>310</v>
      </c>
      <c r="B335" s="66">
        <f t="shared" si="8"/>
        <v>16</v>
      </c>
      <c r="C335" s="66">
        <f t="shared" si="9"/>
        <v>14</v>
      </c>
      <c r="D335" s="5">
        <f>B335*Device!$C$2*10</f>
        <v>0.8</v>
      </c>
      <c r="E335" s="5">
        <f>C335*Device!$F$2*10000</f>
        <v>126</v>
      </c>
      <c r="F335" s="5">
        <f>INDEX(Phi_n!$B$3:$V$23,C335+1,B335+1)</f>
        <v>-0.55501485576245757</v>
      </c>
      <c r="G335" s="5">
        <f>INDEX(Phi_p!$B$3:$V$23,C335+1,B335+1)</f>
        <v>4.66542717163733E-3</v>
      </c>
      <c r="H335" s="5">
        <f>INDEX(Psi!$B$3:$V$23,C335+1,B335+1)</f>
        <v>4.5549636422521434E-3</v>
      </c>
      <c r="I335" s="5">
        <f>INDEX(Phi_n!$B$43:$V$63,C335+1,B335+1)</f>
        <v>4.3091225888270655E-3</v>
      </c>
      <c r="J335" s="5">
        <f>INDEX(Phi_p!$B$43:$V$63,C335+1,B335+1)</f>
        <v>1.0043091225888268</v>
      </c>
      <c r="L335" s="4"/>
      <c r="M335" s="4"/>
      <c r="N335" s="4"/>
      <c r="P335" s="4"/>
      <c r="Q335" s="66"/>
      <c r="R335" s="4"/>
    </row>
    <row r="336" spans="1:18">
      <c r="A336" s="4">
        <v>311</v>
      </c>
      <c r="B336" s="66">
        <f t="shared" si="8"/>
        <v>17</v>
      </c>
      <c r="C336" s="66">
        <f t="shared" si="9"/>
        <v>14</v>
      </c>
      <c r="D336" s="5">
        <f>B336*Device!$C$2*10</f>
        <v>0.85000000000000009</v>
      </c>
      <c r="E336" s="5">
        <f>C336*Device!$F$2*10000</f>
        <v>126</v>
      </c>
      <c r="F336" s="5">
        <f>INDEX(Phi_n!$B$3:$V$23,C336+1,B336+1)</f>
        <v>-0.55524897699229747</v>
      </c>
      <c r="G336" s="5">
        <f>INDEX(Phi_p!$B$3:$V$23,C336+1,B336+1)</f>
        <v>3.9057118421966614E-3</v>
      </c>
      <c r="H336" s="5">
        <f>INDEX(Psi!$B$3:$V$23,C336+1,B336+1)</f>
        <v>3.7974712831003897E-3</v>
      </c>
      <c r="I336" s="5">
        <f>INDEX(Phi_n!$B$43:$V$63,C336+1,B336+1)</f>
        <v>4.222222909912865E-3</v>
      </c>
      <c r="J336" s="5">
        <f>INDEX(Phi_p!$B$43:$V$63,C336+1,B336+1)</f>
        <v>1.0042222229099149</v>
      </c>
      <c r="L336" s="4"/>
      <c r="M336" s="4"/>
      <c r="N336" s="4"/>
      <c r="P336" s="4"/>
      <c r="Q336" s="66"/>
      <c r="R336" s="4"/>
    </row>
    <row r="337" spans="1:18">
      <c r="A337" s="4">
        <v>312</v>
      </c>
      <c r="B337" s="66">
        <f t="shared" si="8"/>
        <v>18</v>
      </c>
      <c r="C337" s="66">
        <f t="shared" si="9"/>
        <v>14</v>
      </c>
      <c r="D337" s="5">
        <f>B337*Device!$C$2*10</f>
        <v>0.89999999999999991</v>
      </c>
      <c r="E337" s="5">
        <f>C337*Device!$F$2*10000</f>
        <v>126</v>
      </c>
      <c r="F337" s="5">
        <f>INDEX(Phi_n!$B$3:$V$23,C337+1,B337+1)</f>
        <v>-0.55537852587541081</v>
      </c>
      <c r="G337" s="5">
        <f>INDEX(Phi_p!$B$3:$V$23,C337+1,B337+1)</f>
        <v>2.9593806097252301E-3</v>
      </c>
      <c r="H337" s="5">
        <f>INDEX(Psi!$B$3:$V$23,C337+1,B337+1)</f>
        <v>2.8545066777223818E-3</v>
      </c>
      <c r="I337" s="5">
        <f>INDEX(Phi_n!$B$43:$V$63,C337+1,B337+1)</f>
        <v>4.0906300634119827E-3</v>
      </c>
      <c r="J337" s="5">
        <f>INDEX(Phi_p!$B$43:$V$63,C337+1,B337+1)</f>
        <v>1.0040906300634129</v>
      </c>
      <c r="L337" s="4"/>
      <c r="M337" s="4"/>
      <c r="N337" s="4"/>
      <c r="P337" s="4"/>
      <c r="Q337" s="66"/>
      <c r="R337" s="4"/>
    </row>
    <row r="338" spans="1:18">
      <c r="A338" s="4">
        <v>313</v>
      </c>
      <c r="B338" s="66">
        <f t="shared" si="8"/>
        <v>19</v>
      </c>
      <c r="C338" s="66">
        <f t="shared" si="9"/>
        <v>14</v>
      </c>
      <c r="D338" s="5">
        <f>B338*Device!$C$2*10</f>
        <v>0.95</v>
      </c>
      <c r="E338" s="5">
        <f>C338*Device!$F$2*10000</f>
        <v>126</v>
      </c>
      <c r="F338" s="5">
        <f>INDEX(Phi_n!$B$3:$V$23,C338+1,B338+1)</f>
        <v>-0.55536350142204061</v>
      </c>
      <c r="G338" s="5">
        <f>INDEX(Phi_p!$B$3:$V$23,C338+1,B338+1)</f>
        <v>2.0608876314549057E-3</v>
      </c>
      <c r="H338" s="5">
        <f>INDEX(Psi!$B$3:$V$23,C338+1,B338+1)</f>
        <v>1.9596558829057557E-3</v>
      </c>
      <c r="I338" s="5">
        <f>INDEX(Phi_n!$B$43:$V$63,C338+1,B338+1)</f>
        <v>3.9482858418930762E-3</v>
      </c>
      <c r="J338" s="5">
        <f>INDEX(Phi_p!$B$43:$V$63,C338+1,B338+1)</f>
        <v>1.0039482858418927</v>
      </c>
      <c r="L338" s="4"/>
      <c r="M338" s="4"/>
      <c r="N338" s="4"/>
      <c r="P338" s="4"/>
      <c r="Q338" s="66"/>
      <c r="R338" s="4"/>
    </row>
    <row r="339" spans="1:18">
      <c r="A339" s="4">
        <v>314</v>
      </c>
      <c r="B339" s="66">
        <f t="shared" si="8"/>
        <v>20</v>
      </c>
      <c r="C339" s="66">
        <f t="shared" si="9"/>
        <v>14</v>
      </c>
      <c r="D339" s="5">
        <f>B339*Device!$C$2*10</f>
        <v>1</v>
      </c>
      <c r="E339" s="5">
        <f>C339*Device!$F$2*10000</f>
        <v>126</v>
      </c>
      <c r="F339" s="5">
        <f>INDEX(Phi_n!$B$3:$V$23,C339+1,B339+1)</f>
        <v>-0.55531244205820474</v>
      </c>
      <c r="G339" s="5">
        <f>INDEX(Phi_p!$B$3:$V$23,C339+1,B339+1)</f>
        <v>1.7486793988921831E-3</v>
      </c>
      <c r="H339" s="5">
        <f>INDEX(Psi!$B$3:$V$23,C339+1,B339+1)</f>
        <v>1.6488607997575809E-3</v>
      </c>
      <c r="I339" s="5">
        <f>INDEX(Phi_n!$B$43:$V$63,C339+1,B339+1)</f>
        <v>3.8930624120551696E-3</v>
      </c>
      <c r="J339" s="5">
        <f>INDEX(Phi_p!$B$43:$V$63,C339+1,B339+1)</f>
        <v>1.0038930624120561</v>
      </c>
      <c r="L339" s="4"/>
      <c r="M339" s="4"/>
      <c r="N339" s="4"/>
      <c r="P339" s="4"/>
      <c r="Q339" s="66"/>
      <c r="R339" s="4"/>
    </row>
    <row r="340" spans="1:18">
      <c r="A340" s="4">
        <v>315</v>
      </c>
      <c r="B340" s="66">
        <f t="shared" si="8"/>
        <v>0</v>
      </c>
      <c r="C340" s="66">
        <f t="shared" si="9"/>
        <v>15</v>
      </c>
      <c r="D340" s="5">
        <f>B340*Device!$C$2*10</f>
        <v>0</v>
      </c>
      <c r="E340" s="5">
        <f>C340*Device!$F$2*10000</f>
        <v>135</v>
      </c>
      <c r="F340" s="5">
        <f>INDEX(Phi_n!$B$3:$V$23,C340+1,B340+1)</f>
        <v>-0.54851432462777283</v>
      </c>
      <c r="G340" s="5">
        <f>INDEX(Phi_p!$B$3:$V$23,C340+1,B340+1)</f>
        <v>1.4282371210023335E-3</v>
      </c>
      <c r="H340" s="5">
        <f>INDEX(Psi!$B$3:$V$23,C340+1,B340+1)</f>
        <v>1.3524699917730348E-3</v>
      </c>
      <c r="I340" s="5">
        <f>INDEX(Phi_n!$B$43:$V$63,C340+1,B340+1)</f>
        <v>2.9536383267729418E-3</v>
      </c>
      <c r="J340" s="5">
        <f>INDEX(Phi_p!$B$43:$V$63,C340+1,B340+1)</f>
        <v>1.0029536383267728</v>
      </c>
      <c r="L340" s="4"/>
      <c r="M340" s="4"/>
      <c r="N340" s="4"/>
      <c r="P340" s="4"/>
      <c r="Q340" s="66"/>
      <c r="R340" s="4"/>
    </row>
    <row r="341" spans="1:18">
      <c r="A341" s="4">
        <v>316</v>
      </c>
      <c r="B341" s="66">
        <f t="shared" si="8"/>
        <v>1</v>
      </c>
      <c r="C341" s="66">
        <f t="shared" si="9"/>
        <v>15</v>
      </c>
      <c r="D341" s="5">
        <f>B341*Device!$C$2*10</f>
        <v>0.05</v>
      </c>
      <c r="E341" s="5">
        <f>C341*Device!$F$2*10000</f>
        <v>135</v>
      </c>
      <c r="F341" s="5">
        <f>INDEX(Phi_n!$B$3:$V$23,C341+1,B341+1)</f>
        <v>-0.54886259052782471</v>
      </c>
      <c r="G341" s="5">
        <f>INDEX(Phi_p!$B$3:$V$23,C341+1,B341+1)</f>
        <v>1.7571286589654373E-3</v>
      </c>
      <c r="H341" s="5">
        <f>INDEX(Psi!$B$3:$V$23,C341+1,B341+1)</f>
        <v>1.6793469969211541E-3</v>
      </c>
      <c r="I341" s="5">
        <f>INDEX(Phi_n!$B$43:$V$63,C341+1,B341+1)</f>
        <v>3.0322900293225418E-3</v>
      </c>
      <c r="J341" s="5">
        <f>INDEX(Phi_p!$B$43:$V$63,C341+1,B341+1)</f>
        <v>1.0030322900293247</v>
      </c>
      <c r="L341" s="4"/>
      <c r="M341" s="4"/>
      <c r="N341" s="4"/>
      <c r="P341" s="4"/>
      <c r="Q341" s="66"/>
      <c r="R341" s="4"/>
    </row>
    <row r="342" spans="1:18">
      <c r="A342" s="4">
        <v>317</v>
      </c>
      <c r="B342" s="66">
        <f t="shared" si="8"/>
        <v>2</v>
      </c>
      <c r="C342" s="66">
        <f t="shared" si="9"/>
        <v>15</v>
      </c>
      <c r="D342" s="5">
        <f>B342*Device!$C$2*10</f>
        <v>0.1</v>
      </c>
      <c r="E342" s="5">
        <f>C342*Device!$F$2*10000</f>
        <v>135</v>
      </c>
      <c r="F342" s="5">
        <f>INDEX(Phi_n!$B$3:$V$23,C342+1,B342+1)</f>
        <v>-0.5495365869918285</v>
      </c>
      <c r="G342" s="5">
        <f>INDEX(Phi_p!$B$3:$V$23,C342+1,B342+1)</f>
        <v>2.7666798662066483E-3</v>
      </c>
      <c r="H342" s="5">
        <f>INDEX(Psi!$B$3:$V$23,C342+1,B342+1)</f>
        <v>2.6836556166948745E-3</v>
      </c>
      <c r="I342" s="5">
        <f>INDEX(Phi_n!$B$43:$V$63,C342+1,B342+1)</f>
        <v>3.237000854629865E-3</v>
      </c>
      <c r="J342" s="5">
        <f>INDEX(Phi_p!$B$43:$V$63,C342+1,B342+1)</f>
        <v>1.0032370008546312</v>
      </c>
      <c r="L342" s="4"/>
      <c r="M342" s="4"/>
      <c r="N342" s="4"/>
      <c r="P342" s="4"/>
      <c r="Q342" s="66"/>
      <c r="R342" s="4"/>
    </row>
    <row r="343" spans="1:18">
      <c r="A343" s="4">
        <v>318</v>
      </c>
      <c r="B343" s="66">
        <f t="shared" si="8"/>
        <v>3</v>
      </c>
      <c r="C343" s="66">
        <f t="shared" si="9"/>
        <v>15</v>
      </c>
      <c r="D343" s="5">
        <f>B343*Device!$C$2*10</f>
        <v>0.15</v>
      </c>
      <c r="E343" s="5">
        <f>C343*Device!$F$2*10000</f>
        <v>135</v>
      </c>
      <c r="F343" s="5">
        <f>INDEX(Phi_n!$B$3:$V$23,C343+1,B343+1)</f>
        <v>-0.55014358727857593</v>
      </c>
      <c r="G343" s="5">
        <f>INDEX(Phi_p!$B$3:$V$23,C343+1,B343+1)</f>
        <v>3.7831553114784119E-3</v>
      </c>
      <c r="H343" s="5">
        <f>INDEX(Psi!$B$3:$V$23,C343+1,B343+1)</f>
        <v>3.694742851332145E-3</v>
      </c>
      <c r="I343" s="5">
        <f>INDEX(Phi_n!$B$43:$V$63,C343+1,B343+1)</f>
        <v>3.4474414621137955E-3</v>
      </c>
      <c r="J343" s="5">
        <f>INDEX(Phi_p!$B$43:$V$63,C343+1,B343+1)</f>
        <v>1.003447441462116</v>
      </c>
      <c r="L343" s="4"/>
      <c r="M343" s="4"/>
      <c r="N343" s="4"/>
      <c r="P343" s="4"/>
      <c r="Q343" s="66"/>
      <c r="R343" s="4"/>
    </row>
    <row r="344" spans="1:18">
      <c r="A344" s="4">
        <v>319</v>
      </c>
      <c r="B344" s="66">
        <f t="shared" si="8"/>
        <v>4</v>
      </c>
      <c r="C344" s="66">
        <f t="shared" si="9"/>
        <v>15</v>
      </c>
      <c r="D344" s="5">
        <f>B344*Device!$C$2*10</f>
        <v>0.2</v>
      </c>
      <c r="E344" s="5">
        <f>C344*Device!$F$2*10000</f>
        <v>135</v>
      </c>
      <c r="F344" s="5">
        <f>INDEX(Phi_n!$B$3:$V$23,C344+1,B344+1)</f>
        <v>-0.55065471257115006</v>
      </c>
      <c r="G344" s="5">
        <f>INDEX(Phi_p!$B$3:$V$23,C344+1,B344+1)</f>
        <v>4.5688787920586628E-3</v>
      </c>
      <c r="H344" s="5">
        <f>INDEX(Psi!$B$3:$V$23,C344+1,B344+1)</f>
        <v>4.4759133621580576E-3</v>
      </c>
      <c r="I344" s="5">
        <f>INDEX(Phi_n!$B$43:$V$63,C344+1,B344+1)</f>
        <v>3.6252955189903326E-3</v>
      </c>
      <c r="J344" s="5">
        <f>INDEX(Phi_p!$B$43:$V$63,C344+1,B344+1)</f>
        <v>1.0036252955189886</v>
      </c>
      <c r="L344" s="4"/>
      <c r="M344" s="4"/>
      <c r="N344" s="4"/>
      <c r="P344" s="4"/>
      <c r="Q344" s="66"/>
      <c r="R344" s="4"/>
    </row>
    <row r="345" spans="1:18">
      <c r="A345" s="4">
        <v>320</v>
      </c>
      <c r="B345" s="66">
        <f t="shared" si="8"/>
        <v>5</v>
      </c>
      <c r="C345" s="66">
        <f t="shared" si="9"/>
        <v>15</v>
      </c>
      <c r="D345" s="5">
        <f>B345*Device!$C$2*10</f>
        <v>0.25</v>
      </c>
      <c r="E345" s="5">
        <f>C345*Device!$F$2*10000</f>
        <v>135</v>
      </c>
      <c r="F345" s="5">
        <f>INDEX(Phi_n!$B$3:$V$23,C345+1,B345+1)</f>
        <v>-0.55109679843268022</v>
      </c>
      <c r="G345" s="5">
        <f>INDEX(Phi_p!$B$3:$V$23,C345+1,B345+1)</f>
        <v>5.2066995920711789E-3</v>
      </c>
      <c r="H345" s="5">
        <f>INDEX(Psi!$B$3:$V$23,C345+1,B345+1)</f>
        <v>5.1097654308541653E-3</v>
      </c>
      <c r="I345" s="5">
        <f>INDEX(Phi_n!$B$43:$V$63,C345+1,B345+1)</f>
        <v>3.7803530052921454E-3</v>
      </c>
      <c r="J345" s="5">
        <f>INDEX(Phi_p!$B$43:$V$63,C345+1,B345+1)</f>
        <v>1.0037803530052911</v>
      </c>
      <c r="L345" s="4"/>
      <c r="M345" s="4"/>
      <c r="N345" s="4"/>
      <c r="P345" s="4"/>
      <c r="Q345" s="66"/>
      <c r="R345" s="4"/>
    </row>
    <row r="346" spans="1:18">
      <c r="A346" s="4">
        <v>321</v>
      </c>
      <c r="B346" s="66">
        <f t="shared" ref="B346:B409" si="10">MOD(A346,21)</f>
        <v>6</v>
      </c>
      <c r="C346" s="66">
        <f t="shared" ref="C346:C409" si="11">FLOOR(A346/21,1)</f>
        <v>15</v>
      </c>
      <c r="D346" s="5">
        <f>B346*Device!$C$2*10</f>
        <v>0.3</v>
      </c>
      <c r="E346" s="5">
        <f>C346*Device!$F$2*10000</f>
        <v>135</v>
      </c>
      <c r="F346" s="5">
        <f>INDEX(Phi_n!$B$3:$V$23,C346+1,B346+1)</f>
        <v>-0.551500178695708</v>
      </c>
      <c r="G346" s="5">
        <f>INDEX(Phi_p!$B$3:$V$23,C346+1,B346+1)</f>
        <v>5.7077365362197367E-3</v>
      </c>
      <c r="H346" s="5">
        <f>INDEX(Psi!$B$3:$V$23,C346+1,B346+1)</f>
        <v>5.6073492706088931E-3</v>
      </c>
      <c r="I346" s="5">
        <f>INDEX(Phi_n!$B$43:$V$63,C346+1,B346+1)</f>
        <v>3.9152845470803079E-3</v>
      </c>
      <c r="J346" s="5">
        <f>INDEX(Phi_p!$B$43:$V$63,C346+1,B346+1)</f>
        <v>1.0039152845470805</v>
      </c>
      <c r="L346" s="4"/>
      <c r="M346" s="4"/>
      <c r="N346" s="4"/>
      <c r="P346" s="4"/>
      <c r="Q346" s="66"/>
      <c r="R346" s="4"/>
    </row>
    <row r="347" spans="1:18">
      <c r="A347" s="4">
        <v>322</v>
      </c>
      <c r="B347" s="66">
        <f t="shared" si="10"/>
        <v>7</v>
      </c>
      <c r="C347" s="66">
        <f t="shared" si="11"/>
        <v>15</v>
      </c>
      <c r="D347" s="5">
        <f>B347*Device!$C$2*10</f>
        <v>0.35000000000000003</v>
      </c>
      <c r="E347" s="5">
        <f>C347*Device!$F$2*10000</f>
        <v>135</v>
      </c>
      <c r="F347" s="5">
        <f>INDEX(Phi_n!$B$3:$V$23,C347+1,B347+1)</f>
        <v>-0.55188191662491737</v>
      </c>
      <c r="G347" s="5">
        <f>INDEX(Phi_p!$B$3:$V$23,C347+1,B347+1)</f>
        <v>6.0972774031967979E-3</v>
      </c>
      <c r="H347" s="5">
        <f>INDEX(Psi!$B$3:$V$23,C347+1,B347+1)</f>
        <v>5.9938489311815212E-3</v>
      </c>
      <c r="I347" s="5">
        <f>INDEX(Phi_n!$B$43:$V$63,C347+1,B347+1)</f>
        <v>4.0341360190629481E-3</v>
      </c>
      <c r="J347" s="5">
        <f>INDEX(Phi_p!$B$43:$V$63,C347+1,B347+1)</f>
        <v>1.0040341360190641</v>
      </c>
      <c r="L347" s="4"/>
      <c r="M347" s="4"/>
      <c r="N347" s="4"/>
      <c r="P347" s="4"/>
      <c r="Q347" s="66"/>
      <c r="R347" s="4"/>
    </row>
    <row r="348" spans="1:18">
      <c r="A348" s="4">
        <v>323</v>
      </c>
      <c r="B348" s="66">
        <f t="shared" si="10"/>
        <v>8</v>
      </c>
      <c r="C348" s="66">
        <f t="shared" si="11"/>
        <v>15</v>
      </c>
      <c r="D348" s="5">
        <f>B348*Device!$C$2*10</f>
        <v>0.4</v>
      </c>
      <c r="E348" s="5">
        <f>C348*Device!$F$2*10000</f>
        <v>135</v>
      </c>
      <c r="F348" s="5">
        <f>INDEX(Phi_n!$B$3:$V$23,C348+1,B348+1)</f>
        <v>-0.55225613312409094</v>
      </c>
      <c r="G348" s="5">
        <f>INDEX(Phi_p!$B$3:$V$23,C348+1,B348+1)</f>
        <v>6.3712107050331356E-3</v>
      </c>
      <c r="H348" s="5">
        <f>INDEX(Psi!$B$3:$V$23,C348+1,B348+1)</f>
        <v>6.2651558405188573E-3</v>
      </c>
      <c r="I348" s="5">
        <f>INDEX(Phi_n!$B$43:$V$63,C348+1,B348+1)</f>
        <v>4.1367877326920219E-3</v>
      </c>
      <c r="J348" s="5">
        <f>INDEX(Phi_p!$B$43:$V$63,C348+1,B348+1)</f>
        <v>1.0041367877326934</v>
      </c>
      <c r="L348" s="4"/>
      <c r="M348" s="4"/>
      <c r="N348" s="4"/>
      <c r="P348" s="4"/>
      <c r="Q348" s="66"/>
      <c r="R348" s="4"/>
    </row>
    <row r="349" spans="1:18">
      <c r="A349" s="4">
        <v>324</v>
      </c>
      <c r="B349" s="66">
        <f t="shared" si="10"/>
        <v>9</v>
      </c>
      <c r="C349" s="66">
        <f t="shared" si="11"/>
        <v>15</v>
      </c>
      <c r="D349" s="5">
        <f>B349*Device!$C$2*10</f>
        <v>0.44999999999999996</v>
      </c>
      <c r="E349" s="5">
        <f>C349*Device!$F$2*10000</f>
        <v>135</v>
      </c>
      <c r="F349" s="5">
        <f>INDEX(Phi_n!$B$3:$V$23,C349+1,B349+1)</f>
        <v>-0.55262756210216768</v>
      </c>
      <c r="G349" s="5">
        <f>INDEX(Phi_p!$B$3:$V$23,C349+1,B349+1)</f>
        <v>6.5398960034399279E-3</v>
      </c>
      <c r="H349" s="5">
        <f>INDEX(Psi!$B$3:$V$23,C349+1,B349+1)</f>
        <v>6.4316019679793611E-3</v>
      </c>
      <c r="I349" s="5">
        <f>INDEX(Phi_n!$B$43:$V$63,C349+1,B349+1)</f>
        <v>4.2243133034246981E-3</v>
      </c>
      <c r="J349" s="5">
        <f>INDEX(Phi_p!$B$43:$V$63,C349+1,B349+1)</f>
        <v>1.0042243133034243</v>
      </c>
      <c r="L349" s="4"/>
      <c r="M349" s="4"/>
      <c r="N349" s="4"/>
      <c r="P349" s="4"/>
      <c r="Q349" s="66"/>
      <c r="R349" s="4"/>
    </row>
    <row r="350" spans="1:18">
      <c r="A350" s="4">
        <v>325</v>
      </c>
      <c r="B350" s="66">
        <f t="shared" si="10"/>
        <v>10</v>
      </c>
      <c r="C350" s="66">
        <f t="shared" si="11"/>
        <v>15</v>
      </c>
      <c r="D350" s="5">
        <f>B350*Device!$C$2*10</f>
        <v>0.5</v>
      </c>
      <c r="E350" s="5">
        <f>C350*Device!$F$2*10000</f>
        <v>135</v>
      </c>
      <c r="F350" s="5">
        <f>INDEX(Phi_n!$B$3:$V$23,C350+1,B350+1)</f>
        <v>-0.55300064574512542</v>
      </c>
      <c r="G350" s="5">
        <f>INDEX(Phi_p!$B$3:$V$23,C350+1,B350+1)</f>
        <v>6.5971974384733427E-3</v>
      </c>
      <c r="H350" s="5">
        <f>INDEX(Psi!$B$3:$V$23,C350+1,B350+1)</f>
        <v>6.487085559350762E-3</v>
      </c>
      <c r="I350" s="5">
        <f>INDEX(Phi_n!$B$43:$V$63,C350+1,B350+1)</f>
        <v>4.2953754829648224E-3</v>
      </c>
      <c r="J350" s="5">
        <f>INDEX(Phi_p!$B$43:$V$63,C350+1,B350+1)</f>
        <v>1.0042953754829673</v>
      </c>
      <c r="L350" s="4"/>
      <c r="M350" s="4"/>
      <c r="N350" s="4"/>
      <c r="P350" s="4"/>
      <c r="Q350" s="66"/>
      <c r="R350" s="4"/>
    </row>
    <row r="351" spans="1:18">
      <c r="A351" s="4">
        <v>326</v>
      </c>
      <c r="B351" s="66">
        <f t="shared" si="10"/>
        <v>11</v>
      </c>
      <c r="C351" s="66">
        <f t="shared" si="11"/>
        <v>15</v>
      </c>
      <c r="D351" s="5">
        <f>B351*Device!$C$2*10</f>
        <v>0.55000000000000004</v>
      </c>
      <c r="E351" s="5">
        <f>C351*Device!$F$2*10000</f>
        <v>135</v>
      </c>
      <c r="F351" s="5">
        <f>INDEX(Phi_n!$B$3:$V$23,C351+1,B351+1)</f>
        <v>-0.55337391111808143</v>
      </c>
      <c r="G351" s="5">
        <f>INDEX(Phi_p!$B$3:$V$23,C351+1,B351+1)</f>
        <v>6.5502366094261685E-3</v>
      </c>
      <c r="H351" s="5">
        <f>INDEX(Psi!$B$3:$V$23,C351+1,B351+1)</f>
        <v>6.4387263189067791E-3</v>
      </c>
      <c r="I351" s="5">
        <f>INDEX(Phi_n!$B$43:$V$63,C351+1,B351+1)</f>
        <v>4.3500448610743533E-3</v>
      </c>
      <c r="J351" s="5">
        <f>INDEX(Phi_p!$B$43:$V$63,C351+1,B351+1)</f>
        <v>1.0043500448610747</v>
      </c>
      <c r="L351" s="4"/>
      <c r="M351" s="4"/>
      <c r="N351" s="4"/>
      <c r="P351" s="4"/>
      <c r="Q351" s="66"/>
      <c r="R351" s="4"/>
    </row>
    <row r="352" spans="1:18">
      <c r="A352" s="4">
        <v>327</v>
      </c>
      <c r="B352" s="66">
        <f t="shared" si="10"/>
        <v>12</v>
      </c>
      <c r="C352" s="66">
        <f t="shared" si="11"/>
        <v>15</v>
      </c>
      <c r="D352" s="5">
        <f>B352*Device!$C$2*10</f>
        <v>0.6</v>
      </c>
      <c r="E352" s="5">
        <f>C352*Device!$F$2*10000</f>
        <v>135</v>
      </c>
      <c r="F352" s="5">
        <f>INDEX(Phi_n!$B$3:$V$23,C352+1,B352+1)</f>
        <v>-0.55374700293536183</v>
      </c>
      <c r="G352" s="5">
        <f>INDEX(Phi_p!$B$3:$V$23,C352+1,B352+1)</f>
        <v>6.3920719388406494E-3</v>
      </c>
      <c r="H352" s="5">
        <f>INDEX(Psi!$B$3:$V$23,C352+1,B352+1)</f>
        <v>6.2796309319017585E-3</v>
      </c>
      <c r="I352" s="5">
        <f>INDEX(Phi_n!$B$43:$V$63,C352+1,B352+1)</f>
        <v>4.3864318603176345E-3</v>
      </c>
      <c r="J352" s="5">
        <f>INDEX(Phi_p!$B$43:$V$63,C352+1,B352+1)</f>
        <v>1.0043864318603188</v>
      </c>
      <c r="L352" s="4"/>
      <c r="M352" s="4"/>
      <c r="N352" s="4"/>
      <c r="P352" s="4"/>
      <c r="Q352" s="66"/>
      <c r="R352" s="4"/>
    </row>
    <row r="353" spans="1:18">
      <c r="A353" s="4">
        <v>328</v>
      </c>
      <c r="B353" s="66">
        <f t="shared" si="10"/>
        <v>13</v>
      </c>
      <c r="C353" s="66">
        <f t="shared" si="11"/>
        <v>15</v>
      </c>
      <c r="D353" s="5">
        <f>B353*Device!$C$2*10</f>
        <v>0.65</v>
      </c>
      <c r="E353" s="5">
        <f>C353*Device!$F$2*10000</f>
        <v>135</v>
      </c>
      <c r="F353" s="5">
        <f>INDEX(Phi_n!$B$3:$V$23,C353+1,B353+1)</f>
        <v>-0.55411435028728862</v>
      </c>
      <c r="G353" s="5">
        <f>INDEX(Phi_p!$B$3:$V$23,C353+1,B353+1)</f>
        <v>6.1290393546032454E-3</v>
      </c>
      <c r="H353" s="5">
        <f>INDEX(Psi!$B$3:$V$23,C353+1,B353+1)</f>
        <v>6.0161438472024877E-3</v>
      </c>
      <c r="I353" s="5">
        <f>INDEX(Phi_n!$B$43:$V$63,C353+1,B353+1)</f>
        <v>4.4042013478724478E-3</v>
      </c>
      <c r="J353" s="5">
        <f>INDEX(Phi_p!$B$43:$V$63,C353+1,B353+1)</f>
        <v>1.0044042013478713</v>
      </c>
      <c r="L353" s="4"/>
      <c r="M353" s="4"/>
      <c r="N353" s="4"/>
      <c r="P353" s="4"/>
      <c r="Q353" s="66"/>
      <c r="R353" s="4"/>
    </row>
    <row r="354" spans="1:18">
      <c r="A354" s="4">
        <v>329</v>
      </c>
      <c r="B354" s="66">
        <f t="shared" si="10"/>
        <v>14</v>
      </c>
      <c r="C354" s="66">
        <f t="shared" si="11"/>
        <v>15</v>
      </c>
      <c r="D354" s="5">
        <f>B354*Device!$C$2*10</f>
        <v>0.70000000000000007</v>
      </c>
      <c r="E354" s="5">
        <f>C354*Device!$F$2*10000</f>
        <v>135</v>
      </c>
      <c r="F354" s="5">
        <f>INDEX(Phi_n!$B$3:$V$23,C354+1,B354+1)</f>
        <v>-0.55447122203293397</v>
      </c>
      <c r="G354" s="5">
        <f>INDEX(Phi_p!$B$3:$V$23,C354+1,B354+1)</f>
        <v>5.7507240032159323E-3</v>
      </c>
      <c r="H354" s="5">
        <f>INDEX(Psi!$B$3:$V$23,C354+1,B354+1)</f>
        <v>5.6379220746024675E-3</v>
      </c>
      <c r="I354" s="5">
        <f>INDEX(Phi_n!$B$43:$V$63,C354+1,B354+1)</f>
        <v>4.4005426964155506E-3</v>
      </c>
      <c r="J354" s="5">
        <f>INDEX(Phi_p!$B$43:$V$63,C354+1,B354+1)</f>
        <v>1.0044005426964158</v>
      </c>
      <c r="L354" s="4"/>
      <c r="M354" s="4"/>
      <c r="N354" s="4"/>
      <c r="P354" s="4"/>
      <c r="Q354" s="66"/>
      <c r="R354" s="4"/>
    </row>
    <row r="355" spans="1:18">
      <c r="A355" s="4">
        <v>330</v>
      </c>
      <c r="B355" s="66">
        <f t="shared" si="10"/>
        <v>15</v>
      </c>
      <c r="C355" s="66">
        <f t="shared" si="11"/>
        <v>15</v>
      </c>
      <c r="D355" s="5">
        <f>B355*Device!$C$2*10</f>
        <v>0.75</v>
      </c>
      <c r="E355" s="5">
        <f>C355*Device!$F$2*10000</f>
        <v>135</v>
      </c>
      <c r="F355" s="5">
        <f>INDEX(Phi_n!$B$3:$V$23,C355+1,B355+1)</f>
        <v>-0.55480549579378635</v>
      </c>
      <c r="G355" s="5">
        <f>INDEX(Phi_p!$B$3:$V$23,C355+1,B355+1)</f>
        <v>5.2611415555046687E-3</v>
      </c>
      <c r="H355" s="5">
        <f>INDEX(Psi!$B$3:$V$23,C355+1,B355+1)</f>
        <v>5.1490150896724481E-3</v>
      </c>
      <c r="I355" s="5">
        <f>INDEX(Phi_n!$B$43:$V$63,C355+1,B355+1)</f>
        <v>4.3741345117077751E-3</v>
      </c>
      <c r="J355" s="5">
        <f>INDEX(Phi_p!$B$43:$V$63,C355+1,B355+1)</f>
        <v>1.0043741345117072</v>
      </c>
      <c r="L355" s="4"/>
      <c r="M355" s="4"/>
      <c r="N355" s="4"/>
      <c r="P355" s="4"/>
      <c r="Q355" s="66"/>
      <c r="R355" s="4"/>
    </row>
    <row r="356" spans="1:18">
      <c r="A356" s="4">
        <v>331</v>
      </c>
      <c r="B356" s="66">
        <f t="shared" si="10"/>
        <v>16</v>
      </c>
      <c r="C356" s="66">
        <f t="shared" si="11"/>
        <v>15</v>
      </c>
      <c r="D356" s="5">
        <f>B356*Device!$C$2*10</f>
        <v>0.8</v>
      </c>
      <c r="E356" s="5">
        <f>C356*Device!$F$2*10000</f>
        <v>135</v>
      </c>
      <c r="F356" s="5">
        <f>INDEX(Phi_n!$B$3:$V$23,C356+1,B356+1)</f>
        <v>-0.55510327857930841</v>
      </c>
      <c r="G356" s="5">
        <f>INDEX(Phi_p!$B$3:$V$23,C356+1,B356+1)</f>
        <v>4.6338856001221758E-3</v>
      </c>
      <c r="H356" s="5">
        <f>INDEX(Psi!$B$3:$V$23,C356+1,B356+1)</f>
        <v>4.5231787910451392E-3</v>
      </c>
      <c r="I356" s="5">
        <f>INDEX(Phi_n!$B$43:$V$63,C356+1,B356+1)</f>
        <v>4.3186332611019132E-3</v>
      </c>
      <c r="J356" s="5">
        <f>INDEX(Phi_p!$B$43:$V$63,C356+1,B356+1)</f>
        <v>1.0043186332611025</v>
      </c>
      <c r="L356" s="4"/>
      <c r="M356" s="4"/>
      <c r="N356" s="4"/>
      <c r="P356" s="4"/>
      <c r="Q356" s="66"/>
      <c r="R356" s="4"/>
    </row>
    <row r="357" spans="1:18">
      <c r="A357" s="4">
        <v>332</v>
      </c>
      <c r="B357" s="66">
        <f t="shared" si="10"/>
        <v>17</v>
      </c>
      <c r="C357" s="66">
        <f t="shared" si="11"/>
        <v>15</v>
      </c>
      <c r="D357" s="5">
        <f>B357*Device!$C$2*10</f>
        <v>0.85000000000000009</v>
      </c>
      <c r="E357" s="5">
        <f>C357*Device!$F$2*10000</f>
        <v>135</v>
      </c>
      <c r="F357" s="5">
        <f>INDEX(Phi_n!$B$3:$V$23,C357+1,B357+1)</f>
        <v>-0.55533510296768962</v>
      </c>
      <c r="G357" s="5">
        <f>INDEX(Phi_p!$B$3:$V$23,C357+1,B357+1)</f>
        <v>3.855917531986401E-3</v>
      </c>
      <c r="H357" s="5">
        <f>INDEX(Psi!$B$3:$V$23,C357+1,B357+1)</f>
        <v>3.7475247507699123E-3</v>
      </c>
      <c r="I357" s="5">
        <f>INDEX(Phi_n!$B$43:$V$63,C357+1,B357+1)</f>
        <v>4.2281732909495995E-3</v>
      </c>
      <c r="J357" s="5">
        <f>INDEX(Phi_p!$B$43:$V$63,C357+1,B357+1)</f>
        <v>1.0042281732909499</v>
      </c>
      <c r="L357" s="4"/>
      <c r="M357" s="4"/>
      <c r="N357" s="4"/>
      <c r="P357" s="4"/>
      <c r="Q357" s="66"/>
      <c r="R357" s="4"/>
    </row>
    <row r="358" spans="1:18">
      <c r="A358" s="4">
        <v>333</v>
      </c>
      <c r="B358" s="66">
        <f t="shared" si="10"/>
        <v>18</v>
      </c>
      <c r="C358" s="66">
        <f t="shared" si="11"/>
        <v>15</v>
      </c>
      <c r="D358" s="5">
        <f>B358*Device!$C$2*10</f>
        <v>0.89999999999999991</v>
      </c>
      <c r="E358" s="5">
        <f>C358*Device!$F$2*10000</f>
        <v>135</v>
      </c>
      <c r="F358" s="5">
        <f>INDEX(Phi_n!$B$3:$V$23,C358+1,B358+1)</f>
        <v>-0.55545719330151955</v>
      </c>
      <c r="G358" s="5">
        <f>INDEX(Phi_p!$B$3:$V$23,C358+1,B358+1)</f>
        <v>2.8386106665513971E-3</v>
      </c>
      <c r="H358" s="5">
        <f>INDEX(Psi!$B$3:$V$23,C358+1,B358+1)</f>
        <v>2.7339074245709308E-3</v>
      </c>
      <c r="I358" s="5">
        <f>INDEX(Phi_n!$B$43:$V$63,C358+1,B358+1)</f>
        <v>4.0839586861155667E-3</v>
      </c>
      <c r="J358" s="5">
        <f>INDEX(Phi_p!$B$43:$V$63,C358+1,B358+1)</f>
        <v>1.004083958686117</v>
      </c>
      <c r="L358" s="4"/>
      <c r="M358" s="4"/>
      <c r="N358" s="4"/>
      <c r="P358" s="4"/>
      <c r="Q358" s="66"/>
      <c r="R358" s="4"/>
    </row>
    <row r="359" spans="1:18">
      <c r="A359" s="4">
        <v>334</v>
      </c>
      <c r="B359" s="66">
        <f t="shared" si="10"/>
        <v>19</v>
      </c>
      <c r="C359" s="66">
        <f t="shared" si="11"/>
        <v>15</v>
      </c>
      <c r="D359" s="5">
        <f>B359*Device!$C$2*10</f>
        <v>0.95</v>
      </c>
      <c r="E359" s="5">
        <f>C359*Device!$F$2*10000</f>
        <v>135</v>
      </c>
      <c r="F359" s="5">
        <f>INDEX(Phi_n!$B$3:$V$23,C359+1,B359+1)</f>
        <v>-0.55541227295288831</v>
      </c>
      <c r="G359" s="5">
        <f>INDEX(Phi_p!$B$3:$V$23,C359+1,B359+1)</f>
        <v>1.8203263559718851E-3</v>
      </c>
      <c r="H359" s="5">
        <f>INDEX(Psi!$B$3:$V$23,C359+1,B359+1)</f>
        <v>1.7198431505344124E-3</v>
      </c>
      <c r="I359" s="5">
        <f>INDEX(Phi_n!$B$43:$V$63,C359+1,B359+1)</f>
        <v>3.9190336960952723E-3</v>
      </c>
      <c r="J359" s="5">
        <f>INDEX(Phi_p!$B$43:$V$63,C359+1,B359+1)</f>
        <v>1.0039190336960961</v>
      </c>
      <c r="L359" s="4"/>
      <c r="M359" s="4"/>
      <c r="N359" s="4"/>
      <c r="P359" s="4"/>
      <c r="Q359" s="66"/>
      <c r="R359" s="4"/>
    </row>
    <row r="360" spans="1:18">
      <c r="A360" s="4">
        <v>335</v>
      </c>
      <c r="B360" s="66">
        <f t="shared" si="10"/>
        <v>20</v>
      </c>
      <c r="C360" s="66">
        <f t="shared" si="11"/>
        <v>15</v>
      </c>
      <c r="D360" s="5">
        <f>B360*Device!$C$2*10</f>
        <v>1</v>
      </c>
      <c r="E360" s="5">
        <f>C360*Device!$F$2*10000</f>
        <v>135</v>
      </c>
      <c r="F360" s="5">
        <f>INDEX(Phi_n!$B$3:$V$23,C360+1,B360+1)</f>
        <v>-0.55533491449596029</v>
      </c>
      <c r="G360" s="5">
        <f>INDEX(Phi_p!$B$3:$V$23,C360+1,B360+1)</f>
        <v>1.4891247253443782E-3</v>
      </c>
      <c r="H360" s="5">
        <f>INDEX(Psi!$B$3:$V$23,C360+1,B360+1)</f>
        <v>1.390217806665512E-3</v>
      </c>
      <c r="I360" s="5">
        <f>INDEX(Phi_n!$B$43:$V$63,C360+1,B360+1)</f>
        <v>3.8574371319805129E-3</v>
      </c>
      <c r="J360" s="5">
        <f>INDEX(Phi_p!$B$43:$V$63,C360+1,B360+1)</f>
        <v>1.0038574371319815</v>
      </c>
      <c r="L360" s="4"/>
      <c r="M360" s="4"/>
      <c r="N360" s="4"/>
      <c r="P360" s="4"/>
      <c r="Q360" s="66"/>
      <c r="R360" s="4"/>
    </row>
    <row r="361" spans="1:18">
      <c r="A361" s="4">
        <v>336</v>
      </c>
      <c r="B361" s="66">
        <f t="shared" si="10"/>
        <v>0</v>
      </c>
      <c r="C361" s="66">
        <f t="shared" si="11"/>
        <v>16</v>
      </c>
      <c r="D361" s="5">
        <f>B361*Device!$C$2*10</f>
        <v>0</v>
      </c>
      <c r="E361" s="5">
        <f>C361*Device!$F$2*10000</f>
        <v>144</v>
      </c>
      <c r="F361" s="5">
        <f>INDEX(Phi_n!$B$3:$V$23,C361+1,B361+1)</f>
        <v>-0.54858483083066645</v>
      </c>
      <c r="G361" s="5">
        <f>INDEX(Phi_p!$B$3:$V$23,C361+1,B361+1)</f>
        <v>1.1618588899159985E-3</v>
      </c>
      <c r="H361" s="5">
        <f>INDEX(Psi!$B$3:$V$23,C361+1,B361+1)</f>
        <v>1.086664730458653E-3</v>
      </c>
      <c r="I361" s="5">
        <f>INDEX(Phi_n!$B$43:$V$63,C361+1,B361+1)</f>
        <v>2.9312694786189559E-3</v>
      </c>
      <c r="J361" s="5">
        <f>INDEX(Phi_p!$B$43:$V$63,C361+1,B361+1)</f>
        <v>1.0029312694786192</v>
      </c>
      <c r="L361" s="4"/>
      <c r="M361" s="4"/>
      <c r="N361" s="4"/>
      <c r="P361" s="4"/>
      <c r="Q361" s="66"/>
      <c r="R361" s="4"/>
    </row>
    <row r="362" spans="1:18">
      <c r="A362" s="4">
        <v>337</v>
      </c>
      <c r="B362" s="66">
        <f t="shared" si="10"/>
        <v>1</v>
      </c>
      <c r="C362" s="66">
        <f t="shared" si="11"/>
        <v>16</v>
      </c>
      <c r="D362" s="5">
        <f>B362*Device!$C$2*10</f>
        <v>0.05</v>
      </c>
      <c r="E362" s="5">
        <f>C362*Device!$F$2*10000</f>
        <v>144</v>
      </c>
      <c r="F362" s="5">
        <f>INDEX(Phi_n!$B$3:$V$23,C362+1,B362+1)</f>
        <v>-0.5489583832531989</v>
      </c>
      <c r="G362" s="5">
        <f>INDEX(Phi_p!$B$3:$V$23,C362+1,B362+1)</f>
        <v>1.5001284827849386E-3</v>
      </c>
      <c r="H362" s="5">
        <f>INDEX(Psi!$B$3:$V$23,C362+1,B362+1)</f>
        <v>1.4228311941992388E-3</v>
      </c>
      <c r="I362" s="5">
        <f>INDEX(Phi_n!$B$43:$V$63,C362+1,B362+1)</f>
        <v>3.0133784824462793E-3</v>
      </c>
      <c r="J362" s="5">
        <f>INDEX(Phi_p!$B$43:$V$63,C362+1,B362+1)</f>
        <v>1.0030133784824466</v>
      </c>
      <c r="L362" s="4"/>
      <c r="M362" s="4"/>
      <c r="N362" s="4"/>
      <c r="P362" s="4"/>
      <c r="Q362" s="66"/>
      <c r="R362" s="4"/>
    </row>
    <row r="363" spans="1:18">
      <c r="A363" s="4">
        <v>338</v>
      </c>
      <c r="B363" s="66">
        <f t="shared" si="10"/>
        <v>2</v>
      </c>
      <c r="C363" s="66">
        <f t="shared" si="11"/>
        <v>16</v>
      </c>
      <c r="D363" s="5">
        <f>B363*Device!$C$2*10</f>
        <v>0.1</v>
      </c>
      <c r="E363" s="5">
        <f>C363*Device!$F$2*10000</f>
        <v>144</v>
      </c>
      <c r="F363" s="5">
        <f>INDEX(Phi_n!$B$3:$V$23,C363+1,B363+1)</f>
        <v>-0.54965050049666841</v>
      </c>
      <c r="G363" s="5">
        <f>INDEX(Phi_p!$B$3:$V$23,C363+1,B363+1)</f>
        <v>2.653679333579852E-3</v>
      </c>
      <c r="H363" s="5">
        <f>INDEX(Psi!$B$3:$V$23,C363+1,B363+1)</f>
        <v>2.570652147734069E-3</v>
      </c>
      <c r="I363" s="5">
        <f>INDEX(Phi_n!$B$43:$V$63,C363+1,B363+1)</f>
        <v>3.2371155233373141E-3</v>
      </c>
      <c r="J363" s="5">
        <f>INDEX(Phi_p!$B$43:$V$63,C363+1,B363+1)</f>
        <v>1.0032371155233388</v>
      </c>
      <c r="L363" s="4"/>
      <c r="M363" s="4"/>
      <c r="N363" s="4"/>
      <c r="P363" s="4"/>
      <c r="Q363" s="66"/>
      <c r="R363" s="4"/>
    </row>
    <row r="364" spans="1:18">
      <c r="A364" s="4">
        <v>339</v>
      </c>
      <c r="B364" s="66">
        <f t="shared" si="10"/>
        <v>3</v>
      </c>
      <c r="C364" s="66">
        <f t="shared" si="11"/>
        <v>16</v>
      </c>
      <c r="D364" s="5">
        <f>B364*Device!$C$2*10</f>
        <v>0.15</v>
      </c>
      <c r="E364" s="5">
        <f>C364*Device!$F$2*10000</f>
        <v>144</v>
      </c>
      <c r="F364" s="5">
        <f>INDEX(Phi_n!$B$3:$V$23,C364+1,B364+1)</f>
        <v>-0.55024940207871231</v>
      </c>
      <c r="G364" s="5">
        <f>INDEX(Phi_p!$B$3:$V$23,C364+1,B364+1)</f>
        <v>3.7428866416742189E-3</v>
      </c>
      <c r="H364" s="5">
        <f>INDEX(Psi!$B$3:$V$23,C364+1,B364+1)</f>
        <v>3.6542494788274222E-3</v>
      </c>
      <c r="I364" s="5">
        <f>INDEX(Phi_n!$B$43:$V$63,C364+1,B364+1)</f>
        <v>3.4562183533568655E-3</v>
      </c>
      <c r="J364" s="5">
        <f>INDEX(Phi_p!$B$43:$V$63,C364+1,B364+1)</f>
        <v>1.0034562183533569</v>
      </c>
      <c r="L364" s="4"/>
      <c r="M364" s="4"/>
      <c r="N364" s="4"/>
      <c r="P364" s="4"/>
      <c r="Q364" s="66"/>
      <c r="R364" s="4"/>
    </row>
    <row r="365" spans="1:18">
      <c r="A365" s="4">
        <v>340</v>
      </c>
      <c r="B365" s="66">
        <f t="shared" si="10"/>
        <v>4</v>
      </c>
      <c r="C365" s="66">
        <f t="shared" si="11"/>
        <v>16</v>
      </c>
      <c r="D365" s="5">
        <f>B365*Device!$C$2*10</f>
        <v>0.2</v>
      </c>
      <c r="E365" s="5">
        <f>C365*Device!$F$2*10000</f>
        <v>144</v>
      </c>
      <c r="F365" s="5">
        <f>INDEX(Phi_n!$B$3:$V$23,C365+1,B365+1)</f>
        <v>-0.5507540219305036</v>
      </c>
      <c r="G365" s="5">
        <f>INDEX(Phi_p!$B$3:$V$23,C365+1,B365+1)</f>
        <v>4.5425054125803445E-3</v>
      </c>
      <c r="H365" s="5">
        <f>INDEX(Psi!$B$3:$V$23,C365+1,B365+1)</f>
        <v>4.4492771025868233E-3</v>
      </c>
      <c r="I365" s="5">
        <f>INDEX(Phi_n!$B$43:$V$63,C365+1,B365+1)</f>
        <v>3.6355654473988921E-3</v>
      </c>
      <c r="J365" s="5">
        <f>INDEX(Phi_p!$B$43:$V$63,C365+1,B365+1)</f>
        <v>1.0036355654474001</v>
      </c>
      <c r="L365" s="4"/>
      <c r="M365" s="4"/>
      <c r="N365" s="4"/>
      <c r="P365" s="4"/>
      <c r="Q365" s="66"/>
      <c r="R365" s="4"/>
    </row>
    <row r="366" spans="1:18">
      <c r="A366" s="4">
        <v>341</v>
      </c>
      <c r="B366" s="66">
        <f t="shared" si="10"/>
        <v>5</v>
      </c>
      <c r="C366" s="66">
        <f t="shared" si="11"/>
        <v>16</v>
      </c>
      <c r="D366" s="5">
        <f>B366*Device!$C$2*10</f>
        <v>0.25</v>
      </c>
      <c r="E366" s="5">
        <f>C366*Device!$F$2*10000</f>
        <v>144</v>
      </c>
      <c r="F366" s="5">
        <f>INDEX(Phi_n!$B$3:$V$23,C366+1,B366+1)</f>
        <v>-0.55119066144872941</v>
      </c>
      <c r="G366" s="5">
        <f>INDEX(Phi_p!$B$3:$V$23,C366+1,B366+1)</f>
        <v>5.1887743553770743E-3</v>
      </c>
      <c r="H366" s="5">
        <f>INDEX(Psi!$B$3:$V$23,C366+1,B366+1)</f>
        <v>5.0915548599536429E-3</v>
      </c>
      <c r="I366" s="5">
        <f>INDEX(Phi_n!$B$43:$V$63,C366+1,B366+1)</f>
        <v>3.79150187493086E-3</v>
      </c>
      <c r="J366" s="5">
        <f>INDEX(Phi_p!$B$43:$V$63,C366+1,B366+1)</f>
        <v>1.0037915018749313</v>
      </c>
      <c r="L366" s="4"/>
      <c r="M366" s="4"/>
      <c r="N366" s="4"/>
      <c r="P366" s="4"/>
      <c r="Q366" s="66"/>
      <c r="R366" s="4"/>
    </row>
    <row r="367" spans="1:18">
      <c r="A367" s="4">
        <v>342</v>
      </c>
      <c r="B367" s="66">
        <f t="shared" si="10"/>
        <v>6</v>
      </c>
      <c r="C367" s="66">
        <f t="shared" si="11"/>
        <v>16</v>
      </c>
      <c r="D367" s="5">
        <f>B367*Device!$C$2*10</f>
        <v>0.3</v>
      </c>
      <c r="E367" s="5">
        <f>C367*Device!$F$2*10000</f>
        <v>144</v>
      </c>
      <c r="F367" s="5">
        <f>INDEX(Phi_n!$B$3:$V$23,C367+1,B367+1)</f>
        <v>-0.55159002719153771</v>
      </c>
      <c r="G367" s="5">
        <f>INDEX(Phi_p!$B$3:$V$23,C367+1,B367+1)</f>
        <v>5.6906528650910084E-3</v>
      </c>
      <c r="H367" s="5">
        <f>INDEX(Psi!$B$3:$V$23,C367+1,B367+1)</f>
        <v>5.589982521995455E-3</v>
      </c>
      <c r="I367" s="5">
        <f>INDEX(Phi_n!$B$43:$V$63,C367+1,B367+1)</f>
        <v>3.9263467261124382E-3</v>
      </c>
      <c r="J367" s="5">
        <f>INDEX(Phi_p!$B$43:$V$63,C367+1,B367+1)</f>
        <v>1.0039263467261133</v>
      </c>
      <c r="L367" s="4"/>
      <c r="M367" s="4"/>
      <c r="N367" s="4"/>
      <c r="P367" s="4"/>
      <c r="Q367" s="66"/>
      <c r="R367" s="4"/>
    </row>
    <row r="368" spans="1:18">
      <c r="A368" s="4">
        <v>343</v>
      </c>
      <c r="B368" s="66">
        <f t="shared" si="10"/>
        <v>7</v>
      </c>
      <c r="C368" s="66">
        <f t="shared" si="11"/>
        <v>16</v>
      </c>
      <c r="D368" s="5">
        <f>B368*Device!$C$2*10</f>
        <v>0.35000000000000003</v>
      </c>
      <c r="E368" s="5">
        <f>C368*Device!$F$2*10000</f>
        <v>144</v>
      </c>
      <c r="F368" s="5">
        <f>INDEX(Phi_n!$B$3:$V$23,C368+1,B368+1)</f>
        <v>-0.55196736009698144</v>
      </c>
      <c r="G368" s="5">
        <f>INDEX(Phi_p!$B$3:$V$23,C368+1,B368+1)</f>
        <v>6.0823521740385024E-3</v>
      </c>
      <c r="H368" s="5">
        <f>INDEX(Psi!$B$3:$V$23,C368+1,B368+1)</f>
        <v>5.9786411157084305E-3</v>
      </c>
      <c r="I368" s="5">
        <f>INDEX(Phi_n!$B$43:$V$63,C368+1,B368+1)</f>
        <v>4.0451803112741087E-3</v>
      </c>
      <c r="J368" s="5">
        <f>INDEX(Phi_p!$B$43:$V$63,C368+1,B368+1)</f>
        <v>1.0040451803112753</v>
      </c>
      <c r="L368" s="4"/>
      <c r="M368" s="4"/>
      <c r="N368" s="4"/>
      <c r="P368" s="4"/>
      <c r="Q368" s="66"/>
      <c r="R368" s="4"/>
    </row>
    <row r="369" spans="1:18">
      <c r="A369" s="4">
        <v>344</v>
      </c>
      <c r="B369" s="66">
        <f t="shared" si="10"/>
        <v>8</v>
      </c>
      <c r="C369" s="66">
        <f t="shared" si="11"/>
        <v>16</v>
      </c>
      <c r="D369" s="5">
        <f>B369*Device!$C$2*10</f>
        <v>0.4</v>
      </c>
      <c r="E369" s="5">
        <f>C369*Device!$F$2*10000</f>
        <v>144</v>
      </c>
      <c r="F369" s="5">
        <f>INDEX(Phi_n!$B$3:$V$23,C369+1,B369+1)</f>
        <v>-0.55233789768062058</v>
      </c>
      <c r="G369" s="5">
        <f>INDEX(Phi_p!$B$3:$V$23,C369+1,B369+1)</f>
        <v>6.3556853497597557E-3</v>
      </c>
      <c r="H369" s="5">
        <f>INDEX(Psi!$B$3:$V$23,C369+1,B369+1)</f>
        <v>6.2493583698769381E-3</v>
      </c>
      <c r="I369" s="5">
        <f>INDEX(Phi_n!$B$43:$V$63,C369+1,B369+1)</f>
        <v>4.1474238751281322E-3</v>
      </c>
      <c r="J369" s="5">
        <f>INDEX(Phi_p!$B$43:$V$63,C369+1,B369+1)</f>
        <v>1.0041474238751285</v>
      </c>
      <c r="L369" s="4"/>
      <c r="M369" s="4"/>
      <c r="N369" s="4"/>
      <c r="P369" s="4"/>
      <c r="Q369" s="66"/>
      <c r="R369" s="4"/>
    </row>
    <row r="370" spans="1:18">
      <c r="A370" s="4">
        <v>345</v>
      </c>
      <c r="B370" s="66">
        <f t="shared" si="10"/>
        <v>9</v>
      </c>
      <c r="C370" s="66">
        <f t="shared" si="11"/>
        <v>16</v>
      </c>
      <c r="D370" s="5">
        <f>B370*Device!$C$2*10</f>
        <v>0.44999999999999996</v>
      </c>
      <c r="E370" s="5">
        <f>C370*Device!$F$2*10000</f>
        <v>144</v>
      </c>
      <c r="F370" s="5">
        <f>INDEX(Phi_n!$B$3:$V$23,C370+1,B370+1)</f>
        <v>-0.55270551768221465</v>
      </c>
      <c r="G370" s="5">
        <f>INDEX(Phi_p!$B$3:$V$23,C370+1,B370+1)</f>
        <v>6.5254174099502234E-3</v>
      </c>
      <c r="H370" s="5">
        <f>INDEX(Psi!$B$3:$V$23,C370+1,B370+1)</f>
        <v>6.4168571496542063E-3</v>
      </c>
      <c r="I370" s="5">
        <f>INDEX(Phi_n!$B$43:$V$63,C370+1,B370+1)</f>
        <v>4.2347201091014631E-3</v>
      </c>
      <c r="J370" s="5">
        <f>INDEX(Phi_p!$B$43:$V$63,C370+1,B370+1)</f>
        <v>1.0042347201091006</v>
      </c>
      <c r="L370" s="4"/>
      <c r="M370" s="4"/>
      <c r="N370" s="4"/>
      <c r="P370" s="4"/>
      <c r="Q370" s="66"/>
      <c r="R370" s="4"/>
    </row>
    <row r="371" spans="1:18">
      <c r="A371" s="4">
        <v>346</v>
      </c>
      <c r="B371" s="66">
        <f t="shared" si="10"/>
        <v>10</v>
      </c>
      <c r="C371" s="66">
        <f t="shared" si="11"/>
        <v>16</v>
      </c>
      <c r="D371" s="5">
        <f>B371*Device!$C$2*10</f>
        <v>0.5</v>
      </c>
      <c r="E371" s="5">
        <f>C371*Device!$F$2*10000</f>
        <v>144</v>
      </c>
      <c r="F371" s="5">
        <f>INDEX(Phi_n!$B$3:$V$23,C371+1,B371+1)</f>
        <v>-0.55307564677229726</v>
      </c>
      <c r="G371" s="5">
        <f>INDEX(Phi_p!$B$3:$V$23,C371+1,B371+1)</f>
        <v>6.5819149012731554E-3</v>
      </c>
      <c r="H371" s="5">
        <f>INDEX(Psi!$B$3:$V$23,C371+1,B371+1)</f>
        <v>6.4715484016273171E-3</v>
      </c>
      <c r="I371" s="5">
        <f>INDEX(Phi_n!$B$43:$V$63,C371+1,B371+1)</f>
        <v>4.3053293747998822E-3</v>
      </c>
      <c r="J371" s="5">
        <f>INDEX(Phi_p!$B$43:$V$63,C371+1,B371+1)</f>
        <v>1.0043053293747985</v>
      </c>
      <c r="L371" s="4"/>
      <c r="M371" s="4"/>
      <c r="N371" s="4"/>
      <c r="P371" s="4"/>
      <c r="Q371" s="66"/>
      <c r="R371" s="4"/>
    </row>
    <row r="372" spans="1:18">
      <c r="A372" s="4">
        <v>347</v>
      </c>
      <c r="B372" s="66">
        <f t="shared" si="10"/>
        <v>11</v>
      </c>
      <c r="C372" s="66">
        <f t="shared" si="11"/>
        <v>16</v>
      </c>
      <c r="D372" s="5">
        <f>B372*Device!$C$2*10</f>
        <v>0.55000000000000004</v>
      </c>
      <c r="E372" s="5">
        <f>C372*Device!$F$2*10000</f>
        <v>144</v>
      </c>
      <c r="F372" s="5">
        <f>INDEX(Phi_n!$B$3:$V$23,C372+1,B372+1)</f>
        <v>-0.55344604275832621</v>
      </c>
      <c r="G372" s="5">
        <f>INDEX(Phi_p!$B$3:$V$23,C372+1,B372+1)</f>
        <v>6.5357582365027358E-3</v>
      </c>
      <c r="H372" s="5">
        <f>INDEX(Psi!$B$3:$V$23,C372+1,B372+1)</f>
        <v>6.4239990392080341E-3</v>
      </c>
      <c r="I372" s="5">
        <f>INDEX(Phi_n!$B$43:$V$63,C372+1,B372+1)</f>
        <v>4.3597759137020816E-3</v>
      </c>
      <c r="J372" s="5">
        <f>INDEX(Phi_p!$B$43:$V$63,C372+1,B372+1)</f>
        <v>1.0043597759137006</v>
      </c>
      <c r="L372" s="4"/>
      <c r="M372" s="4"/>
      <c r="N372" s="4"/>
      <c r="P372" s="4"/>
      <c r="Q372" s="66"/>
      <c r="R372" s="4"/>
    </row>
    <row r="373" spans="1:18">
      <c r="A373" s="4">
        <v>348</v>
      </c>
      <c r="B373" s="66">
        <f t="shared" si="10"/>
        <v>12</v>
      </c>
      <c r="C373" s="66">
        <f t="shared" si="11"/>
        <v>16</v>
      </c>
      <c r="D373" s="5">
        <f>B373*Device!$C$2*10</f>
        <v>0.6</v>
      </c>
      <c r="E373" s="5">
        <f>C373*Device!$F$2*10000</f>
        <v>144</v>
      </c>
      <c r="F373" s="5">
        <f>INDEX(Phi_n!$B$3:$V$23,C373+1,B373+1)</f>
        <v>-0.55381718252856227</v>
      </c>
      <c r="G373" s="5">
        <f>INDEX(Phi_p!$B$3:$V$23,C373+1,B373+1)</f>
        <v>6.3765325481354301E-3</v>
      </c>
      <c r="H373" s="5">
        <f>INDEX(Psi!$B$3:$V$23,C373+1,B373+1)</f>
        <v>6.263853700473586E-3</v>
      </c>
      <c r="I373" s="5">
        <f>INDEX(Phi_n!$B$43:$V$63,C373+1,B373+1)</f>
        <v>4.3957306186239546E-3</v>
      </c>
      <c r="J373" s="5">
        <f>INDEX(Phi_p!$B$43:$V$63,C373+1,B373+1)</f>
        <v>1.0043957306186231</v>
      </c>
      <c r="L373" s="4"/>
      <c r="M373" s="4"/>
      <c r="N373" s="4"/>
      <c r="P373" s="4"/>
      <c r="Q373" s="66"/>
      <c r="R373" s="4"/>
    </row>
    <row r="374" spans="1:18">
      <c r="A374" s="4">
        <v>349</v>
      </c>
      <c r="B374" s="66">
        <f t="shared" si="10"/>
        <v>13</v>
      </c>
      <c r="C374" s="66">
        <f t="shared" si="11"/>
        <v>16</v>
      </c>
      <c r="D374" s="5">
        <f>B374*Device!$C$2*10</f>
        <v>0.65</v>
      </c>
      <c r="E374" s="5">
        <f>C374*Device!$F$2*10000</f>
        <v>144</v>
      </c>
      <c r="F374" s="5">
        <f>INDEX(Phi_n!$B$3:$V$23,C374+1,B374+1)</f>
        <v>-0.5541826223128612</v>
      </c>
      <c r="G374" s="5">
        <f>INDEX(Phi_p!$B$3:$V$23,C374+1,B374+1)</f>
        <v>6.1140847684808403E-3</v>
      </c>
      <c r="H374" s="5">
        <f>INDEX(Psi!$B$3:$V$23,C374+1,B374+1)</f>
        <v>6.00095625212282E-3</v>
      </c>
      <c r="I374" s="5">
        <f>INDEX(Phi_n!$B$43:$V$63,C374+1,B374+1)</f>
        <v>4.4133113609897325E-3</v>
      </c>
      <c r="J374" s="5">
        <f>INDEX(Phi_p!$B$43:$V$63,C374+1,B374+1)</f>
        <v>1.0044133113609901</v>
      </c>
      <c r="L374" s="4"/>
      <c r="M374" s="4"/>
      <c r="N374" s="4"/>
      <c r="P374" s="4"/>
      <c r="Q374" s="66"/>
      <c r="R374" s="4"/>
    </row>
    <row r="375" spans="1:18">
      <c r="A375" s="4">
        <v>350</v>
      </c>
      <c r="B375" s="66">
        <f t="shared" si="10"/>
        <v>14</v>
      </c>
      <c r="C375" s="66">
        <f t="shared" si="11"/>
        <v>16</v>
      </c>
      <c r="D375" s="5">
        <f>B375*Device!$C$2*10</f>
        <v>0.70000000000000007</v>
      </c>
      <c r="E375" s="5">
        <f>C375*Device!$F$2*10000</f>
        <v>144</v>
      </c>
      <c r="F375" s="5">
        <f>INDEX(Phi_n!$B$3:$V$23,C375+1,B375+1)</f>
        <v>-0.55453845498020504</v>
      </c>
      <c r="G375" s="5">
        <f>INDEX(Phi_p!$B$3:$V$23,C375+1,B375+1)</f>
        <v>5.7335219248411378E-3</v>
      </c>
      <c r="H375" s="5">
        <f>INDEX(Psi!$B$3:$V$23,C375+1,B375+1)</f>
        <v>5.6205015441498996E-3</v>
      </c>
      <c r="I375" s="5">
        <f>INDEX(Phi_n!$B$43:$V$63,C375+1,B375+1)</f>
        <v>4.4090835418166266E-3</v>
      </c>
      <c r="J375" s="5">
        <f>INDEX(Phi_p!$B$43:$V$63,C375+1,B375+1)</f>
        <v>1.0044090835418162</v>
      </c>
      <c r="L375" s="4"/>
      <c r="M375" s="4"/>
      <c r="N375" s="4"/>
      <c r="P375" s="4"/>
      <c r="Q375" s="66"/>
      <c r="R375" s="4"/>
    </row>
    <row r="376" spans="1:18">
      <c r="A376" s="4">
        <v>351</v>
      </c>
      <c r="B376" s="66">
        <f t="shared" si="10"/>
        <v>15</v>
      </c>
      <c r="C376" s="66">
        <f t="shared" si="11"/>
        <v>16</v>
      </c>
      <c r="D376" s="5">
        <f>B376*Device!$C$2*10</f>
        <v>0.75</v>
      </c>
      <c r="E376" s="5">
        <f>C376*Device!$F$2*10000</f>
        <v>144</v>
      </c>
      <c r="F376" s="5">
        <f>INDEX(Phi_n!$B$3:$V$23,C376+1,B376+1)</f>
        <v>-0.55487142456403216</v>
      </c>
      <c r="G376" s="5">
        <f>INDEX(Phi_p!$B$3:$V$23,C376+1,B376+1)</f>
        <v>5.2429501021639957E-3</v>
      </c>
      <c r="H376" s="5">
        <f>INDEX(Psi!$B$3:$V$23,C376+1,B376+1)</f>
        <v>5.1306164478225804E-3</v>
      </c>
      <c r="I376" s="5">
        <f>INDEX(Phi_n!$B$43:$V$63,C376+1,B376+1)</f>
        <v>4.3822347693467639E-3</v>
      </c>
      <c r="J376" s="5">
        <f>INDEX(Phi_p!$B$43:$V$63,C376+1,B376+1)</f>
        <v>1.0043822347693478</v>
      </c>
      <c r="L376" s="4"/>
      <c r="M376" s="4"/>
      <c r="N376" s="4"/>
      <c r="P376" s="4"/>
      <c r="Q376" s="66"/>
      <c r="R376" s="4"/>
    </row>
    <row r="377" spans="1:18">
      <c r="A377" s="4">
        <v>352</v>
      </c>
      <c r="B377" s="66">
        <f t="shared" si="10"/>
        <v>16</v>
      </c>
      <c r="C377" s="66">
        <f t="shared" si="11"/>
        <v>16</v>
      </c>
      <c r="D377" s="5">
        <f>B377*Device!$C$2*10</f>
        <v>0.8</v>
      </c>
      <c r="E377" s="5">
        <f>C377*Device!$F$2*10000</f>
        <v>144</v>
      </c>
      <c r="F377" s="5">
        <f>INDEX(Phi_n!$B$3:$V$23,C377+1,B377+1)</f>
        <v>-0.55516860222624165</v>
      </c>
      <c r="G377" s="5">
        <f>INDEX(Phi_p!$B$3:$V$23,C377+1,B377+1)</f>
        <v>4.6067617256879871E-3</v>
      </c>
      <c r="H377" s="5">
        <f>INDEX(Psi!$B$3:$V$23,C377+1,B377+1)</f>
        <v>4.4958912383959377E-3</v>
      </c>
      <c r="I377" s="5">
        <f>INDEX(Phi_n!$B$43:$V$63,C377+1,B377+1)</f>
        <v>4.3250320779516065E-3</v>
      </c>
      <c r="J377" s="5">
        <f>INDEX(Phi_p!$B$43:$V$63,C377+1,B377+1)</f>
        <v>1.0043250320779513</v>
      </c>
      <c r="L377" s="4"/>
      <c r="M377" s="4"/>
      <c r="N377" s="4"/>
      <c r="P377" s="4"/>
      <c r="Q377" s="66"/>
      <c r="R377" s="4"/>
    </row>
    <row r="378" spans="1:18">
      <c r="A378" s="4">
        <v>353</v>
      </c>
      <c r="B378" s="66">
        <f t="shared" si="10"/>
        <v>17</v>
      </c>
      <c r="C378" s="66">
        <f t="shared" si="11"/>
        <v>16</v>
      </c>
      <c r="D378" s="5">
        <f>B378*Device!$C$2*10</f>
        <v>0.85000000000000009</v>
      </c>
      <c r="E378" s="5">
        <f>C378*Device!$F$2*10000</f>
        <v>144</v>
      </c>
      <c r="F378" s="5">
        <f>INDEX(Phi_n!$B$3:$V$23,C378+1,B378+1)</f>
        <v>-0.55539820930609507</v>
      </c>
      <c r="G378" s="5">
        <f>INDEX(Phi_p!$B$3:$V$23,C378+1,B378+1)</f>
        <v>3.8139286822426203E-3</v>
      </c>
      <c r="H378" s="5">
        <f>INDEX(Psi!$B$3:$V$23,C378+1,B378+1)</f>
        <v>3.705447325403316E-3</v>
      </c>
      <c r="I378" s="5">
        <f>INDEX(Phi_n!$B$43:$V$63,C378+1,B378+1)</f>
        <v>4.2316357389542997E-3</v>
      </c>
      <c r="J378" s="5">
        <f>INDEX(Phi_p!$B$43:$V$63,C378+1,B378+1)</f>
        <v>1.0042316357389549</v>
      </c>
      <c r="L378" s="4"/>
      <c r="M378" s="4"/>
      <c r="N378" s="4"/>
      <c r="P378" s="4"/>
      <c r="Q378" s="66"/>
      <c r="R378" s="4"/>
    </row>
    <row r="379" spans="1:18">
      <c r="A379" s="4">
        <v>354</v>
      </c>
      <c r="B379" s="66">
        <f t="shared" si="10"/>
        <v>18</v>
      </c>
      <c r="C379" s="66">
        <f t="shared" si="11"/>
        <v>16</v>
      </c>
      <c r="D379" s="5">
        <f>B379*Device!$C$2*10</f>
        <v>0.89999999999999991</v>
      </c>
      <c r="E379" s="5">
        <f>C379*Device!$F$2*10000</f>
        <v>144</v>
      </c>
      <c r="F379" s="5">
        <f>INDEX(Phi_n!$B$3:$V$23,C379+1,B379+1)</f>
        <v>-0.55551295868202211</v>
      </c>
      <c r="G379" s="5">
        <f>INDEX(Phi_p!$B$3:$V$23,C379+1,B379+1)</f>
        <v>2.7207178535101277E-3</v>
      </c>
      <c r="H379" s="5">
        <f>INDEX(Psi!$B$3:$V$23,C379+1,B379+1)</f>
        <v>2.6162659813867249E-3</v>
      </c>
      <c r="I379" s="5">
        <f>INDEX(Phi_n!$B$43:$V$63,C379+1,B379+1)</f>
        <v>4.0741340381448251E-3</v>
      </c>
      <c r="J379" s="5">
        <f>INDEX(Phi_p!$B$43:$V$63,C379+1,B379+1)</f>
        <v>1.0040741340381469</v>
      </c>
      <c r="L379" s="4"/>
      <c r="M379" s="4"/>
      <c r="N379" s="4"/>
      <c r="P379" s="4"/>
      <c r="Q379" s="66"/>
      <c r="R379" s="4"/>
    </row>
    <row r="380" spans="1:18">
      <c r="A380" s="4">
        <v>355</v>
      </c>
      <c r="B380" s="66">
        <f t="shared" si="10"/>
        <v>19</v>
      </c>
      <c r="C380" s="66">
        <f t="shared" si="11"/>
        <v>16</v>
      </c>
      <c r="D380" s="5">
        <f>B380*Device!$C$2*10</f>
        <v>0.95</v>
      </c>
      <c r="E380" s="5">
        <f>C380*Device!$F$2*10000</f>
        <v>144</v>
      </c>
      <c r="F380" s="5">
        <f>INDEX(Phi_n!$B$3:$V$23,C380+1,B380+1)</f>
        <v>-0.55543082715234138</v>
      </c>
      <c r="G380" s="5">
        <f>INDEX(Phi_p!$B$3:$V$23,C380+1,B380+1)</f>
        <v>1.5525504081193109E-3</v>
      </c>
      <c r="H380" s="5">
        <f>INDEX(Psi!$B$3:$V$23,C380+1,B380+1)</f>
        <v>1.4530316837411282E-3</v>
      </c>
      <c r="I380" s="5">
        <f>INDEX(Phi_n!$B$43:$V$63,C380+1,B380+1)</f>
        <v>3.8813442170156564E-3</v>
      </c>
      <c r="J380" s="5">
        <f>INDEX(Phi_p!$B$43:$V$63,C380+1,B380+1)</f>
        <v>1.0038813442170167</v>
      </c>
      <c r="L380" s="4"/>
      <c r="M380" s="4"/>
      <c r="N380" s="4"/>
      <c r="P380" s="4"/>
      <c r="Q380" s="66"/>
      <c r="R380" s="4"/>
    </row>
    <row r="381" spans="1:18">
      <c r="A381" s="4">
        <v>356</v>
      </c>
      <c r="B381" s="66">
        <f t="shared" si="10"/>
        <v>20</v>
      </c>
      <c r="C381" s="66">
        <f t="shared" si="11"/>
        <v>16</v>
      </c>
      <c r="D381" s="5">
        <f>B381*Device!$C$2*10</f>
        <v>1</v>
      </c>
      <c r="E381" s="5">
        <f>C381*Device!$F$2*10000</f>
        <v>144</v>
      </c>
      <c r="F381" s="5">
        <f>INDEX(Phi_n!$B$3:$V$23,C381+1,B381+1)</f>
        <v>-0.55531862812547572</v>
      </c>
      <c r="G381" s="5">
        <f>INDEX(Phi_p!$B$3:$V$23,C381+1,B381+1)</f>
        <v>1.2106138644638459E-3</v>
      </c>
      <c r="H381" s="5">
        <f>INDEX(Psi!$B$3:$V$23,C381+1,B381+1)</f>
        <v>1.1128290250817473E-3</v>
      </c>
      <c r="I381" s="5">
        <f>INDEX(Phi_n!$B$43:$V$63,C381+1,B381+1)</f>
        <v>3.8135919374286289E-3</v>
      </c>
      <c r="J381" s="5">
        <f>INDEX(Phi_p!$B$43:$V$63,C381+1,B381+1)</f>
        <v>1.00381359193743</v>
      </c>
      <c r="L381" s="4"/>
      <c r="M381" s="4"/>
      <c r="N381" s="4"/>
      <c r="P381" s="4"/>
      <c r="Q381" s="66"/>
      <c r="R381" s="4"/>
    </row>
    <row r="382" spans="1:18">
      <c r="A382" s="4">
        <v>357</v>
      </c>
      <c r="B382" s="66">
        <f t="shared" si="10"/>
        <v>0</v>
      </c>
      <c r="C382" s="66">
        <f t="shared" si="11"/>
        <v>17</v>
      </c>
      <c r="D382" s="5">
        <f>B382*Device!$C$2*10</f>
        <v>0</v>
      </c>
      <c r="E382" s="5">
        <f>C382*Device!$F$2*10000</f>
        <v>153</v>
      </c>
      <c r="F382" s="5">
        <f>INDEX(Phi_n!$B$3:$V$23,C382+1,B382+1)</f>
        <v>-0.54860161765200288</v>
      </c>
      <c r="G382" s="5">
        <f>INDEX(Phi_p!$B$3:$V$23,C382+1,B382+1)</f>
        <v>8.7851226383639947E-4</v>
      </c>
      <c r="H382" s="5">
        <f>INDEX(Psi!$B$3:$V$23,C382+1,B382+1)</f>
        <v>8.0409092759110422E-4</v>
      </c>
      <c r="I382" s="5">
        <f>INDEX(Phi_n!$B$43:$V$63,C382+1,B382+1)</f>
        <v>2.9010991046641075E-3</v>
      </c>
      <c r="J382" s="5">
        <f>INDEX(Phi_p!$B$43:$V$63,C382+1,B382+1)</f>
        <v>1.0029010991046645</v>
      </c>
      <c r="L382" s="4"/>
      <c r="M382" s="4"/>
      <c r="N382" s="4"/>
      <c r="P382" s="4"/>
      <c r="Q382" s="66"/>
      <c r="R382" s="4"/>
    </row>
    <row r="383" spans="1:18">
      <c r="A383" s="4">
        <v>358</v>
      </c>
      <c r="B383" s="66">
        <f t="shared" si="10"/>
        <v>1</v>
      </c>
      <c r="C383" s="66">
        <f t="shared" si="11"/>
        <v>17</v>
      </c>
      <c r="D383" s="5">
        <f>B383*Device!$C$2*10</f>
        <v>0.05</v>
      </c>
      <c r="E383" s="5">
        <f>C383*Device!$F$2*10000</f>
        <v>153</v>
      </c>
      <c r="F383" s="5">
        <f>INDEX(Phi_n!$B$3:$V$23,C383+1,B383+1)</f>
        <v>-0.54901555544626812</v>
      </c>
      <c r="G383" s="5">
        <f>INDEX(Phi_p!$B$3:$V$23,C383+1,B383+1)</f>
        <v>1.2094272653651941E-3</v>
      </c>
      <c r="H383" s="5">
        <f>INDEX(Psi!$B$3:$V$23,C383+1,B383+1)</f>
        <v>1.1328263309919445E-3</v>
      </c>
      <c r="I383" s="5">
        <f>INDEX(Phi_n!$B$43:$V$63,C383+1,B383+1)</f>
        <v>2.9861911284098232E-3</v>
      </c>
      <c r="J383" s="5">
        <f>INDEX(Phi_p!$B$43:$V$63,C383+1,B383+1)</f>
        <v>1.0029861911284108</v>
      </c>
      <c r="L383" s="4"/>
      <c r="M383" s="4"/>
      <c r="N383" s="4"/>
      <c r="P383" s="4"/>
      <c r="Q383" s="66"/>
      <c r="R383" s="4"/>
    </row>
    <row r="384" spans="1:18">
      <c r="A384" s="4">
        <v>359</v>
      </c>
      <c r="B384" s="66">
        <f t="shared" si="10"/>
        <v>2</v>
      </c>
      <c r="C384" s="66">
        <f t="shared" si="11"/>
        <v>17</v>
      </c>
      <c r="D384" s="5">
        <f>B384*Device!$C$2*10</f>
        <v>0.1</v>
      </c>
      <c r="E384" s="5">
        <f>C384*Device!$F$2*10000</f>
        <v>153</v>
      </c>
      <c r="F384" s="5">
        <f>INDEX(Phi_n!$B$3:$V$23,C384+1,B384+1)</f>
        <v>-0.54974033403184941</v>
      </c>
      <c r="G384" s="5">
        <f>INDEX(Phi_p!$B$3:$V$23,C384+1,B384+1)</f>
        <v>2.5474285127092999E-3</v>
      </c>
      <c r="H384" s="5">
        <f>INDEX(Psi!$B$3:$V$23,C384+1,B384+1)</f>
        <v>2.4644541129504234E-3</v>
      </c>
      <c r="I384" s="5">
        <f>INDEX(Phi_n!$B$43:$V$63,C384+1,B384+1)</f>
        <v>3.2350541411979195E-3</v>
      </c>
      <c r="J384" s="5">
        <f>INDEX(Phi_p!$B$43:$V$63,C384+1,B384+1)</f>
        <v>1.0032350541411978</v>
      </c>
      <c r="L384" s="4"/>
      <c r="M384" s="4"/>
      <c r="N384" s="4"/>
      <c r="P384" s="4"/>
      <c r="Q384" s="66"/>
      <c r="R384" s="4"/>
    </row>
    <row r="385" spans="1:18">
      <c r="A385" s="4">
        <v>360</v>
      </c>
      <c r="B385" s="66">
        <f t="shared" si="10"/>
        <v>3</v>
      </c>
      <c r="C385" s="66">
        <f t="shared" si="11"/>
        <v>17</v>
      </c>
      <c r="D385" s="5">
        <f>B385*Device!$C$2*10</f>
        <v>0.15</v>
      </c>
      <c r="E385" s="5">
        <f>C385*Device!$F$2*10000</f>
        <v>153</v>
      </c>
      <c r="F385" s="5">
        <f>INDEX(Phi_n!$B$3:$V$23,C385+1,B385+1)</f>
        <v>-0.55033314567168168</v>
      </c>
      <c r="G385" s="5">
        <f>INDEX(Phi_p!$B$3:$V$23,C385+1,B385+1)</f>
        <v>3.7116682060756713E-3</v>
      </c>
      <c r="H385" s="5">
        <f>INDEX(Psi!$B$3:$V$23,C385+1,B385+1)</f>
        <v>3.6228505685353195E-3</v>
      </c>
      <c r="I385" s="5">
        <f>INDEX(Phi_n!$B$43:$V$63,C385+1,B385+1)</f>
        <v>3.4632677534978573E-3</v>
      </c>
      <c r="J385" s="5">
        <f>INDEX(Phi_p!$B$43:$V$63,C385+1,B385+1)</f>
        <v>1.0034632677534963</v>
      </c>
      <c r="L385" s="4"/>
      <c r="M385" s="4"/>
      <c r="N385" s="4"/>
      <c r="P385" s="4"/>
      <c r="Q385" s="66"/>
      <c r="R385" s="4"/>
    </row>
    <row r="386" spans="1:18">
      <c r="A386" s="4">
        <v>361</v>
      </c>
      <c r="B386" s="66">
        <f t="shared" si="10"/>
        <v>4</v>
      </c>
      <c r="C386" s="66">
        <f t="shared" si="11"/>
        <v>17</v>
      </c>
      <c r="D386" s="5">
        <f>B386*Device!$C$2*10</f>
        <v>0.2</v>
      </c>
      <c r="E386" s="5">
        <f>C386*Device!$F$2*10000</f>
        <v>153</v>
      </c>
      <c r="F386" s="5">
        <f>INDEX(Phi_n!$B$3:$V$23,C386+1,B386+1)</f>
        <v>-0.55083270981964805</v>
      </c>
      <c r="G386" s="5">
        <f>INDEX(Phi_p!$B$3:$V$23,C386+1,B386+1)</f>
        <v>4.5207806263696942E-3</v>
      </c>
      <c r="H386" s="5">
        <f>INDEX(Psi!$B$3:$V$23,C386+1,B386+1)</f>
        <v>4.4273464925784628E-3</v>
      </c>
      <c r="I386" s="5">
        <f>INDEX(Phi_n!$B$43:$V$63,C386+1,B386+1)</f>
        <v>3.6436064326504738E-3</v>
      </c>
      <c r="J386" s="5">
        <f>INDEX(Phi_p!$B$43:$V$63,C386+1,B386+1)</f>
        <v>1.0036436064326506</v>
      </c>
      <c r="L386" s="4"/>
      <c r="M386" s="4"/>
      <c r="N386" s="4"/>
      <c r="P386" s="4"/>
      <c r="Q386" s="66"/>
      <c r="R386" s="4"/>
    </row>
    <row r="387" spans="1:18">
      <c r="A387" s="4">
        <v>362</v>
      </c>
      <c r="B387" s="66">
        <f t="shared" si="10"/>
        <v>5</v>
      </c>
      <c r="C387" s="66">
        <f t="shared" si="11"/>
        <v>17</v>
      </c>
      <c r="D387" s="5">
        <f>B387*Device!$C$2*10</f>
        <v>0.25</v>
      </c>
      <c r="E387" s="5">
        <f>C387*Device!$F$2*10000</f>
        <v>153</v>
      </c>
      <c r="F387" s="5">
        <f>INDEX(Phi_n!$B$3:$V$23,C387+1,B387+1)</f>
        <v>-0.55126465138361291</v>
      </c>
      <c r="G387" s="5">
        <f>INDEX(Phi_p!$B$3:$V$23,C387+1,B387+1)</f>
        <v>5.1752575976808084E-3</v>
      </c>
      <c r="H387" s="5">
        <f>INDEX(Psi!$B$3:$V$23,C387+1,B387+1)</f>
        <v>5.0778102786513558E-3</v>
      </c>
      <c r="I387" s="5">
        <f>INDEX(Phi_n!$B$43:$V$63,C387+1,B387+1)</f>
        <v>3.8004037205389574E-3</v>
      </c>
      <c r="J387" s="5">
        <f>INDEX(Phi_p!$B$43:$V$63,C387+1,B387+1)</f>
        <v>1.0038004037205384</v>
      </c>
      <c r="L387" s="4"/>
      <c r="M387" s="4"/>
      <c r="N387" s="4"/>
      <c r="P387" s="4"/>
      <c r="Q387" s="66"/>
      <c r="R387" s="4"/>
    </row>
    <row r="388" spans="1:18">
      <c r="A388" s="4">
        <v>363</v>
      </c>
      <c r="B388" s="66">
        <f t="shared" si="10"/>
        <v>6</v>
      </c>
      <c r="C388" s="66">
        <f t="shared" si="11"/>
        <v>17</v>
      </c>
      <c r="D388" s="5">
        <f>B388*Device!$C$2*10</f>
        <v>0.3</v>
      </c>
      <c r="E388" s="5">
        <f>C388*Device!$F$2*10000</f>
        <v>153</v>
      </c>
      <c r="F388" s="5">
        <f>INDEX(Phi_n!$B$3:$V$23,C388+1,B388+1)</f>
        <v>-0.55166097405861547</v>
      </c>
      <c r="G388" s="5">
        <f>INDEX(Phi_p!$B$3:$V$23,C388+1,B388+1)</f>
        <v>5.6769377451812778E-3</v>
      </c>
      <c r="H388" s="5">
        <f>INDEX(Psi!$B$3:$V$23,C388+1,B388+1)</f>
        <v>5.5760441956084483E-3</v>
      </c>
      <c r="I388" s="5">
        <f>INDEX(Phi_n!$B$43:$V$63,C388+1,B388+1)</f>
        <v>3.9350693355621651E-3</v>
      </c>
      <c r="J388" s="5">
        <f>INDEX(Phi_p!$B$43:$V$63,C388+1,B388+1)</f>
        <v>1.0039350693355615</v>
      </c>
      <c r="L388" s="4"/>
      <c r="M388" s="4"/>
      <c r="N388" s="4"/>
      <c r="P388" s="4"/>
      <c r="Q388" s="66"/>
      <c r="R388" s="4"/>
    </row>
    <row r="389" spans="1:18">
      <c r="A389" s="4">
        <v>364</v>
      </c>
      <c r="B389" s="66">
        <f t="shared" si="10"/>
        <v>7</v>
      </c>
      <c r="C389" s="66">
        <f t="shared" si="11"/>
        <v>17</v>
      </c>
      <c r="D389" s="5">
        <f>B389*Device!$C$2*10</f>
        <v>0.35000000000000003</v>
      </c>
      <c r="E389" s="5">
        <f>C389*Device!$F$2*10000</f>
        <v>153</v>
      </c>
      <c r="F389" s="5">
        <f>INDEX(Phi_n!$B$3:$V$23,C389+1,B389+1)</f>
        <v>-0.55203464117603496</v>
      </c>
      <c r="G389" s="5">
        <f>INDEX(Phi_p!$B$3:$V$23,C389+1,B389+1)</f>
        <v>6.0710523925212893E-3</v>
      </c>
      <c r="H389" s="5">
        <f>INDEX(Psi!$B$3:$V$23,C389+1,B389+1)</f>
        <v>5.9671164551560844E-3</v>
      </c>
      <c r="I389" s="5">
        <f>INDEX(Phi_n!$B$43:$V$63,C389+1,B389+1)</f>
        <v>4.0539693225474707E-3</v>
      </c>
      <c r="J389" s="5">
        <f>INDEX(Phi_p!$B$43:$V$63,C389+1,B389+1)</f>
        <v>1.0040539693225492</v>
      </c>
      <c r="L389" s="4"/>
      <c r="M389" s="4"/>
      <c r="N389" s="4"/>
      <c r="P389" s="4"/>
      <c r="Q389" s="66"/>
      <c r="R389" s="4"/>
    </row>
    <row r="390" spans="1:18">
      <c r="A390" s="4">
        <v>365</v>
      </c>
      <c r="B390" s="66">
        <f t="shared" si="10"/>
        <v>8</v>
      </c>
      <c r="C390" s="66">
        <f t="shared" si="11"/>
        <v>17</v>
      </c>
      <c r="D390" s="5">
        <f>B390*Device!$C$2*10</f>
        <v>0.4</v>
      </c>
      <c r="E390" s="5">
        <f>C390*Device!$F$2*10000</f>
        <v>153</v>
      </c>
      <c r="F390" s="5">
        <f>INDEX(Phi_n!$B$3:$V$23,C390+1,B390+1)</f>
        <v>-0.5524024038881743</v>
      </c>
      <c r="G390" s="5">
        <f>INDEX(Phi_p!$B$3:$V$23,C390+1,B390+1)</f>
        <v>6.3433389313470642E-3</v>
      </c>
      <c r="H390" s="5">
        <f>INDEX(Psi!$B$3:$V$23,C390+1,B390+1)</f>
        <v>6.2367971870945366E-3</v>
      </c>
      <c r="I390" s="5">
        <f>INDEX(Phi_n!$B$43:$V$63,C390+1,B390+1)</f>
        <v>4.1558184251479779E-3</v>
      </c>
      <c r="J390" s="5">
        <f>INDEX(Phi_p!$B$43:$V$63,C390+1,B390+1)</f>
        <v>1.0041558184251498</v>
      </c>
      <c r="L390" s="4"/>
      <c r="M390" s="4"/>
      <c r="N390" s="4"/>
      <c r="P390" s="4"/>
      <c r="Q390" s="66"/>
      <c r="R390" s="4"/>
    </row>
    <row r="391" spans="1:18">
      <c r="A391" s="4">
        <v>366</v>
      </c>
      <c r="B391" s="66">
        <f t="shared" si="10"/>
        <v>9</v>
      </c>
      <c r="C391" s="66">
        <f t="shared" si="11"/>
        <v>17</v>
      </c>
      <c r="D391" s="5">
        <f>B391*Device!$C$2*10</f>
        <v>0.44999999999999996</v>
      </c>
      <c r="E391" s="5">
        <f>C391*Device!$F$2*10000</f>
        <v>153</v>
      </c>
      <c r="F391" s="5">
        <f>INDEX(Phi_n!$B$3:$V$23,C391+1,B391+1)</f>
        <v>-0.55276689048047889</v>
      </c>
      <c r="G391" s="5">
        <f>INDEX(Phi_p!$B$3:$V$23,C391+1,B391+1)</f>
        <v>6.5144154438281469E-3</v>
      </c>
      <c r="H391" s="5">
        <f>INDEX(Psi!$B$3:$V$23,C391+1,B391+1)</f>
        <v>6.4056434636835134E-3</v>
      </c>
      <c r="I391" s="5">
        <f>INDEX(Phi_n!$B$43:$V$63,C391+1,B391+1)</f>
        <v>4.2429963760941547E-3</v>
      </c>
      <c r="J391" s="5">
        <f>INDEX(Phi_p!$B$43:$V$63,C391+1,B391+1)</f>
        <v>1.0042429963760955</v>
      </c>
      <c r="L391" s="4"/>
      <c r="M391" s="4"/>
      <c r="N391" s="4"/>
      <c r="P391" s="4"/>
      <c r="Q391" s="66"/>
      <c r="R391" s="4"/>
    </row>
    <row r="392" spans="1:18">
      <c r="A392" s="4">
        <v>367</v>
      </c>
      <c r="B392" s="66">
        <f t="shared" si="10"/>
        <v>10</v>
      </c>
      <c r="C392" s="66">
        <f t="shared" si="11"/>
        <v>17</v>
      </c>
      <c r="D392" s="5">
        <f>B392*Device!$C$2*10</f>
        <v>0.5</v>
      </c>
      <c r="E392" s="5">
        <f>C392*Device!$F$2*10000</f>
        <v>153</v>
      </c>
      <c r="F392" s="5">
        <f>INDEX(Phi_n!$B$3:$V$23,C392+1,B392+1)</f>
        <v>-0.55313481041868573</v>
      </c>
      <c r="G392" s="5">
        <f>INDEX(Phi_p!$B$3:$V$23,C392+1,B392+1)</f>
        <v>6.569789292140262E-3</v>
      </c>
      <c r="H392" s="5">
        <f>INDEX(Psi!$B$3:$V$23,C392+1,B392+1)</f>
        <v>6.45922182556665E-3</v>
      </c>
      <c r="I392" s="5">
        <f>INDEX(Phi_n!$B$43:$V$63,C392+1,B392+1)</f>
        <v>4.3131858538203414E-3</v>
      </c>
      <c r="J392" s="5">
        <f>INDEX(Phi_p!$B$43:$V$63,C392+1,B392+1)</f>
        <v>1.0043131858538217</v>
      </c>
      <c r="L392" s="4"/>
      <c r="M392" s="4"/>
      <c r="N392" s="4"/>
      <c r="P392" s="4"/>
      <c r="Q392" s="66"/>
      <c r="R392" s="4"/>
    </row>
    <row r="393" spans="1:18">
      <c r="A393" s="4">
        <v>368</v>
      </c>
      <c r="B393" s="66">
        <f t="shared" si="10"/>
        <v>11</v>
      </c>
      <c r="C393" s="66">
        <f t="shared" si="11"/>
        <v>17</v>
      </c>
      <c r="D393" s="5">
        <f>B393*Device!$C$2*10</f>
        <v>0.55000000000000004</v>
      </c>
      <c r="E393" s="5">
        <f>C393*Device!$F$2*10000</f>
        <v>153</v>
      </c>
      <c r="F393" s="5">
        <f>INDEX(Phi_n!$B$3:$V$23,C393+1,B393+1)</f>
        <v>-0.55350283103323428</v>
      </c>
      <c r="G393" s="5">
        <f>INDEX(Phi_p!$B$3:$V$23,C393+1,B393+1)</f>
        <v>6.5247567336138871E-3</v>
      </c>
      <c r="H393" s="5">
        <f>INDEX(Psi!$B$3:$V$23,C393+1,B393+1)</f>
        <v>6.412799467632381E-3</v>
      </c>
      <c r="I393" s="5">
        <f>INDEX(Phi_n!$B$43:$V$63,C393+1,B393+1)</f>
        <v>4.3675195099954888E-3</v>
      </c>
      <c r="J393" s="5">
        <f>INDEX(Phi_p!$B$43:$V$63,C393+1,B393+1)</f>
        <v>1.0043675195099961</v>
      </c>
      <c r="L393" s="4"/>
      <c r="M393" s="4"/>
      <c r="N393" s="4"/>
      <c r="P393" s="4"/>
      <c r="Q393" s="66"/>
      <c r="R393" s="4"/>
    </row>
    <row r="394" spans="1:18">
      <c r="A394" s="4">
        <v>369</v>
      </c>
      <c r="B394" s="66">
        <f t="shared" si="10"/>
        <v>12</v>
      </c>
      <c r="C394" s="66">
        <f t="shared" si="11"/>
        <v>17</v>
      </c>
      <c r="D394" s="5">
        <f>B394*Device!$C$2*10</f>
        <v>0.6</v>
      </c>
      <c r="E394" s="5">
        <f>C394*Device!$F$2*10000</f>
        <v>153</v>
      </c>
      <c r="F394" s="5">
        <f>INDEX(Phi_n!$B$3:$V$23,C394+1,B394+1)</f>
        <v>-0.55387256032956012</v>
      </c>
      <c r="G394" s="5">
        <f>INDEX(Phi_p!$B$3:$V$23,C394+1,B394+1)</f>
        <v>6.3641709001963139E-3</v>
      </c>
      <c r="H394" s="5">
        <f>INDEX(Psi!$B$3:$V$23,C394+1,B394+1)</f>
        <v>6.2513044580147798E-3</v>
      </c>
      <c r="I394" s="5">
        <f>INDEX(Phi_n!$B$43:$V$63,C394+1,B394+1)</f>
        <v>4.4030649830696595E-3</v>
      </c>
      <c r="J394" s="5">
        <f>INDEX(Phi_p!$B$43:$V$63,C394+1,B394+1)</f>
        <v>1.0044030649830684</v>
      </c>
      <c r="L394" s="4"/>
      <c r="M394" s="4"/>
      <c r="N394" s="4"/>
      <c r="P394" s="4"/>
      <c r="Q394" s="66"/>
      <c r="R394" s="4"/>
    </row>
    <row r="395" spans="1:18">
      <c r="A395" s="4">
        <v>370</v>
      </c>
      <c r="B395" s="66">
        <f t="shared" si="10"/>
        <v>13</v>
      </c>
      <c r="C395" s="66">
        <f t="shared" si="11"/>
        <v>17</v>
      </c>
      <c r="D395" s="5">
        <f>B395*Device!$C$2*10</f>
        <v>0.65</v>
      </c>
      <c r="E395" s="5">
        <f>C395*Device!$F$2*10000</f>
        <v>153</v>
      </c>
      <c r="F395" s="5">
        <f>INDEX(Phi_n!$B$3:$V$23,C395+1,B395+1)</f>
        <v>-0.55423638020992738</v>
      </c>
      <c r="G395" s="5">
        <f>INDEX(Phi_p!$B$3:$V$23,C395+1,B395+1)</f>
        <v>6.1027630114349049E-3</v>
      </c>
      <c r="H395" s="5">
        <f>INDEX(Psi!$B$3:$V$23,C395+1,B395+1)</f>
        <v>5.9894486983946256E-3</v>
      </c>
      <c r="I395" s="5">
        <f>INDEX(Phi_n!$B$43:$V$63,C395+1,B395+1)</f>
        <v>4.4205755624571958E-3</v>
      </c>
      <c r="J395" s="5">
        <f>INDEX(Phi_p!$B$43:$V$63,C395+1,B395+1)</f>
        <v>1.004420575562458</v>
      </c>
      <c r="L395" s="4"/>
      <c r="M395" s="4"/>
      <c r="N395" s="4"/>
      <c r="P395" s="4"/>
      <c r="Q395" s="66"/>
      <c r="R395" s="4"/>
    </row>
    <row r="396" spans="1:18">
      <c r="A396" s="4">
        <v>371</v>
      </c>
      <c r="B396" s="66">
        <f t="shared" si="10"/>
        <v>14</v>
      </c>
      <c r="C396" s="66">
        <f t="shared" si="11"/>
        <v>17</v>
      </c>
      <c r="D396" s="5">
        <f>B396*Device!$C$2*10</f>
        <v>0.70000000000000007</v>
      </c>
      <c r="E396" s="5">
        <f>C396*Device!$F$2*10000</f>
        <v>153</v>
      </c>
      <c r="F396" s="5">
        <f>INDEX(Phi_n!$B$3:$V$23,C396+1,B396+1)</f>
        <v>-0.55459156116317043</v>
      </c>
      <c r="G396" s="5">
        <f>INDEX(Phi_p!$B$3:$V$23,C396+1,B396+1)</f>
        <v>5.7197020525564402E-3</v>
      </c>
      <c r="H396" s="5">
        <f>INDEX(Psi!$B$3:$V$23,C396+1,B396+1)</f>
        <v>5.6065098397053044E-3</v>
      </c>
      <c r="I396" s="5">
        <f>INDEX(Phi_n!$B$43:$V$63,C396+1,B396+1)</f>
        <v>4.4158017340877494E-3</v>
      </c>
      <c r="J396" s="5">
        <f>INDEX(Phi_p!$B$43:$V$63,C396+1,B396+1)</f>
        <v>1.0044158017340885</v>
      </c>
      <c r="L396" s="4"/>
      <c r="M396" s="4"/>
      <c r="N396" s="4"/>
      <c r="P396" s="4"/>
      <c r="Q396" s="66"/>
      <c r="R396" s="4"/>
    </row>
    <row r="397" spans="1:18">
      <c r="A397" s="4">
        <v>372</v>
      </c>
      <c r="B397" s="66">
        <f t="shared" si="10"/>
        <v>15</v>
      </c>
      <c r="C397" s="66">
        <f t="shared" si="11"/>
        <v>17</v>
      </c>
      <c r="D397" s="5">
        <f>B397*Device!$C$2*10</f>
        <v>0.75</v>
      </c>
      <c r="E397" s="5">
        <f>C397*Device!$F$2*10000</f>
        <v>153</v>
      </c>
      <c r="F397" s="5">
        <f>INDEX(Phi_n!$B$3:$V$23,C397+1,B397+1)</f>
        <v>-0.55492336976393986</v>
      </c>
      <c r="G397" s="5">
        <f>INDEX(Phi_p!$B$3:$V$23,C397+1,B397+1)</f>
        <v>5.2292261191871792E-3</v>
      </c>
      <c r="H397" s="5">
        <f>INDEX(Psi!$B$3:$V$23,C397+1,B397+1)</f>
        <v>5.1167263037754764E-3</v>
      </c>
      <c r="I397" s="5">
        <f>INDEX(Phi_n!$B$43:$V$63,C397+1,B397+1)</f>
        <v>4.388731062333168E-3</v>
      </c>
      <c r="J397" s="5">
        <f>INDEX(Phi_p!$B$43:$V$63,C397+1,B397+1)</f>
        <v>1.0043887310623352</v>
      </c>
      <c r="L397" s="4"/>
      <c r="M397" s="4"/>
      <c r="N397" s="4"/>
      <c r="P397" s="4"/>
      <c r="Q397" s="66"/>
      <c r="R397" s="4"/>
    </row>
    <row r="398" spans="1:18">
      <c r="A398" s="4">
        <v>373</v>
      </c>
      <c r="B398" s="66">
        <f t="shared" si="10"/>
        <v>16</v>
      </c>
      <c r="C398" s="66">
        <f t="shared" si="11"/>
        <v>17</v>
      </c>
      <c r="D398" s="5">
        <f>B398*Device!$C$2*10</f>
        <v>0.8</v>
      </c>
      <c r="E398" s="5">
        <f>C398*Device!$F$2*10000</f>
        <v>153</v>
      </c>
      <c r="F398" s="5">
        <f>INDEX(Phi_n!$B$3:$V$23,C398+1,B398+1)</f>
        <v>-0.555220351043339</v>
      </c>
      <c r="G398" s="5">
        <f>INDEX(Phi_p!$B$3:$V$23,C398+1,B398+1)</f>
        <v>4.5844086931067628E-3</v>
      </c>
      <c r="H398" s="5">
        <f>INDEX(Psi!$B$3:$V$23,C398+1,B398+1)</f>
        <v>4.4734120872054481E-3</v>
      </c>
      <c r="I398" s="5">
        <f>INDEX(Phi_n!$B$43:$V$63,C398+1,B398+1)</f>
        <v>4.3299625718095404E-3</v>
      </c>
      <c r="J398" s="5">
        <f>INDEX(Phi_p!$B$43:$V$63,C398+1,B398+1)</f>
        <v>1.0043299625718098</v>
      </c>
      <c r="L398" s="4"/>
      <c r="M398" s="4"/>
      <c r="N398" s="4"/>
      <c r="P398" s="4"/>
      <c r="Q398" s="66"/>
      <c r="R398" s="4"/>
    </row>
    <row r="399" spans="1:18">
      <c r="A399" s="4">
        <v>374</v>
      </c>
      <c r="B399" s="66">
        <f t="shared" si="10"/>
        <v>17</v>
      </c>
      <c r="C399" s="66">
        <f t="shared" si="11"/>
        <v>17</v>
      </c>
      <c r="D399" s="5">
        <f>B399*Device!$C$2*10</f>
        <v>0.85000000000000009</v>
      </c>
      <c r="E399" s="5">
        <f>C399*Device!$F$2*10000</f>
        <v>153</v>
      </c>
      <c r="F399" s="5">
        <f>INDEX(Phi_n!$B$3:$V$23,C399+1,B399+1)</f>
        <v>-0.55544800257653104</v>
      </c>
      <c r="G399" s="5">
        <f>INDEX(Phi_p!$B$3:$V$23,C399+1,B399+1)</f>
        <v>3.7813494952220325E-3</v>
      </c>
      <c r="H399" s="5">
        <f>INDEX(Psi!$B$3:$V$23,C399+1,B399+1)</f>
        <v>3.672795882072834E-3</v>
      </c>
      <c r="I399" s="5">
        <f>INDEX(Phi_n!$B$43:$V$63,C399+1,B399+1)</f>
        <v>4.2344602689005917E-3</v>
      </c>
      <c r="J399" s="5">
        <f>INDEX(Phi_p!$B$43:$V$63,C399+1,B399+1)</f>
        <v>1.0042344602689008</v>
      </c>
      <c r="L399" s="4"/>
      <c r="M399" s="4"/>
      <c r="N399" s="4"/>
      <c r="P399" s="4"/>
      <c r="Q399" s="66"/>
      <c r="R399" s="4"/>
    </row>
    <row r="400" spans="1:18">
      <c r="A400" s="4">
        <v>375</v>
      </c>
      <c r="B400" s="66">
        <f t="shared" si="10"/>
        <v>18</v>
      </c>
      <c r="C400" s="66">
        <f t="shared" si="11"/>
        <v>17</v>
      </c>
      <c r="D400" s="5">
        <f>B400*Device!$C$2*10</f>
        <v>0.89999999999999991</v>
      </c>
      <c r="E400" s="5">
        <f>C400*Device!$F$2*10000</f>
        <v>153</v>
      </c>
      <c r="F400" s="5">
        <f>INDEX(Phi_n!$B$3:$V$23,C400+1,B400+1)</f>
        <v>-0.55555623676722654</v>
      </c>
      <c r="G400" s="5">
        <f>INDEX(Phi_p!$B$3:$V$23,C400+1,B400+1)</f>
        <v>2.6100799168074533E-3</v>
      </c>
      <c r="H400" s="5">
        <f>INDEX(Psi!$B$3:$V$23,C400+1,B400+1)</f>
        <v>2.50589990740529E-3</v>
      </c>
      <c r="I400" s="5">
        <f>INDEX(Phi_n!$B$43:$V$63,C400+1,B400+1)</f>
        <v>4.063508546433516E-3</v>
      </c>
      <c r="J400" s="5">
        <f>INDEX(Phi_p!$B$43:$V$63,C400+1,B400+1)</f>
        <v>1.0040635085464342</v>
      </c>
      <c r="L400" s="4"/>
      <c r="M400" s="4"/>
      <c r="N400" s="4"/>
      <c r="P400" s="4"/>
      <c r="Q400" s="66"/>
      <c r="R400" s="4"/>
    </row>
    <row r="401" spans="1:18">
      <c r="A401" s="4">
        <v>376</v>
      </c>
      <c r="B401" s="66">
        <f t="shared" si="10"/>
        <v>19</v>
      </c>
      <c r="C401" s="66">
        <f t="shared" si="11"/>
        <v>17</v>
      </c>
      <c r="D401" s="5">
        <f>B401*Device!$C$2*10</f>
        <v>0.95</v>
      </c>
      <c r="E401" s="5">
        <f>C401*Device!$F$2*10000</f>
        <v>153</v>
      </c>
      <c r="F401" s="5">
        <f>INDEX(Phi_n!$B$3:$V$23,C401+1,B401+1)</f>
        <v>-0.55542794462164025</v>
      </c>
      <c r="G401" s="5">
        <f>INDEX(Phi_p!$B$3:$V$23,C401+1,B401+1)</f>
        <v>1.2505375252372512E-3</v>
      </c>
      <c r="H401" s="5">
        <f>INDEX(Psi!$B$3:$V$23,C401+1,B401+1)</f>
        <v>1.152186227753976E-3</v>
      </c>
      <c r="I401" s="5">
        <f>INDEX(Phi_n!$B$43:$V$63,C401+1,B401+1)</f>
        <v>3.8357260211270231E-3</v>
      </c>
      <c r="J401" s="5">
        <f>INDEX(Phi_p!$B$43:$V$63,C401+1,B401+1)</f>
        <v>1.0038357260211264</v>
      </c>
      <c r="L401" s="4"/>
      <c r="M401" s="4"/>
      <c r="N401" s="4"/>
      <c r="P401" s="4"/>
      <c r="Q401" s="66"/>
      <c r="R401" s="4"/>
    </row>
    <row r="402" spans="1:18">
      <c r="A402" s="4">
        <v>377</v>
      </c>
      <c r="B402" s="66">
        <f t="shared" si="10"/>
        <v>20</v>
      </c>
      <c r="C402" s="66">
        <f t="shared" si="11"/>
        <v>17</v>
      </c>
      <c r="D402" s="5">
        <f>B402*Device!$C$2*10</f>
        <v>1</v>
      </c>
      <c r="E402" s="5">
        <f>C402*Device!$F$2*10000</f>
        <v>153</v>
      </c>
      <c r="F402" s="5">
        <f>INDEX(Phi_n!$B$3:$V$23,C402+1,B402+1)</f>
        <v>-0.55526975350216845</v>
      </c>
      <c r="G402" s="5">
        <f>INDEX(Phi_p!$B$3:$V$23,C402+1,B402+1)</f>
        <v>9.1502339153236951E-4</v>
      </c>
      <c r="H402" s="5">
        <f>INDEX(Psi!$B$3:$V$23,C402+1,B402+1)</f>
        <v>8.1853365409133999E-4</v>
      </c>
      <c r="I402" s="5">
        <f>INDEX(Phi_n!$B$43:$V$63,C402+1,B402+1)</f>
        <v>3.7629882720855365E-3</v>
      </c>
      <c r="J402" s="5">
        <f>INDEX(Phi_p!$B$43:$V$63,C402+1,B402+1)</f>
        <v>1.0037629882720858</v>
      </c>
      <c r="L402" s="4"/>
      <c r="M402" s="4"/>
      <c r="N402" s="4"/>
      <c r="P402" s="4"/>
      <c r="Q402" s="66"/>
      <c r="R402" s="4"/>
    </row>
    <row r="403" spans="1:18">
      <c r="A403" s="4">
        <v>378</v>
      </c>
      <c r="B403" s="66">
        <f t="shared" si="10"/>
        <v>0</v>
      </c>
      <c r="C403" s="66">
        <f t="shared" si="11"/>
        <v>18</v>
      </c>
      <c r="D403" s="5">
        <f>B403*Device!$C$2*10</f>
        <v>0</v>
      </c>
      <c r="E403" s="5">
        <f>C403*Device!$F$2*10000</f>
        <v>162</v>
      </c>
      <c r="F403" s="5">
        <f>INDEX(Phi_n!$B$3:$V$23,C403+1,B403+1)</f>
        <v>-0.54855447419036685</v>
      </c>
      <c r="G403" s="5">
        <f>INDEX(Phi_p!$B$3:$V$23,C403+1,B403+1)</f>
        <v>5.8272302688983275E-4</v>
      </c>
      <c r="H403" s="5">
        <f>INDEX(Psi!$B$3:$V$23,C403+1,B403+1)</f>
        <v>5.092843167619366E-4</v>
      </c>
      <c r="I403" s="5">
        <f>INDEX(Phi_n!$B$43:$V$63,C403+1,B403+1)</f>
        <v>2.8627395107964637E-3</v>
      </c>
      <c r="J403" s="5">
        <f>INDEX(Phi_p!$B$43:$V$63,C403+1,B403+1)</f>
        <v>1.0028627395107956</v>
      </c>
      <c r="L403" s="4"/>
      <c r="M403" s="4"/>
      <c r="N403" s="4"/>
      <c r="P403" s="4"/>
      <c r="Q403" s="66"/>
      <c r="R403" s="4"/>
    </row>
    <row r="404" spans="1:18">
      <c r="A404" s="4">
        <v>379</v>
      </c>
      <c r="B404" s="66">
        <f t="shared" si="10"/>
        <v>1</v>
      </c>
      <c r="C404" s="66">
        <f t="shared" si="11"/>
        <v>18</v>
      </c>
      <c r="D404" s="5">
        <f>B404*Device!$C$2*10</f>
        <v>0.05</v>
      </c>
      <c r="E404" s="5">
        <f>C404*Device!$F$2*10000</f>
        <v>162</v>
      </c>
      <c r="F404" s="5">
        <f>INDEX(Phi_n!$B$3:$V$23,C404+1,B404+1)</f>
        <v>-0.54902432452414385</v>
      </c>
      <c r="G404" s="5">
        <f>INDEX(Phi_p!$B$3:$V$23,C404+1,B404+1)</f>
        <v>8.7458990984498933E-4</v>
      </c>
      <c r="H404" s="5">
        <f>INDEX(Psi!$B$3:$V$23,C404+1,B404+1)</f>
        <v>7.9895083405741427E-4</v>
      </c>
      <c r="I404" s="5">
        <f>INDEX(Phi_n!$B$43:$V$63,C404+1,B404+1)</f>
        <v>2.9486390529234077E-3</v>
      </c>
      <c r="J404" s="5">
        <f>INDEX(Phi_p!$B$43:$V$63,C404+1,B404+1)</f>
        <v>1.0029486390529263</v>
      </c>
      <c r="L404" s="4"/>
      <c r="M404" s="4"/>
      <c r="N404" s="4"/>
      <c r="P404" s="4"/>
      <c r="Q404" s="66"/>
      <c r="R404" s="4"/>
    </row>
    <row r="405" spans="1:18">
      <c r="A405" s="4">
        <v>380</v>
      </c>
      <c r="B405" s="66">
        <f t="shared" si="10"/>
        <v>2</v>
      </c>
      <c r="C405" s="66">
        <f t="shared" si="11"/>
        <v>18</v>
      </c>
      <c r="D405" s="5">
        <f>B405*Device!$C$2*10</f>
        <v>0.1</v>
      </c>
      <c r="E405" s="5">
        <f>C405*Device!$F$2*10000</f>
        <v>162</v>
      </c>
      <c r="F405" s="5">
        <f>INDEX(Phi_n!$B$3:$V$23,C405+1,B405+1)</f>
        <v>-0.54979679993969444</v>
      </c>
      <c r="G405" s="5">
        <f>INDEX(Phi_p!$B$3:$V$23,C405+1,B405+1)</f>
        <v>2.454388525360601E-3</v>
      </c>
      <c r="H405" s="5">
        <f>INDEX(Psi!$B$3:$V$23,C405+1,B405+1)</f>
        <v>2.3715316012742908E-3</v>
      </c>
      <c r="I405" s="5">
        <f>INDEX(Phi_n!$B$43:$V$63,C405+1,B405+1)</f>
        <v>3.2304665412266464E-3</v>
      </c>
      <c r="J405" s="5">
        <f>INDEX(Phi_p!$B$43:$V$63,C405+1,B405+1)</f>
        <v>1.0032304665412286</v>
      </c>
      <c r="L405" s="4"/>
      <c r="M405" s="4"/>
      <c r="N405" s="4"/>
      <c r="P405" s="4"/>
      <c r="Q405" s="66"/>
      <c r="R405" s="4"/>
    </row>
    <row r="406" spans="1:18">
      <c r="A406" s="4">
        <v>381</v>
      </c>
      <c r="B406" s="66">
        <f t="shared" si="10"/>
        <v>3</v>
      </c>
      <c r="C406" s="66">
        <f t="shared" si="11"/>
        <v>18</v>
      </c>
      <c r="D406" s="5">
        <f>B406*Device!$C$2*10</f>
        <v>0.15</v>
      </c>
      <c r="E406" s="5">
        <f>C406*Device!$F$2*10000</f>
        <v>162</v>
      </c>
      <c r="F406" s="5">
        <f>INDEX(Phi_n!$B$3:$V$23,C406+1,B406+1)</f>
        <v>-0.55038582999746777</v>
      </c>
      <c r="G406" s="5">
        <f>INDEX(Phi_p!$B$3:$V$23,C406+1,B406+1)</f>
        <v>3.6905224021910503E-3</v>
      </c>
      <c r="H406" s="5">
        <f>INDEX(Psi!$B$3:$V$23,C406+1,B406+1)</f>
        <v>3.6015962237346544E-3</v>
      </c>
      <c r="I406" s="5">
        <f>INDEX(Phi_n!$B$43:$V$63,C406+1,B406+1)</f>
        <v>3.4675074207763811E-3</v>
      </c>
      <c r="J406" s="5">
        <f>INDEX(Phi_p!$B$43:$V$63,C406+1,B406+1)</f>
        <v>1.0034675074207777</v>
      </c>
      <c r="L406" s="4"/>
      <c r="M406" s="4"/>
      <c r="N406" s="4"/>
      <c r="P406" s="4"/>
      <c r="Q406" s="66"/>
      <c r="R406" s="4"/>
    </row>
    <row r="407" spans="1:18">
      <c r="A407" s="4">
        <v>382</v>
      </c>
      <c r="B407" s="66">
        <f t="shared" si="10"/>
        <v>4</v>
      </c>
      <c r="C407" s="66">
        <f t="shared" si="11"/>
        <v>18</v>
      </c>
      <c r="D407" s="5">
        <f>B407*Device!$C$2*10</f>
        <v>0.2</v>
      </c>
      <c r="E407" s="5">
        <f>C407*Device!$F$2*10000</f>
        <v>162</v>
      </c>
      <c r="F407" s="5">
        <f>INDEX(Phi_n!$B$3:$V$23,C407+1,B407+1)</f>
        <v>-0.55088234405611181</v>
      </c>
      <c r="G407" s="5">
        <f>INDEX(Phi_p!$B$3:$V$23,C407+1,B407+1)</f>
        <v>4.5039211237155796E-3</v>
      </c>
      <c r="H407" s="5">
        <f>INDEX(Psi!$B$3:$V$23,C407+1,B407+1)</f>
        <v>4.4103683607868982E-3</v>
      </c>
      <c r="I407" s="5">
        <f>INDEX(Phi_n!$B$43:$V$63,C407+1,B407+1)</f>
        <v>3.6482409850144421E-3</v>
      </c>
      <c r="J407" s="5">
        <f>INDEX(Phi_p!$B$43:$V$63,C407+1,B407+1)</f>
        <v>1.0036482409850147</v>
      </c>
      <c r="L407" s="4"/>
      <c r="M407" s="4"/>
      <c r="N407" s="4"/>
      <c r="P407" s="4"/>
      <c r="Q407" s="66"/>
      <c r="R407" s="4"/>
    </row>
    <row r="408" spans="1:18">
      <c r="A408" s="4">
        <v>383</v>
      </c>
      <c r="B408" s="66">
        <f t="shared" si="10"/>
        <v>5</v>
      </c>
      <c r="C408" s="66">
        <f t="shared" si="11"/>
        <v>18</v>
      </c>
      <c r="D408" s="5">
        <f>B408*Device!$C$2*10</f>
        <v>0.25</v>
      </c>
      <c r="E408" s="5">
        <f>C408*Device!$F$2*10000</f>
        <v>162</v>
      </c>
      <c r="F408" s="5">
        <f>INDEX(Phi_n!$B$3:$V$23,C408+1,B408+1)</f>
        <v>-0.55131074684861681</v>
      </c>
      <c r="G408" s="5">
        <f>INDEX(Phi_p!$B$3:$V$23,C408+1,B408+1)</f>
        <v>5.1661408809620382E-3</v>
      </c>
      <c r="H408" s="5">
        <f>INDEX(Psi!$B$3:$V$23,C408+1,B408+1)</f>
        <v>5.0685539885808812E-3</v>
      </c>
      <c r="I408" s="5">
        <f>INDEX(Phi_n!$B$43:$V$63,C408+1,B408+1)</f>
        <v>3.8058573666028329E-3</v>
      </c>
      <c r="J408" s="5">
        <f>INDEX(Phi_p!$B$43:$V$63,C408+1,B408+1)</f>
        <v>1.0038058573666027</v>
      </c>
      <c r="L408" s="4"/>
      <c r="M408" s="4"/>
      <c r="N408" s="4"/>
      <c r="P408" s="4"/>
      <c r="Q408" s="66"/>
      <c r="R408" s="4"/>
    </row>
    <row r="409" spans="1:18">
      <c r="A409" s="4">
        <v>384</v>
      </c>
      <c r="B409" s="66">
        <f t="shared" si="10"/>
        <v>6</v>
      </c>
      <c r="C409" s="66">
        <f t="shared" si="11"/>
        <v>18</v>
      </c>
      <c r="D409" s="5">
        <f>B409*Device!$C$2*10</f>
        <v>0.3</v>
      </c>
      <c r="E409" s="5">
        <f>C409*Device!$F$2*10000</f>
        <v>162</v>
      </c>
      <c r="F409" s="5">
        <f>INDEX(Phi_n!$B$3:$V$23,C409+1,B409+1)</f>
        <v>-0.55170527461793317</v>
      </c>
      <c r="G409" s="5">
        <f>INDEX(Phi_p!$B$3:$V$23,C409+1,B409+1)</f>
        <v>5.6665573021961761E-3</v>
      </c>
      <c r="H409" s="5">
        <f>INDEX(Psi!$B$3:$V$23,C409+1,B409+1)</f>
        <v>5.5655312304538837E-3</v>
      </c>
      <c r="I409" s="5">
        <f>INDEX(Phi_n!$B$43:$V$63,C409+1,B409+1)</f>
        <v>3.9402481598728983E-3</v>
      </c>
      <c r="J409" s="5">
        <f>INDEX(Phi_p!$B$43:$V$63,C409+1,B409+1)</f>
        <v>1.0039402481598734</v>
      </c>
      <c r="L409" s="4"/>
      <c r="M409" s="4"/>
      <c r="N409" s="4"/>
      <c r="P409" s="4"/>
      <c r="Q409" s="66"/>
      <c r="R409" s="4"/>
    </row>
    <row r="410" spans="1:18">
      <c r="A410" s="4">
        <v>385</v>
      </c>
      <c r="B410" s="66">
        <f t="shared" ref="B410:B465" si="12">MOD(A410,21)</f>
        <v>7</v>
      </c>
      <c r="C410" s="66">
        <f t="shared" ref="C410:C465" si="13">FLOOR(A410/21,1)</f>
        <v>18</v>
      </c>
      <c r="D410" s="5">
        <f>B410*Device!$C$2*10</f>
        <v>0.35000000000000003</v>
      </c>
      <c r="E410" s="5">
        <f>C410*Device!$F$2*10000</f>
        <v>162</v>
      </c>
      <c r="F410" s="5">
        <f>INDEX(Phi_n!$B$3:$V$23,C410+1,B410+1)</f>
        <v>-0.55207623958240737</v>
      </c>
      <c r="G410" s="5">
        <f>INDEX(Phi_p!$B$3:$V$23,C410+1,B410+1)</f>
        <v>6.0632979006839099E-3</v>
      </c>
      <c r="H410" s="5">
        <f>INDEX(Psi!$B$3:$V$23,C410+1,B410+1)</f>
        <v>5.9592257760000978E-3</v>
      </c>
      <c r="I410" s="5">
        <f>INDEX(Phi_n!$B$43:$V$63,C410+1,B410+1)</f>
        <v>4.0592920076490428E-3</v>
      </c>
      <c r="J410" s="5">
        <f>INDEX(Phi_p!$B$43:$V$63,C410+1,B410+1)</f>
        <v>1.0040592920076479</v>
      </c>
      <c r="L410" s="4"/>
      <c r="M410" s="4"/>
      <c r="N410" s="4"/>
      <c r="P410" s="4"/>
      <c r="Q410" s="66"/>
      <c r="R410" s="4"/>
    </row>
    <row r="411" spans="1:18">
      <c r="A411" s="4">
        <v>386</v>
      </c>
      <c r="B411" s="66">
        <f t="shared" si="12"/>
        <v>8</v>
      </c>
      <c r="C411" s="66">
        <f t="shared" si="13"/>
        <v>18</v>
      </c>
      <c r="D411" s="5">
        <f>B411*Device!$C$2*10</f>
        <v>0.4</v>
      </c>
      <c r="E411" s="5">
        <f>C411*Device!$F$2*10000</f>
        <v>162</v>
      </c>
      <c r="F411" s="5">
        <f>INDEX(Phi_n!$B$3:$V$23,C411+1,B411+1)</f>
        <v>-0.55244229709935067</v>
      </c>
      <c r="G411" s="5">
        <f>INDEX(Phi_p!$B$3:$V$23,C411+1,B411+1)</f>
        <v>6.3341051756364494E-3</v>
      </c>
      <c r="H411" s="5">
        <f>INDEX(Psi!$B$3:$V$23,C411+1,B411+1)</f>
        <v>6.2274369920490872E-3</v>
      </c>
      <c r="I411" s="5">
        <f>INDEX(Phi_n!$B$43:$V$63,C411+1,B411+1)</f>
        <v>4.1607606246884922E-3</v>
      </c>
      <c r="J411" s="5">
        <f>INDEX(Phi_p!$B$43:$V$63,C411+1,B411+1)</f>
        <v>1.0041607606246881</v>
      </c>
      <c r="L411" s="4"/>
      <c r="M411" s="4"/>
      <c r="N411" s="4"/>
      <c r="P411" s="4"/>
      <c r="Q411" s="66"/>
      <c r="R411" s="4"/>
    </row>
    <row r="412" spans="1:18">
      <c r="A412" s="4">
        <v>387</v>
      </c>
      <c r="B412" s="66">
        <f t="shared" si="12"/>
        <v>9</v>
      </c>
      <c r="C412" s="66">
        <f t="shared" si="13"/>
        <v>18</v>
      </c>
      <c r="D412" s="5">
        <f>B412*Device!$C$2*10</f>
        <v>0.44999999999999996</v>
      </c>
      <c r="E412" s="5">
        <f>C412*Device!$F$2*10000</f>
        <v>162</v>
      </c>
      <c r="F412" s="5">
        <f>INDEX(Phi_n!$B$3:$V$23,C412+1,B412+1)</f>
        <v>-0.55280446927882976</v>
      </c>
      <c r="G412" s="5">
        <f>INDEX(Phi_p!$B$3:$V$23,C412+1,B412+1)</f>
        <v>6.5068009042768965E-3</v>
      </c>
      <c r="H412" s="5">
        <f>INDEX(Psi!$B$3:$V$23,C412+1,B412+1)</f>
        <v>6.3979027830826322E-3</v>
      </c>
      <c r="I412" s="5">
        <f>INDEX(Phi_n!$B$43:$V$63,C412+1,B412+1)</f>
        <v>4.2479273444339374E-3</v>
      </c>
      <c r="J412" s="5">
        <f>INDEX(Phi_p!$B$43:$V$63,C412+1,B412+1)</f>
        <v>1.0042479273444356</v>
      </c>
      <c r="L412" s="4"/>
      <c r="M412" s="4"/>
      <c r="N412" s="4"/>
      <c r="P412" s="4"/>
      <c r="Q412" s="66"/>
      <c r="R412" s="4"/>
    </row>
    <row r="413" spans="1:18">
      <c r="A413" s="4">
        <v>388</v>
      </c>
      <c r="B413" s="66">
        <f t="shared" si="12"/>
        <v>10</v>
      </c>
      <c r="C413" s="66">
        <f t="shared" si="13"/>
        <v>18</v>
      </c>
      <c r="D413" s="5">
        <f>B413*Device!$C$2*10</f>
        <v>0.5</v>
      </c>
      <c r="E413" s="5">
        <f>C413*Device!$F$2*10000</f>
        <v>162</v>
      </c>
      <c r="F413" s="5">
        <f>INDEX(Phi_n!$B$3:$V$23,C413+1,B413+1)</f>
        <v>-0.55317102714664246</v>
      </c>
      <c r="G413" s="5">
        <f>INDEX(Phi_p!$B$3:$V$23,C413+1,B413+1)</f>
        <v>6.5607495819347602E-3</v>
      </c>
      <c r="H413" s="5">
        <f>INDEX(Psi!$B$3:$V$23,C413+1,B413+1)</f>
        <v>6.4500658376571646E-3</v>
      </c>
      <c r="I413" s="5">
        <f>INDEX(Phi_n!$B$43:$V$63,C413+1,B413+1)</f>
        <v>4.3177315718279149E-3</v>
      </c>
      <c r="J413" s="5">
        <f>INDEX(Phi_p!$B$43:$V$63,C413+1,B413+1)</f>
        <v>1.004317731571827</v>
      </c>
      <c r="L413" s="4"/>
      <c r="M413" s="4"/>
      <c r="N413" s="4"/>
      <c r="P413" s="4"/>
      <c r="Q413" s="66"/>
      <c r="R413" s="4"/>
    </row>
    <row r="414" spans="1:18">
      <c r="A414" s="4">
        <v>389</v>
      </c>
      <c r="B414" s="66">
        <f t="shared" si="12"/>
        <v>11</v>
      </c>
      <c r="C414" s="66">
        <f t="shared" si="13"/>
        <v>18</v>
      </c>
      <c r="D414" s="5">
        <f>B414*Device!$C$2*10</f>
        <v>0.55000000000000004</v>
      </c>
      <c r="E414" s="5">
        <f>C414*Device!$F$2*10000</f>
        <v>162</v>
      </c>
      <c r="F414" s="5">
        <f>INDEX(Phi_n!$B$3:$V$23,C414+1,B414+1)</f>
        <v>-0.55353725141589338</v>
      </c>
      <c r="G414" s="5">
        <f>INDEX(Phi_p!$B$3:$V$23,C414+1,B414+1)</f>
        <v>6.5171430006469612E-3</v>
      </c>
      <c r="H414" s="5">
        <f>INDEX(Psi!$B$3:$V$23,C414+1,B414+1)</f>
        <v>6.4050696101391252E-3</v>
      </c>
      <c r="I414" s="5">
        <f>INDEX(Phi_n!$B$43:$V$63,C414+1,B414+1)</f>
        <v>4.3720594853191826E-3</v>
      </c>
      <c r="J414" s="5">
        <f>INDEX(Phi_p!$B$43:$V$63,C414+1,B414+1)</f>
        <v>1.0043720594853203</v>
      </c>
      <c r="L414" s="4"/>
      <c r="M414" s="4"/>
      <c r="N414" s="4"/>
      <c r="P414" s="4"/>
      <c r="Q414" s="66"/>
      <c r="R414" s="4"/>
    </row>
    <row r="415" spans="1:18">
      <c r="A415" s="4">
        <v>390</v>
      </c>
      <c r="B415" s="66">
        <f t="shared" si="12"/>
        <v>12</v>
      </c>
      <c r="C415" s="66">
        <f t="shared" si="13"/>
        <v>18</v>
      </c>
      <c r="D415" s="5">
        <f>B415*Device!$C$2*10</f>
        <v>0.6</v>
      </c>
      <c r="E415" s="5">
        <f>C415*Device!$F$2*10000</f>
        <v>162</v>
      </c>
      <c r="F415" s="5">
        <f>INDEX(Phi_n!$B$3:$V$23,C415+1,B415+1)</f>
        <v>-0.55390615744500948</v>
      </c>
      <c r="G415" s="5">
        <f>INDEX(Phi_p!$B$3:$V$23,C415+1,B415+1)</f>
        <v>6.3549212151576395E-3</v>
      </c>
      <c r="H415" s="5">
        <f>INDEX(Psi!$B$3:$V$23,C415+1,B415+1)</f>
        <v>6.2419484557485532E-3</v>
      </c>
      <c r="I415" s="5">
        <f>INDEX(Phi_n!$B$43:$V$63,C415+1,B415+1)</f>
        <v>4.4072216810134672E-3</v>
      </c>
      <c r="J415" s="5">
        <f>INDEX(Phi_p!$B$43:$V$63,C415+1,B415+1)</f>
        <v>1.004407221681014</v>
      </c>
      <c r="L415" s="4"/>
      <c r="M415" s="4"/>
      <c r="N415" s="4"/>
      <c r="P415" s="4"/>
      <c r="Q415" s="66"/>
      <c r="R415" s="4"/>
    </row>
    <row r="416" spans="1:18">
      <c r="A416" s="4">
        <v>391</v>
      </c>
      <c r="B416" s="66">
        <f t="shared" si="12"/>
        <v>13</v>
      </c>
      <c r="C416" s="66">
        <f t="shared" si="13"/>
        <v>18</v>
      </c>
      <c r="D416" s="5">
        <f>B416*Device!$C$2*10</f>
        <v>0.65</v>
      </c>
      <c r="E416" s="5">
        <f>C416*Device!$F$2*10000</f>
        <v>162</v>
      </c>
      <c r="F416" s="5">
        <f>INDEX(Phi_n!$B$3:$V$23,C416+1,B416+1)</f>
        <v>-0.55426867369041266</v>
      </c>
      <c r="G416" s="5">
        <f>INDEX(Phi_p!$B$3:$V$23,C416+1,B416+1)</f>
        <v>6.094994805896441E-3</v>
      </c>
      <c r="H416" s="5">
        <f>INDEX(Psi!$B$3:$V$23,C416+1,B416+1)</f>
        <v>5.9815729765055866E-3</v>
      </c>
      <c r="I416" s="5">
        <f>INDEX(Phi_n!$B$43:$V$63,C416+1,B416+1)</f>
        <v>4.4247792160465229E-3</v>
      </c>
      <c r="J416" s="5">
        <f>INDEX(Phi_p!$B$43:$V$63,C416+1,B416+1)</f>
        <v>1.0044247792160463</v>
      </c>
      <c r="L416" s="4"/>
      <c r="M416" s="4"/>
      <c r="N416" s="4"/>
      <c r="P416" s="4"/>
      <c r="Q416" s="66"/>
      <c r="R416" s="4"/>
    </row>
    <row r="417" spans="1:18">
      <c r="A417" s="4">
        <v>392</v>
      </c>
      <c r="B417" s="66">
        <f t="shared" si="12"/>
        <v>14</v>
      </c>
      <c r="C417" s="66">
        <f t="shared" si="13"/>
        <v>18</v>
      </c>
      <c r="D417" s="5">
        <f>B417*Device!$C$2*10</f>
        <v>0.70000000000000007</v>
      </c>
      <c r="E417" s="5">
        <f>C417*Device!$F$2*10000</f>
        <v>162</v>
      </c>
      <c r="F417" s="5">
        <f>INDEX(Phi_n!$B$3:$V$23,C417+1,B417+1)</f>
        <v>-0.55462357223489767</v>
      </c>
      <c r="G417" s="5">
        <f>INDEX(Phi_p!$B$3:$V$23,C417+1,B417+1)</f>
        <v>5.7092332404905443E-3</v>
      </c>
      <c r="H417" s="5">
        <f>INDEX(Psi!$B$3:$V$23,C417+1,B417+1)</f>
        <v>5.5959466950276154E-3</v>
      </c>
      <c r="I417" s="5">
        <f>INDEX(Phi_n!$B$43:$V$63,C417+1,B417+1)</f>
        <v>4.4194899139188282E-3</v>
      </c>
      <c r="J417" s="5">
        <f>INDEX(Phi_p!$B$43:$V$63,C417+1,B417+1)</f>
        <v>1.0044194899139194</v>
      </c>
      <c r="L417" s="4"/>
      <c r="M417" s="4"/>
      <c r="N417" s="4"/>
      <c r="P417" s="4"/>
      <c r="Q417" s="66"/>
      <c r="R417" s="4"/>
    </row>
    <row r="418" spans="1:18">
      <c r="A418" s="4">
        <v>393</v>
      </c>
      <c r="B418" s="66">
        <f t="shared" si="12"/>
        <v>15</v>
      </c>
      <c r="C418" s="66">
        <f t="shared" si="13"/>
        <v>18</v>
      </c>
      <c r="D418" s="5">
        <f>B418*Device!$C$2*10</f>
        <v>0.75</v>
      </c>
      <c r="E418" s="5">
        <f>C418*Device!$F$2*10000</f>
        <v>162</v>
      </c>
      <c r="F418" s="5">
        <f>INDEX(Phi_n!$B$3:$V$23,C418+1,B418+1)</f>
        <v>-0.55495431969176967</v>
      </c>
      <c r="G418" s="5">
        <f>INDEX(Phi_p!$B$3:$V$23,C418+1,B418+1)</f>
        <v>5.2199669432066885E-3</v>
      </c>
      <c r="H418" s="5">
        <f>INDEX(Psi!$B$3:$V$23,C418+1,B418+1)</f>
        <v>5.1073727218871956E-3</v>
      </c>
      <c r="I418" s="5">
        <f>INDEX(Phi_n!$B$43:$V$63,C418+1,B418+1)</f>
        <v>4.3924220083883065E-3</v>
      </c>
      <c r="J418" s="5">
        <f>INDEX(Phi_p!$B$43:$V$63,C418+1,B418+1)</f>
        <v>1.0043924220083891</v>
      </c>
      <c r="L418" s="4"/>
      <c r="M418" s="4"/>
      <c r="N418" s="4"/>
      <c r="P418" s="4"/>
      <c r="Q418" s="66"/>
      <c r="R418" s="4"/>
    </row>
    <row r="419" spans="1:18">
      <c r="A419" s="4">
        <v>394</v>
      </c>
      <c r="B419" s="66">
        <f t="shared" si="12"/>
        <v>16</v>
      </c>
      <c r="C419" s="66">
        <f t="shared" si="13"/>
        <v>18</v>
      </c>
      <c r="D419" s="5">
        <f>B419*Device!$C$2*10</f>
        <v>0.8</v>
      </c>
      <c r="E419" s="5">
        <f>C419*Device!$F$2*10000</f>
        <v>162</v>
      </c>
      <c r="F419" s="5">
        <f>INDEX(Phi_n!$B$3:$V$23,C419+1,B419+1)</f>
        <v>-0.55525139719196981</v>
      </c>
      <c r="G419" s="5">
        <f>INDEX(Phi_p!$B$3:$V$23,C419+1,B419+1)</f>
        <v>4.5670589433130151E-3</v>
      </c>
      <c r="H419" s="5">
        <f>INDEX(Psi!$B$3:$V$23,C419+1,B419+1)</f>
        <v>4.4560035262093452E-3</v>
      </c>
      <c r="I419" s="5">
        <f>INDEX(Phi_n!$B$43:$V$63,C419+1,B419+1)</f>
        <v>4.3322617512673587E-3</v>
      </c>
      <c r="J419" s="5">
        <f>INDEX(Phi_p!$B$43:$V$63,C419+1,B419+1)</f>
        <v>1.0043322617512664</v>
      </c>
      <c r="L419" s="4"/>
      <c r="M419" s="4"/>
      <c r="N419" s="4"/>
      <c r="P419" s="4"/>
      <c r="Q419" s="66"/>
      <c r="R419" s="4"/>
    </row>
    <row r="420" spans="1:18">
      <c r="A420" s="4">
        <v>395</v>
      </c>
      <c r="B420" s="66">
        <f t="shared" si="12"/>
        <v>17</v>
      </c>
      <c r="C420" s="66">
        <f t="shared" si="13"/>
        <v>18</v>
      </c>
      <c r="D420" s="5">
        <f>B420*Device!$C$2*10</f>
        <v>0.85000000000000009</v>
      </c>
      <c r="E420" s="5">
        <f>C420*Device!$F$2*10000</f>
        <v>162</v>
      </c>
      <c r="F420" s="5">
        <f>INDEX(Phi_n!$B$3:$V$23,C420+1,B420+1)</f>
        <v>-0.55547721605549516</v>
      </c>
      <c r="G420" s="5">
        <f>INDEX(Phi_p!$B$3:$V$23,C420+1,B420+1)</f>
        <v>3.7592478141292795E-3</v>
      </c>
      <c r="H420" s="5">
        <f>INDEX(Psi!$B$3:$V$23,C420+1,B420+1)</f>
        <v>3.6506643351693849E-3</v>
      </c>
      <c r="I420" s="5">
        <f>INDEX(Phi_n!$B$43:$V$63,C420+1,B420+1)</f>
        <v>4.2356277384886926E-3</v>
      </c>
      <c r="J420" s="5">
        <f>INDEX(Phi_p!$B$43:$V$63,C420+1,B420+1)</f>
        <v>1.0042356277384903</v>
      </c>
      <c r="L420" s="4"/>
      <c r="M420" s="4"/>
      <c r="N420" s="4"/>
      <c r="P420" s="4"/>
      <c r="Q420" s="66"/>
      <c r="R420" s="4"/>
    </row>
    <row r="421" spans="1:18">
      <c r="A421" s="4">
        <v>396</v>
      </c>
      <c r="B421" s="66">
        <f t="shared" si="12"/>
        <v>18</v>
      </c>
      <c r="C421" s="66">
        <f t="shared" si="13"/>
        <v>18</v>
      </c>
      <c r="D421" s="5">
        <f>B421*Device!$C$2*10</f>
        <v>0.89999999999999991</v>
      </c>
      <c r="E421" s="5">
        <f>C421*Device!$F$2*10000</f>
        <v>162</v>
      </c>
      <c r="F421" s="5">
        <f>INDEX(Phi_n!$B$3:$V$23,C421+1,B421+1)</f>
        <v>-0.55557996136259846</v>
      </c>
      <c r="G421" s="5">
        <f>INDEX(Phi_p!$B$3:$V$23,C421+1,B421+1)</f>
        <v>2.5133732889908839E-3</v>
      </c>
      <c r="H421" s="5">
        <f>INDEX(Psi!$B$3:$V$23,C421+1,B421+1)</f>
        <v>2.4094870395246801E-3</v>
      </c>
      <c r="I421" s="5">
        <f>INDEX(Phi_n!$B$43:$V$63,C421+1,B421+1)</f>
        <v>4.0520273496406469E-3</v>
      </c>
      <c r="J421" s="5">
        <f>INDEX(Phi_p!$B$43:$V$63,C421+1,B421+1)</f>
        <v>1.0040520273496398</v>
      </c>
      <c r="L421" s="4"/>
      <c r="M421" s="4"/>
      <c r="N421" s="4"/>
      <c r="P421" s="4"/>
      <c r="Q421" s="66"/>
      <c r="R421" s="4"/>
    </row>
    <row r="422" spans="1:18">
      <c r="A422" s="4">
        <v>397</v>
      </c>
      <c r="B422" s="66">
        <f t="shared" si="12"/>
        <v>19</v>
      </c>
      <c r="C422" s="66">
        <f t="shared" si="13"/>
        <v>18</v>
      </c>
      <c r="D422" s="5">
        <f>B422*Device!$C$2*10</f>
        <v>0.95</v>
      </c>
      <c r="E422" s="5">
        <f>C422*Device!$F$2*10000</f>
        <v>162</v>
      </c>
      <c r="F422" s="5">
        <f>INDEX(Phi_n!$B$3:$V$23,C422+1,B422+1)</f>
        <v>-0.55539330960635613</v>
      </c>
      <c r="G422" s="5">
        <f>INDEX(Phi_p!$B$3:$V$23,C422+1,B422+1)</f>
        <v>9.0352529226692352E-4</v>
      </c>
      <c r="H422" s="5">
        <f>INDEX(Psi!$B$3:$V$23,C422+1,B422+1)</f>
        <v>8.0661612779611073E-4</v>
      </c>
      <c r="I422" s="5">
        <f>INDEX(Phi_n!$B$43:$V$63,C422+1,B422+1)</f>
        <v>3.7793763127847825E-3</v>
      </c>
      <c r="J422" s="5">
        <f>INDEX(Phi_p!$B$43:$V$63,C422+1,B422+1)</f>
        <v>1.0037793763127862</v>
      </c>
      <c r="L422" s="4"/>
      <c r="M422" s="4"/>
      <c r="N422" s="4"/>
      <c r="P422" s="4"/>
      <c r="Q422" s="66"/>
      <c r="R422" s="4"/>
    </row>
    <row r="423" spans="1:18">
      <c r="A423" s="4">
        <v>398</v>
      </c>
      <c r="B423" s="66">
        <f t="shared" si="12"/>
        <v>20</v>
      </c>
      <c r="C423" s="66">
        <f t="shared" si="13"/>
        <v>18</v>
      </c>
      <c r="D423" s="5">
        <f>B423*Device!$C$2*10</f>
        <v>1</v>
      </c>
      <c r="E423" s="5">
        <f>C423*Device!$F$2*10000</f>
        <v>162</v>
      </c>
      <c r="F423" s="5">
        <f>INDEX(Phi_n!$B$3:$V$23,C423+1,B423+1)</f>
        <v>-0.55517446162666462</v>
      </c>
      <c r="G423" s="5">
        <f>INDEX(Phi_p!$B$3:$V$23,C423+1,B423+1)</f>
        <v>6.0687237952898403E-4</v>
      </c>
      <c r="H423" s="5">
        <f>INDEX(Psi!$B$3:$V$23,C423+1,B423+1)</f>
        <v>5.1187781292676637E-4</v>
      </c>
      <c r="I423" s="5">
        <f>INDEX(Phi_n!$B$43:$V$63,C423+1,B423+1)</f>
        <v>3.7045704645175741E-3</v>
      </c>
      <c r="J423" s="5">
        <f>INDEX(Phi_p!$B$43:$V$63,C423+1,B423+1)</f>
        <v>1.0037045704645187</v>
      </c>
      <c r="L423" s="4"/>
      <c r="M423" s="4"/>
      <c r="N423" s="4"/>
      <c r="P423" s="4"/>
      <c r="Q423" s="66"/>
      <c r="R423" s="4"/>
    </row>
    <row r="424" spans="1:18">
      <c r="A424" s="4">
        <v>399</v>
      </c>
      <c r="B424" s="66">
        <f t="shared" si="12"/>
        <v>0</v>
      </c>
      <c r="C424" s="66">
        <f t="shared" si="13"/>
        <v>19</v>
      </c>
      <c r="D424" s="5">
        <f>B424*Device!$C$2*10</f>
        <v>0</v>
      </c>
      <c r="E424" s="5">
        <f>C424*Device!$F$2*10000</f>
        <v>171</v>
      </c>
      <c r="F424" s="5">
        <f>INDEX(Phi_n!$B$3:$V$23,C424+1,B424+1)</f>
        <v>-0.54844281265747452</v>
      </c>
      <c r="G424" s="5">
        <f>INDEX(Phi_p!$B$3:$V$23,C424+1,B424+1)</f>
        <v>2.8396324540723282E-4</v>
      </c>
      <c r="H424" s="5">
        <f>INDEX(Psi!$B$3:$V$23,C424+1,B424+1)</f>
        <v>2.1168357178039983E-4</v>
      </c>
      <c r="I424" s="5">
        <f>INDEX(Phi_n!$B$43:$V$63,C424+1,B424+1)</f>
        <v>2.8174951238557808E-3</v>
      </c>
      <c r="J424" s="5">
        <f>INDEX(Phi_p!$B$43:$V$63,C424+1,B424+1)</f>
        <v>1.0028174951238569</v>
      </c>
      <c r="L424" s="4"/>
      <c r="M424" s="4"/>
      <c r="N424" s="4"/>
      <c r="P424" s="4"/>
      <c r="Q424" s="66"/>
      <c r="R424" s="4"/>
    </row>
    <row r="425" spans="1:18">
      <c r="A425" s="4">
        <v>400</v>
      </c>
      <c r="B425" s="66">
        <f t="shared" si="12"/>
        <v>1</v>
      </c>
      <c r="C425" s="66">
        <f t="shared" si="13"/>
        <v>19</v>
      </c>
      <c r="D425" s="5">
        <f>B425*Device!$C$2*10</f>
        <v>0.05</v>
      </c>
      <c r="E425" s="5">
        <f>C425*Device!$F$2*10000</f>
        <v>171</v>
      </c>
      <c r="F425" s="5">
        <f>INDEX(Phi_n!$B$3:$V$23,C425+1,B425+1)</f>
        <v>-0.54899002964200494</v>
      </c>
      <c r="G425" s="5">
        <f>INDEX(Phi_p!$B$3:$V$23,C425+1,B425+1)</f>
        <v>4.7976807450587547E-4</v>
      </c>
      <c r="H425" s="5">
        <f>INDEX(Psi!$B$3:$V$23,C425+1,B425+1)</f>
        <v>4.0537653413832763E-4</v>
      </c>
      <c r="I425" s="5">
        <f>INDEX(Phi_n!$B$43:$V$63,C425+1,B425+1)</f>
        <v>2.8999359166061098E-3</v>
      </c>
      <c r="J425" s="5">
        <f>INDEX(Phi_p!$B$43:$V$63,C425+1,B425+1)</f>
        <v>1.0028999359166082</v>
      </c>
      <c r="L425" s="4"/>
      <c r="M425" s="4"/>
      <c r="N425" s="4"/>
      <c r="P425" s="4"/>
      <c r="Q425" s="66"/>
      <c r="R425" s="4"/>
    </row>
    <row r="426" spans="1:18">
      <c r="A426" s="4">
        <v>401</v>
      </c>
      <c r="B426" s="66">
        <f t="shared" si="12"/>
        <v>2</v>
      </c>
      <c r="C426" s="66">
        <f t="shared" si="13"/>
        <v>19</v>
      </c>
      <c r="D426" s="5">
        <f>B426*Device!$C$2*10</f>
        <v>0.1</v>
      </c>
      <c r="E426" s="5">
        <f>C426*Device!$F$2*10000</f>
        <v>171</v>
      </c>
      <c r="F426" s="5">
        <f>INDEX(Phi_n!$B$3:$V$23,C426+1,B426+1)</f>
        <v>-0.54983096973910983</v>
      </c>
      <c r="G426" s="5">
        <f>INDEX(Phi_p!$B$3:$V$23,C426+1,B426+1)</f>
        <v>2.3851431835852687E-3</v>
      </c>
      <c r="H426" s="5">
        <f>INDEX(Psi!$B$3:$V$23,C426+1,B426+1)</f>
        <v>2.302398766389427E-3</v>
      </c>
      <c r="I426" s="5">
        <f>INDEX(Phi_n!$B$43:$V$63,C426+1,B426+1)</f>
        <v>3.2260729992624384E-3</v>
      </c>
      <c r="J426" s="5">
        <f>INDEX(Phi_p!$B$43:$V$63,C426+1,B426+1)</f>
        <v>1.003226072999263</v>
      </c>
      <c r="L426" s="4"/>
      <c r="M426" s="4"/>
      <c r="N426" s="4"/>
      <c r="P426" s="4"/>
      <c r="Q426" s="66"/>
      <c r="R426" s="4"/>
    </row>
    <row r="427" spans="1:18">
      <c r="A427" s="4">
        <v>402</v>
      </c>
      <c r="B427" s="66">
        <f t="shared" si="12"/>
        <v>3</v>
      </c>
      <c r="C427" s="66">
        <f t="shared" si="13"/>
        <v>19</v>
      </c>
      <c r="D427" s="5">
        <f>B427*Device!$C$2*10</f>
        <v>0.15</v>
      </c>
      <c r="E427" s="5">
        <f>C427*Device!$F$2*10000</f>
        <v>171</v>
      </c>
      <c r="F427" s="5">
        <f>INDEX(Phi_n!$B$3:$V$23,C427+1,B427+1)</f>
        <v>-0.55041749714983235</v>
      </c>
      <c r="G427" s="5">
        <f>INDEX(Phi_p!$B$3:$V$23,C427+1,B427+1)</f>
        <v>3.6796885134971853E-3</v>
      </c>
      <c r="H427" s="5">
        <f>INDEX(Psi!$B$3:$V$23,C427+1,B427+1)</f>
        <v>3.5906905642786938E-3</v>
      </c>
      <c r="I427" s="5">
        <f>INDEX(Phi_n!$B$43:$V$63,C427+1,B427+1)</f>
        <v>3.4703108356594651E-3</v>
      </c>
      <c r="J427" s="5">
        <f>INDEX(Phi_p!$B$43:$V$63,C427+1,B427+1)</f>
        <v>1.0034703108356606</v>
      </c>
      <c r="L427" s="4"/>
      <c r="M427" s="4"/>
      <c r="N427" s="4"/>
      <c r="P427" s="4"/>
      <c r="Q427" s="66"/>
      <c r="R427" s="4"/>
    </row>
    <row r="428" spans="1:18">
      <c r="A428" s="4">
        <v>403</v>
      </c>
      <c r="B428" s="66">
        <f t="shared" si="12"/>
        <v>4</v>
      </c>
      <c r="C428" s="66">
        <f t="shared" si="13"/>
        <v>19</v>
      </c>
      <c r="D428" s="5">
        <f>B428*Device!$C$2*10</f>
        <v>0.2</v>
      </c>
      <c r="E428" s="5">
        <f>C428*Device!$F$2*10000</f>
        <v>171</v>
      </c>
      <c r="F428" s="5">
        <f>INDEX(Phi_n!$B$3:$V$23,C428+1,B428+1)</f>
        <v>-0.55091239498374323</v>
      </c>
      <c r="G428" s="5">
        <f>INDEX(Phi_p!$B$3:$V$23,C428+1,B428+1)</f>
        <v>4.4926157754053364E-3</v>
      </c>
      <c r="H428" s="5">
        <f>INDEX(Psi!$B$3:$V$23,C428+1,B428+1)</f>
        <v>4.3989950949584588E-3</v>
      </c>
      <c r="I428" s="5">
        <f>INDEX(Phi_n!$B$43:$V$63,C428+1,B428+1)</f>
        <v>3.6508943671778741E-3</v>
      </c>
      <c r="J428" s="5">
        <f>INDEX(Phi_p!$B$43:$V$63,C428+1,B428+1)</f>
        <v>1.0036508943671778</v>
      </c>
      <c r="L428" s="4"/>
      <c r="M428" s="4"/>
      <c r="N428" s="4"/>
      <c r="P428" s="4"/>
      <c r="Q428" s="66"/>
      <c r="R428" s="4"/>
    </row>
    <row r="429" spans="1:18">
      <c r="A429" s="4">
        <v>404</v>
      </c>
      <c r="B429" s="66">
        <f t="shared" si="12"/>
        <v>5</v>
      </c>
      <c r="C429" s="66">
        <f t="shared" si="13"/>
        <v>19</v>
      </c>
      <c r="D429" s="5">
        <f>B429*Device!$C$2*10</f>
        <v>0.25</v>
      </c>
      <c r="E429" s="5">
        <f>C429*Device!$F$2*10000</f>
        <v>171</v>
      </c>
      <c r="F429" s="5">
        <f>INDEX(Phi_n!$B$3:$V$23,C429+1,B429+1)</f>
        <v>-0.55133818108182386</v>
      </c>
      <c r="G429" s="5">
        <f>INDEX(Phi_p!$B$3:$V$23,C429+1,B429+1)</f>
        <v>5.1613386343119291E-3</v>
      </c>
      <c r="H429" s="5">
        <f>INDEX(Psi!$B$3:$V$23,C429+1,B429+1)</f>
        <v>5.0636662212545083E-3</v>
      </c>
      <c r="I429" s="5">
        <f>INDEX(Phi_n!$B$43:$V$63,C429+1,B429+1)</f>
        <v>3.8091989897499185E-3</v>
      </c>
      <c r="J429" s="5">
        <f>INDEX(Phi_p!$B$43:$V$63,C429+1,B429+1)</f>
        <v>1.0038091989897524</v>
      </c>
      <c r="L429" s="4"/>
      <c r="M429" s="4"/>
      <c r="N429" s="4"/>
      <c r="P429" s="4"/>
      <c r="Q429" s="66"/>
      <c r="R429" s="4"/>
    </row>
    <row r="430" spans="1:18">
      <c r="A430" s="4">
        <v>405</v>
      </c>
      <c r="B430" s="66">
        <f t="shared" si="12"/>
        <v>6</v>
      </c>
      <c r="C430" s="66">
        <f t="shared" si="13"/>
        <v>19</v>
      </c>
      <c r="D430" s="5">
        <f>B430*Device!$C$2*10</f>
        <v>0.3</v>
      </c>
      <c r="E430" s="5">
        <f>C430*Device!$F$2*10000</f>
        <v>171</v>
      </c>
      <c r="F430" s="5">
        <f>INDEX(Phi_n!$B$3:$V$23,C430+1,B430+1)</f>
        <v>-0.55173176226989962</v>
      </c>
      <c r="G430" s="5">
        <f>INDEX(Phi_p!$B$3:$V$23,C430+1,B430+1)</f>
        <v>5.6598090680142939E-3</v>
      </c>
      <c r="H430" s="5">
        <f>INDEX(Psi!$B$3:$V$23,C430+1,B430+1)</f>
        <v>5.5587057968977298E-3</v>
      </c>
      <c r="I430" s="5">
        <f>INDEX(Phi_n!$B$43:$V$63,C430+1,B430+1)</f>
        <v>3.9432650409711575E-3</v>
      </c>
      <c r="J430" s="5">
        <f>INDEX(Phi_p!$B$43:$V$63,C430+1,B430+1)</f>
        <v>1.0039432650409719</v>
      </c>
      <c r="L430" s="4"/>
      <c r="M430" s="4"/>
      <c r="N430" s="4"/>
      <c r="P430" s="4"/>
      <c r="Q430" s="66"/>
      <c r="R430" s="4"/>
    </row>
    <row r="431" spans="1:18">
      <c r="A431" s="4">
        <v>406</v>
      </c>
      <c r="B431" s="66">
        <f t="shared" si="12"/>
        <v>7</v>
      </c>
      <c r="C431" s="66">
        <f t="shared" si="13"/>
        <v>19</v>
      </c>
      <c r="D431" s="5">
        <f>B431*Device!$C$2*10</f>
        <v>0.35000000000000003</v>
      </c>
      <c r="E431" s="5">
        <f>C431*Device!$F$2*10000</f>
        <v>171</v>
      </c>
      <c r="F431" s="5">
        <f>INDEX(Phi_n!$B$3:$V$23,C431+1,B431+1)</f>
        <v>-0.55210079788025246</v>
      </c>
      <c r="G431" s="5">
        <f>INDEX(Phi_p!$B$3:$V$23,C431+1,B431+1)</f>
        <v>6.0590461672911976E-3</v>
      </c>
      <c r="H431" s="5">
        <f>INDEX(Psi!$B$3:$V$23,C431+1,B431+1)</f>
        <v>5.9548922442254886E-3</v>
      </c>
      <c r="I431" s="5">
        <f>INDEX(Phi_n!$B$43:$V$63,C431+1,B431+1)</f>
        <v>4.0624889930973044E-3</v>
      </c>
      <c r="J431" s="5">
        <f>INDEX(Phi_p!$B$43:$V$63,C431+1,B431+1)</f>
        <v>1.004062488993098</v>
      </c>
      <c r="L431" s="4"/>
      <c r="M431" s="4"/>
      <c r="N431" s="4"/>
      <c r="P431" s="4"/>
      <c r="Q431" s="66"/>
      <c r="R431" s="4"/>
    </row>
    <row r="432" spans="1:18">
      <c r="A432" s="4">
        <v>407</v>
      </c>
      <c r="B432" s="66">
        <f t="shared" si="12"/>
        <v>8</v>
      </c>
      <c r="C432" s="66">
        <f t="shared" si="13"/>
        <v>19</v>
      </c>
      <c r="D432" s="5">
        <f>B432*Device!$C$2*10</f>
        <v>0.4</v>
      </c>
      <c r="E432" s="5">
        <f>C432*Device!$F$2*10000</f>
        <v>171</v>
      </c>
      <c r="F432" s="5">
        <f>INDEX(Phi_n!$B$3:$V$23,C432+1,B432+1)</f>
        <v>-0.552465934517546</v>
      </c>
      <c r="G432" s="5">
        <f>INDEX(Phi_p!$B$3:$V$23,C432+1,B432+1)</f>
        <v>6.3282059588301966E-3</v>
      </c>
      <c r="H432" s="5">
        <f>INDEX(Psi!$B$3:$V$23,C432+1,B432+1)</f>
        <v>6.2214645549660292E-3</v>
      </c>
      <c r="I432" s="5">
        <f>INDEX(Phi_n!$B$43:$V$63,C432+1,B432+1)</f>
        <v>4.1636226345610483E-3</v>
      </c>
      <c r="J432" s="5">
        <f>INDEX(Phi_p!$B$43:$V$63,C432+1,B432+1)</f>
        <v>1.0041636226345625</v>
      </c>
      <c r="L432" s="4"/>
      <c r="M432" s="4"/>
      <c r="N432" s="4"/>
      <c r="P432" s="4"/>
      <c r="Q432" s="66"/>
      <c r="R432" s="4"/>
    </row>
    <row r="433" spans="1:18">
      <c r="A433" s="4">
        <v>408</v>
      </c>
      <c r="B433" s="66">
        <f t="shared" si="12"/>
        <v>9</v>
      </c>
      <c r="C433" s="66">
        <f t="shared" si="13"/>
        <v>19</v>
      </c>
      <c r="D433" s="5">
        <f>B433*Device!$C$2*10</f>
        <v>0.44999999999999996</v>
      </c>
      <c r="E433" s="5">
        <f>C433*Device!$F$2*10000</f>
        <v>171</v>
      </c>
      <c r="F433" s="5">
        <f>INDEX(Phi_n!$B$3:$V$23,C433+1,B433+1)</f>
        <v>-0.55282648957054237</v>
      </c>
      <c r="G433" s="5">
        <f>INDEX(Phi_p!$B$3:$V$23,C433+1,B433+1)</f>
        <v>6.5025521699388043E-3</v>
      </c>
      <c r="H433" s="5">
        <f>INDEX(Psi!$B$3:$V$23,C433+1,B433+1)</f>
        <v>6.3935791668572545E-3</v>
      </c>
      <c r="I433" s="5">
        <f>INDEX(Phi_n!$B$43:$V$63,C433+1,B433+1)</f>
        <v>4.2508545569562902E-3</v>
      </c>
      <c r="J433" s="5">
        <f>INDEX(Phi_p!$B$43:$V$63,C433+1,B433+1)</f>
        <v>1.0042508545569564</v>
      </c>
      <c r="L433" s="4"/>
      <c r="M433" s="4"/>
      <c r="N433" s="4"/>
      <c r="P433" s="4"/>
      <c r="Q433" s="66"/>
      <c r="R433" s="4"/>
    </row>
    <row r="434" spans="1:18">
      <c r="A434" s="4">
        <v>409</v>
      </c>
      <c r="B434" s="66">
        <f t="shared" si="12"/>
        <v>10</v>
      </c>
      <c r="C434" s="66">
        <f t="shared" si="13"/>
        <v>19</v>
      </c>
      <c r="D434" s="5">
        <f>B434*Device!$C$2*10</f>
        <v>0.5</v>
      </c>
      <c r="E434" s="5">
        <f>C434*Device!$F$2*10000</f>
        <v>171</v>
      </c>
      <c r="F434" s="5">
        <f>INDEX(Phi_n!$B$3:$V$23,C434+1,B434+1)</f>
        <v>-0.55319233569875004</v>
      </c>
      <c r="G434" s="5">
        <f>INDEX(Phi_p!$B$3:$V$23,C434+1,B434+1)</f>
        <v>6.5550021682368497E-3</v>
      </c>
      <c r="H434" s="5">
        <f>INDEX(Psi!$B$3:$V$23,C434+1,B434+1)</f>
        <v>6.4442517904593549E-3</v>
      </c>
      <c r="I434" s="5">
        <f>INDEX(Phi_n!$B$43:$V$63,C434+1,B434+1)</f>
        <v>4.3203365267618799E-3</v>
      </c>
      <c r="J434" s="5">
        <f>INDEX(Phi_p!$B$43:$V$63,C434+1,B434+1)</f>
        <v>1.0043203365267608</v>
      </c>
      <c r="L434" s="4"/>
      <c r="M434" s="4"/>
      <c r="N434" s="4"/>
      <c r="P434" s="4"/>
      <c r="Q434" s="66"/>
      <c r="R434" s="4"/>
    </row>
    <row r="435" spans="1:18">
      <c r="A435" s="4">
        <v>410</v>
      </c>
      <c r="B435" s="66">
        <f t="shared" si="12"/>
        <v>11</v>
      </c>
      <c r="C435" s="66">
        <f t="shared" si="13"/>
        <v>19</v>
      </c>
      <c r="D435" s="5">
        <f>B435*Device!$C$2*10</f>
        <v>0.55000000000000004</v>
      </c>
      <c r="E435" s="5">
        <f>C435*Device!$F$2*10000</f>
        <v>171</v>
      </c>
      <c r="F435" s="5">
        <f>INDEX(Phi_n!$B$3:$V$23,C435+1,B435+1)</f>
        <v>-0.55355729198163195</v>
      </c>
      <c r="G435" s="5">
        <f>INDEX(Phi_p!$B$3:$V$23,C435+1,B435+1)</f>
        <v>6.5128949737797773E-3</v>
      </c>
      <c r="H435" s="5">
        <f>INDEX(Psi!$B$3:$V$23,C435+1,B435+1)</f>
        <v>6.4007531150949573E-3</v>
      </c>
      <c r="I435" s="5">
        <f>INDEX(Phi_n!$B$43:$V$63,C435+1,B435+1)</f>
        <v>4.3747363095919482E-3</v>
      </c>
      <c r="J435" s="5">
        <f>INDEX(Phi_p!$B$43:$V$63,C435+1,B435+1)</f>
        <v>1.0043747363095914</v>
      </c>
      <c r="L435" s="4"/>
      <c r="M435" s="4"/>
      <c r="N435" s="4"/>
      <c r="P435" s="4"/>
      <c r="Q435" s="66"/>
      <c r="R435" s="4"/>
    </row>
    <row r="436" spans="1:18">
      <c r="A436" s="4">
        <v>411</v>
      </c>
      <c r="B436" s="66">
        <f t="shared" si="12"/>
        <v>12</v>
      </c>
      <c r="C436" s="66">
        <f t="shared" si="13"/>
        <v>19</v>
      </c>
      <c r="D436" s="5">
        <f>B436*Device!$C$2*10</f>
        <v>0.6</v>
      </c>
      <c r="E436" s="5">
        <f>C436*Device!$F$2*10000</f>
        <v>171</v>
      </c>
      <c r="F436" s="5">
        <f>INDEX(Phi_n!$B$3:$V$23,C436+1,B436+1)</f>
        <v>-0.55392583710840404</v>
      </c>
      <c r="G436" s="5">
        <f>INDEX(Phi_p!$B$3:$V$23,C436+1,B436+1)</f>
        <v>6.3490067452713107E-3</v>
      </c>
      <c r="H436" s="5">
        <f>INDEX(Psi!$B$3:$V$23,C436+1,B436+1)</f>
        <v>6.2359738337667212E-3</v>
      </c>
      <c r="I436" s="5">
        <f>INDEX(Phi_n!$B$43:$V$63,C436+1,B436+1)</f>
        <v>4.4095734626348341E-3</v>
      </c>
      <c r="J436" s="5">
        <f>INDEX(Phi_p!$B$43:$V$63,C436+1,B436+1)</f>
        <v>1.0044095734626368</v>
      </c>
      <c r="L436" s="4"/>
      <c r="M436" s="4"/>
      <c r="N436" s="4"/>
      <c r="P436" s="4"/>
      <c r="Q436" s="66"/>
      <c r="R436" s="4"/>
    </row>
    <row r="437" spans="1:18">
      <c r="A437" s="4">
        <v>412</v>
      </c>
      <c r="B437" s="66">
        <f t="shared" si="12"/>
        <v>13</v>
      </c>
      <c r="C437" s="66">
        <f t="shared" si="13"/>
        <v>19</v>
      </c>
      <c r="D437" s="5">
        <f>B437*Device!$C$2*10</f>
        <v>0.65</v>
      </c>
      <c r="E437" s="5">
        <f>C437*Device!$F$2*10000</f>
        <v>171</v>
      </c>
      <c r="F437" s="5">
        <f>INDEX(Phi_n!$B$3:$V$23,C437+1,B437+1)</f>
        <v>-0.55428739237084856</v>
      </c>
      <c r="G437" s="5">
        <f>INDEX(Phi_p!$B$3:$V$23,C437+1,B437+1)</f>
        <v>6.0907363857173472E-3</v>
      </c>
      <c r="H437" s="5">
        <f>INDEX(Psi!$B$3:$V$23,C437+1,B437+1)</f>
        <v>5.9772511165074862E-3</v>
      </c>
      <c r="I437" s="5">
        <f>INDEX(Phi_n!$B$43:$V$63,C437+1,B437+1)</f>
        <v>4.4272595821374201E-3</v>
      </c>
      <c r="J437" s="5">
        <f>INDEX(Phi_p!$B$43:$V$63,C437+1,B437+1)</f>
        <v>1.0044272595821371</v>
      </c>
      <c r="L437" s="4"/>
      <c r="M437" s="4"/>
      <c r="N437" s="4"/>
      <c r="P437" s="4"/>
      <c r="Q437" s="66"/>
      <c r="R437" s="4"/>
    </row>
    <row r="438" spans="1:18">
      <c r="A438" s="4">
        <v>413</v>
      </c>
      <c r="B438" s="66">
        <f t="shared" si="12"/>
        <v>14</v>
      </c>
      <c r="C438" s="66">
        <f t="shared" si="13"/>
        <v>19</v>
      </c>
      <c r="D438" s="5">
        <f>B438*Device!$C$2*10</f>
        <v>0.70000000000000007</v>
      </c>
      <c r="E438" s="5">
        <f>C438*Device!$F$2*10000</f>
        <v>171</v>
      </c>
      <c r="F438" s="5">
        <f>INDEX(Phi_n!$B$3:$V$23,C438+1,B438+1)</f>
        <v>-0.55464231508369166</v>
      </c>
      <c r="G438" s="5">
        <f>INDEX(Phi_p!$B$3:$V$23,C438+1,B438+1)</f>
        <v>5.7024178449966425E-3</v>
      </c>
      <c r="H438" s="5">
        <f>INDEX(Psi!$B$3:$V$23,C438+1,B438+1)</f>
        <v>5.5890790361507129E-3</v>
      </c>
      <c r="I438" s="5">
        <f>INDEX(Phi_n!$B$43:$V$63,C438+1,B438+1)</f>
        <v>4.4215332932060298E-3</v>
      </c>
      <c r="J438" s="5">
        <f>INDEX(Phi_p!$B$43:$V$63,C438+1,B438+1)</f>
        <v>1.0044215332932069</v>
      </c>
      <c r="L438" s="4"/>
      <c r="M438" s="4"/>
      <c r="N438" s="4"/>
      <c r="P438" s="4"/>
      <c r="Q438" s="66"/>
      <c r="R438" s="4"/>
    </row>
    <row r="439" spans="1:18">
      <c r="A439" s="4">
        <v>414</v>
      </c>
      <c r="B439" s="66">
        <f t="shared" si="12"/>
        <v>15</v>
      </c>
      <c r="C439" s="66">
        <f t="shared" si="13"/>
        <v>19</v>
      </c>
      <c r="D439" s="5">
        <f>B439*Device!$C$2*10</f>
        <v>0.75</v>
      </c>
      <c r="E439" s="5">
        <f>C439*Device!$F$2*10000</f>
        <v>171</v>
      </c>
      <c r="F439" s="5">
        <f>INDEX(Phi_n!$B$3:$V$23,C439+1,B439+1)</f>
        <v>-0.55497222495593856</v>
      </c>
      <c r="G439" s="5">
        <f>INDEX(Phi_p!$B$3:$V$23,C439+1,B439+1)</f>
        <v>5.2150862416916344E-3</v>
      </c>
      <c r="H439" s="5">
        <f>INDEX(Psi!$B$3:$V$23,C439+1,B439+1)</f>
        <v>5.1024352950042482E-3</v>
      </c>
      <c r="I439" s="5">
        <f>INDEX(Phi_n!$B$43:$V$63,C439+1,B439+1)</f>
        <v>4.3946397815508974E-3</v>
      </c>
      <c r="J439" s="5">
        <f>INDEX(Phi_p!$B$43:$V$63,C439+1,B439+1)</f>
        <v>1.0043946397815511</v>
      </c>
      <c r="L439" s="4"/>
      <c r="M439" s="4"/>
      <c r="N439" s="4"/>
      <c r="P439" s="4"/>
      <c r="Q439" s="66"/>
      <c r="R439" s="4"/>
    </row>
    <row r="440" spans="1:18">
      <c r="A440" s="4">
        <v>415</v>
      </c>
      <c r="B440" s="66">
        <f t="shared" si="12"/>
        <v>16</v>
      </c>
      <c r="C440" s="66">
        <f t="shared" si="13"/>
        <v>19</v>
      </c>
      <c r="D440" s="5">
        <f>B440*Device!$C$2*10</f>
        <v>0.8</v>
      </c>
      <c r="E440" s="5">
        <f>C440*Device!$F$2*10000</f>
        <v>171</v>
      </c>
      <c r="F440" s="5">
        <f>INDEX(Phi_n!$B$3:$V$23,C440+1,B440+1)</f>
        <v>-0.55526968849383695</v>
      </c>
      <c r="G440" s="5">
        <f>INDEX(Phi_p!$B$3:$V$23,C440+1,B440+1)</f>
        <v>4.555421747245986E-3</v>
      </c>
      <c r="H440" s="5">
        <f>INDEX(Psi!$B$3:$V$23,C440+1,B440+1)</f>
        <v>4.444337746789693E-3</v>
      </c>
      <c r="I440" s="5">
        <f>INDEX(Phi_n!$B$43:$V$63,C440+1,B440+1)</f>
        <v>4.3333791977117238E-3</v>
      </c>
      <c r="J440" s="5">
        <f>INDEX(Phi_p!$B$43:$V$63,C440+1,B440+1)</f>
        <v>1.0043333791977116</v>
      </c>
      <c r="L440" s="4"/>
      <c r="M440" s="4"/>
      <c r="N440" s="4"/>
      <c r="P440" s="4"/>
      <c r="Q440" s="66"/>
      <c r="R440" s="4"/>
    </row>
    <row r="441" spans="1:18">
      <c r="A441" s="4">
        <v>416</v>
      </c>
      <c r="B441" s="66">
        <f t="shared" si="12"/>
        <v>17</v>
      </c>
      <c r="C441" s="66">
        <f t="shared" si="13"/>
        <v>19</v>
      </c>
      <c r="D441" s="5">
        <f>B441*Device!$C$2*10</f>
        <v>0.85000000000000009</v>
      </c>
      <c r="E441" s="5">
        <f>C441*Device!$F$2*10000</f>
        <v>171</v>
      </c>
      <c r="F441" s="5">
        <f>INDEX(Phi_n!$B$3:$V$23,C441+1,B441+1)</f>
        <v>-0.55549411892220391</v>
      </c>
      <c r="G441" s="5">
        <f>INDEX(Phi_p!$B$3:$V$23,C441+1,B441+1)</f>
        <v>3.7478782109503454E-3</v>
      </c>
      <c r="H441" s="5">
        <f>INDEX(Psi!$B$3:$V$23,C441+1,B441+1)</f>
        <v>3.6392714895462012E-3</v>
      </c>
      <c r="I441" s="5">
        <f>INDEX(Phi_n!$B$43:$V$63,C441+1,B441+1)</f>
        <v>4.236536298284411E-3</v>
      </c>
      <c r="J441" s="5">
        <f>INDEX(Phi_p!$B$43:$V$63,C441+1,B441+1)</f>
        <v>1.0042365362982852</v>
      </c>
      <c r="L441" s="4"/>
      <c r="M441" s="4"/>
      <c r="N441" s="4"/>
      <c r="P441" s="4"/>
      <c r="Q441" s="66"/>
      <c r="R441" s="4"/>
    </row>
    <row r="442" spans="1:18">
      <c r="A442" s="4">
        <v>417</v>
      </c>
      <c r="B442" s="66">
        <f t="shared" si="12"/>
        <v>18</v>
      </c>
      <c r="C442" s="66">
        <f t="shared" si="13"/>
        <v>19</v>
      </c>
      <c r="D442" s="5">
        <f>B442*Device!$C$2*10</f>
        <v>0.89999999999999991</v>
      </c>
      <c r="E442" s="5">
        <f>C442*Device!$F$2*10000</f>
        <v>171</v>
      </c>
      <c r="F442" s="5">
        <f>INDEX(Phi_n!$B$3:$V$23,C442+1,B442+1)</f>
        <v>-0.55559336560510419</v>
      </c>
      <c r="G442" s="5">
        <f>INDEX(Phi_p!$B$3:$V$23,C442+1,B442+1)</f>
        <v>2.4415126374491372E-3</v>
      </c>
      <c r="H442" s="5">
        <f>INDEX(Psi!$B$3:$V$23,C442+1,B442+1)</f>
        <v>2.3378610868863229E-3</v>
      </c>
      <c r="I442" s="5">
        <f>INDEX(Phi_n!$B$43:$V$63,C442+1,B442+1)</f>
        <v>4.042854565158782E-3</v>
      </c>
      <c r="J442" s="5">
        <f>INDEX(Phi_p!$B$43:$V$63,C442+1,B442+1)</f>
        <v>1.0040428545651587</v>
      </c>
      <c r="L442" s="4"/>
      <c r="M442" s="4"/>
      <c r="N442" s="4"/>
      <c r="P442" s="4"/>
      <c r="Q442" s="66"/>
      <c r="R442" s="4"/>
    </row>
    <row r="443" spans="1:18">
      <c r="A443" s="4">
        <v>418</v>
      </c>
      <c r="B443" s="66">
        <f t="shared" si="12"/>
        <v>19</v>
      </c>
      <c r="C443" s="66">
        <f t="shared" si="13"/>
        <v>19</v>
      </c>
      <c r="D443" s="5">
        <f>B443*Device!$C$2*10</f>
        <v>0.95</v>
      </c>
      <c r="E443" s="5">
        <f>C443*Device!$F$2*10000</f>
        <v>171</v>
      </c>
      <c r="F443" s="5">
        <f>INDEX(Phi_n!$B$3:$V$23,C443+1,B443+1)</f>
        <v>-0.55533268510590816</v>
      </c>
      <c r="G443" s="5">
        <f>INDEX(Phi_p!$B$3:$V$23,C443+1,B443+1)</f>
        <v>4.9523651990297313E-4</v>
      </c>
      <c r="H443" s="5">
        <f>INDEX(Psi!$B$3:$V$23,C443+1,B443+1)</f>
        <v>4.0007048177904205E-4</v>
      </c>
      <c r="I443" s="5">
        <f>INDEX(Phi_n!$B$43:$V$63,C443+1,B443+1)</f>
        <v>3.711269854335706E-3</v>
      </c>
      <c r="J443" s="5">
        <f>INDEX(Phi_p!$B$43:$V$63,C443+1,B443+1)</f>
        <v>1.0037112698543353</v>
      </c>
      <c r="L443" s="4"/>
      <c r="M443" s="4"/>
      <c r="N443" s="4"/>
      <c r="P443" s="4"/>
      <c r="Q443" s="66"/>
      <c r="R443" s="4"/>
    </row>
    <row r="444" spans="1:18">
      <c r="A444" s="4">
        <v>419</v>
      </c>
      <c r="B444" s="66">
        <f t="shared" si="12"/>
        <v>20</v>
      </c>
      <c r="C444" s="66">
        <f t="shared" si="13"/>
        <v>19</v>
      </c>
      <c r="D444" s="5">
        <f>B444*Device!$C$2*10</f>
        <v>1</v>
      </c>
      <c r="E444" s="5">
        <f>C444*Device!$F$2*10000</f>
        <v>171</v>
      </c>
      <c r="F444" s="5">
        <f>INDEX(Phi_n!$B$3:$V$23,C444+1,B444+1)</f>
        <v>-0.55503507299530541</v>
      </c>
      <c r="G444" s="5">
        <f>INDEX(Phi_p!$B$3:$V$23,C444+1,B444+1)</f>
        <v>2.9583480495808795E-4</v>
      </c>
      <c r="H444" s="5">
        <f>INDEX(Psi!$B$3:$V$23,C444+1,B444+1)</f>
        <v>2.0248232266522413E-4</v>
      </c>
      <c r="I444" s="5">
        <f>INDEX(Phi_n!$B$43:$V$63,C444+1,B444+1)</f>
        <v>3.6404165192965685E-3</v>
      </c>
      <c r="J444" s="5">
        <f>INDEX(Phi_p!$B$43:$V$63,C444+1,B444+1)</f>
        <v>1.0036404165192963</v>
      </c>
      <c r="L444" s="4"/>
      <c r="M444" s="4"/>
      <c r="N444" s="4"/>
      <c r="P444" s="4"/>
      <c r="Q444" s="66"/>
      <c r="R444" s="4"/>
    </row>
    <row r="445" spans="1:18">
      <c r="A445" s="4">
        <v>420</v>
      </c>
      <c r="B445" s="66">
        <f t="shared" si="12"/>
        <v>0</v>
      </c>
      <c r="C445" s="66">
        <f t="shared" si="13"/>
        <v>20</v>
      </c>
      <c r="D445" s="5">
        <f>B445*Device!$C$2*10</f>
        <v>0</v>
      </c>
      <c r="E445" s="5">
        <f>C445*Device!$F$2*10000</f>
        <v>180</v>
      </c>
      <c r="F445" s="5">
        <f>INDEX(Phi_n!$B$3:$V$23,C445+1,B445+1)</f>
        <v>-0.5482526771176367</v>
      </c>
      <c r="G445" s="5">
        <f>INDEX(Phi_p!$B$3:$V$23,C445+1,B445+1)</f>
        <v>0</v>
      </c>
      <c r="H445" s="5">
        <f>INDEX(Psi!$B$3:$V$23,C445+1,B445+1)</f>
        <v>-7.0963467979356931E-5</v>
      </c>
      <c r="I445" s="5">
        <f>INDEX(Phi_n!$B$43:$V$63,C445+1,B445+1)</f>
        <v>2.7661179249962174E-3</v>
      </c>
      <c r="J445" s="5">
        <f>INDEX(Phi_p!$B$43:$V$63,C445+1,B445+1)</f>
        <v>1.0027661179249965</v>
      </c>
      <c r="L445" s="4"/>
      <c r="M445" s="4"/>
      <c r="N445" s="4"/>
      <c r="P445" s="4"/>
      <c r="Q445" s="66"/>
      <c r="R445" s="4"/>
    </row>
    <row r="446" spans="1:18">
      <c r="A446" s="4">
        <v>421</v>
      </c>
      <c r="B446" s="66">
        <f t="shared" si="12"/>
        <v>1</v>
      </c>
      <c r="C446" s="66">
        <f t="shared" si="13"/>
        <v>20</v>
      </c>
      <c r="D446" s="5">
        <f>B446*Device!$C$2*10</f>
        <v>0.05</v>
      </c>
      <c r="E446" s="5">
        <f>C446*Device!$F$2*10000</f>
        <v>180</v>
      </c>
      <c r="F446" s="5">
        <f>INDEX(Phi_n!$B$3:$V$23,C446+1,B446+1)</f>
        <v>-0.54889842009977452</v>
      </c>
      <c r="G446" s="5">
        <f>INDEX(Phi_p!$B$3:$V$23,C446+1,B446+1)</f>
        <v>8.2114518078304363E-23</v>
      </c>
      <c r="H446" s="5">
        <f>INDEX(Psi!$B$3:$V$23,C446+1,B446+1)</f>
        <v>-7.276216700485838E-5</v>
      </c>
      <c r="I446" s="5">
        <f>INDEX(Phi_n!$B$43:$V$63,C446+1,B446+1)</f>
        <v>2.8363295864688369E-3</v>
      </c>
      <c r="J446" s="5">
        <f>INDEX(Phi_p!$B$43:$V$63,C446+1,B446+1)</f>
        <v>1.0028363295864686</v>
      </c>
      <c r="L446" s="4"/>
      <c r="M446" s="4"/>
      <c r="N446" s="4"/>
      <c r="P446" s="4"/>
      <c r="Q446" s="66"/>
      <c r="R446" s="4"/>
    </row>
    <row r="447" spans="1:18">
      <c r="A447" s="4">
        <v>422</v>
      </c>
      <c r="B447" s="66">
        <f t="shared" si="12"/>
        <v>2</v>
      </c>
      <c r="C447" s="66">
        <f t="shared" si="13"/>
        <v>20</v>
      </c>
      <c r="D447" s="5">
        <f>B447*Device!$C$2*10</f>
        <v>0.1</v>
      </c>
      <c r="E447" s="5">
        <f>C447*Device!$F$2*10000</f>
        <v>180</v>
      </c>
      <c r="F447" s="5">
        <f>INDEX(Phi_n!$B$3:$V$23,C447+1,B447+1)</f>
        <v>-0.54983314741451272</v>
      </c>
      <c r="G447" s="5">
        <f>INDEX(Phi_p!$B$3:$V$23,C447+1,B447+1)</f>
        <v>2.3566034431700121E-3</v>
      </c>
      <c r="H447" s="5">
        <f>INDEX(Psi!$B$3:$V$23,C447+1,B447+1)</f>
        <v>2.2739434837840133E-3</v>
      </c>
      <c r="I447" s="5">
        <f>INDEX(Phi_n!$B$43:$V$63,C447+1,B447+1)</f>
        <v>3.2227748234115623E-3</v>
      </c>
      <c r="J447" s="5">
        <f>INDEX(Phi_p!$B$43:$V$63,C447+1,B447+1)</f>
        <v>1.0032227748234106</v>
      </c>
      <c r="L447" s="4"/>
      <c r="M447" s="4"/>
      <c r="N447" s="4"/>
      <c r="P447" s="4"/>
      <c r="Q447" s="66"/>
      <c r="R447" s="4"/>
    </row>
    <row r="448" spans="1:18">
      <c r="A448" s="4">
        <v>423</v>
      </c>
      <c r="B448" s="66">
        <f t="shared" si="12"/>
        <v>3</v>
      </c>
      <c r="C448" s="66">
        <f t="shared" si="13"/>
        <v>20</v>
      </c>
      <c r="D448" s="5">
        <f>B448*Device!$C$2*10</f>
        <v>0.15</v>
      </c>
      <c r="E448" s="5">
        <f>C448*Device!$F$2*10000</f>
        <v>180</v>
      </c>
      <c r="F448" s="5">
        <f>INDEX(Phi_n!$B$3:$V$23,C448+1,B448+1)</f>
        <v>-0.55041899605276301</v>
      </c>
      <c r="G448" s="5">
        <f>INDEX(Phi_p!$B$3:$V$23,C448+1,B448+1)</f>
        <v>3.6770670323282477E-3</v>
      </c>
      <c r="H448" s="5">
        <f>INDEX(Psi!$B$3:$V$23,C448+1,B448+1)</f>
        <v>3.5880729518693588E-3</v>
      </c>
      <c r="I448" s="5">
        <f>INDEX(Phi_n!$B$43:$V$63,C448+1,B448+1)</f>
        <v>3.4701597190733473E-3</v>
      </c>
      <c r="J448" s="5">
        <f>INDEX(Phi_p!$B$43:$V$63,C448+1,B448+1)</f>
        <v>1.0034701597190734</v>
      </c>
      <c r="L448" s="4"/>
      <c r="M448" s="4"/>
      <c r="N448" s="4"/>
      <c r="P448" s="4"/>
      <c r="Q448" s="66"/>
      <c r="R448" s="4"/>
    </row>
    <row r="449" spans="1:18">
      <c r="A449" s="4">
        <v>424</v>
      </c>
      <c r="B449" s="66">
        <f t="shared" si="12"/>
        <v>4</v>
      </c>
      <c r="C449" s="66">
        <f t="shared" si="13"/>
        <v>20</v>
      </c>
      <c r="D449" s="5">
        <f>B449*Device!$C$2*10</f>
        <v>0.2</v>
      </c>
      <c r="E449" s="5">
        <f>C449*Device!$F$2*10000</f>
        <v>180</v>
      </c>
      <c r="F449" s="5">
        <f>INDEX(Phi_n!$B$3:$V$23,C449+1,B449+1)</f>
        <v>-0.55091371417994672</v>
      </c>
      <c r="G449" s="5">
        <f>INDEX(Phi_p!$B$3:$V$23,C449+1,B449+1)</f>
        <v>4.4881878906856869E-3</v>
      </c>
      <c r="H449" s="5">
        <f>INDEX(Psi!$B$3:$V$23,C449+1,B449+1)</f>
        <v>4.3945784767870366E-3</v>
      </c>
      <c r="I449" s="5">
        <f>INDEX(Phi_n!$B$43:$V$63,C449+1,B449+1)</f>
        <v>3.6504542084109205E-3</v>
      </c>
      <c r="J449" s="5">
        <f>INDEX(Phi_p!$B$43:$V$63,C449+1,B449+1)</f>
        <v>1.0036504542084106</v>
      </c>
      <c r="L449" s="4"/>
      <c r="M449" s="4"/>
      <c r="N449" s="4"/>
      <c r="P449" s="4"/>
      <c r="Q449" s="66"/>
      <c r="R449" s="4"/>
    </row>
    <row r="450" spans="1:18">
      <c r="A450" s="4">
        <v>425</v>
      </c>
      <c r="B450" s="66">
        <f t="shared" si="12"/>
        <v>5</v>
      </c>
      <c r="C450" s="66">
        <f t="shared" si="13"/>
        <v>20</v>
      </c>
      <c r="D450" s="5">
        <f>B450*Device!$C$2*10</f>
        <v>0.25</v>
      </c>
      <c r="E450" s="5">
        <f>C450*Device!$F$2*10000</f>
        <v>180</v>
      </c>
      <c r="F450" s="5">
        <f>INDEX(Phi_n!$B$3:$V$23,C450+1,B450+1)</f>
        <v>-0.55133857424843158</v>
      </c>
      <c r="G450" s="5">
        <f>INDEX(Phi_p!$B$3:$V$23,C450+1,B450+1)</f>
        <v>5.1599986658965469E-3</v>
      </c>
      <c r="H450" s="5">
        <f>INDEX(Psi!$B$3:$V$23,C450+1,B450+1)</f>
        <v>5.0623298320620069E-3</v>
      </c>
      <c r="I450" s="5">
        <f>INDEX(Phi_n!$B$43:$V$63,C450+1,B450+1)</f>
        <v>3.8090591354657719E-3</v>
      </c>
      <c r="J450" s="5">
        <f>INDEX(Phi_p!$B$43:$V$63,C450+1,B450+1)</f>
        <v>1.0038090591354651</v>
      </c>
      <c r="L450" s="4"/>
      <c r="M450" s="4"/>
      <c r="N450" s="4"/>
      <c r="P450" s="4"/>
      <c r="Q450" s="66"/>
      <c r="R450" s="4"/>
    </row>
    <row r="451" spans="1:18">
      <c r="A451" s="4">
        <v>426</v>
      </c>
      <c r="B451" s="66">
        <f t="shared" si="12"/>
        <v>6</v>
      </c>
      <c r="C451" s="66">
        <f t="shared" si="13"/>
        <v>20</v>
      </c>
      <c r="D451" s="5">
        <f>B451*Device!$C$2*10</f>
        <v>0.3</v>
      </c>
      <c r="E451" s="5">
        <f>C451*Device!$F$2*10000</f>
        <v>180</v>
      </c>
      <c r="F451" s="5">
        <f>INDEX(Phi_n!$B$3:$V$23,C451+1,B451+1)</f>
        <v>-0.55173205485612942</v>
      </c>
      <c r="G451" s="5">
        <f>INDEX(Phi_p!$B$3:$V$23,C451+1,B451+1)</f>
        <v>5.6572101986027646E-3</v>
      </c>
      <c r="H451" s="5">
        <f>INDEX(Psi!$B$3:$V$23,C451+1,B451+1)</f>
        <v>5.5561159502106605E-3</v>
      </c>
      <c r="I451" s="5">
        <f>INDEX(Phi_n!$B$43:$V$63,C451+1,B451+1)</f>
        <v>3.9429124406660711E-3</v>
      </c>
      <c r="J451" s="5">
        <f>INDEX(Phi_p!$B$43:$V$63,C451+1,B451+1)</f>
        <v>1.0039429124406665</v>
      </c>
      <c r="L451" s="4"/>
      <c r="M451" s="4"/>
      <c r="N451" s="4"/>
      <c r="P451" s="4"/>
      <c r="Q451" s="66"/>
      <c r="R451" s="4"/>
    </row>
    <row r="452" spans="1:18">
      <c r="A452" s="4">
        <v>427</v>
      </c>
      <c r="B452" s="66">
        <f t="shared" si="12"/>
        <v>7</v>
      </c>
      <c r="C452" s="66">
        <f t="shared" si="13"/>
        <v>20</v>
      </c>
      <c r="D452" s="5">
        <f>B452*Device!$C$2*10</f>
        <v>0.35000000000000003</v>
      </c>
      <c r="E452" s="5">
        <f>C452*Device!$F$2*10000</f>
        <v>180</v>
      </c>
      <c r="F452" s="5">
        <f>INDEX(Phi_n!$B$3:$V$23,C452+1,B452+1)</f>
        <v>-0.55210041439562585</v>
      </c>
      <c r="G452" s="5">
        <f>INDEX(Phi_p!$B$3:$V$23,C452+1,B452+1)</f>
        <v>6.0577434422415932E-3</v>
      </c>
      <c r="H452" s="5">
        <f>INDEX(Psi!$B$3:$V$23,C452+1,B452+1)</f>
        <v>5.9535963139546455E-3</v>
      </c>
      <c r="I452" s="5">
        <f>INDEX(Phi_n!$B$43:$V$63,C452+1,B452+1)</f>
        <v>4.0622234274478013E-3</v>
      </c>
      <c r="J452" s="5">
        <f>INDEX(Phi_p!$B$43:$V$63,C452+1,B452+1)</f>
        <v>1.0040622234274454</v>
      </c>
      <c r="L452" s="4"/>
      <c r="M452" s="4"/>
      <c r="N452" s="4"/>
      <c r="P452" s="4"/>
      <c r="Q452" s="66"/>
      <c r="R452" s="4"/>
    </row>
    <row r="453" spans="1:18">
      <c r="A453" s="4">
        <v>428</v>
      </c>
      <c r="B453" s="66">
        <f t="shared" si="12"/>
        <v>8</v>
      </c>
      <c r="C453" s="66">
        <f t="shared" si="13"/>
        <v>20</v>
      </c>
      <c r="D453" s="5">
        <f>B453*Device!$C$2*10</f>
        <v>0.4</v>
      </c>
      <c r="E453" s="5">
        <f>C453*Device!$F$2*10000</f>
        <v>180</v>
      </c>
      <c r="F453" s="5">
        <f>INDEX(Phi_n!$B$3:$V$23,C453+1,B453+1)</f>
        <v>-0.55246539346386236</v>
      </c>
      <c r="G453" s="5">
        <f>INDEX(Phi_p!$B$3:$V$23,C453+1,B453+1)</f>
        <v>6.3259663508703724E-3</v>
      </c>
      <c r="H453" s="5">
        <f>INDEX(Psi!$B$3:$V$23,C453+1,B453+1)</f>
        <v>6.2192364284047175E-3</v>
      </c>
      <c r="I453" s="5">
        <f>INDEX(Phi_n!$B$43:$V$63,C453+1,B453+1)</f>
        <v>4.163173852927836E-3</v>
      </c>
      <c r="J453" s="5">
        <f>INDEX(Phi_p!$B$43:$V$63,C453+1,B453+1)</f>
        <v>1.0041631738529273</v>
      </c>
      <c r="L453" s="4"/>
      <c r="M453" s="4"/>
      <c r="N453" s="4"/>
      <c r="P453" s="4"/>
      <c r="Q453" s="66"/>
      <c r="R453" s="4"/>
    </row>
    <row r="454" spans="1:18">
      <c r="A454" s="4">
        <v>429</v>
      </c>
      <c r="B454" s="66">
        <f t="shared" si="12"/>
        <v>9</v>
      </c>
      <c r="C454" s="66">
        <f t="shared" si="13"/>
        <v>20</v>
      </c>
      <c r="D454" s="5">
        <f>B454*Device!$C$2*10</f>
        <v>0.44999999999999996</v>
      </c>
      <c r="E454" s="5">
        <f>C454*Device!$F$2*10000</f>
        <v>180</v>
      </c>
      <c r="F454" s="5">
        <f>INDEX(Phi_n!$B$3:$V$23,C454+1,B454+1)</f>
        <v>-0.55282537451097524</v>
      </c>
      <c r="G454" s="5">
        <f>INDEX(Phi_p!$B$3:$V$23,C454+1,B454+1)</f>
        <v>6.5012061042255065E-3</v>
      </c>
      <c r="H454" s="5">
        <f>INDEX(Psi!$B$3:$V$23,C454+1,B454+1)</f>
        <v>6.3922434743448053E-3</v>
      </c>
      <c r="I454" s="5">
        <f>INDEX(Phi_n!$B$43:$V$63,C454+1,B454+1)</f>
        <v>4.2504490570050395E-3</v>
      </c>
      <c r="J454" s="5">
        <f>INDEX(Phi_p!$B$43:$V$63,C454+1,B454+1)</f>
        <v>1.0042504490570072</v>
      </c>
      <c r="L454" s="4"/>
      <c r="M454" s="4"/>
      <c r="N454" s="4"/>
      <c r="P454" s="4"/>
      <c r="Q454" s="66"/>
      <c r="R454" s="4"/>
    </row>
    <row r="455" spans="1:18">
      <c r="A455" s="4">
        <v>430</v>
      </c>
      <c r="B455" s="66">
        <f t="shared" si="12"/>
        <v>10</v>
      </c>
      <c r="C455" s="66">
        <f t="shared" si="13"/>
        <v>20</v>
      </c>
      <c r="D455" s="5">
        <f>B455*Device!$C$2*10</f>
        <v>0.5</v>
      </c>
      <c r="E455" s="5">
        <f>C455*Device!$F$2*10000</f>
        <v>180</v>
      </c>
      <c r="F455" s="5">
        <f>INDEX(Phi_n!$B$3:$V$23,C455+1,B455+1)</f>
        <v>-0.5531910982676056</v>
      </c>
      <c r="G455" s="5">
        <f>INDEX(Phi_p!$B$3:$V$23,C455+1,B455+1)</f>
        <v>6.5528289576639292E-3</v>
      </c>
      <c r="H455" s="5">
        <f>INDEX(Psi!$B$3:$V$23,C455+1,B455+1)</f>
        <v>6.4420931878185206E-3</v>
      </c>
      <c r="I455" s="5">
        <f>INDEX(Phi_n!$B$43:$V$63,C455+1,B455+1)</f>
        <v>4.3197654469999446E-3</v>
      </c>
      <c r="J455" s="5">
        <f>INDEX(Phi_p!$B$43:$V$63,C455+1,B455+1)</f>
        <v>1.0043197654469993</v>
      </c>
      <c r="L455" s="4"/>
      <c r="M455" s="4"/>
      <c r="N455" s="4"/>
      <c r="P455" s="4"/>
      <c r="Q455" s="66"/>
      <c r="R455" s="4"/>
    </row>
    <row r="456" spans="1:18">
      <c r="A456" s="4">
        <v>431</v>
      </c>
      <c r="B456" s="66">
        <f t="shared" si="12"/>
        <v>11</v>
      </c>
      <c r="C456" s="66">
        <f t="shared" si="13"/>
        <v>20</v>
      </c>
      <c r="D456" s="5">
        <f>B456*Device!$C$2*10</f>
        <v>0.55000000000000004</v>
      </c>
      <c r="E456" s="5">
        <f>C456*Device!$F$2*10000</f>
        <v>180</v>
      </c>
      <c r="F456" s="5">
        <f>INDEX(Phi_n!$B$3:$V$23,C456+1,B456+1)</f>
        <v>-0.55355558271502436</v>
      </c>
      <c r="G456" s="5">
        <f>INDEX(Phi_p!$B$3:$V$23,C456+1,B456+1)</f>
        <v>6.511547876185503E-3</v>
      </c>
      <c r="H456" s="5">
        <f>INDEX(Psi!$B$3:$V$23,C456+1,B456+1)</f>
        <v>6.3994192715373099E-3</v>
      </c>
      <c r="I456" s="5">
        <f>INDEX(Phi_n!$B$43:$V$63,C456+1,B456+1)</f>
        <v>4.3742181306865146E-3</v>
      </c>
      <c r="J456" s="5">
        <f>INDEX(Phi_p!$B$43:$V$63,C456+1,B456+1)</f>
        <v>1.0043742181306861</v>
      </c>
      <c r="L456" s="4"/>
      <c r="M456" s="4"/>
      <c r="N456" s="4"/>
      <c r="P456" s="4"/>
      <c r="Q456" s="66"/>
      <c r="R456" s="4"/>
    </row>
    <row r="457" spans="1:18">
      <c r="A457" s="4">
        <v>432</v>
      </c>
      <c r="B457" s="66">
        <f t="shared" si="12"/>
        <v>12</v>
      </c>
      <c r="C457" s="66">
        <f t="shared" si="13"/>
        <v>20</v>
      </c>
      <c r="D457" s="5">
        <f>B457*Device!$C$2*10</f>
        <v>0.6</v>
      </c>
      <c r="E457" s="5">
        <f>C457*Device!$F$2*10000</f>
        <v>180</v>
      </c>
      <c r="F457" s="5">
        <f>INDEX(Phi_n!$B$3:$V$23,C457+1,B457+1)</f>
        <v>-0.55392410399154102</v>
      </c>
      <c r="G457" s="5">
        <f>INDEX(Phi_p!$B$3:$V$23,C457+1,B457+1)</f>
        <v>6.3467564325385036E-3</v>
      </c>
      <c r="H457" s="5">
        <f>INDEX(Psi!$B$3:$V$23,C457+1,B457+1)</f>
        <v>6.2337409313711345E-3</v>
      </c>
      <c r="I457" s="5">
        <f>INDEX(Phi_n!$B$43:$V$63,C457+1,B457+1)</f>
        <v>4.4088927657328541E-3</v>
      </c>
      <c r="J457" s="5">
        <f>INDEX(Phi_p!$B$43:$V$63,C457+1,B457+1)</f>
        <v>1.0044088927657329</v>
      </c>
      <c r="L457" s="4"/>
      <c r="M457" s="4"/>
      <c r="N457" s="4"/>
      <c r="P457" s="4"/>
      <c r="Q457" s="66"/>
      <c r="R457" s="4"/>
    </row>
    <row r="458" spans="1:18">
      <c r="A458" s="4">
        <v>433</v>
      </c>
      <c r="B458" s="66">
        <f t="shared" si="12"/>
        <v>13</v>
      </c>
      <c r="C458" s="66">
        <f t="shared" si="13"/>
        <v>20</v>
      </c>
      <c r="D458" s="5">
        <f>B458*Device!$C$2*10</f>
        <v>0.65</v>
      </c>
      <c r="E458" s="5">
        <f>C458*Device!$F$2*10000</f>
        <v>180</v>
      </c>
      <c r="F458" s="5">
        <f>INDEX(Phi_n!$B$3:$V$23,C458+1,B458+1)</f>
        <v>-0.55428526321172489</v>
      </c>
      <c r="G458" s="5">
        <f>INDEX(Phi_p!$B$3:$V$23,C458+1,B458+1)</f>
        <v>6.0894282086356053E-3</v>
      </c>
      <c r="H458" s="5">
        <f>INDEX(Psi!$B$3:$V$23,C458+1,B458+1)</f>
        <v>5.9759580228442855E-3</v>
      </c>
      <c r="I458" s="5">
        <f>INDEX(Phi_n!$B$43:$V$63,C458+1,B458+1)</f>
        <v>4.4266698510235141E-3</v>
      </c>
      <c r="J458" s="5">
        <f>INDEX(Phi_p!$B$43:$V$63,C458+1,B458+1)</f>
        <v>1.0044266698510242</v>
      </c>
      <c r="L458" s="4"/>
      <c r="M458" s="4"/>
      <c r="N458" s="4"/>
      <c r="P458" s="4"/>
      <c r="Q458" s="66"/>
      <c r="R458" s="4"/>
    </row>
    <row r="459" spans="1:18">
      <c r="A459" s="4">
        <v>434</v>
      </c>
      <c r="B459" s="66">
        <f t="shared" si="12"/>
        <v>14</v>
      </c>
      <c r="C459" s="66">
        <f t="shared" si="13"/>
        <v>20</v>
      </c>
      <c r="D459" s="5">
        <f>B459*Device!$C$2*10</f>
        <v>0.70000000000000007</v>
      </c>
      <c r="E459" s="5">
        <f>C459*Device!$F$2*10000</f>
        <v>180</v>
      </c>
      <c r="F459" s="5">
        <f>INDEX(Phi_n!$B$3:$V$23,C459+1,B459+1)</f>
        <v>-0.55464028627495665</v>
      </c>
      <c r="G459" s="5">
        <f>INDEX(Phi_p!$B$3:$V$23,C459+1,B459+1)</f>
        <v>5.6997842783302489E-3</v>
      </c>
      <c r="H459" s="5">
        <f>INDEX(Psi!$B$3:$V$23,C459+1,B459+1)</f>
        <v>5.5864659018020069E-3</v>
      </c>
      <c r="I459" s="5">
        <f>INDEX(Phi_n!$B$43:$V$63,C459+1,B459+1)</f>
        <v>4.4207344356074312E-3</v>
      </c>
      <c r="J459" s="5">
        <f>INDEX(Phi_p!$B$43:$V$63,C459+1,B459+1)</f>
        <v>1.0044207344356069</v>
      </c>
      <c r="L459" s="4"/>
      <c r="M459" s="4"/>
      <c r="N459" s="4"/>
      <c r="P459" s="4"/>
      <c r="Q459" s="66"/>
      <c r="R459" s="4"/>
    </row>
    <row r="460" spans="1:18">
      <c r="A460" s="4">
        <v>435</v>
      </c>
      <c r="B460" s="66">
        <f t="shared" si="12"/>
        <v>15</v>
      </c>
      <c r="C460" s="66">
        <f t="shared" si="13"/>
        <v>20</v>
      </c>
      <c r="D460" s="5">
        <f>B460*Device!$C$2*10</f>
        <v>0.75</v>
      </c>
      <c r="E460" s="5">
        <f>C460*Device!$F$2*10000</f>
        <v>180</v>
      </c>
      <c r="F460" s="5">
        <f>INDEX(Phi_n!$B$3:$V$23,C460+1,B460+1)</f>
        <v>-0.55496979191928952</v>
      </c>
      <c r="G460" s="5">
        <f>INDEX(Phi_p!$B$3:$V$23,C460+1,B460+1)</f>
        <v>5.2137177105353533E-3</v>
      </c>
      <c r="H460" s="5">
        <f>INDEX(Psi!$B$3:$V$23,C460+1,B460+1)</f>
        <v>5.1010833236008746E-3</v>
      </c>
      <c r="I460" s="5">
        <f>INDEX(Phi_n!$B$43:$V$63,C460+1,B460+1)</f>
        <v>4.3939923498006661E-3</v>
      </c>
      <c r="J460" s="5">
        <f>INDEX(Phi_p!$B$43:$V$63,C460+1,B460+1)</f>
        <v>1.0043939923497991</v>
      </c>
      <c r="L460" s="4"/>
      <c r="M460" s="4"/>
      <c r="N460" s="4"/>
      <c r="P460" s="4"/>
      <c r="Q460" s="66"/>
      <c r="R460" s="4"/>
    </row>
    <row r="461" spans="1:18">
      <c r="A461" s="4">
        <v>436</v>
      </c>
      <c r="B461" s="66">
        <f t="shared" si="12"/>
        <v>16</v>
      </c>
      <c r="C461" s="66">
        <f t="shared" si="13"/>
        <v>20</v>
      </c>
      <c r="D461" s="5">
        <f>B461*Device!$C$2*10</f>
        <v>0.8</v>
      </c>
      <c r="E461" s="5">
        <f>C461*Device!$F$2*10000</f>
        <v>180</v>
      </c>
      <c r="F461" s="5">
        <f>INDEX(Phi_n!$B$3:$V$23,C461+1,B461+1)</f>
        <v>-0.55526749481867377</v>
      </c>
      <c r="G461" s="5">
        <f>INDEX(Phi_p!$B$3:$V$23,C461+1,B461+1)</f>
        <v>4.5508580198198806E-3</v>
      </c>
      <c r="H461" s="5">
        <f>INDEX(Psi!$B$3:$V$23,C461+1,B461+1)</f>
        <v>4.4398030463798643E-3</v>
      </c>
      <c r="I461" s="5">
        <f>INDEX(Phi_n!$B$43:$V$63,C461+1,B461+1)</f>
        <v>4.3322444065507504E-3</v>
      </c>
      <c r="J461" s="5">
        <f>INDEX(Phi_p!$B$43:$V$63,C461+1,B461+1)</f>
        <v>1.0043322444065514</v>
      </c>
      <c r="L461" s="4"/>
      <c r="M461" s="4"/>
      <c r="N461" s="4"/>
      <c r="P461" s="4"/>
      <c r="Q461" s="66"/>
      <c r="R461" s="4"/>
    </row>
    <row r="462" spans="1:18">
      <c r="A462" s="4">
        <v>437</v>
      </c>
      <c r="B462" s="66">
        <f t="shared" si="12"/>
        <v>17</v>
      </c>
      <c r="C462" s="66">
        <f t="shared" si="13"/>
        <v>20</v>
      </c>
      <c r="D462" s="5">
        <f>B462*Device!$C$2*10</f>
        <v>0.85000000000000009</v>
      </c>
      <c r="E462" s="5">
        <f>C462*Device!$F$2*10000</f>
        <v>180</v>
      </c>
      <c r="F462" s="5">
        <f>INDEX(Phi_n!$B$3:$V$23,C462+1,B462+1)</f>
        <v>-0.55549123125467648</v>
      </c>
      <c r="G462" s="5">
        <f>INDEX(Phi_p!$B$3:$V$23,C462+1,B462+1)</f>
        <v>3.7450939194318598E-3</v>
      </c>
      <c r="H462" s="5">
        <f>INDEX(Psi!$B$3:$V$23,C462+1,B462+1)</f>
        <v>3.6365110229982234E-3</v>
      </c>
      <c r="I462" s="5">
        <f>INDEX(Phi_n!$B$43:$V$63,C462+1,B462+1)</f>
        <v>4.2356049672299025E-3</v>
      </c>
      <c r="J462" s="5">
        <f>INDEX(Phi_p!$B$43:$V$63,C462+1,B462+1)</f>
        <v>1.0042356049672305</v>
      </c>
      <c r="L462" s="4"/>
      <c r="M462" s="4"/>
      <c r="N462" s="4"/>
      <c r="P462" s="4"/>
      <c r="Q462" s="66"/>
      <c r="R462" s="4"/>
    </row>
    <row r="463" spans="1:18">
      <c r="A463" s="4">
        <v>438</v>
      </c>
      <c r="B463" s="66">
        <f t="shared" si="12"/>
        <v>18</v>
      </c>
      <c r="C463" s="66">
        <f t="shared" si="13"/>
        <v>20</v>
      </c>
      <c r="D463" s="5">
        <f>B463*Device!$C$2*10</f>
        <v>0.89999999999999991</v>
      </c>
      <c r="E463" s="5">
        <f>C463*Device!$F$2*10000</f>
        <v>180</v>
      </c>
      <c r="F463" s="5">
        <f>INDEX(Phi_n!$B$3:$V$23,C463+1,B463+1)</f>
        <v>-0.55558914987100827</v>
      </c>
      <c r="G463" s="5">
        <f>INDEX(Phi_p!$B$3:$V$23,C463+1,B463+1)</f>
        <v>2.4119272012526078E-3</v>
      </c>
      <c r="H463" s="5">
        <f>INDEX(Psi!$B$3:$V$23,C463+1,B463+1)</f>
        <v>2.3084111197591572E-3</v>
      </c>
      <c r="I463" s="5">
        <f>INDEX(Phi_n!$B$43:$V$63,C463+1,B463+1)</f>
        <v>4.0375600383998882E-3</v>
      </c>
      <c r="J463" s="5">
        <f>INDEX(Phi_p!$B$43:$V$63,C463+1,B463+1)</f>
        <v>1.0040375600383991</v>
      </c>
      <c r="L463" s="4"/>
      <c r="M463" s="4"/>
      <c r="N463" s="4"/>
      <c r="P463" s="4"/>
      <c r="Q463" s="66"/>
      <c r="R463" s="4"/>
    </row>
    <row r="464" spans="1:18">
      <c r="A464" s="4">
        <v>439</v>
      </c>
      <c r="B464" s="66">
        <f t="shared" si="12"/>
        <v>19</v>
      </c>
      <c r="C464" s="66">
        <f t="shared" si="13"/>
        <v>20</v>
      </c>
      <c r="D464" s="5">
        <f>B464*Device!$C$2*10</f>
        <v>0.95</v>
      </c>
      <c r="E464" s="5">
        <f>C464*Device!$F$2*10000</f>
        <v>180</v>
      </c>
      <c r="F464" s="5">
        <f>INDEX(Phi_n!$B$3:$V$23,C464+1,B464+1)</f>
        <v>-0.55523193065540433</v>
      </c>
      <c r="G464" s="5">
        <f>INDEX(Phi_p!$B$3:$V$23,C464+1,B464+1)</f>
        <v>0</v>
      </c>
      <c r="H464" s="5">
        <f>INDEX(Psi!$B$3:$V$23,C464+1,B464+1)</f>
        <v>-9.2995449493982196E-5</v>
      </c>
      <c r="I464" s="5">
        <f>INDEX(Phi_n!$B$43:$V$63,C464+1,B464+1)</f>
        <v>3.6264682881961626E-3</v>
      </c>
      <c r="J464" s="5">
        <f>INDEX(Phi_p!$B$43:$V$63,C464+1,B464+1)</f>
        <v>1.0036264682881955</v>
      </c>
      <c r="L464" s="4"/>
      <c r="M464" s="4"/>
      <c r="N464" s="4"/>
      <c r="P464" s="4"/>
      <c r="Q464" s="66"/>
      <c r="R464" s="4"/>
    </row>
    <row r="465" spans="1:18">
      <c r="A465" s="4">
        <v>440</v>
      </c>
      <c r="B465" s="66">
        <f t="shared" si="12"/>
        <v>20</v>
      </c>
      <c r="C465" s="66">
        <f t="shared" si="13"/>
        <v>20</v>
      </c>
      <c r="D465" s="5">
        <f>B465*Device!$C$2*10</f>
        <v>1</v>
      </c>
      <c r="E465" s="5">
        <f>C465*Device!$F$2*10000</f>
        <v>180</v>
      </c>
      <c r="F465" s="5">
        <f>INDEX(Phi_n!$B$3:$V$23,C465+1,B465+1)</f>
        <v>-0.55483454338953131</v>
      </c>
      <c r="G465" s="5">
        <f>INDEX(Phi_p!$B$3:$V$23,C465+1,B465+1)</f>
        <v>0</v>
      </c>
      <c r="H465" s="5">
        <f>INDEX(Psi!$B$3:$V$23,C465+1,B465+1)</f>
        <v>-9.1575605656701864E-5</v>
      </c>
      <c r="I465" s="5">
        <f>INDEX(Phi_n!$B$43:$V$63,C465+1,B465+1)</f>
        <v>3.571001044981946E-3</v>
      </c>
      <c r="J465" s="5">
        <f>INDEX(Phi_p!$B$43:$V$63,C465+1,B465+1)</f>
        <v>1.0035710010449814</v>
      </c>
      <c r="L465" s="4"/>
      <c r="M465" s="4"/>
      <c r="N465" s="4"/>
      <c r="P465" s="4"/>
      <c r="Q465" s="66"/>
      <c r="R465" s="4"/>
    </row>
    <row r="466" spans="1:18">
      <c r="L466" s="4"/>
      <c r="M466" s="4"/>
      <c r="N466" s="4"/>
      <c r="P466" s="4"/>
      <c r="Q466" s="66"/>
      <c r="R466" s="4"/>
    </row>
    <row r="467" spans="1:18">
      <c r="L467" s="4"/>
      <c r="M467" s="4"/>
      <c r="N467" s="4"/>
      <c r="P467" s="4"/>
      <c r="Q467" s="66"/>
      <c r="R467" s="4"/>
    </row>
    <row r="468" spans="1:18">
      <c r="L468" s="4"/>
      <c r="M468" s="4"/>
      <c r="N468" s="4"/>
      <c r="P468" s="4"/>
      <c r="Q468" s="66"/>
      <c r="R468" s="4"/>
    </row>
    <row r="469" spans="1:18">
      <c r="L469" s="4"/>
      <c r="M469" s="4"/>
      <c r="N469" s="4"/>
      <c r="P469" s="4"/>
      <c r="Q469" s="66"/>
      <c r="R469" s="4"/>
    </row>
    <row r="470" spans="1:18">
      <c r="L470" s="4"/>
      <c r="M470" s="4"/>
      <c r="N470" s="4"/>
      <c r="P470" s="4"/>
      <c r="Q470" s="66"/>
      <c r="R470" s="4"/>
    </row>
    <row r="471" spans="1:18">
      <c r="L471" s="4"/>
      <c r="M471" s="4"/>
      <c r="N471" s="4"/>
      <c r="P471" s="4"/>
      <c r="Q471" s="66"/>
      <c r="R471" s="4"/>
    </row>
    <row r="472" spans="1:18">
      <c r="L472" s="4"/>
      <c r="M472" s="4"/>
      <c r="N472" s="4"/>
      <c r="P472" s="4"/>
      <c r="Q472" s="66"/>
      <c r="R472" s="4"/>
    </row>
    <row r="473" spans="1:18">
      <c r="L473" s="4"/>
      <c r="M473" s="4"/>
      <c r="N473" s="4"/>
      <c r="P473" s="4"/>
      <c r="Q473" s="66"/>
      <c r="R473" s="4"/>
    </row>
    <row r="474" spans="1:18">
      <c r="L474" s="4"/>
      <c r="M474" s="4"/>
      <c r="N474" s="4"/>
      <c r="P474" s="4"/>
      <c r="Q474" s="66"/>
      <c r="R474" s="4"/>
    </row>
    <row r="475" spans="1:18">
      <c r="Q475" s="66"/>
    </row>
    <row r="476" spans="1:18">
      <c r="Q476" s="66"/>
    </row>
    <row r="477" spans="1:18">
      <c r="Q477" s="66"/>
    </row>
    <row r="478" spans="1:18">
      <c r="Q478" s="66"/>
    </row>
    <row r="479" spans="1:18">
      <c r="Q479" s="66"/>
    </row>
    <row r="480" spans="1:18">
      <c r="Q480" s="66"/>
    </row>
    <row r="481" spans="17:17">
      <c r="Q481" s="66"/>
    </row>
    <row r="482" spans="17:17">
      <c r="Q482" s="66"/>
    </row>
    <row r="483" spans="17:17">
      <c r="Q483" s="66"/>
    </row>
    <row r="484" spans="17:17">
      <c r="Q484" s="66"/>
    </row>
    <row r="485" spans="17:17">
      <c r="Q485" s="66"/>
    </row>
    <row r="486" spans="17:17">
      <c r="Q486" s="66"/>
    </row>
    <row r="487" spans="17:17">
      <c r="Q487" s="66"/>
    </row>
    <row r="488" spans="17:17">
      <c r="Q488" s="66"/>
    </row>
    <row r="489" spans="17:17">
      <c r="Q489" s="66"/>
    </row>
    <row r="490" spans="17:17">
      <c r="Q490" s="66"/>
    </row>
    <row r="491" spans="17:17">
      <c r="Q491" s="66"/>
    </row>
    <row r="492" spans="17:17">
      <c r="Q492" s="66"/>
    </row>
    <row r="493" spans="17:17">
      <c r="Q493" s="66"/>
    </row>
    <row r="494" spans="17:17">
      <c r="Q494" s="66"/>
    </row>
    <row r="495" spans="17:17">
      <c r="Q495" s="66"/>
    </row>
    <row r="496" spans="17:17">
      <c r="Q496" s="66"/>
    </row>
    <row r="497" spans="17:17">
      <c r="Q497" s="66"/>
    </row>
    <row r="498" spans="17:17">
      <c r="Q498" s="66"/>
    </row>
    <row r="499" spans="17:17">
      <c r="Q499" s="66"/>
    </row>
    <row r="500" spans="17:17">
      <c r="Q500" s="66"/>
    </row>
    <row r="501" spans="17:17">
      <c r="Q501" s="66"/>
    </row>
    <row r="502" spans="17:17">
      <c r="Q502" s="66"/>
    </row>
    <row r="503" spans="17:17">
      <c r="Q503" s="66"/>
    </row>
    <row r="504" spans="17:17">
      <c r="Q504" s="66"/>
    </row>
    <row r="505" spans="17:17">
      <c r="Q505" s="66"/>
    </row>
    <row r="506" spans="17:17">
      <c r="Q506" s="66"/>
    </row>
    <row r="507" spans="17:17">
      <c r="Q507" s="66"/>
    </row>
    <row r="508" spans="17:17">
      <c r="Q508" s="66"/>
    </row>
    <row r="509" spans="17:17">
      <c r="Q509" s="66"/>
    </row>
    <row r="510" spans="17:17">
      <c r="Q510" s="66"/>
    </row>
    <row r="511" spans="17:17">
      <c r="Q511" s="66"/>
    </row>
    <row r="512" spans="17:17">
      <c r="Q512" s="66"/>
    </row>
    <row r="513" spans="17:17">
      <c r="Q513" s="66"/>
    </row>
    <row r="514" spans="17:17">
      <c r="Q514" s="66"/>
    </row>
    <row r="515" spans="17:17">
      <c r="Q515" s="66"/>
    </row>
    <row r="516" spans="17:17">
      <c r="Q516" s="66"/>
    </row>
    <row r="517" spans="17:17">
      <c r="Q517" s="66"/>
    </row>
    <row r="518" spans="17:17">
      <c r="Q518" s="66"/>
    </row>
    <row r="519" spans="17:17">
      <c r="Q519" s="66"/>
    </row>
    <row r="520" spans="17:17">
      <c r="Q520" s="66"/>
    </row>
    <row r="521" spans="17:17">
      <c r="Q521" s="66"/>
    </row>
    <row r="522" spans="17:17">
      <c r="Q522" s="66"/>
    </row>
    <row r="523" spans="17:17">
      <c r="Q523" s="66"/>
    </row>
    <row r="524" spans="17:17">
      <c r="Q524" s="66"/>
    </row>
  </sheetData>
  <sheetProtection sheet="1" objects="1" scenarios="1"/>
  <pageMargins left="0.7" right="0.7" top="0.75" bottom="0.75" header="0.3" footer="0.3"/>
  <pageSetup paperSize="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olveSpectral">
                <anchor moveWithCells="1" sizeWithCells="1">
                  <from>
                    <xdr:col>0</xdr:col>
                    <xdr:colOff>47625</xdr:colOff>
                    <xdr:row>6</xdr:row>
                    <xdr:rowOff>9525</xdr:rowOff>
                  </from>
                  <to>
                    <xdr:col>1</xdr:col>
                    <xdr:colOff>85725</xdr:colOff>
                    <xdr:row>7</xdr:row>
                    <xdr:rowOff>38100</xdr:rowOff>
                  </to>
                </anchor>
              </controlPr>
            </control>
          </mc:Choice>
        </mc:AlternateContent>
        <mc:AlternateContent xmlns:mc="http://schemas.openxmlformats.org/markup-compatibility/2006">
          <mc:Choice Requires="x14">
            <control shapeId="9218" r:id="rId4" name="Button 2">
              <controlPr defaultSize="0" print="0" autoFill="0" autoPict="0" macro="[0]!SolveSpatial">
                <anchor moveWithCells="1" sizeWithCells="1">
                  <from>
                    <xdr:col>0</xdr:col>
                    <xdr:colOff>57150</xdr:colOff>
                    <xdr:row>3</xdr:row>
                    <xdr:rowOff>180975</xdr:rowOff>
                  </from>
                  <to>
                    <xdr:col>1</xdr:col>
                    <xdr:colOff>95250</xdr:colOff>
                    <xdr:row>5</xdr:row>
                    <xdr:rowOff>19050</xdr:rowOff>
                  </to>
                </anchor>
              </controlPr>
            </control>
          </mc:Choice>
        </mc:AlternateContent>
        <mc:AlternateContent xmlns:mc="http://schemas.openxmlformats.org/markup-compatibility/2006">
          <mc:Choice Requires="x14">
            <control shapeId="9219" r:id="rId5" name="Button 3">
              <controlPr defaultSize="0" print="0" autoFill="0" autoPict="0" macro="[0]!SolveIV">
                <anchor moveWithCells="1" sizeWithCells="1">
                  <from>
                    <xdr:col>0</xdr:col>
                    <xdr:colOff>76200</xdr:colOff>
                    <xdr:row>2</xdr:row>
                    <xdr:rowOff>28575</xdr:rowOff>
                  </from>
                  <to>
                    <xdr:col>1</xdr:col>
                    <xdr:colOff>123825</xdr:colOff>
                    <xdr:row>3</xdr:row>
                    <xdr:rowOff>66675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V75"/>
  <sheetViews>
    <sheetView zoomScale="85" zoomScaleNormal="85" workbookViewId="0"/>
  </sheetViews>
  <sheetFormatPr defaultRowHeight="15"/>
  <cols>
    <col min="1" max="16384" width="9.140625" style="4"/>
  </cols>
  <sheetData>
    <row r="1" spans="1:22">
      <c r="A1" s="58" t="s">
        <v>177</v>
      </c>
      <c r="B1" s="58"/>
      <c r="C1"/>
      <c r="D1" s="139">
        <v>20</v>
      </c>
      <c r="E1" t="s">
        <v>173</v>
      </c>
      <c r="F1"/>
      <c r="G1"/>
      <c r="H1"/>
      <c r="I1" s="137">
        <f>Device!F2/Device!C3</f>
        <v>8.9999999999999993E-3</v>
      </c>
      <c r="J1" s="112" t="s">
        <v>180</v>
      </c>
      <c r="K1" t="s">
        <v>185</v>
      </c>
      <c r="L1"/>
      <c r="M1"/>
      <c r="N1"/>
      <c r="O1"/>
      <c r="P1"/>
      <c r="Q1"/>
      <c r="R1"/>
      <c r="S1"/>
      <c r="T1"/>
      <c r="U1"/>
      <c r="V1"/>
    </row>
    <row r="2" spans="1:22">
      <c r="A2" t="s">
        <v>230</v>
      </c>
      <c r="B2"/>
      <c r="C2"/>
      <c r="D2"/>
      <c r="E2"/>
      <c r="F2"/>
      <c r="G2"/>
      <c r="H2"/>
      <c r="I2"/>
      <c r="J2"/>
      <c r="K2"/>
      <c r="L2"/>
      <c r="M2"/>
      <c r="N2"/>
      <c r="O2"/>
      <c r="P2"/>
      <c r="Q2"/>
      <c r="R2"/>
      <c r="S2"/>
      <c r="T2"/>
      <c r="U2"/>
      <c r="V2"/>
    </row>
    <row r="3" spans="1:22">
      <c r="A3"/>
      <c r="B3"/>
      <c r="C3"/>
      <c r="D3"/>
      <c r="E3"/>
      <c r="F3"/>
      <c r="G3"/>
      <c r="H3"/>
      <c r="I3"/>
      <c r="J3"/>
      <c r="K3"/>
      <c r="L3"/>
      <c r="M3"/>
      <c r="N3"/>
      <c r="O3"/>
      <c r="P3"/>
      <c r="Q3"/>
      <c r="R3"/>
      <c r="S3"/>
      <c r="T3"/>
      <c r="U3"/>
      <c r="V3"/>
    </row>
    <row r="4" spans="1:22">
      <c r="A4" s="51" t="s">
        <v>174</v>
      </c>
      <c r="B4"/>
      <c r="C4" t="s">
        <v>175</v>
      </c>
      <c r="D4"/>
      <c r="E4"/>
      <c r="F4"/>
      <c r="G4" t="s">
        <v>184</v>
      </c>
      <c r="H4"/>
      <c r="I4"/>
      <c r="J4"/>
      <c r="K4"/>
      <c r="L4"/>
      <c r="M4"/>
      <c r="N4"/>
      <c r="O4"/>
      <c r="P4"/>
      <c r="Q4"/>
      <c r="R4"/>
      <c r="S4"/>
      <c r="T4"/>
      <c r="U4"/>
      <c r="V4"/>
    </row>
    <row r="5" spans="1:22">
      <c r="A5"/>
      <c r="B5" s="139">
        <v>0</v>
      </c>
      <c r="C5" s="139">
        <v>1</v>
      </c>
      <c r="D5" s="139">
        <v>2</v>
      </c>
      <c r="E5" s="139">
        <v>3</v>
      </c>
      <c r="F5" s="139">
        <v>4</v>
      </c>
      <c r="G5" s="139">
        <v>5</v>
      </c>
      <c r="H5" s="139">
        <v>6</v>
      </c>
      <c r="I5" s="139">
        <v>7</v>
      </c>
      <c r="J5" s="139">
        <v>8</v>
      </c>
      <c r="K5" s="139">
        <v>9</v>
      </c>
      <c r="L5" s="139">
        <v>10</v>
      </c>
      <c r="M5" s="139">
        <v>11</v>
      </c>
      <c r="N5" s="139">
        <v>12</v>
      </c>
      <c r="O5" s="139">
        <v>13</v>
      </c>
      <c r="P5" s="139">
        <v>14</v>
      </c>
      <c r="Q5" s="139">
        <v>15</v>
      </c>
      <c r="R5" s="139">
        <v>16</v>
      </c>
      <c r="S5" s="139">
        <v>17</v>
      </c>
      <c r="T5" s="139">
        <v>18</v>
      </c>
      <c r="U5" s="139">
        <v>19</v>
      </c>
      <c r="V5" s="139">
        <v>20</v>
      </c>
    </row>
    <row r="6" spans="1:22">
      <c r="A6" s="139">
        <v>0</v>
      </c>
      <c r="B6" s="160">
        <f t="shared" ref="B6:B26" si="0">COS(B$5*PI()*$A6/$D$1)</f>
        <v>1</v>
      </c>
      <c r="C6" s="160">
        <f t="shared" ref="C6:V19" si="1">COS(C$5*PI()*$A6/$D$1)</f>
        <v>1</v>
      </c>
      <c r="D6" s="160">
        <f t="shared" si="1"/>
        <v>1</v>
      </c>
      <c r="E6" s="160">
        <f t="shared" si="1"/>
        <v>1</v>
      </c>
      <c r="F6" s="160">
        <f t="shared" si="1"/>
        <v>1</v>
      </c>
      <c r="G6" s="160">
        <f t="shared" si="1"/>
        <v>1</v>
      </c>
      <c r="H6" s="160">
        <f t="shared" si="1"/>
        <v>1</v>
      </c>
      <c r="I6" s="160">
        <f t="shared" si="1"/>
        <v>1</v>
      </c>
      <c r="J6" s="160">
        <f t="shared" si="1"/>
        <v>1</v>
      </c>
      <c r="K6" s="160">
        <f t="shared" si="1"/>
        <v>1</v>
      </c>
      <c r="L6" s="160">
        <f t="shared" si="1"/>
        <v>1</v>
      </c>
      <c r="M6" s="160">
        <f t="shared" si="1"/>
        <v>1</v>
      </c>
      <c r="N6" s="160">
        <f t="shared" si="1"/>
        <v>1</v>
      </c>
      <c r="O6" s="160">
        <f t="shared" si="1"/>
        <v>1</v>
      </c>
      <c r="P6" s="160">
        <f t="shared" si="1"/>
        <v>1</v>
      </c>
      <c r="Q6" s="160">
        <f t="shared" si="1"/>
        <v>1</v>
      </c>
      <c r="R6" s="160">
        <f t="shared" si="1"/>
        <v>1</v>
      </c>
      <c r="S6" s="160">
        <f t="shared" si="1"/>
        <v>1</v>
      </c>
      <c r="T6" s="160">
        <f t="shared" si="1"/>
        <v>1</v>
      </c>
      <c r="U6" s="160">
        <f t="shared" si="1"/>
        <v>1</v>
      </c>
      <c r="V6" s="160">
        <f t="shared" si="1"/>
        <v>1</v>
      </c>
    </row>
    <row r="7" spans="1:22">
      <c r="A7" s="139">
        <v>1</v>
      </c>
      <c r="B7" s="160">
        <f t="shared" si="0"/>
        <v>1</v>
      </c>
      <c r="C7" s="160">
        <f t="shared" ref="C7:Q7" si="2">COS(C$5*PI()*$A7/$D$1)</f>
        <v>0.98768834059513777</v>
      </c>
      <c r="D7" s="160">
        <f t="shared" si="2"/>
        <v>0.95105651629515353</v>
      </c>
      <c r="E7" s="160">
        <f t="shared" si="2"/>
        <v>0.8910065241883679</v>
      </c>
      <c r="F7" s="160">
        <f t="shared" si="2"/>
        <v>0.80901699437494745</v>
      </c>
      <c r="G7" s="160">
        <f t="shared" si="2"/>
        <v>0.70710678118654757</v>
      </c>
      <c r="H7" s="160">
        <f t="shared" si="2"/>
        <v>0.58778525229247314</v>
      </c>
      <c r="I7" s="160">
        <f t="shared" si="2"/>
        <v>0.4539904997395468</v>
      </c>
      <c r="J7" s="160">
        <f t="shared" si="2"/>
        <v>0.30901699437494745</v>
      </c>
      <c r="K7" s="160">
        <f t="shared" si="2"/>
        <v>0.15643446504023092</v>
      </c>
      <c r="L7" s="160">
        <f t="shared" si="2"/>
        <v>6.1257422745431001E-17</v>
      </c>
      <c r="M7" s="160">
        <f t="shared" si="2"/>
        <v>-0.15643446504023059</v>
      </c>
      <c r="N7" s="160">
        <f t="shared" si="2"/>
        <v>-0.30901699437494734</v>
      </c>
      <c r="O7" s="160">
        <f t="shared" si="2"/>
        <v>-0.45399049973954669</v>
      </c>
      <c r="P7" s="160">
        <f t="shared" si="2"/>
        <v>-0.58778525229247303</v>
      </c>
      <c r="Q7" s="160">
        <f t="shared" si="2"/>
        <v>-0.70710678118654746</v>
      </c>
      <c r="R7" s="160">
        <f t="shared" si="1"/>
        <v>-0.80901699437494734</v>
      </c>
      <c r="S7" s="160">
        <f t="shared" si="1"/>
        <v>-0.89100652418836779</v>
      </c>
      <c r="T7" s="160">
        <f t="shared" si="1"/>
        <v>-0.95105651629515353</v>
      </c>
      <c r="U7" s="160">
        <f t="shared" si="1"/>
        <v>-0.98768834059513766</v>
      </c>
      <c r="V7" s="160">
        <f t="shared" si="1"/>
        <v>-1</v>
      </c>
    </row>
    <row r="8" spans="1:22">
      <c r="A8" s="139">
        <v>2</v>
      </c>
      <c r="B8" s="160">
        <f t="shared" si="0"/>
        <v>1</v>
      </c>
      <c r="C8" s="160">
        <f t="shared" si="1"/>
        <v>0.95105651629515353</v>
      </c>
      <c r="D8" s="160">
        <f t="shared" si="1"/>
        <v>0.80901699437494745</v>
      </c>
      <c r="E8" s="160">
        <f t="shared" si="1"/>
        <v>0.58778525229247314</v>
      </c>
      <c r="F8" s="160">
        <f t="shared" si="1"/>
        <v>0.30901699437494745</v>
      </c>
      <c r="G8" s="160">
        <f t="shared" si="1"/>
        <v>6.1257422745431001E-17</v>
      </c>
      <c r="H8" s="160">
        <f t="shared" si="1"/>
        <v>-0.30901699437494734</v>
      </c>
      <c r="I8" s="160">
        <f t="shared" si="1"/>
        <v>-0.58778525229247303</v>
      </c>
      <c r="J8" s="160">
        <f t="shared" si="1"/>
        <v>-0.80901699437494734</v>
      </c>
      <c r="K8" s="160">
        <f t="shared" si="1"/>
        <v>-0.95105651629515353</v>
      </c>
      <c r="L8" s="160">
        <f t="shared" si="1"/>
        <v>-1</v>
      </c>
      <c r="M8" s="160">
        <f t="shared" si="1"/>
        <v>-0.95105651629515375</v>
      </c>
      <c r="N8" s="160">
        <f t="shared" si="1"/>
        <v>-0.80901699437494756</v>
      </c>
      <c r="O8" s="160">
        <f t="shared" si="1"/>
        <v>-0.58778525229247325</v>
      </c>
      <c r="P8" s="160">
        <f t="shared" si="1"/>
        <v>-0.30901699437494756</v>
      </c>
      <c r="Q8" s="160">
        <f t="shared" si="1"/>
        <v>-1.83772268236293E-16</v>
      </c>
      <c r="R8" s="160">
        <f t="shared" si="1"/>
        <v>0.30901699437494723</v>
      </c>
      <c r="S8" s="160">
        <f t="shared" si="1"/>
        <v>0.58778525229247292</v>
      </c>
      <c r="T8" s="160">
        <f t="shared" si="1"/>
        <v>0.80901699437494734</v>
      </c>
      <c r="U8" s="160">
        <f t="shared" si="1"/>
        <v>0.95105651629515353</v>
      </c>
      <c r="V8" s="160">
        <f t="shared" si="1"/>
        <v>1</v>
      </c>
    </row>
    <row r="9" spans="1:22">
      <c r="A9" s="139">
        <v>3</v>
      </c>
      <c r="B9" s="160">
        <f t="shared" si="0"/>
        <v>1</v>
      </c>
      <c r="C9" s="160">
        <f t="shared" si="1"/>
        <v>0.8910065241883679</v>
      </c>
      <c r="D9" s="160">
        <f t="shared" si="1"/>
        <v>0.58778525229247314</v>
      </c>
      <c r="E9" s="160">
        <f t="shared" si="1"/>
        <v>0.15643446504023092</v>
      </c>
      <c r="F9" s="160">
        <f t="shared" si="1"/>
        <v>-0.30901699437494734</v>
      </c>
      <c r="G9" s="160">
        <f t="shared" si="1"/>
        <v>-0.70710678118654746</v>
      </c>
      <c r="H9" s="160">
        <f t="shared" si="1"/>
        <v>-0.95105651629515353</v>
      </c>
      <c r="I9" s="160">
        <f t="shared" si="1"/>
        <v>-0.98768834059513777</v>
      </c>
      <c r="J9" s="160">
        <f t="shared" si="1"/>
        <v>-0.80901699437494756</v>
      </c>
      <c r="K9" s="160">
        <f t="shared" si="1"/>
        <v>-0.45399049973954692</v>
      </c>
      <c r="L9" s="160">
        <f t="shared" si="1"/>
        <v>-1.83772268236293E-16</v>
      </c>
      <c r="M9" s="160">
        <f t="shared" si="1"/>
        <v>0.45399049973954581</v>
      </c>
      <c r="N9" s="160">
        <f t="shared" si="1"/>
        <v>0.80901699437494734</v>
      </c>
      <c r="O9" s="160">
        <f t="shared" si="1"/>
        <v>0.98768834059513788</v>
      </c>
      <c r="P9" s="160">
        <f t="shared" si="1"/>
        <v>0.95105651629515364</v>
      </c>
      <c r="Q9" s="160">
        <f t="shared" si="1"/>
        <v>0.70710678118654835</v>
      </c>
      <c r="R9" s="160">
        <f t="shared" si="1"/>
        <v>0.30901699437494773</v>
      </c>
      <c r="S9" s="160">
        <f t="shared" si="1"/>
        <v>-0.15643446504023142</v>
      </c>
      <c r="T9" s="160">
        <f t="shared" si="1"/>
        <v>-0.58778525229247292</v>
      </c>
      <c r="U9" s="160">
        <f t="shared" si="1"/>
        <v>-0.89100652418836734</v>
      </c>
      <c r="V9" s="160">
        <f t="shared" si="1"/>
        <v>-1</v>
      </c>
    </row>
    <row r="10" spans="1:22">
      <c r="A10" s="139">
        <v>4</v>
      </c>
      <c r="B10" s="160">
        <f t="shared" si="0"/>
        <v>1</v>
      </c>
      <c r="C10" s="160">
        <f t="shared" si="1"/>
        <v>0.80901699437494745</v>
      </c>
      <c r="D10" s="160">
        <f t="shared" si="1"/>
        <v>0.30901699437494745</v>
      </c>
      <c r="E10" s="160">
        <f t="shared" si="1"/>
        <v>-0.30901699437494734</v>
      </c>
      <c r="F10" s="160">
        <f t="shared" si="1"/>
        <v>-0.80901699437494734</v>
      </c>
      <c r="G10" s="160">
        <f t="shared" si="1"/>
        <v>-1</v>
      </c>
      <c r="H10" s="160">
        <f t="shared" si="1"/>
        <v>-0.80901699437494756</v>
      </c>
      <c r="I10" s="160">
        <f t="shared" si="1"/>
        <v>-0.30901699437494756</v>
      </c>
      <c r="J10" s="160">
        <f t="shared" si="1"/>
        <v>0.30901699437494723</v>
      </c>
      <c r="K10" s="160">
        <f t="shared" si="1"/>
        <v>0.80901699437494734</v>
      </c>
      <c r="L10" s="160">
        <f t="shared" si="1"/>
        <v>1</v>
      </c>
      <c r="M10" s="160">
        <f t="shared" si="1"/>
        <v>0.80901699437494812</v>
      </c>
      <c r="N10" s="160">
        <f t="shared" si="1"/>
        <v>0.30901699437494773</v>
      </c>
      <c r="O10" s="160">
        <f t="shared" si="1"/>
        <v>-0.30901699437494712</v>
      </c>
      <c r="P10" s="160">
        <f t="shared" si="1"/>
        <v>-0.80901699437494723</v>
      </c>
      <c r="Q10" s="160">
        <f t="shared" si="1"/>
        <v>-1</v>
      </c>
      <c r="R10" s="160">
        <f t="shared" si="1"/>
        <v>-0.80901699437494767</v>
      </c>
      <c r="S10" s="160">
        <f t="shared" si="1"/>
        <v>-0.30901699437494784</v>
      </c>
      <c r="T10" s="160">
        <f t="shared" si="1"/>
        <v>0.30901699437494701</v>
      </c>
      <c r="U10" s="160">
        <f t="shared" si="1"/>
        <v>0.80901699437494712</v>
      </c>
      <c r="V10" s="160">
        <f t="shared" si="1"/>
        <v>1</v>
      </c>
    </row>
    <row r="11" spans="1:22">
      <c r="A11" s="139">
        <v>5</v>
      </c>
      <c r="B11" s="160">
        <f t="shared" si="0"/>
        <v>1</v>
      </c>
      <c r="C11" s="160">
        <f t="shared" si="1"/>
        <v>0.70710678118654757</v>
      </c>
      <c r="D11" s="160">
        <f t="shared" si="1"/>
        <v>6.1257422745431001E-17</v>
      </c>
      <c r="E11" s="160">
        <f t="shared" si="1"/>
        <v>-0.70710678118654746</v>
      </c>
      <c r="F11" s="160">
        <f t="shared" si="1"/>
        <v>-1</v>
      </c>
      <c r="G11" s="160">
        <f t="shared" si="1"/>
        <v>-0.70710678118654768</v>
      </c>
      <c r="H11" s="160">
        <f t="shared" si="1"/>
        <v>-1.83772268236293E-16</v>
      </c>
      <c r="I11" s="160">
        <f t="shared" si="1"/>
        <v>0.70710678118654735</v>
      </c>
      <c r="J11" s="160">
        <f t="shared" si="1"/>
        <v>1</v>
      </c>
      <c r="K11" s="160">
        <f t="shared" si="1"/>
        <v>0.70710678118654768</v>
      </c>
      <c r="L11" s="160">
        <f t="shared" si="1"/>
        <v>3.06287113727155E-16</v>
      </c>
      <c r="M11" s="160">
        <f t="shared" si="1"/>
        <v>-0.70710678118654668</v>
      </c>
      <c r="N11" s="160">
        <f t="shared" si="1"/>
        <v>-1</v>
      </c>
      <c r="O11" s="160">
        <f t="shared" si="1"/>
        <v>-0.70710678118654713</v>
      </c>
      <c r="P11" s="160">
        <f t="shared" si="1"/>
        <v>-4.28801959218017E-16</v>
      </c>
      <c r="Q11" s="160">
        <f t="shared" si="1"/>
        <v>0.70710678118654657</v>
      </c>
      <c r="R11" s="160">
        <f t="shared" si="1"/>
        <v>1</v>
      </c>
      <c r="S11" s="160">
        <f t="shared" si="1"/>
        <v>0.70710678118654724</v>
      </c>
      <c r="T11" s="160">
        <f t="shared" si="1"/>
        <v>5.51316804708879E-16</v>
      </c>
      <c r="U11" s="160">
        <f t="shared" si="1"/>
        <v>-0.70710678118654779</v>
      </c>
      <c r="V11" s="160">
        <f t="shared" si="1"/>
        <v>-1</v>
      </c>
    </row>
    <row r="12" spans="1:22">
      <c r="A12" s="139">
        <v>6</v>
      </c>
      <c r="B12" s="160">
        <f t="shared" si="0"/>
        <v>1</v>
      </c>
      <c r="C12" s="160">
        <f t="shared" si="1"/>
        <v>0.58778525229247314</v>
      </c>
      <c r="D12" s="160">
        <f t="shared" si="1"/>
        <v>-0.30901699437494734</v>
      </c>
      <c r="E12" s="160">
        <f t="shared" si="1"/>
        <v>-0.95105651629515353</v>
      </c>
      <c r="F12" s="160">
        <f t="shared" si="1"/>
        <v>-0.80901699437494756</v>
      </c>
      <c r="G12" s="160">
        <f t="shared" si="1"/>
        <v>-1.83772268236293E-16</v>
      </c>
      <c r="H12" s="160">
        <f t="shared" si="1"/>
        <v>0.80901699437494734</v>
      </c>
      <c r="I12" s="160">
        <f t="shared" si="1"/>
        <v>0.95105651629515364</v>
      </c>
      <c r="J12" s="160">
        <f t="shared" si="1"/>
        <v>0.30901699437494773</v>
      </c>
      <c r="K12" s="160">
        <f t="shared" si="1"/>
        <v>-0.58778525229247292</v>
      </c>
      <c r="L12" s="160">
        <f t="shared" si="1"/>
        <v>-1</v>
      </c>
      <c r="M12" s="160">
        <f t="shared" si="1"/>
        <v>-0.58778525229247491</v>
      </c>
      <c r="N12" s="160">
        <f t="shared" si="1"/>
        <v>0.30901699437494701</v>
      </c>
      <c r="O12" s="160">
        <f t="shared" si="1"/>
        <v>0.95105651629515398</v>
      </c>
      <c r="P12" s="160">
        <f t="shared" si="1"/>
        <v>0.80901699437494767</v>
      </c>
      <c r="Q12" s="160">
        <f t="shared" si="1"/>
        <v>2.3276736441091295E-15</v>
      </c>
      <c r="R12" s="160">
        <f t="shared" si="1"/>
        <v>-0.80901699437494712</v>
      </c>
      <c r="S12" s="160">
        <f t="shared" si="1"/>
        <v>-0.9510565162951532</v>
      </c>
      <c r="T12" s="160">
        <f t="shared" si="1"/>
        <v>-0.30901699437494806</v>
      </c>
      <c r="U12" s="160">
        <f t="shared" si="1"/>
        <v>0.58778525229247114</v>
      </c>
      <c r="V12" s="160">
        <f t="shared" si="1"/>
        <v>1</v>
      </c>
    </row>
    <row r="13" spans="1:22">
      <c r="A13" s="139">
        <v>7</v>
      </c>
      <c r="B13" s="160">
        <f t="shared" si="0"/>
        <v>1</v>
      </c>
      <c r="C13" s="160">
        <f t="shared" si="1"/>
        <v>0.4539904997395468</v>
      </c>
      <c r="D13" s="160">
        <f t="shared" si="1"/>
        <v>-0.58778525229247303</v>
      </c>
      <c r="E13" s="160">
        <f t="shared" si="1"/>
        <v>-0.98768834059513777</v>
      </c>
      <c r="F13" s="160">
        <f t="shared" si="1"/>
        <v>-0.30901699437494756</v>
      </c>
      <c r="G13" s="160">
        <f t="shared" si="1"/>
        <v>0.70710678118654735</v>
      </c>
      <c r="H13" s="160">
        <f t="shared" si="1"/>
        <v>0.95105651629515364</v>
      </c>
      <c r="I13" s="160">
        <f t="shared" si="1"/>
        <v>0.15643446504023203</v>
      </c>
      <c r="J13" s="160">
        <f t="shared" si="1"/>
        <v>-0.80901699437494723</v>
      </c>
      <c r="K13" s="160">
        <f t="shared" si="1"/>
        <v>-0.89100652418836768</v>
      </c>
      <c r="L13" s="160">
        <f t="shared" si="1"/>
        <v>-4.28801959218017E-16</v>
      </c>
      <c r="M13" s="160">
        <f t="shared" si="1"/>
        <v>0.89100652418836723</v>
      </c>
      <c r="N13" s="160">
        <f t="shared" si="1"/>
        <v>0.80901699437494767</v>
      </c>
      <c r="O13" s="160">
        <f t="shared" si="1"/>
        <v>-0.15643446504023295</v>
      </c>
      <c r="P13" s="160">
        <f t="shared" si="1"/>
        <v>-0.95105651629515287</v>
      </c>
      <c r="Q13" s="160">
        <f t="shared" si="1"/>
        <v>-0.7071067811865499</v>
      </c>
      <c r="R13" s="160">
        <f t="shared" si="1"/>
        <v>0.30901699437494679</v>
      </c>
      <c r="S13" s="160">
        <f t="shared" si="1"/>
        <v>0.98768834059513799</v>
      </c>
      <c r="T13" s="160">
        <f t="shared" si="1"/>
        <v>0.58778525229247236</v>
      </c>
      <c r="U13" s="160">
        <f t="shared" si="1"/>
        <v>-0.4539904997395437</v>
      </c>
      <c r="V13" s="160">
        <f t="shared" si="1"/>
        <v>-1</v>
      </c>
    </row>
    <row r="14" spans="1:22">
      <c r="A14" s="139">
        <v>8</v>
      </c>
      <c r="B14" s="160">
        <f t="shared" si="0"/>
        <v>1</v>
      </c>
      <c r="C14" s="160">
        <f t="shared" si="1"/>
        <v>0.30901699437494745</v>
      </c>
      <c r="D14" s="160">
        <f t="shared" si="1"/>
        <v>-0.80901699437494734</v>
      </c>
      <c r="E14" s="160">
        <f t="shared" si="1"/>
        <v>-0.80901699437494756</v>
      </c>
      <c r="F14" s="160">
        <f t="shared" si="1"/>
        <v>0.30901699437494723</v>
      </c>
      <c r="G14" s="160">
        <f t="shared" si="1"/>
        <v>1</v>
      </c>
      <c r="H14" s="160">
        <f t="shared" si="1"/>
        <v>0.30901699437494773</v>
      </c>
      <c r="I14" s="160">
        <f t="shared" si="1"/>
        <v>-0.80901699437494723</v>
      </c>
      <c r="J14" s="160">
        <f t="shared" si="1"/>
        <v>-0.80901699437494767</v>
      </c>
      <c r="K14" s="160">
        <f t="shared" si="1"/>
        <v>0.30901699437494701</v>
      </c>
      <c r="L14" s="160">
        <f t="shared" si="1"/>
        <v>1</v>
      </c>
      <c r="M14" s="160">
        <f t="shared" si="1"/>
        <v>0.30901699437494962</v>
      </c>
      <c r="N14" s="160">
        <f t="shared" si="1"/>
        <v>-0.80901699437494712</v>
      </c>
      <c r="O14" s="160">
        <f t="shared" si="1"/>
        <v>-0.80901699437494778</v>
      </c>
      <c r="P14" s="160">
        <f t="shared" si="1"/>
        <v>0.30901699437494679</v>
      </c>
      <c r="Q14" s="160">
        <f t="shared" si="1"/>
        <v>1</v>
      </c>
      <c r="R14" s="160">
        <f t="shared" si="1"/>
        <v>0.30901699437494817</v>
      </c>
      <c r="S14" s="160">
        <f t="shared" si="1"/>
        <v>-0.8090169943749469</v>
      </c>
      <c r="T14" s="160">
        <f t="shared" si="1"/>
        <v>-0.8090169943749479</v>
      </c>
      <c r="U14" s="160">
        <f t="shared" si="1"/>
        <v>0.30901699437494656</v>
      </c>
      <c r="V14" s="160">
        <f t="shared" si="1"/>
        <v>1</v>
      </c>
    </row>
    <row r="15" spans="1:22">
      <c r="A15" s="139">
        <v>9</v>
      </c>
      <c r="B15" s="160">
        <f t="shared" si="0"/>
        <v>1</v>
      </c>
      <c r="C15" s="160">
        <f t="shared" si="1"/>
        <v>0.15643446504023092</v>
      </c>
      <c r="D15" s="160">
        <f t="shared" si="1"/>
        <v>-0.95105651629515353</v>
      </c>
      <c r="E15" s="160">
        <f t="shared" si="1"/>
        <v>-0.45399049973954692</v>
      </c>
      <c r="F15" s="160">
        <f t="shared" si="1"/>
        <v>0.80901699437494734</v>
      </c>
      <c r="G15" s="160">
        <f t="shared" si="1"/>
        <v>0.70710678118654768</v>
      </c>
      <c r="H15" s="160">
        <f t="shared" si="1"/>
        <v>-0.58778525229247292</v>
      </c>
      <c r="I15" s="160">
        <f t="shared" si="1"/>
        <v>-0.89100652418836768</v>
      </c>
      <c r="J15" s="160">
        <f t="shared" si="1"/>
        <v>0.30901699437494701</v>
      </c>
      <c r="K15" s="160">
        <f t="shared" si="1"/>
        <v>0.98768834059513799</v>
      </c>
      <c r="L15" s="160">
        <f t="shared" si="1"/>
        <v>5.51316804708879E-16</v>
      </c>
      <c r="M15" s="160">
        <f t="shared" si="1"/>
        <v>-0.98768834059513744</v>
      </c>
      <c r="N15" s="160">
        <f t="shared" si="1"/>
        <v>-0.30901699437494806</v>
      </c>
      <c r="O15" s="160">
        <f t="shared" si="1"/>
        <v>0.8910065241883679</v>
      </c>
      <c r="P15" s="160">
        <f t="shared" si="1"/>
        <v>0.58778525229247236</v>
      </c>
      <c r="Q15" s="160">
        <f t="shared" si="1"/>
        <v>-0.70710678118654635</v>
      </c>
      <c r="R15" s="160">
        <f t="shared" si="1"/>
        <v>-0.8090169943749479</v>
      </c>
      <c r="S15" s="160">
        <f t="shared" si="1"/>
        <v>0.45399049973954675</v>
      </c>
      <c r="T15" s="160">
        <f t="shared" si="1"/>
        <v>0.95105651629515442</v>
      </c>
      <c r="U15" s="160">
        <f t="shared" si="1"/>
        <v>-0.15643446504022895</v>
      </c>
      <c r="V15" s="160">
        <f t="shared" si="1"/>
        <v>-1</v>
      </c>
    </row>
    <row r="16" spans="1:22">
      <c r="A16" s="139">
        <v>10</v>
      </c>
      <c r="B16" s="160">
        <f t="shared" si="0"/>
        <v>1</v>
      </c>
      <c r="C16" s="160">
        <f t="shared" si="1"/>
        <v>6.1257422745431001E-17</v>
      </c>
      <c r="D16" s="160">
        <f t="shared" si="1"/>
        <v>-1</v>
      </c>
      <c r="E16" s="160">
        <f t="shared" si="1"/>
        <v>-1.83772268236293E-16</v>
      </c>
      <c r="F16" s="160">
        <f t="shared" si="1"/>
        <v>1</v>
      </c>
      <c r="G16" s="160">
        <f t="shared" si="1"/>
        <v>3.06287113727155E-16</v>
      </c>
      <c r="H16" s="160">
        <f t="shared" si="1"/>
        <v>-1</v>
      </c>
      <c r="I16" s="160">
        <f t="shared" si="1"/>
        <v>-4.28801959218017E-16</v>
      </c>
      <c r="J16" s="160">
        <f t="shared" si="1"/>
        <v>1</v>
      </c>
      <c r="K16" s="160">
        <f t="shared" si="1"/>
        <v>5.51316804708879E-16</v>
      </c>
      <c r="L16" s="160">
        <f t="shared" si="1"/>
        <v>-1</v>
      </c>
      <c r="M16" s="160">
        <f t="shared" si="1"/>
        <v>-2.4501884895999915E-15</v>
      </c>
      <c r="N16" s="160">
        <f t="shared" si="1"/>
        <v>1</v>
      </c>
      <c r="O16" s="160">
        <f t="shared" si="1"/>
        <v>-9.8001034370964746E-16</v>
      </c>
      <c r="P16" s="160">
        <f t="shared" si="1"/>
        <v>-1</v>
      </c>
      <c r="Q16" s="160">
        <f t="shared" si="1"/>
        <v>-2.6952181805817155E-15</v>
      </c>
      <c r="R16" s="160">
        <f t="shared" si="1"/>
        <v>1</v>
      </c>
      <c r="S16" s="160">
        <f t="shared" si="1"/>
        <v>-7.3498065272792346E-16</v>
      </c>
      <c r="T16" s="160">
        <f t="shared" si="1"/>
        <v>-1</v>
      </c>
      <c r="U16" s="160">
        <f t="shared" si="1"/>
        <v>6.1246580723706145E-16</v>
      </c>
      <c r="V16" s="160">
        <f t="shared" si="1"/>
        <v>1</v>
      </c>
    </row>
    <row r="17" spans="1:22">
      <c r="A17" s="139">
        <v>11</v>
      </c>
      <c r="B17" s="160">
        <f t="shared" si="0"/>
        <v>1</v>
      </c>
      <c r="C17" s="160">
        <f t="shared" si="1"/>
        <v>-0.15643446504023059</v>
      </c>
      <c r="D17" s="160">
        <f t="shared" si="1"/>
        <v>-0.95105651629515375</v>
      </c>
      <c r="E17" s="160">
        <f t="shared" si="1"/>
        <v>0.45399049973954664</v>
      </c>
      <c r="F17" s="160">
        <f t="shared" si="1"/>
        <v>0.80901699437494812</v>
      </c>
      <c r="G17" s="160">
        <f t="shared" si="1"/>
        <v>-0.70710678118654791</v>
      </c>
      <c r="H17" s="160">
        <f t="shared" si="1"/>
        <v>-0.58778525229247347</v>
      </c>
      <c r="I17" s="160">
        <f t="shared" si="1"/>
        <v>0.89100652418836801</v>
      </c>
      <c r="J17" s="160">
        <f t="shared" si="1"/>
        <v>0.30901699437494962</v>
      </c>
      <c r="K17" s="160">
        <f t="shared" si="1"/>
        <v>-0.98768834059513777</v>
      </c>
      <c r="L17" s="160">
        <f t="shared" si="1"/>
        <v>1.1025251892005095E-15</v>
      </c>
      <c r="M17" s="160">
        <f t="shared" si="1"/>
        <v>0.98768834059513821</v>
      </c>
      <c r="N17" s="160">
        <f t="shared" si="1"/>
        <v>-0.30901699437494667</v>
      </c>
      <c r="O17" s="160">
        <f t="shared" si="1"/>
        <v>-0.89100652418836701</v>
      </c>
      <c r="P17" s="160">
        <f t="shared" si="1"/>
        <v>0.5877852522924738</v>
      </c>
      <c r="Q17" s="160">
        <f t="shared" si="1"/>
        <v>0.70710678118655013</v>
      </c>
      <c r="R17" s="160">
        <f t="shared" si="1"/>
        <v>-0.80901699437494468</v>
      </c>
      <c r="S17" s="160">
        <f t="shared" si="1"/>
        <v>-0.45399049973954542</v>
      </c>
      <c r="T17" s="160">
        <f t="shared" si="1"/>
        <v>0.95105651629515375</v>
      </c>
      <c r="U17" s="160">
        <f t="shared" si="1"/>
        <v>0.15643446504023828</v>
      </c>
      <c r="V17" s="160">
        <f t="shared" si="1"/>
        <v>-1</v>
      </c>
    </row>
    <row r="18" spans="1:22">
      <c r="A18" s="139">
        <v>12</v>
      </c>
      <c r="B18" s="160">
        <f t="shared" si="0"/>
        <v>1</v>
      </c>
      <c r="C18" s="160">
        <f t="shared" si="1"/>
        <v>-0.30901699437494734</v>
      </c>
      <c r="D18" s="160">
        <f t="shared" si="1"/>
        <v>-0.80901699437494756</v>
      </c>
      <c r="E18" s="160">
        <f t="shared" si="1"/>
        <v>0.80901699437494734</v>
      </c>
      <c r="F18" s="160">
        <f t="shared" si="1"/>
        <v>0.30901699437494773</v>
      </c>
      <c r="G18" s="160">
        <f t="shared" si="1"/>
        <v>-1</v>
      </c>
      <c r="H18" s="160">
        <f t="shared" si="1"/>
        <v>0.30901699437494701</v>
      </c>
      <c r="I18" s="160">
        <f t="shared" si="1"/>
        <v>0.80901699437494767</v>
      </c>
      <c r="J18" s="160">
        <f t="shared" si="1"/>
        <v>-0.80901699437494712</v>
      </c>
      <c r="K18" s="160">
        <f t="shared" si="1"/>
        <v>-0.30901699437494806</v>
      </c>
      <c r="L18" s="160">
        <f t="shared" si="1"/>
        <v>1</v>
      </c>
      <c r="M18" s="160">
        <f t="shared" si="1"/>
        <v>-0.30901699437494329</v>
      </c>
      <c r="N18" s="160">
        <f t="shared" si="1"/>
        <v>-0.8090169943749479</v>
      </c>
      <c r="O18" s="160">
        <f t="shared" si="1"/>
        <v>0.80901699437494901</v>
      </c>
      <c r="P18" s="160">
        <f t="shared" si="1"/>
        <v>0.30901699437494839</v>
      </c>
      <c r="Q18" s="160">
        <f t="shared" si="1"/>
        <v>-1</v>
      </c>
      <c r="R18" s="160">
        <f t="shared" si="1"/>
        <v>0.30901699437494629</v>
      </c>
      <c r="S18" s="160">
        <f t="shared" si="1"/>
        <v>0.80901699437494612</v>
      </c>
      <c r="T18" s="160">
        <f t="shared" si="1"/>
        <v>-0.80901699437494667</v>
      </c>
      <c r="U18" s="160">
        <f t="shared" si="1"/>
        <v>-0.30901699437495211</v>
      </c>
      <c r="V18" s="160">
        <f t="shared" si="1"/>
        <v>1</v>
      </c>
    </row>
    <row r="19" spans="1:22">
      <c r="A19" s="139">
        <v>13</v>
      </c>
      <c r="B19" s="160">
        <f t="shared" si="0"/>
        <v>1</v>
      </c>
      <c r="C19" s="160">
        <f t="shared" si="1"/>
        <v>-0.45399049973954669</v>
      </c>
      <c r="D19" s="160">
        <f t="shared" si="1"/>
        <v>-0.58778525229247325</v>
      </c>
      <c r="E19" s="160">
        <f t="shared" si="1"/>
        <v>0.98768834059513766</v>
      </c>
      <c r="F19" s="160">
        <f t="shared" si="1"/>
        <v>-0.30901699437494712</v>
      </c>
      <c r="G19" s="160">
        <f t="shared" si="1"/>
        <v>-0.70710678118654846</v>
      </c>
      <c r="H19" s="160">
        <f t="shared" si="1"/>
        <v>0.95105651629515342</v>
      </c>
      <c r="I19" s="160">
        <f t="shared" si="1"/>
        <v>-0.15643446504022945</v>
      </c>
      <c r="J19" s="160">
        <f t="shared" si="1"/>
        <v>-0.80901699437494778</v>
      </c>
      <c r="K19" s="160">
        <f t="shared" si="1"/>
        <v>0.8910065241883679</v>
      </c>
      <c r="L19" s="160">
        <f t="shared" si="1"/>
        <v>2.5727033350908535E-15</v>
      </c>
      <c r="M19" s="160">
        <f t="shared" ref="M19:V26" si="3">COS(M$5*PI()*$A19/$D$1)</f>
        <v>-0.89100652418836868</v>
      </c>
      <c r="N19" s="160">
        <f t="shared" si="3"/>
        <v>0.8090169943749469</v>
      </c>
      <c r="O19" s="160">
        <f t="shared" si="3"/>
        <v>0.15643446504023101</v>
      </c>
      <c r="P19" s="160">
        <f t="shared" si="3"/>
        <v>-0.95105651629515442</v>
      </c>
      <c r="Q19" s="160">
        <f t="shared" si="3"/>
        <v>0.70710678118654602</v>
      </c>
      <c r="R19" s="160">
        <f t="shared" si="3"/>
        <v>0.30901699437494862</v>
      </c>
      <c r="S19" s="160">
        <f t="shared" si="3"/>
        <v>-0.98768834059513722</v>
      </c>
      <c r="T19" s="160">
        <f t="shared" si="3"/>
        <v>0.58778525229247336</v>
      </c>
      <c r="U19" s="160">
        <f t="shared" si="3"/>
        <v>0.45399049973954891</v>
      </c>
      <c r="V19" s="160">
        <f t="shared" si="3"/>
        <v>-1</v>
      </c>
    </row>
    <row r="20" spans="1:22">
      <c r="A20" s="139">
        <v>14</v>
      </c>
      <c r="B20" s="160">
        <f t="shared" si="0"/>
        <v>1</v>
      </c>
      <c r="C20" s="160">
        <f t="shared" ref="C20:Q26" si="4">COS(C$5*PI()*$A20/$D$1)</f>
        <v>-0.58778525229247303</v>
      </c>
      <c r="D20" s="160">
        <f t="shared" si="4"/>
        <v>-0.30901699437494756</v>
      </c>
      <c r="E20" s="160">
        <f t="shared" si="4"/>
        <v>0.95105651629515364</v>
      </c>
      <c r="F20" s="160">
        <f t="shared" si="4"/>
        <v>-0.80901699437494723</v>
      </c>
      <c r="G20" s="160">
        <f t="shared" si="4"/>
        <v>-4.28801959218017E-16</v>
      </c>
      <c r="H20" s="160">
        <f t="shared" si="4"/>
        <v>0.80901699437494767</v>
      </c>
      <c r="I20" s="160">
        <f t="shared" si="4"/>
        <v>-0.95105651629515287</v>
      </c>
      <c r="J20" s="160">
        <f t="shared" si="4"/>
        <v>0.30901699437494679</v>
      </c>
      <c r="K20" s="160">
        <f t="shared" si="4"/>
        <v>0.58778525229247236</v>
      </c>
      <c r="L20" s="160">
        <f t="shared" si="4"/>
        <v>-1</v>
      </c>
      <c r="M20" s="160">
        <f t="shared" si="4"/>
        <v>0.58778525229247092</v>
      </c>
      <c r="N20" s="160">
        <f t="shared" si="4"/>
        <v>0.30901699437494839</v>
      </c>
      <c r="O20" s="160">
        <f t="shared" si="4"/>
        <v>-0.95105651629515231</v>
      </c>
      <c r="P20" s="160">
        <f t="shared" si="4"/>
        <v>0.80901699437494468</v>
      </c>
      <c r="Q20" s="160">
        <f t="shared" si="4"/>
        <v>6.6154763958548024E-15</v>
      </c>
      <c r="R20" s="160">
        <f t="shared" si="3"/>
        <v>-0.80901699437494823</v>
      </c>
      <c r="S20" s="160">
        <f t="shared" si="3"/>
        <v>0.95105651629515475</v>
      </c>
      <c r="T20" s="160">
        <f t="shared" si="3"/>
        <v>-0.30901699437494934</v>
      </c>
      <c r="U20" s="160">
        <f t="shared" si="3"/>
        <v>-0.5877852522924788</v>
      </c>
      <c r="V20" s="160">
        <f t="shared" si="3"/>
        <v>1</v>
      </c>
    </row>
    <row r="21" spans="1:22">
      <c r="A21" s="139">
        <v>15</v>
      </c>
      <c r="B21" s="160">
        <f t="shared" si="0"/>
        <v>1</v>
      </c>
      <c r="C21" s="160">
        <f t="shared" si="4"/>
        <v>-0.70710678118654746</v>
      </c>
      <c r="D21" s="160">
        <f t="shared" si="4"/>
        <v>-1.83772268236293E-16</v>
      </c>
      <c r="E21" s="160">
        <f t="shared" si="4"/>
        <v>0.70710678118654768</v>
      </c>
      <c r="F21" s="160">
        <f t="shared" si="4"/>
        <v>-1</v>
      </c>
      <c r="G21" s="160">
        <f t="shared" si="4"/>
        <v>0.70710678118654657</v>
      </c>
      <c r="H21" s="160">
        <f t="shared" si="4"/>
        <v>5.51316804708879E-16</v>
      </c>
      <c r="I21" s="160">
        <f t="shared" si="4"/>
        <v>-0.70710678118654735</v>
      </c>
      <c r="J21" s="160">
        <f t="shared" si="4"/>
        <v>1</v>
      </c>
      <c r="K21" s="160">
        <f t="shared" si="4"/>
        <v>-0.70710678118654635</v>
      </c>
      <c r="L21" s="160">
        <f t="shared" si="4"/>
        <v>-2.6952181805817155E-15</v>
      </c>
      <c r="M21" s="160">
        <f t="shared" si="4"/>
        <v>0.70710678118655013</v>
      </c>
      <c r="N21" s="160">
        <f t="shared" si="4"/>
        <v>-1</v>
      </c>
      <c r="O21" s="160">
        <f t="shared" si="4"/>
        <v>0.70710678118654857</v>
      </c>
      <c r="P21" s="160">
        <f t="shared" si="4"/>
        <v>-4.8995096174619945E-16</v>
      </c>
      <c r="Q21" s="160">
        <f t="shared" si="4"/>
        <v>-0.70710678118654791</v>
      </c>
      <c r="R21" s="160">
        <f t="shared" si="3"/>
        <v>1</v>
      </c>
      <c r="S21" s="160">
        <f t="shared" si="3"/>
        <v>-0.7071067811865458</v>
      </c>
      <c r="T21" s="160">
        <f t="shared" si="3"/>
        <v>-3.4303072535268875E-15</v>
      </c>
      <c r="U21" s="160">
        <f t="shared" si="3"/>
        <v>0.70710678118655068</v>
      </c>
      <c r="V21" s="160">
        <f t="shared" si="3"/>
        <v>-1</v>
      </c>
    </row>
    <row r="22" spans="1:22">
      <c r="A22" s="139">
        <v>16</v>
      </c>
      <c r="B22" s="160">
        <f t="shared" si="0"/>
        <v>1</v>
      </c>
      <c r="C22" s="160">
        <f t="shared" si="4"/>
        <v>-0.80901699437494734</v>
      </c>
      <c r="D22" s="160">
        <f t="shared" si="4"/>
        <v>0.30901699437494723</v>
      </c>
      <c r="E22" s="160">
        <f t="shared" si="4"/>
        <v>0.30901699437494773</v>
      </c>
      <c r="F22" s="160">
        <f t="shared" si="4"/>
        <v>-0.80901699437494767</v>
      </c>
      <c r="G22" s="160">
        <f t="shared" si="4"/>
        <v>1</v>
      </c>
      <c r="H22" s="160">
        <f t="shared" si="4"/>
        <v>-0.80901699437494712</v>
      </c>
      <c r="I22" s="160">
        <f t="shared" si="4"/>
        <v>0.30901699437494679</v>
      </c>
      <c r="J22" s="160">
        <f t="shared" si="4"/>
        <v>0.30901699437494817</v>
      </c>
      <c r="K22" s="160">
        <f t="shared" si="4"/>
        <v>-0.8090169943749479</v>
      </c>
      <c r="L22" s="160">
        <f t="shared" si="4"/>
        <v>1</v>
      </c>
      <c r="M22" s="160">
        <f t="shared" si="4"/>
        <v>-0.80901699437494468</v>
      </c>
      <c r="N22" s="160">
        <f t="shared" si="4"/>
        <v>0.30901699437494629</v>
      </c>
      <c r="O22" s="160">
        <f t="shared" si="4"/>
        <v>0.30901699437494862</v>
      </c>
      <c r="P22" s="160">
        <f t="shared" si="4"/>
        <v>-0.80901699437494823</v>
      </c>
      <c r="Q22" s="160">
        <f t="shared" si="4"/>
        <v>1</v>
      </c>
      <c r="R22" s="160">
        <f t="shared" si="3"/>
        <v>-0.80901699437494645</v>
      </c>
      <c r="S22" s="160">
        <f t="shared" si="3"/>
        <v>0.30901699437494584</v>
      </c>
      <c r="T22" s="160">
        <f t="shared" si="3"/>
        <v>0.30901699437494912</v>
      </c>
      <c r="U22" s="160">
        <f t="shared" si="3"/>
        <v>-0.80901699437494856</v>
      </c>
      <c r="V22" s="160">
        <f t="shared" si="3"/>
        <v>1</v>
      </c>
    </row>
    <row r="23" spans="1:22">
      <c r="A23" s="139">
        <v>17</v>
      </c>
      <c r="B23" s="160">
        <f t="shared" si="0"/>
        <v>1</v>
      </c>
      <c r="C23" s="160">
        <f t="shared" si="4"/>
        <v>-0.89100652418836779</v>
      </c>
      <c r="D23" s="160">
        <f t="shared" si="4"/>
        <v>0.58778525229247292</v>
      </c>
      <c r="E23" s="160">
        <f t="shared" si="4"/>
        <v>-0.15643446504022968</v>
      </c>
      <c r="F23" s="160">
        <f t="shared" si="4"/>
        <v>-0.30901699437494784</v>
      </c>
      <c r="G23" s="160">
        <f t="shared" si="4"/>
        <v>0.70710678118654724</v>
      </c>
      <c r="H23" s="160">
        <f t="shared" si="4"/>
        <v>-0.95105651629515431</v>
      </c>
      <c r="I23" s="160">
        <f t="shared" si="4"/>
        <v>0.98768834059513744</v>
      </c>
      <c r="J23" s="160">
        <f t="shared" si="4"/>
        <v>-0.8090169943749469</v>
      </c>
      <c r="K23" s="160">
        <f t="shared" si="4"/>
        <v>0.45399049973954675</v>
      </c>
      <c r="L23" s="160">
        <f t="shared" si="4"/>
        <v>-7.3498065272792346E-16</v>
      </c>
      <c r="M23" s="160">
        <f t="shared" si="4"/>
        <v>-0.45399049973955174</v>
      </c>
      <c r="N23" s="160">
        <f t="shared" si="4"/>
        <v>0.80901699437495023</v>
      </c>
      <c r="O23" s="160">
        <f t="shared" si="4"/>
        <v>-0.98768834059513722</v>
      </c>
      <c r="P23" s="160">
        <f t="shared" si="4"/>
        <v>0.95105651629515253</v>
      </c>
      <c r="Q23" s="160">
        <f t="shared" si="4"/>
        <v>-0.7071067811865408</v>
      </c>
      <c r="R23" s="160">
        <f t="shared" si="3"/>
        <v>0.30901699437494584</v>
      </c>
      <c r="S23" s="160">
        <f t="shared" si="3"/>
        <v>0.15643446504022473</v>
      </c>
      <c r="T23" s="160">
        <f t="shared" si="3"/>
        <v>-0.58778525229247325</v>
      </c>
      <c r="U23" s="160">
        <f t="shared" si="3"/>
        <v>0.89100652418837079</v>
      </c>
      <c r="V23" s="160">
        <f t="shared" si="3"/>
        <v>-1</v>
      </c>
    </row>
    <row r="24" spans="1:22">
      <c r="A24" s="139">
        <v>18</v>
      </c>
      <c r="B24" s="160">
        <f t="shared" si="0"/>
        <v>1</v>
      </c>
      <c r="C24" s="160">
        <f t="shared" si="4"/>
        <v>-0.95105651629515353</v>
      </c>
      <c r="D24" s="160">
        <f t="shared" si="4"/>
        <v>0.80901699437494734</v>
      </c>
      <c r="E24" s="160">
        <f t="shared" si="4"/>
        <v>-0.58778525229247292</v>
      </c>
      <c r="F24" s="160">
        <f t="shared" si="4"/>
        <v>0.30901699437494701</v>
      </c>
      <c r="G24" s="160">
        <f t="shared" si="4"/>
        <v>5.51316804708879E-16</v>
      </c>
      <c r="H24" s="160">
        <f t="shared" si="4"/>
        <v>-0.30901699437494806</v>
      </c>
      <c r="I24" s="160">
        <f t="shared" si="4"/>
        <v>0.58778525229247236</v>
      </c>
      <c r="J24" s="160">
        <f t="shared" si="4"/>
        <v>-0.8090169943749479</v>
      </c>
      <c r="K24" s="160">
        <f t="shared" si="4"/>
        <v>0.95105651629515442</v>
      </c>
      <c r="L24" s="160">
        <f t="shared" si="4"/>
        <v>-1</v>
      </c>
      <c r="M24" s="160">
        <f t="shared" si="4"/>
        <v>0.95105651629515264</v>
      </c>
      <c r="N24" s="160">
        <f t="shared" si="4"/>
        <v>-0.80901699437494667</v>
      </c>
      <c r="O24" s="160">
        <f t="shared" si="4"/>
        <v>0.58778525229247336</v>
      </c>
      <c r="P24" s="160">
        <f t="shared" si="4"/>
        <v>-0.30901699437494934</v>
      </c>
      <c r="Q24" s="160">
        <f t="shared" si="4"/>
        <v>-3.4303072535268875E-15</v>
      </c>
      <c r="R24" s="160">
        <f t="shared" si="3"/>
        <v>0.30901699437494912</v>
      </c>
      <c r="S24" s="160">
        <f t="shared" si="3"/>
        <v>-0.58778525229247325</v>
      </c>
      <c r="T24" s="160">
        <f t="shared" si="3"/>
        <v>0.80901699437495067</v>
      </c>
      <c r="U24" s="160">
        <f t="shared" si="3"/>
        <v>-0.95105651629515475</v>
      </c>
      <c r="V24" s="160">
        <f t="shared" si="3"/>
        <v>1</v>
      </c>
    </row>
    <row r="25" spans="1:22">
      <c r="A25" s="139">
        <v>19</v>
      </c>
      <c r="B25" s="160">
        <f t="shared" si="0"/>
        <v>1</v>
      </c>
      <c r="C25" s="160">
        <f t="shared" si="4"/>
        <v>-0.98768834059513766</v>
      </c>
      <c r="D25" s="160">
        <f t="shared" si="4"/>
        <v>0.95105651629515353</v>
      </c>
      <c r="E25" s="160">
        <f t="shared" si="4"/>
        <v>-0.89100652418836734</v>
      </c>
      <c r="F25" s="160">
        <f t="shared" si="4"/>
        <v>0.80901699437494712</v>
      </c>
      <c r="G25" s="160">
        <f t="shared" si="4"/>
        <v>-0.70710678118654779</v>
      </c>
      <c r="H25" s="160">
        <f t="shared" si="4"/>
        <v>0.58778525229247114</v>
      </c>
      <c r="I25" s="160">
        <f t="shared" si="4"/>
        <v>-0.45399049973954686</v>
      </c>
      <c r="J25" s="160">
        <f t="shared" si="4"/>
        <v>0.30901699437494656</v>
      </c>
      <c r="K25" s="160">
        <f t="shared" si="4"/>
        <v>-0.15643446504022895</v>
      </c>
      <c r="L25" s="160">
        <f t="shared" si="4"/>
        <v>6.1246580723706145E-16</v>
      </c>
      <c r="M25" s="160">
        <f t="shared" si="4"/>
        <v>0.15643446504023828</v>
      </c>
      <c r="N25" s="160">
        <f t="shared" si="4"/>
        <v>-0.30901699437495211</v>
      </c>
      <c r="O25" s="160">
        <f t="shared" si="4"/>
        <v>0.45399049973954259</v>
      </c>
      <c r="P25" s="160">
        <f t="shared" si="4"/>
        <v>-0.58778525229247303</v>
      </c>
      <c r="Q25" s="160">
        <f t="shared" si="4"/>
        <v>0.70710678118655068</v>
      </c>
      <c r="R25" s="160">
        <f t="shared" si="3"/>
        <v>-0.80901699437494856</v>
      </c>
      <c r="S25" s="160">
        <f t="shared" si="3"/>
        <v>0.89100652418836757</v>
      </c>
      <c r="T25" s="160">
        <f t="shared" si="3"/>
        <v>-0.95105651629515475</v>
      </c>
      <c r="U25" s="160">
        <f t="shared" si="3"/>
        <v>0.98768834059513899</v>
      </c>
      <c r="V25" s="160">
        <f t="shared" si="3"/>
        <v>-1</v>
      </c>
    </row>
    <row r="26" spans="1:22">
      <c r="A26" s="139">
        <v>20</v>
      </c>
      <c r="B26" s="160">
        <f t="shared" si="0"/>
        <v>1</v>
      </c>
      <c r="C26" s="160">
        <f t="shared" si="4"/>
        <v>-1</v>
      </c>
      <c r="D26" s="160">
        <f t="shared" si="4"/>
        <v>1</v>
      </c>
      <c r="E26" s="160">
        <f t="shared" si="4"/>
        <v>-1</v>
      </c>
      <c r="F26" s="160">
        <f t="shared" si="4"/>
        <v>1</v>
      </c>
      <c r="G26" s="160">
        <f t="shared" si="4"/>
        <v>-1</v>
      </c>
      <c r="H26" s="160">
        <f t="shared" si="4"/>
        <v>1</v>
      </c>
      <c r="I26" s="160">
        <f t="shared" si="4"/>
        <v>-1</v>
      </c>
      <c r="J26" s="160">
        <f t="shared" si="4"/>
        <v>1</v>
      </c>
      <c r="K26" s="160">
        <f t="shared" si="4"/>
        <v>-1</v>
      </c>
      <c r="L26" s="160">
        <f t="shared" si="4"/>
        <v>1</v>
      </c>
      <c r="M26" s="160">
        <f t="shared" si="4"/>
        <v>-1</v>
      </c>
      <c r="N26" s="160">
        <f t="shared" si="4"/>
        <v>1</v>
      </c>
      <c r="O26" s="160">
        <f t="shared" si="4"/>
        <v>-1</v>
      </c>
      <c r="P26" s="160">
        <f t="shared" si="4"/>
        <v>1</v>
      </c>
      <c r="Q26" s="160">
        <f t="shared" si="4"/>
        <v>-1</v>
      </c>
      <c r="R26" s="160">
        <f t="shared" si="3"/>
        <v>1</v>
      </c>
      <c r="S26" s="160">
        <f t="shared" si="3"/>
        <v>-1</v>
      </c>
      <c r="T26" s="160">
        <f t="shared" si="3"/>
        <v>1</v>
      </c>
      <c r="U26" s="160">
        <f t="shared" si="3"/>
        <v>-1</v>
      </c>
      <c r="V26" s="160">
        <f t="shared" si="3"/>
        <v>1</v>
      </c>
    </row>
    <row r="27" spans="1:22">
      <c r="A27"/>
      <c r="B27"/>
      <c r="C27"/>
      <c r="D27"/>
      <c r="E27"/>
      <c r="F27"/>
      <c r="G27"/>
      <c r="H27"/>
      <c r="I27"/>
      <c r="J27"/>
      <c r="K27"/>
      <c r="L27"/>
      <c r="M27"/>
      <c r="N27"/>
      <c r="O27"/>
      <c r="P27"/>
      <c r="Q27"/>
      <c r="R27"/>
      <c r="S27"/>
      <c r="T27"/>
      <c r="U27"/>
      <c r="V27"/>
    </row>
    <row r="28" spans="1:22">
      <c r="A28" s="51" t="s">
        <v>176</v>
      </c>
      <c r="B28"/>
      <c r="C28" t="s">
        <v>183</v>
      </c>
      <c r="D28"/>
      <c r="E28"/>
      <c r="F28"/>
      <c r="G28"/>
      <c r="H28"/>
      <c r="I28"/>
      <c r="J28"/>
      <c r="K28"/>
      <c r="L28"/>
      <c r="M28"/>
      <c r="N28"/>
      <c r="O28"/>
      <c r="P28"/>
      <c r="Q28"/>
      <c r="R28"/>
      <c r="S28"/>
      <c r="T28"/>
      <c r="U28"/>
      <c r="V28"/>
    </row>
    <row r="29" spans="1:22">
      <c r="A29"/>
      <c r="B29" s="160">
        <f t="array" ref="B29:V49">MINVERSE(B6:V26)</f>
        <v>2.5000000000000019E-2</v>
      </c>
      <c r="C29" s="160">
        <v>5.0000000000000065E-2</v>
      </c>
      <c r="D29" s="160">
        <v>5.0000000000000037E-2</v>
      </c>
      <c r="E29" s="160">
        <v>5.0000000000000044E-2</v>
      </c>
      <c r="F29" s="160">
        <v>4.9999999999999913E-2</v>
      </c>
      <c r="G29" s="160">
        <v>4.9999999999999954E-2</v>
      </c>
      <c r="H29" s="160">
        <v>5.0000000000000051E-2</v>
      </c>
      <c r="I29" s="160">
        <v>5.0000000000000058E-2</v>
      </c>
      <c r="J29" s="160">
        <v>4.9999999999999843E-2</v>
      </c>
      <c r="K29" s="160">
        <v>5.0000000000000072E-2</v>
      </c>
      <c r="L29" s="160">
        <v>4.9999999999999913E-2</v>
      </c>
      <c r="M29" s="160">
        <v>4.9999999999999913E-2</v>
      </c>
      <c r="N29" s="160">
        <v>5.0000000000000058E-2</v>
      </c>
      <c r="O29" s="160">
        <v>4.9999999999999989E-2</v>
      </c>
      <c r="P29" s="160">
        <v>4.9999999999999982E-2</v>
      </c>
      <c r="Q29" s="160">
        <v>4.9999999999999996E-2</v>
      </c>
      <c r="R29" s="160">
        <v>5.0000000000000031E-2</v>
      </c>
      <c r="S29" s="160">
        <v>4.9999999999999989E-2</v>
      </c>
      <c r="T29" s="160">
        <v>4.9999999999999975E-2</v>
      </c>
      <c r="U29" s="160">
        <v>4.9999999999999989E-2</v>
      </c>
      <c r="V29" s="160">
        <v>2.5000000000000046E-2</v>
      </c>
    </row>
    <row r="30" spans="1:22">
      <c r="A30"/>
      <c r="B30" s="160">
        <v>5.0000000000000024E-2</v>
      </c>
      <c r="C30" s="160">
        <v>9.8768834059513741E-2</v>
      </c>
      <c r="D30" s="160">
        <v>9.5105651629515384E-2</v>
      </c>
      <c r="E30" s="160">
        <v>8.9100652418836829E-2</v>
      </c>
      <c r="F30" s="160">
        <v>8.0901699437494867E-2</v>
      </c>
      <c r="G30" s="160">
        <v>7.0710678118654793E-2</v>
      </c>
      <c r="H30" s="160">
        <v>5.877852522924721E-2</v>
      </c>
      <c r="I30" s="160">
        <v>4.5399049973954594E-2</v>
      </c>
      <c r="J30" s="160">
        <v>3.0901699437494882E-2</v>
      </c>
      <c r="K30" s="160">
        <v>1.5643446504022957E-2</v>
      </c>
      <c r="L30" s="160">
        <v>1.9105481939157174E-17</v>
      </c>
      <c r="M30" s="160">
        <v>-1.5643446504022988E-2</v>
      </c>
      <c r="N30" s="160">
        <v>-3.0901699437494875E-2</v>
      </c>
      <c r="O30" s="160">
        <v>-4.5399049973954539E-2</v>
      </c>
      <c r="P30" s="160">
        <v>-5.8778525229247244E-2</v>
      </c>
      <c r="Q30" s="160">
        <v>-7.0710678118654696E-2</v>
      </c>
      <c r="R30" s="160">
        <v>-8.0901699437494673E-2</v>
      </c>
      <c r="S30" s="160">
        <v>-8.9100652418836912E-2</v>
      </c>
      <c r="T30" s="160">
        <v>-9.5105651629515217E-2</v>
      </c>
      <c r="U30" s="160">
        <v>-9.8768834059513796E-2</v>
      </c>
      <c r="V30" s="160">
        <v>-5.0000000000000093E-2</v>
      </c>
    </row>
    <row r="31" spans="1:22">
      <c r="A31"/>
      <c r="B31" s="160">
        <v>5.000000000000019E-2</v>
      </c>
      <c r="C31" s="160">
        <v>9.5105651629515259E-2</v>
      </c>
      <c r="D31" s="160">
        <v>8.0901699437494742E-2</v>
      </c>
      <c r="E31" s="160">
        <v>5.8778525229247272E-2</v>
      </c>
      <c r="F31" s="160">
        <v>3.0901699437494743E-2</v>
      </c>
      <c r="G31" s="160">
        <v>6.9718779864390964E-17</v>
      </c>
      <c r="H31" s="160">
        <v>-3.0901699437494642E-2</v>
      </c>
      <c r="I31" s="160">
        <v>-5.8778525229247182E-2</v>
      </c>
      <c r="J31" s="160">
        <v>-8.090169943749477E-2</v>
      </c>
      <c r="K31" s="160">
        <v>-9.510565162951537E-2</v>
      </c>
      <c r="L31" s="160">
        <v>-9.9999999999999908E-2</v>
      </c>
      <c r="M31" s="160">
        <v>-9.5105651629515439E-2</v>
      </c>
      <c r="N31" s="160">
        <v>-8.090169943749459E-2</v>
      </c>
      <c r="O31" s="160">
        <v>-5.8778525229247404E-2</v>
      </c>
      <c r="P31" s="160">
        <v>-3.0901699437494816E-2</v>
      </c>
      <c r="Q31" s="160">
        <v>1.2057928009262127E-17</v>
      </c>
      <c r="R31" s="160">
        <v>3.0901699437494726E-2</v>
      </c>
      <c r="S31" s="160">
        <v>5.8778525229247328E-2</v>
      </c>
      <c r="T31" s="160">
        <v>8.0901699437494562E-2</v>
      </c>
      <c r="U31" s="160">
        <v>9.5105651629515439E-2</v>
      </c>
      <c r="V31" s="160">
        <v>0.05</v>
      </c>
    </row>
    <row r="32" spans="1:22">
      <c r="A32"/>
      <c r="B32" s="160">
        <v>4.999999999999994E-2</v>
      </c>
      <c r="C32" s="160">
        <v>8.9100652418836773E-2</v>
      </c>
      <c r="D32" s="160">
        <v>5.8778525229247432E-2</v>
      </c>
      <c r="E32" s="160">
        <v>1.5643446504022891E-2</v>
      </c>
      <c r="F32" s="160">
        <v>-3.090169943749459E-2</v>
      </c>
      <c r="G32" s="160">
        <v>-7.0710678118654807E-2</v>
      </c>
      <c r="H32" s="160">
        <v>-9.5105651629515467E-2</v>
      </c>
      <c r="I32" s="160">
        <v>-9.876883405951381E-2</v>
      </c>
      <c r="J32" s="160">
        <v>-8.0901699437494604E-2</v>
      </c>
      <c r="K32" s="160">
        <v>-4.5399049973954685E-2</v>
      </c>
      <c r="L32" s="160">
        <v>-9.919202121292166E-17</v>
      </c>
      <c r="M32" s="160">
        <v>4.5399049973954726E-2</v>
      </c>
      <c r="N32" s="160">
        <v>8.0901699437494645E-2</v>
      </c>
      <c r="O32" s="160">
        <v>9.8768834059513769E-2</v>
      </c>
      <c r="P32" s="160">
        <v>9.5105651629515398E-2</v>
      </c>
      <c r="Q32" s="160">
        <v>7.0710678118654793E-2</v>
      </c>
      <c r="R32" s="160">
        <v>3.0901699437494611E-2</v>
      </c>
      <c r="S32" s="160">
        <v>-1.5643446504022992E-2</v>
      </c>
      <c r="T32" s="160">
        <v>-5.8778525229247224E-2</v>
      </c>
      <c r="U32" s="160">
        <v>-8.910065241883694E-2</v>
      </c>
      <c r="V32" s="160">
        <v>-4.9999999999999913E-2</v>
      </c>
    </row>
    <row r="33" spans="1:22">
      <c r="A33"/>
      <c r="B33" s="160">
        <v>4.9999999999999913E-2</v>
      </c>
      <c r="C33" s="160">
        <v>8.0901699437494826E-2</v>
      </c>
      <c r="D33" s="160">
        <v>3.0901699437494653E-2</v>
      </c>
      <c r="E33" s="160">
        <v>-3.0901699437494573E-2</v>
      </c>
      <c r="F33" s="160">
        <v>-8.0901699437494964E-2</v>
      </c>
      <c r="G33" s="160">
        <v>-0.1</v>
      </c>
      <c r="H33" s="160">
        <v>-8.0901699437494631E-2</v>
      </c>
      <c r="I33" s="160">
        <v>-3.0901699437494733E-2</v>
      </c>
      <c r="J33" s="160">
        <v>3.0901699437494639E-2</v>
      </c>
      <c r="K33" s="160">
        <v>8.0901699437494701E-2</v>
      </c>
      <c r="L33" s="160">
        <v>0.10000000000000009</v>
      </c>
      <c r="M33" s="160">
        <v>8.0901699437494604E-2</v>
      </c>
      <c r="N33" s="160">
        <v>3.0901699437494809E-2</v>
      </c>
      <c r="O33" s="160">
        <v>-3.0901699437494649E-2</v>
      </c>
      <c r="P33" s="160">
        <v>-8.0901699437494701E-2</v>
      </c>
      <c r="Q33" s="160">
        <v>-0.10000000000000016</v>
      </c>
      <c r="R33" s="160">
        <v>-8.0901699437494631E-2</v>
      </c>
      <c r="S33" s="160">
        <v>-3.0901699437494847E-2</v>
      </c>
      <c r="T33" s="160">
        <v>3.0901699437494771E-2</v>
      </c>
      <c r="U33" s="160">
        <v>8.0901699437494812E-2</v>
      </c>
      <c r="V33" s="160">
        <v>4.9999999999999996E-2</v>
      </c>
    </row>
    <row r="34" spans="1:22">
      <c r="A34"/>
      <c r="B34" s="160">
        <v>5.0000000000000079E-2</v>
      </c>
      <c r="C34" s="160">
        <v>7.0710678118654752E-2</v>
      </c>
      <c r="D34" s="160">
        <v>-9.1267640021304232E-17</v>
      </c>
      <c r="E34" s="160">
        <v>-7.0710678118654641E-2</v>
      </c>
      <c r="F34" s="160">
        <v>-9.999999999999995E-2</v>
      </c>
      <c r="G34" s="160">
        <v>-7.0710678118654682E-2</v>
      </c>
      <c r="H34" s="160">
        <v>-9.5613718117556812E-17</v>
      </c>
      <c r="I34" s="160">
        <v>7.0710678118654793E-2</v>
      </c>
      <c r="J34" s="160">
        <v>9.9999999999999992E-2</v>
      </c>
      <c r="K34" s="160">
        <v>7.0710678118654779E-2</v>
      </c>
      <c r="L34" s="160">
        <v>2.1730390481262913E-17</v>
      </c>
      <c r="M34" s="160">
        <v>-7.0710678118654655E-2</v>
      </c>
      <c r="N34" s="160">
        <v>-9.9999999999999881E-2</v>
      </c>
      <c r="O34" s="160">
        <v>-7.071067811865496E-2</v>
      </c>
      <c r="P34" s="160">
        <v>-5.6499015251283566E-17</v>
      </c>
      <c r="Q34" s="160">
        <v>7.0710678118654849E-2</v>
      </c>
      <c r="R34" s="160">
        <v>0.10000000000000005</v>
      </c>
      <c r="S34" s="160">
        <v>7.0710678118654655E-2</v>
      </c>
      <c r="T34" s="160">
        <v>8.6921561925051652E-17</v>
      </c>
      <c r="U34" s="160">
        <v>-7.0710678118654807E-2</v>
      </c>
      <c r="V34" s="160">
        <v>-4.999999999999992E-2</v>
      </c>
    </row>
    <row r="35" spans="1:22">
      <c r="A35"/>
      <c r="B35" s="160">
        <v>0.05</v>
      </c>
      <c r="C35" s="160">
        <v>5.8778525229247203E-2</v>
      </c>
      <c r="D35" s="160">
        <v>-3.0901699437494601E-2</v>
      </c>
      <c r="E35" s="160">
        <v>-9.5105651629515439E-2</v>
      </c>
      <c r="F35" s="160">
        <v>-8.0901699437494687E-2</v>
      </c>
      <c r="G35" s="160">
        <v>-1.9493063523339143E-16</v>
      </c>
      <c r="H35" s="160">
        <v>8.0901699437494964E-2</v>
      </c>
      <c r="I35" s="160">
        <v>9.5105651629515134E-2</v>
      </c>
      <c r="J35" s="160">
        <v>3.0901699437494726E-2</v>
      </c>
      <c r="K35" s="160">
        <v>-5.8778525229247196E-2</v>
      </c>
      <c r="L35" s="160">
        <v>-0.10000000000000002</v>
      </c>
      <c r="M35" s="160">
        <v>-5.8778525229247362E-2</v>
      </c>
      <c r="N35" s="160">
        <v>3.0901699437494459E-2</v>
      </c>
      <c r="O35" s="160">
        <v>9.510565162951562E-2</v>
      </c>
      <c r="P35" s="160">
        <v>8.0901699437494604E-2</v>
      </c>
      <c r="Q35" s="160">
        <v>1.7056430582921752E-16</v>
      </c>
      <c r="R35" s="160">
        <v>-8.0901699437494784E-2</v>
      </c>
      <c r="S35" s="160">
        <v>-9.510565162951537E-2</v>
      </c>
      <c r="T35" s="160">
        <v>-3.0901699437494805E-2</v>
      </c>
      <c r="U35" s="160">
        <v>5.8778525229247203E-2</v>
      </c>
      <c r="V35" s="160">
        <v>5.0000000000000072E-2</v>
      </c>
    </row>
    <row r="36" spans="1:22">
      <c r="A36"/>
      <c r="B36" s="160">
        <v>4.9999999999999926E-2</v>
      </c>
      <c r="C36" s="160">
        <v>4.539904997395474E-2</v>
      </c>
      <c r="D36" s="160">
        <v>-5.8778525229247348E-2</v>
      </c>
      <c r="E36" s="160">
        <v>-9.8768834059513824E-2</v>
      </c>
      <c r="F36" s="160">
        <v>-3.090169943749476E-2</v>
      </c>
      <c r="G36" s="160">
        <v>7.0710678118654738E-2</v>
      </c>
      <c r="H36" s="160">
        <v>9.5105651629515287E-2</v>
      </c>
      <c r="I36" s="160">
        <v>1.5643446504023207E-2</v>
      </c>
      <c r="J36" s="160">
        <v>-8.0901699437494673E-2</v>
      </c>
      <c r="K36" s="160">
        <v>-8.910065241883694E-2</v>
      </c>
      <c r="L36" s="160">
        <v>-9.4196371252859221E-17</v>
      </c>
      <c r="M36" s="160">
        <v>8.9100652418836801E-2</v>
      </c>
      <c r="N36" s="160">
        <v>8.0901699437494895E-2</v>
      </c>
      <c r="O36" s="160">
        <v>-1.5643446504023242E-2</v>
      </c>
      <c r="P36" s="160">
        <v>-9.5105651629515203E-2</v>
      </c>
      <c r="Q36" s="160">
        <v>-7.0710678118654904E-2</v>
      </c>
      <c r="R36" s="160">
        <v>3.0901699437494726E-2</v>
      </c>
      <c r="S36" s="160">
        <v>9.8768834059513769E-2</v>
      </c>
      <c r="T36" s="160">
        <v>5.8778525229247397E-2</v>
      </c>
      <c r="U36" s="160">
        <v>-4.539904997395456E-2</v>
      </c>
      <c r="V36" s="160">
        <v>-5.0000000000000121E-2</v>
      </c>
    </row>
    <row r="37" spans="1:22">
      <c r="A37"/>
      <c r="B37" s="160">
        <v>4.9999999999999954E-2</v>
      </c>
      <c r="C37" s="160">
        <v>3.0901699437494802E-2</v>
      </c>
      <c r="D37" s="160">
        <v>-8.0901699437494756E-2</v>
      </c>
      <c r="E37" s="160">
        <v>-8.0901699437494701E-2</v>
      </c>
      <c r="F37" s="160">
        <v>3.0901699437494726E-2</v>
      </c>
      <c r="G37" s="160">
        <v>9.9999999999999992E-2</v>
      </c>
      <c r="H37" s="160">
        <v>3.0901699437494778E-2</v>
      </c>
      <c r="I37" s="160">
        <v>-8.0901699437494728E-2</v>
      </c>
      <c r="J37" s="160">
        <v>-8.090169943749477E-2</v>
      </c>
      <c r="K37" s="160">
        <v>3.0901699437494788E-2</v>
      </c>
      <c r="L37" s="160">
        <v>0.10000000000000002</v>
      </c>
      <c r="M37" s="160">
        <v>3.0901699437494826E-2</v>
      </c>
      <c r="N37" s="160">
        <v>-8.0901699437494826E-2</v>
      </c>
      <c r="O37" s="160">
        <v>-8.0901699437494576E-2</v>
      </c>
      <c r="P37" s="160">
        <v>3.0901699437494611E-2</v>
      </c>
      <c r="Q37" s="160">
        <v>9.9999999999999936E-2</v>
      </c>
      <c r="R37" s="160">
        <v>3.0901699437494937E-2</v>
      </c>
      <c r="S37" s="160">
        <v>-8.0901699437494715E-2</v>
      </c>
      <c r="T37" s="160">
        <v>-8.0901699437494784E-2</v>
      </c>
      <c r="U37" s="160">
        <v>3.0901699437494549E-2</v>
      </c>
      <c r="V37" s="160">
        <v>5.0000000000000114E-2</v>
      </c>
    </row>
    <row r="38" spans="1:22">
      <c r="A38"/>
      <c r="B38" s="160">
        <v>5.0000000000000107E-2</v>
      </c>
      <c r="C38" s="160">
        <v>1.5643446504022961E-2</v>
      </c>
      <c r="D38" s="160">
        <v>-9.5105651629515287E-2</v>
      </c>
      <c r="E38" s="160">
        <v>-4.5399049973954747E-2</v>
      </c>
      <c r="F38" s="160">
        <v>8.0901699437494784E-2</v>
      </c>
      <c r="G38" s="160">
        <v>7.0710678118654738E-2</v>
      </c>
      <c r="H38" s="160">
        <v>-5.8778525229247328E-2</v>
      </c>
      <c r="I38" s="160">
        <v>-8.9100652418836801E-2</v>
      </c>
      <c r="J38" s="160">
        <v>3.090169943749476E-2</v>
      </c>
      <c r="K38" s="160">
        <v>9.8768834059513685E-2</v>
      </c>
      <c r="L38" s="160">
        <v>5.1947286707466491E-17</v>
      </c>
      <c r="M38" s="160">
        <v>-9.8768834059513741E-2</v>
      </c>
      <c r="N38" s="160">
        <v>-3.0901699437494743E-2</v>
      </c>
      <c r="O38" s="160">
        <v>8.9100652418836565E-2</v>
      </c>
      <c r="P38" s="160">
        <v>5.8778525229247432E-2</v>
      </c>
      <c r="Q38" s="160">
        <v>-7.0710678118654557E-2</v>
      </c>
      <c r="R38" s="160">
        <v>-8.0901699437495048E-2</v>
      </c>
      <c r="S38" s="160">
        <v>4.5399049973954851E-2</v>
      </c>
      <c r="T38" s="160">
        <v>9.5105651629515287E-2</v>
      </c>
      <c r="U38" s="160">
        <v>-1.5643446504022891E-2</v>
      </c>
      <c r="V38" s="160">
        <v>-5.0000000000000086E-2</v>
      </c>
    </row>
    <row r="39" spans="1:22">
      <c r="A39"/>
      <c r="B39" s="160">
        <v>4.9999999999999899E-2</v>
      </c>
      <c r="C39" s="160">
        <v>1.4334853227707587E-17</v>
      </c>
      <c r="D39" s="160">
        <v>-9.9999999999999797E-2</v>
      </c>
      <c r="E39" s="160">
        <v>-1.1407736344847017E-16</v>
      </c>
      <c r="F39" s="160">
        <v>9.9999999999999867E-2</v>
      </c>
      <c r="G39" s="160">
        <v>1.6038996618414082E-16</v>
      </c>
      <c r="H39" s="160">
        <v>-0.10000000000000007</v>
      </c>
      <c r="I39" s="160">
        <v>-5.6336975622179474E-17</v>
      </c>
      <c r="J39" s="160">
        <v>9.9999999999999964E-2</v>
      </c>
      <c r="K39" s="160">
        <v>1.0696005869904892E-16</v>
      </c>
      <c r="L39" s="160">
        <v>-9.9999999999999936E-2</v>
      </c>
      <c r="M39" s="160">
        <v>-2.1281743638058186E-16</v>
      </c>
      <c r="N39" s="160">
        <v>0.10000000000000005</v>
      </c>
      <c r="O39" s="160">
        <v>2.2544814621758298E-16</v>
      </c>
      <c r="P39" s="160">
        <v>-0.1000000000000001</v>
      </c>
      <c r="Q39" s="160">
        <v>-2.267513146928291E-16</v>
      </c>
      <c r="R39" s="160">
        <v>0.10000000000000017</v>
      </c>
      <c r="S39" s="160">
        <v>1.10468589209327E-16</v>
      </c>
      <c r="T39" s="160">
        <v>-0.10000000000000016</v>
      </c>
      <c r="U39" s="160">
        <v>2.726629425130394E-17</v>
      </c>
      <c r="V39" s="160">
        <v>5.0000000000000037E-2</v>
      </c>
    </row>
    <row r="40" spans="1:22">
      <c r="A40"/>
      <c r="B40" s="160">
        <v>4.9999999999999906E-2</v>
      </c>
      <c r="C40" s="160">
        <v>-1.5643446504022988E-2</v>
      </c>
      <c r="D40" s="160">
        <v>-9.5105651629515439E-2</v>
      </c>
      <c r="E40" s="160">
        <v>4.5399049973954719E-2</v>
      </c>
      <c r="F40" s="160">
        <v>8.0901699437494715E-2</v>
      </c>
      <c r="G40" s="160">
        <v>-7.0710678118654793E-2</v>
      </c>
      <c r="H40" s="160">
        <v>-5.8778525229247258E-2</v>
      </c>
      <c r="I40" s="160">
        <v>8.910065241883669E-2</v>
      </c>
      <c r="J40" s="160">
        <v>3.0901699437494826E-2</v>
      </c>
      <c r="K40" s="160">
        <v>-9.8768834059513727E-2</v>
      </c>
      <c r="L40" s="160">
        <v>-2.1189358811310508E-16</v>
      </c>
      <c r="M40" s="160">
        <v>9.8768834059513907E-2</v>
      </c>
      <c r="N40" s="160">
        <v>-3.0901699437494688E-2</v>
      </c>
      <c r="O40" s="160">
        <v>-8.9100652418836718E-2</v>
      </c>
      <c r="P40" s="160">
        <v>5.877852522924723E-2</v>
      </c>
      <c r="Q40" s="160">
        <v>7.0710678118654738E-2</v>
      </c>
      <c r="R40" s="160">
        <v>-8.0901699437494604E-2</v>
      </c>
      <c r="S40" s="160">
        <v>-4.5399049973954823E-2</v>
      </c>
      <c r="T40" s="160">
        <v>9.5105651629515439E-2</v>
      </c>
      <c r="U40" s="160">
        <v>1.5643446504022968E-2</v>
      </c>
      <c r="V40" s="160">
        <v>-4.9999999999999968E-2</v>
      </c>
    </row>
    <row r="41" spans="1:22">
      <c r="A41"/>
      <c r="B41" s="160">
        <v>5.0000000000000065E-2</v>
      </c>
      <c r="C41" s="160">
        <v>-3.0901699437494799E-2</v>
      </c>
      <c r="D41" s="160">
        <v>-8.0901699437494881E-2</v>
      </c>
      <c r="E41" s="160">
        <v>8.0901699437494798E-2</v>
      </c>
      <c r="F41" s="160">
        <v>3.0901699437494906E-2</v>
      </c>
      <c r="G41" s="160">
        <v>-0.10000000000000006</v>
      </c>
      <c r="H41" s="160">
        <v>3.0901699437494504E-2</v>
      </c>
      <c r="I41" s="160">
        <v>8.0901699437495006E-2</v>
      </c>
      <c r="J41" s="160">
        <v>-8.0901699437494756E-2</v>
      </c>
      <c r="K41" s="160">
        <v>-3.0901699437494819E-2</v>
      </c>
      <c r="L41" s="160">
        <v>0.10000000000000002</v>
      </c>
      <c r="M41" s="160">
        <v>-3.090169943749467E-2</v>
      </c>
      <c r="N41" s="160">
        <v>-8.0901699437494701E-2</v>
      </c>
      <c r="O41" s="160">
        <v>8.0901699437494423E-2</v>
      </c>
      <c r="P41" s="160">
        <v>3.0901699437494923E-2</v>
      </c>
      <c r="Q41" s="160">
        <v>-9.9999999999999784E-2</v>
      </c>
      <c r="R41" s="160">
        <v>3.0901699437494538E-2</v>
      </c>
      <c r="S41" s="160">
        <v>8.0901699437494576E-2</v>
      </c>
      <c r="T41" s="160">
        <v>-8.0901699437494465E-2</v>
      </c>
      <c r="U41" s="160">
        <v>-3.0901699437494712E-2</v>
      </c>
      <c r="V41" s="160">
        <v>4.9999999999999899E-2</v>
      </c>
    </row>
    <row r="42" spans="1:22">
      <c r="A42"/>
      <c r="B42" s="160">
        <v>0.05</v>
      </c>
      <c r="C42" s="160">
        <v>-4.5399049973954705E-2</v>
      </c>
      <c r="D42" s="160">
        <v>-5.8778525229247279E-2</v>
      </c>
      <c r="E42" s="160">
        <v>9.8768834059513852E-2</v>
      </c>
      <c r="F42" s="160">
        <v>-3.0901699437494854E-2</v>
      </c>
      <c r="G42" s="160">
        <v>-7.0710678118654724E-2</v>
      </c>
      <c r="H42" s="160">
        <v>9.5105651629515509E-2</v>
      </c>
      <c r="I42" s="160">
        <v>-1.5643446504023235E-2</v>
      </c>
      <c r="J42" s="160">
        <v>-8.0901699437494715E-2</v>
      </c>
      <c r="K42" s="160">
        <v>8.9100652418836704E-2</v>
      </c>
      <c r="L42" s="160">
        <v>2.0416613291306518E-16</v>
      </c>
      <c r="M42" s="160">
        <v>-8.9100652418836829E-2</v>
      </c>
      <c r="N42" s="160">
        <v>8.0901699437494548E-2</v>
      </c>
      <c r="O42" s="160">
        <v>1.5643446504023373E-2</v>
      </c>
      <c r="P42" s="160">
        <v>-9.5105651629515495E-2</v>
      </c>
      <c r="Q42" s="160">
        <v>7.0710678118654585E-2</v>
      </c>
      <c r="R42" s="160">
        <v>3.0901699437494941E-2</v>
      </c>
      <c r="S42" s="160">
        <v>-9.8768834059513727E-2</v>
      </c>
      <c r="T42" s="160">
        <v>5.877852522924705E-2</v>
      </c>
      <c r="U42" s="160">
        <v>4.5399049973954796E-2</v>
      </c>
      <c r="V42" s="160">
        <v>-5.000000000000001E-2</v>
      </c>
    </row>
    <row r="43" spans="1:22">
      <c r="A43"/>
      <c r="B43" s="160">
        <v>4.9999999999999913E-2</v>
      </c>
      <c r="C43" s="160">
        <v>-5.8778525229247203E-2</v>
      </c>
      <c r="D43" s="160">
        <v>-3.0901699437494743E-2</v>
      </c>
      <c r="E43" s="160">
        <v>9.510565162951512E-2</v>
      </c>
      <c r="F43" s="160">
        <v>-8.0901699437494437E-2</v>
      </c>
      <c r="G43" s="160">
        <v>-9.7039660233114173E-17</v>
      </c>
      <c r="H43" s="160">
        <v>8.090169943749459E-2</v>
      </c>
      <c r="I43" s="160">
        <v>-9.5105651629515106E-2</v>
      </c>
      <c r="J43" s="160">
        <v>3.0901699437494639E-2</v>
      </c>
      <c r="K43" s="160">
        <v>5.8778525229247411E-2</v>
      </c>
      <c r="L43" s="160">
        <v>-0.10000000000000016</v>
      </c>
      <c r="M43" s="160">
        <v>5.87785252292473E-2</v>
      </c>
      <c r="N43" s="160">
        <v>3.0901699437494993E-2</v>
      </c>
      <c r="O43" s="160">
        <v>-9.5105651629515633E-2</v>
      </c>
      <c r="P43" s="160">
        <v>8.0901699437494826E-2</v>
      </c>
      <c r="Q43" s="160">
        <v>1.6934372079896395E-16</v>
      </c>
      <c r="R43" s="160">
        <v>-8.0901699437495103E-2</v>
      </c>
      <c r="S43" s="160">
        <v>9.5105651629515633E-2</v>
      </c>
      <c r="T43" s="160">
        <v>-3.0901699437494663E-2</v>
      </c>
      <c r="U43" s="160">
        <v>-5.8778525229247439E-2</v>
      </c>
      <c r="V43" s="160">
        <v>5.0000000000000065E-2</v>
      </c>
    </row>
    <row r="44" spans="1:22">
      <c r="A44"/>
      <c r="B44" s="160">
        <v>4.999999999999992E-2</v>
      </c>
      <c r="C44" s="160">
        <v>-7.0710678118654655E-2</v>
      </c>
      <c r="D44" s="160">
        <v>-9.3351332795537319E-17</v>
      </c>
      <c r="E44" s="160">
        <v>7.0710678118654863E-2</v>
      </c>
      <c r="F44" s="160">
        <v>-0.1000000000000001</v>
      </c>
      <c r="G44" s="160">
        <v>7.0710678118654682E-2</v>
      </c>
      <c r="H44" s="160">
        <v>2.4004628433138172E-16</v>
      </c>
      <c r="I44" s="160">
        <v>-7.0710678118654863E-2</v>
      </c>
      <c r="J44" s="160">
        <v>9.9999999999999908E-2</v>
      </c>
      <c r="K44" s="160">
        <v>-7.0710678118654655E-2</v>
      </c>
      <c r="L44" s="160">
        <v>1.0001928513807571E-17</v>
      </c>
      <c r="M44" s="160">
        <v>7.071067811865471E-2</v>
      </c>
      <c r="N44" s="160">
        <v>-0.10000000000000007</v>
      </c>
      <c r="O44" s="160">
        <v>7.0710678118654835E-2</v>
      </c>
      <c r="P44" s="160">
        <v>1.0001928513807571E-16</v>
      </c>
      <c r="Q44" s="160">
        <v>-7.0710678118654891E-2</v>
      </c>
      <c r="R44" s="160">
        <v>0.10000000000000007</v>
      </c>
      <c r="S44" s="160">
        <v>-7.0710678118654766E-2</v>
      </c>
      <c r="T44" s="160">
        <v>-5.3343618740307041E-17</v>
      </c>
      <c r="U44" s="160">
        <v>7.0710678118654766E-2</v>
      </c>
      <c r="V44" s="160">
        <v>-5.0000000000000017E-2</v>
      </c>
    </row>
    <row r="45" spans="1:22">
      <c r="A45"/>
      <c r="B45" s="160">
        <v>5.0000000000000121E-2</v>
      </c>
      <c r="C45" s="160">
        <v>-8.0901699437494826E-2</v>
      </c>
      <c r="D45" s="160">
        <v>3.0901699437494684E-2</v>
      </c>
      <c r="E45" s="160">
        <v>3.0901699437494858E-2</v>
      </c>
      <c r="F45" s="160">
        <v>-8.0901699437494895E-2</v>
      </c>
      <c r="G45" s="160">
        <v>0.10000000000000019</v>
      </c>
      <c r="H45" s="160">
        <v>-8.0901699437494826E-2</v>
      </c>
      <c r="I45" s="160">
        <v>3.0901699437494632E-2</v>
      </c>
      <c r="J45" s="160">
        <v>3.0901699437494944E-2</v>
      </c>
      <c r="K45" s="160">
        <v>-8.0901699437494881E-2</v>
      </c>
      <c r="L45" s="160">
        <v>9.999999999999995E-2</v>
      </c>
      <c r="M45" s="160">
        <v>-8.0901699437494534E-2</v>
      </c>
      <c r="N45" s="160">
        <v>3.0901699437494656E-2</v>
      </c>
      <c r="O45" s="160">
        <v>3.0901699437494726E-2</v>
      </c>
      <c r="P45" s="160">
        <v>-8.0901699437494742E-2</v>
      </c>
      <c r="Q45" s="160">
        <v>9.9999999999999936E-2</v>
      </c>
      <c r="R45" s="160">
        <v>-8.0901699437494562E-2</v>
      </c>
      <c r="S45" s="160">
        <v>3.0901699437494528E-2</v>
      </c>
      <c r="T45" s="160">
        <v>3.0901699437494844E-2</v>
      </c>
      <c r="U45" s="160">
        <v>-8.0901699437494701E-2</v>
      </c>
      <c r="V45" s="160">
        <v>4.9999999999999933E-2</v>
      </c>
    </row>
    <row r="46" spans="1:22">
      <c r="A46"/>
      <c r="B46" s="160">
        <v>5.0000000000000079E-2</v>
      </c>
      <c r="C46" s="160">
        <v>-8.9100652418836926E-2</v>
      </c>
      <c r="D46" s="160">
        <v>5.8778525229247418E-2</v>
      </c>
      <c r="E46" s="160">
        <v>-1.5643446504023155E-2</v>
      </c>
      <c r="F46" s="160">
        <v>-3.0901699437494747E-2</v>
      </c>
      <c r="G46" s="160">
        <v>7.0710678118654793E-2</v>
      </c>
      <c r="H46" s="160">
        <v>-9.5105651629515328E-2</v>
      </c>
      <c r="I46" s="160">
        <v>9.8768834059513838E-2</v>
      </c>
      <c r="J46" s="160">
        <v>-8.0901699437494853E-2</v>
      </c>
      <c r="K46" s="160">
        <v>4.5399049973954775E-2</v>
      </c>
      <c r="L46" s="160">
        <v>1.6412402023707845E-16</v>
      </c>
      <c r="M46" s="160">
        <v>-4.5399049973954893E-2</v>
      </c>
      <c r="N46" s="160">
        <v>8.0901699437494867E-2</v>
      </c>
      <c r="O46" s="160">
        <v>-9.8768834059513741E-2</v>
      </c>
      <c r="P46" s="160">
        <v>9.5105651629515217E-2</v>
      </c>
      <c r="Q46" s="160">
        <v>-7.0710678118654682E-2</v>
      </c>
      <c r="R46" s="160">
        <v>3.0901699437494566E-2</v>
      </c>
      <c r="S46" s="160">
        <v>1.5643446504023308E-2</v>
      </c>
      <c r="T46" s="160">
        <v>-5.8778525229247522E-2</v>
      </c>
      <c r="U46" s="160">
        <v>8.9100652418836856E-2</v>
      </c>
      <c r="V46" s="160">
        <v>-4.9999999999999954E-2</v>
      </c>
    </row>
    <row r="47" spans="1:22">
      <c r="A47"/>
      <c r="B47" s="160">
        <v>4.9999999999999857E-2</v>
      </c>
      <c r="C47" s="160">
        <v>-9.5105651629515134E-2</v>
      </c>
      <c r="D47" s="160">
        <v>8.090169943749452E-2</v>
      </c>
      <c r="E47" s="160">
        <v>-5.8778525229247071E-2</v>
      </c>
      <c r="F47" s="160">
        <v>3.0901699437494625E-2</v>
      </c>
      <c r="G47" s="160">
        <v>4.2235393684426782E-17</v>
      </c>
      <c r="H47" s="160">
        <v>-3.0901699437494785E-2</v>
      </c>
      <c r="I47" s="160">
        <v>5.8778525229247175E-2</v>
      </c>
      <c r="J47" s="160">
        <v>-8.090169943749459E-2</v>
      </c>
      <c r="K47" s="160">
        <v>9.5105651629515273E-2</v>
      </c>
      <c r="L47" s="160">
        <v>-9.9999999999999992E-2</v>
      </c>
      <c r="M47" s="160">
        <v>9.5105651629515495E-2</v>
      </c>
      <c r="N47" s="160">
        <v>-8.0901699437494853E-2</v>
      </c>
      <c r="O47" s="160">
        <v>5.877852522924723E-2</v>
      </c>
      <c r="P47" s="160">
        <v>-3.0901699437494563E-2</v>
      </c>
      <c r="Q47" s="160">
        <v>-1.0558848421106696E-16</v>
      </c>
      <c r="R47" s="160">
        <v>3.0901699437494878E-2</v>
      </c>
      <c r="S47" s="160">
        <v>-5.8778525229247473E-2</v>
      </c>
      <c r="T47" s="160">
        <v>8.0901699437494923E-2</v>
      </c>
      <c r="U47" s="160">
        <v>-9.510565162951537E-2</v>
      </c>
      <c r="V47" s="160">
        <v>4.9999999999999933E-2</v>
      </c>
    </row>
    <row r="48" spans="1:22">
      <c r="A48"/>
      <c r="B48" s="160">
        <v>4.9999999999999982E-2</v>
      </c>
      <c r="C48" s="160">
        <v>-9.8768834059513685E-2</v>
      </c>
      <c r="D48" s="160">
        <v>9.51056516295153E-2</v>
      </c>
      <c r="E48" s="160">
        <v>-8.9100652418836787E-2</v>
      </c>
      <c r="F48" s="160">
        <v>8.0901699437494645E-2</v>
      </c>
      <c r="G48" s="160">
        <v>-7.071067811865471E-2</v>
      </c>
      <c r="H48" s="160">
        <v>5.8778525229247237E-2</v>
      </c>
      <c r="I48" s="160">
        <v>-4.5399049973954414E-2</v>
      </c>
      <c r="J48" s="160">
        <v>3.0901699437494472E-2</v>
      </c>
      <c r="K48" s="160">
        <v>-1.5643446504022888E-2</v>
      </c>
      <c r="L48" s="160">
        <v>-6.5793260212951779E-17</v>
      </c>
      <c r="M48" s="160">
        <v>1.5643446504022954E-2</v>
      </c>
      <c r="N48" s="160">
        <v>-3.0901699437494701E-2</v>
      </c>
      <c r="O48" s="160">
        <v>4.5399049973954664E-2</v>
      </c>
      <c r="P48" s="160">
        <v>-5.8778525229247369E-2</v>
      </c>
      <c r="Q48" s="160">
        <v>7.0710678118654766E-2</v>
      </c>
      <c r="R48" s="160">
        <v>-8.0901699437494673E-2</v>
      </c>
      <c r="S48" s="160">
        <v>8.9100652418836648E-2</v>
      </c>
      <c r="T48" s="160">
        <v>-9.5105651629515245E-2</v>
      </c>
      <c r="U48" s="160">
        <v>9.8768834059513588E-2</v>
      </c>
      <c r="V48" s="160">
        <v>-4.9999999999999885E-2</v>
      </c>
    </row>
    <row r="49" spans="1:22">
      <c r="A49"/>
      <c r="B49" s="160">
        <v>2.5000000000000116E-2</v>
      </c>
      <c r="C49" s="160">
        <v>-5.0000000000000176E-2</v>
      </c>
      <c r="D49" s="160">
        <v>5.0000000000000148E-2</v>
      </c>
      <c r="E49" s="160">
        <v>-5.0000000000000169E-2</v>
      </c>
      <c r="F49" s="160">
        <v>5.0000000000000176E-2</v>
      </c>
      <c r="G49" s="160">
        <v>-5.0000000000000079E-2</v>
      </c>
      <c r="H49" s="160">
        <v>5.0000000000000065E-2</v>
      </c>
      <c r="I49" s="160">
        <v>-5.0000000000000169E-2</v>
      </c>
      <c r="J49" s="160">
        <v>5.0000000000000121E-2</v>
      </c>
      <c r="K49" s="160">
        <v>-5.00000000000001E-2</v>
      </c>
      <c r="L49" s="160">
        <v>5.000000000000001E-2</v>
      </c>
      <c r="M49" s="160">
        <v>-4.9999999999999913E-2</v>
      </c>
      <c r="N49" s="160">
        <v>4.9999999999999947E-2</v>
      </c>
      <c r="O49" s="160">
        <v>-4.9999999999999933E-2</v>
      </c>
      <c r="P49" s="160">
        <v>4.9999999999999954E-2</v>
      </c>
      <c r="Q49" s="160">
        <v>-4.999999999999994E-2</v>
      </c>
      <c r="R49" s="160">
        <v>4.9999999999999836E-2</v>
      </c>
      <c r="S49" s="160">
        <v>-4.9999999999999767E-2</v>
      </c>
      <c r="T49" s="160">
        <v>4.9999999999999795E-2</v>
      </c>
      <c r="U49" s="160">
        <v>-4.9999999999999781E-2</v>
      </c>
      <c r="V49" s="160">
        <v>2.4999999999999866E-2</v>
      </c>
    </row>
    <row r="50" spans="1:22">
      <c r="A50"/>
      <c r="B50"/>
      <c r="C50"/>
      <c r="D50"/>
      <c r="E50"/>
      <c r="F50"/>
      <c r="G50"/>
      <c r="H50"/>
      <c r="I50"/>
      <c r="J50"/>
      <c r="K50"/>
      <c r="L50"/>
      <c r="M50"/>
      <c r="N50"/>
      <c r="O50"/>
      <c r="P50"/>
      <c r="Q50"/>
      <c r="R50"/>
      <c r="S50"/>
      <c r="T50"/>
      <c r="U50"/>
      <c r="V50"/>
    </row>
    <row r="51" spans="1:22">
      <c r="A51" s="51" t="s">
        <v>225</v>
      </c>
      <c r="B51"/>
      <c r="C51" t="s">
        <v>231</v>
      </c>
      <c r="D51"/>
      <c r="E51"/>
      <c r="F51"/>
      <c r="G51" t="s">
        <v>303</v>
      </c>
      <c r="H51"/>
      <c r="I51"/>
      <c r="J51"/>
      <c r="K51"/>
      <c r="L51"/>
      <c r="M51"/>
      <c r="N51"/>
      <c r="O51"/>
      <c r="P51"/>
      <c r="Q51"/>
      <c r="R51"/>
      <c r="S51"/>
      <c r="T51"/>
      <c r="U51"/>
      <c r="V51"/>
    </row>
    <row r="52" spans="1:22">
      <c r="A52"/>
      <c r="B52" s="139">
        <v>0</v>
      </c>
      <c r="C52" s="139">
        <v>1</v>
      </c>
      <c r="D52" s="139">
        <v>2</v>
      </c>
      <c r="E52" s="139">
        <v>3</v>
      </c>
      <c r="F52" s="139">
        <v>4</v>
      </c>
      <c r="G52" s="139">
        <v>5</v>
      </c>
      <c r="H52" s="139">
        <v>6</v>
      </c>
      <c r="I52" s="139">
        <v>7</v>
      </c>
      <c r="J52" s="139">
        <v>8</v>
      </c>
      <c r="K52" s="139">
        <v>9</v>
      </c>
      <c r="L52" s="139">
        <v>10</v>
      </c>
      <c r="M52" s="139">
        <v>11</v>
      </c>
      <c r="N52" s="139">
        <v>12</v>
      </c>
      <c r="O52" s="139">
        <v>13</v>
      </c>
      <c r="P52" s="139">
        <v>14</v>
      </c>
      <c r="Q52" s="139">
        <v>15</v>
      </c>
      <c r="R52" s="139">
        <v>16</v>
      </c>
      <c r="S52" s="139">
        <v>17</v>
      </c>
      <c r="T52" s="139">
        <v>18</v>
      </c>
      <c r="U52" s="139">
        <v>19</v>
      </c>
      <c r="V52" s="139">
        <v>20</v>
      </c>
    </row>
    <row r="53" spans="1:22">
      <c r="A53" s="139">
        <v>0</v>
      </c>
      <c r="B53" s="98">
        <f t="shared" ref="B53:B73" si="5">-B$52*PI()*SIN(B$52*PI()*$A53/$D$1)</f>
        <v>0</v>
      </c>
      <c r="C53" s="98">
        <f t="shared" ref="C53:V66" si="6">-C$52*PI()*SIN(C$52*PI()*$A53/$D$1)</f>
        <v>0</v>
      </c>
      <c r="D53" s="98">
        <f t="shared" si="6"/>
        <v>0</v>
      </c>
      <c r="E53" s="98">
        <f t="shared" si="6"/>
        <v>0</v>
      </c>
      <c r="F53" s="98">
        <f t="shared" si="6"/>
        <v>0</v>
      </c>
      <c r="G53" s="98">
        <f t="shared" si="6"/>
        <v>0</v>
      </c>
      <c r="H53" s="98">
        <f t="shared" si="6"/>
        <v>0</v>
      </c>
      <c r="I53" s="98">
        <f t="shared" si="6"/>
        <v>0</v>
      </c>
      <c r="J53" s="98">
        <f t="shared" si="6"/>
        <v>0</v>
      </c>
      <c r="K53" s="98">
        <f t="shared" si="6"/>
        <v>0</v>
      </c>
      <c r="L53" s="98">
        <f t="shared" si="6"/>
        <v>0</v>
      </c>
      <c r="M53" s="98">
        <f t="shared" si="6"/>
        <v>0</v>
      </c>
      <c r="N53" s="98">
        <f t="shared" si="6"/>
        <v>0</v>
      </c>
      <c r="O53" s="98">
        <f t="shared" si="6"/>
        <v>0</v>
      </c>
      <c r="P53" s="98">
        <f t="shared" si="6"/>
        <v>0</v>
      </c>
      <c r="Q53" s="98">
        <f t="shared" si="6"/>
        <v>0</v>
      </c>
      <c r="R53" s="98">
        <f t="shared" si="6"/>
        <v>0</v>
      </c>
      <c r="S53" s="98">
        <f t="shared" si="6"/>
        <v>0</v>
      </c>
      <c r="T53" s="98">
        <f t="shared" si="6"/>
        <v>0</v>
      </c>
      <c r="U53" s="98">
        <f t="shared" si="6"/>
        <v>0</v>
      </c>
      <c r="V53" s="98">
        <f t="shared" si="6"/>
        <v>0</v>
      </c>
    </row>
    <row r="54" spans="1:22">
      <c r="A54" s="139">
        <v>1</v>
      </c>
      <c r="B54" s="98">
        <f t="shared" si="5"/>
        <v>0</v>
      </c>
      <c r="C54" s="98">
        <f t="shared" ref="C54:Q54" si="7">-C$52*PI()*SIN(C$52*PI()*$A54/$D$1)</f>
        <v>-0.4914533661386386</v>
      </c>
      <c r="D54" s="98">
        <f t="shared" si="7"/>
        <v>-1.9416110387254664</v>
      </c>
      <c r="E54" s="98">
        <f t="shared" si="7"/>
        <v>-4.2787596563439569</v>
      </c>
      <c r="F54" s="98">
        <f t="shared" si="7"/>
        <v>-7.3863273219618266</v>
      </c>
      <c r="G54" s="98">
        <f t="shared" si="7"/>
        <v>-11.107207345395913</v>
      </c>
      <c r="H54" s="98">
        <f t="shared" si="7"/>
        <v>-15.249611076945779</v>
      </c>
      <c r="I54" s="98">
        <f t="shared" si="7"/>
        <v>-19.594256854835269</v>
      </c>
      <c r="J54" s="98">
        <f t="shared" si="7"/>
        <v>-23.902657317932444</v>
      </c>
      <c r="K54" s="98">
        <f t="shared" si="7"/>
        <v>-27.926229913649806</v>
      </c>
      <c r="L54" s="98">
        <f t="shared" si="7"/>
        <v>-31.415926535897931</v>
      </c>
      <c r="M54" s="98">
        <f t="shared" si="7"/>
        <v>-34.132058783349756</v>
      </c>
      <c r="N54" s="98">
        <f t="shared" si="7"/>
        <v>-35.85398597689867</v>
      </c>
      <c r="O54" s="98">
        <f t="shared" si="7"/>
        <v>-36.389334158979793</v>
      </c>
      <c r="P54" s="98">
        <f t="shared" si="7"/>
        <v>-35.582425846206817</v>
      </c>
      <c r="Q54" s="98">
        <f t="shared" si="7"/>
        <v>-33.321622036187748</v>
      </c>
      <c r="R54" s="98">
        <f t="shared" si="6"/>
        <v>-29.545309287847314</v>
      </c>
      <c r="S54" s="98">
        <f t="shared" si="6"/>
        <v>-24.246304719282431</v>
      </c>
      <c r="T54" s="98">
        <f t="shared" si="6"/>
        <v>-17.474499348529204</v>
      </c>
      <c r="U54" s="98">
        <f t="shared" si="6"/>
        <v>-9.3376139566341401</v>
      </c>
      <c r="V54" s="98">
        <f t="shared" si="6"/>
        <v>-7.6978347709956133E-15</v>
      </c>
    </row>
    <row r="55" spans="1:22">
      <c r="A55" s="139">
        <v>2</v>
      </c>
      <c r="B55" s="98">
        <f t="shared" si="5"/>
        <v>0</v>
      </c>
      <c r="C55" s="98">
        <f t="shared" si="6"/>
        <v>-0.97080551936273318</v>
      </c>
      <c r="D55" s="98">
        <f t="shared" si="6"/>
        <v>-3.6931636609809133</v>
      </c>
      <c r="E55" s="98">
        <f t="shared" si="6"/>
        <v>-7.6248055384728897</v>
      </c>
      <c r="F55" s="98">
        <f t="shared" si="6"/>
        <v>-11.951328658966222</v>
      </c>
      <c r="G55" s="98">
        <f t="shared" si="6"/>
        <v>-15.707963267948966</v>
      </c>
      <c r="H55" s="98">
        <f t="shared" si="6"/>
        <v>-17.926992988449335</v>
      </c>
      <c r="I55" s="98">
        <f t="shared" si="6"/>
        <v>-17.791212923103409</v>
      </c>
      <c r="J55" s="98">
        <f t="shared" si="6"/>
        <v>-14.772654643923657</v>
      </c>
      <c r="K55" s="98">
        <f t="shared" si="6"/>
        <v>-8.7372496742646018</v>
      </c>
      <c r="L55" s="98">
        <f t="shared" si="6"/>
        <v>-3.8489173854978066E-15</v>
      </c>
      <c r="M55" s="98">
        <f t="shared" si="6"/>
        <v>10.678860712990046</v>
      </c>
      <c r="N55" s="98">
        <f t="shared" si="6"/>
        <v>22.158981965885477</v>
      </c>
      <c r="O55" s="98">
        <f t="shared" si="6"/>
        <v>33.040824000049184</v>
      </c>
      <c r="P55" s="98">
        <f t="shared" si="6"/>
        <v>41.82965030638178</v>
      </c>
      <c r="Q55" s="98">
        <f t="shared" si="6"/>
        <v>47.123889803846893</v>
      </c>
      <c r="R55" s="98">
        <f t="shared" si="6"/>
        <v>47.805314635864896</v>
      </c>
      <c r="S55" s="98">
        <f t="shared" si="6"/>
        <v>43.207231384679716</v>
      </c>
      <c r="T55" s="98">
        <f t="shared" si="6"/>
        <v>33.238472948828232</v>
      </c>
      <c r="U55" s="98">
        <f t="shared" si="6"/>
        <v>18.445304867891942</v>
      </c>
      <c r="V55" s="98">
        <f t="shared" si="6"/>
        <v>1.5395669541991227E-14</v>
      </c>
    </row>
    <row r="56" spans="1:22">
      <c r="A56" s="139">
        <v>3</v>
      </c>
      <c r="B56" s="98">
        <f t="shared" si="5"/>
        <v>0</v>
      </c>
      <c r="C56" s="98">
        <f t="shared" si="6"/>
        <v>-1.4262532187813191</v>
      </c>
      <c r="D56" s="98">
        <f t="shared" si="6"/>
        <v>-5.0832036923152595</v>
      </c>
      <c r="E56" s="98">
        <f t="shared" si="6"/>
        <v>-9.3087433045499353</v>
      </c>
      <c r="F56" s="98">
        <f t="shared" si="6"/>
        <v>-11.951328658966224</v>
      </c>
      <c r="G56" s="98">
        <f t="shared" si="6"/>
        <v>-11.107207345395915</v>
      </c>
      <c r="H56" s="98">
        <f t="shared" si="6"/>
        <v>-5.8248331161764009</v>
      </c>
      <c r="I56" s="98">
        <f t="shared" si="6"/>
        <v>3.4401735629704673</v>
      </c>
      <c r="J56" s="98">
        <f t="shared" si="6"/>
        <v>14.772654643923651</v>
      </c>
      <c r="K56" s="98">
        <f t="shared" si="6"/>
        <v>25.192615956216773</v>
      </c>
      <c r="L56" s="98">
        <f t="shared" si="6"/>
        <v>31.415926535897931</v>
      </c>
      <c r="M56" s="98">
        <f t="shared" si="6"/>
        <v>30.790975057598295</v>
      </c>
      <c r="N56" s="98">
        <f t="shared" si="6"/>
        <v>22.158981965885488</v>
      </c>
      <c r="O56" s="98">
        <f t="shared" si="6"/>
        <v>6.3888937598022766</v>
      </c>
      <c r="P56" s="98">
        <f t="shared" si="6"/>
        <v>-13.591277271078255</v>
      </c>
      <c r="Q56" s="98">
        <f t="shared" si="6"/>
        <v>-33.321622036187705</v>
      </c>
      <c r="R56" s="98">
        <f t="shared" si="6"/>
        <v>-47.805314635864889</v>
      </c>
      <c r="S56" s="98">
        <f t="shared" si="6"/>
        <v>-52.749545392449626</v>
      </c>
      <c r="T56" s="98">
        <f t="shared" si="6"/>
        <v>-45.748833230837349</v>
      </c>
      <c r="U56" s="98">
        <f t="shared" si="6"/>
        <v>-27.098811156845127</v>
      </c>
      <c r="V56" s="98">
        <f t="shared" si="6"/>
        <v>-2.309350431298684E-14</v>
      </c>
    </row>
    <row r="57" spans="1:22">
      <c r="A57" s="139">
        <v>4</v>
      </c>
      <c r="B57" s="98">
        <f t="shared" si="5"/>
        <v>0</v>
      </c>
      <c r="C57" s="98">
        <f t="shared" si="6"/>
        <v>-1.8465818304904567</v>
      </c>
      <c r="D57" s="98">
        <f t="shared" si="6"/>
        <v>-5.9756643294831111</v>
      </c>
      <c r="E57" s="98">
        <f t="shared" si="6"/>
        <v>-8.9634964942246675</v>
      </c>
      <c r="F57" s="98">
        <f t="shared" si="6"/>
        <v>-7.3863273219618284</v>
      </c>
      <c r="G57" s="98">
        <f t="shared" si="6"/>
        <v>-1.9244586927489033E-15</v>
      </c>
      <c r="H57" s="98">
        <f t="shared" si="6"/>
        <v>11.079490982942739</v>
      </c>
      <c r="I57" s="98">
        <f t="shared" si="6"/>
        <v>20.91482515319089</v>
      </c>
      <c r="J57" s="98">
        <f t="shared" si="6"/>
        <v>23.902657317932448</v>
      </c>
      <c r="K57" s="98">
        <f t="shared" si="6"/>
        <v>16.619236474414116</v>
      </c>
      <c r="L57" s="98">
        <f t="shared" si="6"/>
        <v>7.6978347709956133E-15</v>
      </c>
      <c r="M57" s="98">
        <f t="shared" si="6"/>
        <v>-20.312400135394988</v>
      </c>
      <c r="N57" s="98">
        <f t="shared" si="6"/>
        <v>-35.85398597689867</v>
      </c>
      <c r="O57" s="98">
        <f t="shared" si="6"/>
        <v>-38.841818141640232</v>
      </c>
      <c r="P57" s="98">
        <f t="shared" si="6"/>
        <v>-25.852145626866402</v>
      </c>
      <c r="Q57" s="98">
        <f t="shared" si="6"/>
        <v>-1.7320128234740129E-14</v>
      </c>
      <c r="R57" s="98">
        <f t="shared" si="6"/>
        <v>29.545309287847292</v>
      </c>
      <c r="S57" s="98">
        <f t="shared" si="6"/>
        <v>50.793146800606443</v>
      </c>
      <c r="T57" s="98">
        <f t="shared" si="6"/>
        <v>53.780978965348012</v>
      </c>
      <c r="U57" s="98">
        <f t="shared" si="6"/>
        <v>35.085054779318696</v>
      </c>
      <c r="V57" s="98">
        <f t="shared" si="6"/>
        <v>3.0791339083982453E-14</v>
      </c>
    </row>
    <row r="58" spans="1:22">
      <c r="A58" s="139">
        <v>5</v>
      </c>
      <c r="B58" s="98">
        <f t="shared" si="5"/>
        <v>0</v>
      </c>
      <c r="C58" s="98">
        <f t="shared" si="6"/>
        <v>-2.2214414690791831</v>
      </c>
      <c r="D58" s="98">
        <f t="shared" si="6"/>
        <v>-6.2831853071795862</v>
      </c>
      <c r="E58" s="98">
        <f t="shared" si="6"/>
        <v>-6.6643244072375492</v>
      </c>
      <c r="F58" s="98">
        <f t="shared" si="6"/>
        <v>-1.5395669541991226E-15</v>
      </c>
      <c r="G58" s="98">
        <f t="shared" si="6"/>
        <v>11.107207345395913</v>
      </c>
      <c r="H58" s="98">
        <f t="shared" si="6"/>
        <v>18.849555921538759</v>
      </c>
      <c r="I58" s="98">
        <f t="shared" si="6"/>
        <v>15.550090283554285</v>
      </c>
      <c r="J58" s="98">
        <f t="shared" si="6"/>
        <v>6.1582678167964905E-15</v>
      </c>
      <c r="K58" s="98">
        <f t="shared" si="6"/>
        <v>-19.992973221712642</v>
      </c>
      <c r="L58" s="98">
        <f t="shared" si="6"/>
        <v>-31.415926535897931</v>
      </c>
      <c r="M58" s="98">
        <f t="shared" si="6"/>
        <v>-24.43585615987104</v>
      </c>
      <c r="N58" s="98">
        <f t="shared" si="6"/>
        <v>-1.3856102587792103E-14</v>
      </c>
      <c r="O58" s="98">
        <f t="shared" si="6"/>
        <v>28.878739098029399</v>
      </c>
      <c r="P58" s="98">
        <f t="shared" si="6"/>
        <v>43.982297150257104</v>
      </c>
      <c r="Q58" s="98">
        <f t="shared" si="6"/>
        <v>33.32162203618779</v>
      </c>
      <c r="R58" s="98">
        <f t="shared" si="6"/>
        <v>2.4633071267185962E-14</v>
      </c>
      <c r="S58" s="98">
        <f t="shared" si="6"/>
        <v>-37.764504974346131</v>
      </c>
      <c r="T58" s="98">
        <f t="shared" si="6"/>
        <v>-56.548667764616276</v>
      </c>
      <c r="U58" s="98">
        <f t="shared" si="6"/>
        <v>-42.207387912504466</v>
      </c>
      <c r="V58" s="98">
        <f t="shared" si="6"/>
        <v>-3.8489173854978063E-14</v>
      </c>
    </row>
    <row r="59" spans="1:22">
      <c r="A59" s="139">
        <v>6</v>
      </c>
      <c r="B59" s="98">
        <f t="shared" si="5"/>
        <v>0</v>
      </c>
      <c r="C59" s="98">
        <f t="shared" si="6"/>
        <v>-2.5416018461576297</v>
      </c>
      <c r="D59" s="98">
        <f t="shared" si="6"/>
        <v>-5.975664329483112</v>
      </c>
      <c r="E59" s="98">
        <f t="shared" si="6"/>
        <v>-2.9124165580882004</v>
      </c>
      <c r="F59" s="98">
        <f t="shared" si="6"/>
        <v>7.3863273219618257</v>
      </c>
      <c r="G59" s="98">
        <f t="shared" si="6"/>
        <v>15.707963267948966</v>
      </c>
      <c r="H59" s="98">
        <f t="shared" si="6"/>
        <v>11.079490982942744</v>
      </c>
      <c r="I59" s="98">
        <f t="shared" si="6"/>
        <v>-6.7956386355391274</v>
      </c>
      <c r="J59" s="98">
        <f t="shared" si="6"/>
        <v>-23.902657317932444</v>
      </c>
      <c r="K59" s="98">
        <f t="shared" si="6"/>
        <v>-22.874416615418674</v>
      </c>
      <c r="L59" s="98">
        <f t="shared" si="6"/>
        <v>-1.154675215649342E-14</v>
      </c>
      <c r="M59" s="98">
        <f t="shared" si="6"/>
        <v>27.95762030773388</v>
      </c>
      <c r="N59" s="98">
        <f t="shared" si="6"/>
        <v>35.853985976898677</v>
      </c>
      <c r="O59" s="98">
        <f t="shared" si="6"/>
        <v>12.620471751715483</v>
      </c>
      <c r="P59" s="98">
        <f t="shared" si="6"/>
        <v>-25.852145626866374</v>
      </c>
      <c r="Q59" s="98">
        <f t="shared" si="6"/>
        <v>-47.123889803846893</v>
      </c>
      <c r="R59" s="98">
        <f t="shared" si="6"/>
        <v>-29.545309287847331</v>
      </c>
      <c r="S59" s="98">
        <f t="shared" si="6"/>
        <v>16.503693829166526</v>
      </c>
      <c r="T59" s="98">
        <f t="shared" si="6"/>
        <v>53.780978965347998</v>
      </c>
      <c r="U59" s="98">
        <f t="shared" si="6"/>
        <v>48.290435076995053</v>
      </c>
      <c r="V59" s="98">
        <f t="shared" si="6"/>
        <v>4.618700862597368E-14</v>
      </c>
    </row>
    <row r="60" spans="1:22">
      <c r="A60" s="139">
        <v>7</v>
      </c>
      <c r="B60" s="98">
        <f t="shared" si="5"/>
        <v>0</v>
      </c>
      <c r="C60" s="98">
        <f t="shared" si="6"/>
        <v>-2.7991795506907526</v>
      </c>
      <c r="D60" s="98">
        <f t="shared" si="6"/>
        <v>-5.0832036923152595</v>
      </c>
      <c r="E60" s="98">
        <f t="shared" si="6"/>
        <v>1.4743600984159146</v>
      </c>
      <c r="F60" s="98">
        <f t="shared" si="6"/>
        <v>11.951328658966222</v>
      </c>
      <c r="G60" s="98">
        <f t="shared" si="6"/>
        <v>11.107207345395917</v>
      </c>
      <c r="H60" s="98">
        <f t="shared" si="6"/>
        <v>-5.8248331161763947</v>
      </c>
      <c r="I60" s="98">
        <f t="shared" si="6"/>
        <v>-21.720401043949842</v>
      </c>
      <c r="J60" s="98">
        <f t="shared" si="6"/>
        <v>-14.772654643923659</v>
      </c>
      <c r="K60" s="98">
        <f t="shared" si="6"/>
        <v>12.836278969031884</v>
      </c>
      <c r="L60" s="98">
        <f t="shared" si="6"/>
        <v>31.415926535897931</v>
      </c>
      <c r="M60" s="98">
        <f t="shared" si="6"/>
        <v>15.688785406594551</v>
      </c>
      <c r="N60" s="98">
        <f t="shared" si="6"/>
        <v>-22.158981965885463</v>
      </c>
      <c r="O60" s="98">
        <f t="shared" si="6"/>
        <v>-40.337887653049705</v>
      </c>
      <c r="P60" s="98">
        <f t="shared" si="6"/>
        <v>-13.591277271078365</v>
      </c>
      <c r="Q60" s="98">
        <f t="shared" si="6"/>
        <v>33.321622036187627</v>
      </c>
      <c r="R60" s="98">
        <f t="shared" si="6"/>
        <v>47.805314635864903</v>
      </c>
      <c r="S60" s="98">
        <f t="shared" si="6"/>
        <v>8.3547072243567548</v>
      </c>
      <c r="T60" s="98">
        <f t="shared" si="6"/>
        <v>-45.74883323083737</v>
      </c>
      <c r="U60" s="98">
        <f t="shared" si="6"/>
        <v>-53.184411463124391</v>
      </c>
      <c r="V60" s="98">
        <f t="shared" si="6"/>
        <v>-5.388484339696929E-14</v>
      </c>
    </row>
    <row r="61" spans="1:22">
      <c r="A61" s="139">
        <v>8</v>
      </c>
      <c r="B61" s="98">
        <f t="shared" si="5"/>
        <v>0</v>
      </c>
      <c r="C61" s="98">
        <f t="shared" si="6"/>
        <v>-2.9878321647415556</v>
      </c>
      <c r="D61" s="98">
        <f t="shared" si="6"/>
        <v>-3.6931636609809142</v>
      </c>
      <c r="E61" s="98">
        <f t="shared" si="6"/>
        <v>5.5397454914713693</v>
      </c>
      <c r="F61" s="98">
        <f t="shared" si="6"/>
        <v>11.951328658966224</v>
      </c>
      <c r="G61" s="98">
        <f t="shared" si="6"/>
        <v>3.8489173854978066E-15</v>
      </c>
      <c r="H61" s="98">
        <f t="shared" si="6"/>
        <v>-17.926992988449335</v>
      </c>
      <c r="I61" s="98">
        <f t="shared" si="6"/>
        <v>-12.926072813433201</v>
      </c>
      <c r="J61" s="98">
        <f t="shared" si="6"/>
        <v>14.772654643923646</v>
      </c>
      <c r="K61" s="98">
        <f t="shared" si="6"/>
        <v>26.890489482674006</v>
      </c>
      <c r="L61" s="98">
        <f t="shared" si="6"/>
        <v>1.5395669541991227E-14</v>
      </c>
      <c r="M61" s="98">
        <f t="shared" si="6"/>
        <v>-32.866153812157087</v>
      </c>
      <c r="N61" s="98">
        <f t="shared" si="6"/>
        <v>-22.158981965885499</v>
      </c>
      <c r="O61" s="98">
        <f t="shared" si="6"/>
        <v>24.005563796375917</v>
      </c>
      <c r="P61" s="98">
        <f t="shared" si="6"/>
        <v>41.829650306381787</v>
      </c>
      <c r="Q61" s="98">
        <f t="shared" si="6"/>
        <v>3.4640256469480258E-14</v>
      </c>
      <c r="R61" s="98">
        <f t="shared" si="6"/>
        <v>-47.805314635864882</v>
      </c>
      <c r="S61" s="98">
        <f t="shared" si="6"/>
        <v>-31.391891118337803</v>
      </c>
      <c r="T61" s="98">
        <f t="shared" si="6"/>
        <v>33.238472948828182</v>
      </c>
      <c r="U61" s="98">
        <f t="shared" si="6"/>
        <v>56.768811130089574</v>
      </c>
      <c r="V61" s="98">
        <f t="shared" si="6"/>
        <v>6.1582678167964906E-14</v>
      </c>
    </row>
    <row r="62" spans="1:22">
      <c r="A62" s="139">
        <v>9</v>
      </c>
      <c r="B62" s="98">
        <f t="shared" si="5"/>
        <v>0</v>
      </c>
      <c r="C62" s="98">
        <f t="shared" si="6"/>
        <v>-3.1029144348499784</v>
      </c>
      <c r="D62" s="98">
        <f t="shared" si="6"/>
        <v>-1.941611038725467</v>
      </c>
      <c r="E62" s="98">
        <f t="shared" si="6"/>
        <v>8.3975386520722584</v>
      </c>
      <c r="F62" s="98">
        <f t="shared" si="6"/>
        <v>7.3863273219618293</v>
      </c>
      <c r="G62" s="98">
        <f t="shared" si="6"/>
        <v>-11.107207345395912</v>
      </c>
      <c r="H62" s="98">
        <f t="shared" si="6"/>
        <v>-15.249611076945783</v>
      </c>
      <c r="I62" s="98">
        <f t="shared" si="6"/>
        <v>9.9837725314692438</v>
      </c>
      <c r="J62" s="98">
        <f t="shared" si="6"/>
        <v>23.902657317932452</v>
      </c>
      <c r="K62" s="98">
        <f t="shared" si="6"/>
        <v>-4.4230802952477095</v>
      </c>
      <c r="L62" s="98">
        <f t="shared" si="6"/>
        <v>-31.415926535897931</v>
      </c>
      <c r="M62" s="98">
        <f t="shared" si="6"/>
        <v>-5.4059870275250752</v>
      </c>
      <c r="N62" s="98">
        <f t="shared" si="6"/>
        <v>35.853985976898663</v>
      </c>
      <c r="O62" s="98">
        <f t="shared" si="6"/>
        <v>18.541291844157143</v>
      </c>
      <c r="P62" s="98">
        <f t="shared" si="6"/>
        <v>-35.582425846206846</v>
      </c>
      <c r="Q62" s="98">
        <f t="shared" si="6"/>
        <v>-33.321622036187797</v>
      </c>
      <c r="R62" s="98">
        <f t="shared" si="6"/>
        <v>29.545309287847275</v>
      </c>
      <c r="S62" s="98">
        <f t="shared" si="6"/>
        <v>47.586052361742802</v>
      </c>
      <c r="T62" s="98">
        <f t="shared" si="6"/>
        <v>-17.474499348529051</v>
      </c>
      <c r="U62" s="98">
        <f t="shared" si="6"/>
        <v>-58.955374262149597</v>
      </c>
      <c r="V62" s="98">
        <f t="shared" si="6"/>
        <v>-6.9280512938960516E-14</v>
      </c>
    </row>
    <row r="63" spans="1:22">
      <c r="A63" s="139">
        <v>10</v>
      </c>
      <c r="B63" s="98">
        <f t="shared" si="5"/>
        <v>0</v>
      </c>
      <c r="C63" s="98">
        <f t="shared" si="6"/>
        <v>-3.1415926535897931</v>
      </c>
      <c r="D63" s="98">
        <f t="shared" si="6"/>
        <v>-7.6978347709956131E-16</v>
      </c>
      <c r="E63" s="98">
        <f t="shared" si="6"/>
        <v>9.4247779607693793</v>
      </c>
      <c r="F63" s="98">
        <f t="shared" si="6"/>
        <v>3.0791339083982452E-15</v>
      </c>
      <c r="G63" s="98">
        <f t="shared" si="6"/>
        <v>-15.707963267948966</v>
      </c>
      <c r="H63" s="98">
        <f t="shared" si="6"/>
        <v>-6.9280512938960515E-15</v>
      </c>
      <c r="I63" s="98">
        <f t="shared" si="6"/>
        <v>21.991148575128552</v>
      </c>
      <c r="J63" s="98">
        <f t="shared" si="6"/>
        <v>1.2316535633592981E-14</v>
      </c>
      <c r="K63" s="98">
        <f t="shared" si="6"/>
        <v>-28.274333882308138</v>
      </c>
      <c r="L63" s="98">
        <f t="shared" si="6"/>
        <v>-1.9244586927489032E-14</v>
      </c>
      <c r="M63" s="98">
        <f t="shared" si="6"/>
        <v>34.557519189487721</v>
      </c>
      <c r="N63" s="98">
        <f t="shared" si="6"/>
        <v>2.7712205175584206E-14</v>
      </c>
      <c r="O63" s="98">
        <f t="shared" si="6"/>
        <v>-40.840704496667314</v>
      </c>
      <c r="P63" s="98">
        <f t="shared" si="6"/>
        <v>-3.7719390377878502E-14</v>
      </c>
      <c r="Q63" s="98">
        <f t="shared" si="6"/>
        <v>47.123889803846893</v>
      </c>
      <c r="R63" s="98">
        <f t="shared" si="6"/>
        <v>4.9266142534371924E-14</v>
      </c>
      <c r="S63" s="98">
        <f t="shared" si="6"/>
        <v>-53.407075111026487</v>
      </c>
      <c r="T63" s="98">
        <f t="shared" si="6"/>
        <v>-6.2352461645064461E-14</v>
      </c>
      <c r="U63" s="98">
        <f t="shared" si="6"/>
        <v>59.690260418206066</v>
      </c>
      <c r="V63" s="98">
        <f t="shared" si="6"/>
        <v>7.6978347709956127E-14</v>
      </c>
    </row>
    <row r="64" spans="1:22">
      <c r="A64" s="139">
        <v>11</v>
      </c>
      <c r="B64" s="98">
        <f t="shared" si="5"/>
        <v>0</v>
      </c>
      <c r="C64" s="98">
        <f t="shared" si="6"/>
        <v>-3.1029144348499784</v>
      </c>
      <c r="D64" s="98">
        <f t="shared" si="6"/>
        <v>1.9416110387254633</v>
      </c>
      <c r="E64" s="98">
        <f t="shared" si="6"/>
        <v>8.3975386520722584</v>
      </c>
      <c r="F64" s="98">
        <f t="shared" si="6"/>
        <v>-7.3863273219618142</v>
      </c>
      <c r="G64" s="98">
        <f t="shared" si="6"/>
        <v>-11.107207345395908</v>
      </c>
      <c r="H64" s="98">
        <f t="shared" si="6"/>
        <v>15.249611076945776</v>
      </c>
      <c r="I64" s="98">
        <f t="shared" si="6"/>
        <v>9.9837725314692261</v>
      </c>
      <c r="J64" s="98">
        <f t="shared" si="6"/>
        <v>-23.90265731793243</v>
      </c>
      <c r="K64" s="98">
        <f t="shared" si="6"/>
        <v>-4.4230802952477397</v>
      </c>
      <c r="L64" s="98">
        <f t="shared" si="6"/>
        <v>31.415926535897931</v>
      </c>
      <c r="M64" s="98">
        <f t="shared" si="6"/>
        <v>-5.4059870275249082</v>
      </c>
      <c r="N64" s="98">
        <f t="shared" si="6"/>
        <v>-35.853985976898684</v>
      </c>
      <c r="O64" s="98">
        <f t="shared" si="6"/>
        <v>18.541291844157215</v>
      </c>
      <c r="P64" s="98">
        <f t="shared" si="6"/>
        <v>35.582425846206796</v>
      </c>
      <c r="Q64" s="98">
        <f t="shared" si="6"/>
        <v>-33.32162203618762</v>
      </c>
      <c r="R64" s="98">
        <f t="shared" si="6"/>
        <v>-29.545309287847498</v>
      </c>
      <c r="S64" s="98">
        <f t="shared" si="6"/>
        <v>47.586052361742837</v>
      </c>
      <c r="T64" s="98">
        <f t="shared" si="6"/>
        <v>17.474499348529168</v>
      </c>
      <c r="U64" s="98">
        <f t="shared" si="6"/>
        <v>-58.955374262149512</v>
      </c>
      <c r="V64" s="98">
        <f t="shared" si="6"/>
        <v>1.3854740139160068E-13</v>
      </c>
    </row>
    <row r="65" spans="1:22">
      <c r="A65" s="139">
        <v>12</v>
      </c>
      <c r="B65" s="98">
        <f t="shared" si="5"/>
        <v>0</v>
      </c>
      <c r="C65" s="98">
        <f t="shared" si="6"/>
        <v>-2.987832164741556</v>
      </c>
      <c r="D65" s="98">
        <f t="shared" si="6"/>
        <v>3.6931636609809129</v>
      </c>
      <c r="E65" s="98">
        <f t="shared" si="6"/>
        <v>5.539745491471372</v>
      </c>
      <c r="F65" s="98">
        <f t="shared" si="6"/>
        <v>-11.951328658966222</v>
      </c>
      <c r="G65" s="98">
        <f t="shared" si="6"/>
        <v>-5.77337607824671E-15</v>
      </c>
      <c r="H65" s="98">
        <f t="shared" si="6"/>
        <v>17.926992988449339</v>
      </c>
      <c r="I65" s="98">
        <f t="shared" si="6"/>
        <v>-12.926072813433187</v>
      </c>
      <c r="J65" s="98">
        <f t="shared" si="6"/>
        <v>-14.772654643923666</v>
      </c>
      <c r="K65" s="98">
        <f t="shared" si="6"/>
        <v>26.890489482673999</v>
      </c>
      <c r="L65" s="98">
        <f t="shared" si="6"/>
        <v>2.309350431298684E-14</v>
      </c>
      <c r="M65" s="98">
        <f t="shared" si="6"/>
        <v>-32.866153812157158</v>
      </c>
      <c r="N65" s="98">
        <f t="shared" si="6"/>
        <v>22.158981965885456</v>
      </c>
      <c r="O65" s="98">
        <f t="shared" si="6"/>
        <v>24.005563796375853</v>
      </c>
      <c r="P65" s="98">
        <f t="shared" si="6"/>
        <v>-41.829650306381772</v>
      </c>
      <c r="Q65" s="98">
        <f t="shared" si="6"/>
        <v>-2.193780726086347E-13</v>
      </c>
      <c r="R65" s="98">
        <f t="shared" si="6"/>
        <v>47.80531463586491</v>
      </c>
      <c r="S65" s="98">
        <f t="shared" si="6"/>
        <v>-31.391891118337867</v>
      </c>
      <c r="T65" s="98">
        <f t="shared" si="6"/>
        <v>-33.238472948828282</v>
      </c>
      <c r="U65" s="98">
        <f t="shared" si="6"/>
        <v>56.768811130089468</v>
      </c>
      <c r="V65" s="98">
        <f t="shared" si="6"/>
        <v>9.2374017251947359E-14</v>
      </c>
    </row>
    <row r="66" spans="1:22">
      <c r="A66" s="139">
        <v>13</v>
      </c>
      <c r="B66" s="98">
        <f t="shared" si="5"/>
        <v>0</v>
      </c>
      <c r="C66" s="98">
        <f t="shared" si="6"/>
        <v>-2.7991795506907531</v>
      </c>
      <c r="D66" s="98">
        <f t="shared" si="6"/>
        <v>5.0832036923152595</v>
      </c>
      <c r="E66" s="98">
        <f t="shared" si="6"/>
        <v>1.4743600984159182</v>
      </c>
      <c r="F66" s="98">
        <f t="shared" si="6"/>
        <v>-11.951328658966224</v>
      </c>
      <c r="G66" s="98">
        <f t="shared" si="6"/>
        <v>11.107207345395901</v>
      </c>
      <c r="H66" s="98">
        <f t="shared" si="6"/>
        <v>5.824833116176408</v>
      </c>
      <c r="I66" s="98">
        <f t="shared" si="6"/>
        <v>-21.720401043949852</v>
      </c>
      <c r="J66" s="98">
        <f t="shared" si="6"/>
        <v>14.772654643923639</v>
      </c>
      <c r="K66" s="98">
        <f t="shared" si="6"/>
        <v>12.836278969031868</v>
      </c>
      <c r="L66" s="98">
        <f t="shared" si="6"/>
        <v>-31.415926535897931</v>
      </c>
      <c r="M66" s="98">
        <f t="shared" ref="C66:V73" si="8">-M$52*PI()*SIN(M$52*PI()*$A66/$D$1)</f>
        <v>15.688785406594453</v>
      </c>
      <c r="N66" s="98">
        <f t="shared" si="8"/>
        <v>22.158981965885509</v>
      </c>
      <c r="O66" s="98">
        <f t="shared" si="8"/>
        <v>-40.337887653049719</v>
      </c>
      <c r="P66" s="98">
        <f t="shared" si="8"/>
        <v>13.591277271078145</v>
      </c>
      <c r="Q66" s="98">
        <f t="shared" si="8"/>
        <v>33.321622036187811</v>
      </c>
      <c r="R66" s="98">
        <f t="shared" si="8"/>
        <v>-47.805314635864875</v>
      </c>
      <c r="S66" s="98">
        <f t="shared" si="8"/>
        <v>8.3547072243570195</v>
      </c>
      <c r="T66" s="98">
        <f t="shared" si="8"/>
        <v>45.748833230837327</v>
      </c>
      <c r="U66" s="98">
        <f t="shared" si="8"/>
        <v>-53.184411463124235</v>
      </c>
      <c r="V66" s="98">
        <f t="shared" si="8"/>
        <v>-3.2329543589549543E-13</v>
      </c>
    </row>
    <row r="67" spans="1:22">
      <c r="A67" s="139">
        <v>14</v>
      </c>
      <c r="B67" s="98">
        <f t="shared" si="5"/>
        <v>0</v>
      </c>
      <c r="C67" s="98">
        <f t="shared" si="8"/>
        <v>-2.5416018461576297</v>
      </c>
      <c r="D67" s="98">
        <f t="shared" si="8"/>
        <v>5.9756643294831111</v>
      </c>
      <c r="E67" s="98">
        <f t="shared" si="8"/>
        <v>-2.9124165580881973</v>
      </c>
      <c r="F67" s="98">
        <f t="shared" si="8"/>
        <v>-7.3863273219618293</v>
      </c>
      <c r="G67" s="98">
        <f t="shared" si="8"/>
        <v>15.707963267948966</v>
      </c>
      <c r="H67" s="98">
        <f t="shared" si="8"/>
        <v>-11.079490982942731</v>
      </c>
      <c r="I67" s="98">
        <f t="shared" si="8"/>
        <v>-6.7956386355391825</v>
      </c>
      <c r="J67" s="98">
        <f t="shared" si="8"/>
        <v>23.902657317932452</v>
      </c>
      <c r="K67" s="98">
        <f t="shared" si="8"/>
        <v>-22.874416615418685</v>
      </c>
      <c r="L67" s="98">
        <f t="shared" si="8"/>
        <v>-2.6942421698484645E-14</v>
      </c>
      <c r="M67" s="98">
        <f t="shared" si="8"/>
        <v>27.957620307733979</v>
      </c>
      <c r="N67" s="98">
        <f t="shared" si="8"/>
        <v>-35.853985976898663</v>
      </c>
      <c r="O67" s="98">
        <f t="shared" si="8"/>
        <v>12.620471751715698</v>
      </c>
      <c r="P67" s="98">
        <f t="shared" si="8"/>
        <v>25.852145626866566</v>
      </c>
      <c r="Q67" s="98">
        <f t="shared" si="8"/>
        <v>-47.123889803846893</v>
      </c>
      <c r="R67" s="98">
        <f t="shared" si="8"/>
        <v>29.545309287847253</v>
      </c>
      <c r="S67" s="98">
        <f t="shared" si="8"/>
        <v>16.50369382916627</v>
      </c>
      <c r="T67" s="98">
        <f t="shared" si="8"/>
        <v>-53.78097896534797</v>
      </c>
      <c r="U67" s="98">
        <f t="shared" si="8"/>
        <v>48.290435076994719</v>
      </c>
      <c r="V67" s="98">
        <f t="shared" si="8"/>
        <v>1.0776968679393858E-13</v>
      </c>
    </row>
    <row r="68" spans="1:22">
      <c r="A68" s="139">
        <v>15</v>
      </c>
      <c r="B68" s="98">
        <f t="shared" si="5"/>
        <v>0</v>
      </c>
      <c r="C68" s="98">
        <f t="shared" si="8"/>
        <v>-2.2214414690791831</v>
      </c>
      <c r="D68" s="98">
        <f t="shared" si="8"/>
        <v>6.2831853071795862</v>
      </c>
      <c r="E68" s="98">
        <f t="shared" si="8"/>
        <v>-6.6643244072375474</v>
      </c>
      <c r="F68" s="98">
        <f t="shared" si="8"/>
        <v>-4.6187008625973677E-15</v>
      </c>
      <c r="G68" s="98">
        <f t="shared" si="8"/>
        <v>11.107207345395929</v>
      </c>
      <c r="H68" s="98">
        <f t="shared" si="8"/>
        <v>-18.849555921538759</v>
      </c>
      <c r="I68" s="98">
        <f t="shared" si="8"/>
        <v>15.550090283554285</v>
      </c>
      <c r="J68" s="98">
        <f t="shared" si="8"/>
        <v>1.8474803450389471E-14</v>
      </c>
      <c r="K68" s="98">
        <f t="shared" si="8"/>
        <v>-19.992973221712681</v>
      </c>
      <c r="L68" s="98">
        <f t="shared" si="8"/>
        <v>31.415926535897931</v>
      </c>
      <c r="M68" s="98">
        <f t="shared" si="8"/>
        <v>-24.435856159870919</v>
      </c>
      <c r="N68" s="98">
        <f t="shared" si="8"/>
        <v>-4.1568307763376314E-14</v>
      </c>
      <c r="O68" s="98">
        <f t="shared" si="8"/>
        <v>28.878739098029339</v>
      </c>
      <c r="P68" s="98">
        <f t="shared" si="8"/>
        <v>-43.982297150257104</v>
      </c>
      <c r="Q68" s="98">
        <f t="shared" si="8"/>
        <v>33.321622036187726</v>
      </c>
      <c r="R68" s="98">
        <f t="shared" si="8"/>
        <v>7.3899213801557882E-14</v>
      </c>
      <c r="S68" s="98">
        <f t="shared" si="8"/>
        <v>-37.764504974346202</v>
      </c>
      <c r="T68" s="98">
        <f t="shared" si="8"/>
        <v>56.548667764616276</v>
      </c>
      <c r="U68" s="98">
        <f t="shared" si="8"/>
        <v>-42.207387912504288</v>
      </c>
      <c r="V68" s="98">
        <f t="shared" si="8"/>
        <v>-3.3869110543748662E-13</v>
      </c>
    </row>
    <row r="69" spans="1:22">
      <c r="A69" s="139">
        <v>16</v>
      </c>
      <c r="B69" s="98">
        <f t="shared" si="5"/>
        <v>0</v>
      </c>
      <c r="C69" s="98">
        <f t="shared" si="8"/>
        <v>-1.8465818304904571</v>
      </c>
      <c r="D69" s="98">
        <f t="shared" si="8"/>
        <v>5.975664329483112</v>
      </c>
      <c r="E69" s="98">
        <f t="shared" si="8"/>
        <v>-8.9634964942246675</v>
      </c>
      <c r="F69" s="98">
        <f t="shared" si="8"/>
        <v>7.3863273219618231</v>
      </c>
      <c r="G69" s="98">
        <f t="shared" si="8"/>
        <v>7.6978347709956133E-15</v>
      </c>
      <c r="H69" s="98">
        <f t="shared" si="8"/>
        <v>-11.079490982942749</v>
      </c>
      <c r="I69" s="98">
        <f t="shared" si="8"/>
        <v>20.914825153190893</v>
      </c>
      <c r="J69" s="98">
        <f t="shared" si="8"/>
        <v>-23.902657317932441</v>
      </c>
      <c r="K69" s="98">
        <f t="shared" si="8"/>
        <v>16.619236474414091</v>
      </c>
      <c r="L69" s="98">
        <f t="shared" si="8"/>
        <v>3.0791339083982453E-14</v>
      </c>
      <c r="M69" s="98">
        <f t="shared" si="8"/>
        <v>-20.312400135395151</v>
      </c>
      <c r="N69" s="98">
        <f t="shared" si="8"/>
        <v>35.853985976898684</v>
      </c>
      <c r="O69" s="98">
        <f t="shared" si="8"/>
        <v>-38.841818141640211</v>
      </c>
      <c r="P69" s="98">
        <f t="shared" si="8"/>
        <v>25.852145626866346</v>
      </c>
      <c r="Q69" s="98">
        <f t="shared" si="8"/>
        <v>6.9280512938960516E-14</v>
      </c>
      <c r="R69" s="98">
        <f t="shared" si="8"/>
        <v>-29.54530928784737</v>
      </c>
      <c r="S69" s="98">
        <f t="shared" si="8"/>
        <v>50.793146800606479</v>
      </c>
      <c r="T69" s="98">
        <f t="shared" si="8"/>
        <v>-53.78097896534797</v>
      </c>
      <c r="U69" s="98">
        <f t="shared" si="8"/>
        <v>35.085054779318583</v>
      </c>
      <c r="V69" s="98">
        <f t="shared" si="8"/>
        <v>1.2316535633592981E-13</v>
      </c>
    </row>
    <row r="70" spans="1:22">
      <c r="A70" s="139">
        <v>17</v>
      </c>
      <c r="B70" s="98">
        <f t="shared" si="5"/>
        <v>0</v>
      </c>
      <c r="C70" s="98">
        <f t="shared" si="8"/>
        <v>-1.4262532187813193</v>
      </c>
      <c r="D70" s="98">
        <f t="shared" si="8"/>
        <v>5.0832036923152604</v>
      </c>
      <c r="E70" s="98">
        <f t="shared" si="8"/>
        <v>-9.3087433045499353</v>
      </c>
      <c r="F70" s="98">
        <f t="shared" si="8"/>
        <v>11.951328658966222</v>
      </c>
      <c r="G70" s="98">
        <f t="shared" si="8"/>
        <v>-11.107207345395919</v>
      </c>
      <c r="H70" s="98">
        <f t="shared" si="8"/>
        <v>5.8248331161763565</v>
      </c>
      <c r="I70" s="98">
        <f t="shared" si="8"/>
        <v>3.4401735629705059</v>
      </c>
      <c r="J70" s="98">
        <f t="shared" si="8"/>
        <v>-14.772654643923671</v>
      </c>
      <c r="K70" s="98">
        <f t="shared" si="8"/>
        <v>25.192615956216777</v>
      </c>
      <c r="L70" s="98">
        <f t="shared" si="8"/>
        <v>-31.415926535897931</v>
      </c>
      <c r="M70" s="98">
        <f t="shared" si="8"/>
        <v>30.790975057598189</v>
      </c>
      <c r="N70" s="98">
        <f t="shared" si="8"/>
        <v>-22.158981965885335</v>
      </c>
      <c r="O70" s="98">
        <f t="shared" si="8"/>
        <v>6.3888937598024276</v>
      </c>
      <c r="P70" s="98">
        <f t="shared" si="8"/>
        <v>13.5912772710784</v>
      </c>
      <c r="Q70" s="98">
        <f t="shared" si="8"/>
        <v>-33.32162203618806</v>
      </c>
      <c r="R70" s="98">
        <f t="shared" si="8"/>
        <v>47.805314635864917</v>
      </c>
      <c r="S70" s="98">
        <f t="shared" si="8"/>
        <v>-52.749545392449683</v>
      </c>
      <c r="T70" s="98">
        <f t="shared" si="8"/>
        <v>45.748833230837334</v>
      </c>
      <c r="U70" s="98">
        <f t="shared" si="8"/>
        <v>-27.098811156844722</v>
      </c>
      <c r="V70" s="98">
        <f t="shared" si="8"/>
        <v>9.236039276562701E-14</v>
      </c>
    </row>
    <row r="71" spans="1:22">
      <c r="A71" s="139">
        <v>18</v>
      </c>
      <c r="B71" s="98">
        <f t="shared" si="5"/>
        <v>0</v>
      </c>
      <c r="C71" s="98">
        <f t="shared" si="8"/>
        <v>-0.97080551936273352</v>
      </c>
      <c r="D71" s="98">
        <f t="shared" si="8"/>
        <v>3.6931636609809146</v>
      </c>
      <c r="E71" s="98">
        <f t="shared" si="8"/>
        <v>-7.6248055384728914</v>
      </c>
      <c r="F71" s="98">
        <f t="shared" si="8"/>
        <v>11.951328658966226</v>
      </c>
      <c r="G71" s="98">
        <f t="shared" si="8"/>
        <v>-15.707963267948966</v>
      </c>
      <c r="H71" s="98">
        <f t="shared" si="8"/>
        <v>17.926992988449332</v>
      </c>
      <c r="I71" s="98">
        <f t="shared" si="8"/>
        <v>-17.791212923103423</v>
      </c>
      <c r="J71" s="98">
        <f t="shared" si="8"/>
        <v>14.772654643923637</v>
      </c>
      <c r="K71" s="98">
        <f t="shared" si="8"/>
        <v>-8.7372496742645254</v>
      </c>
      <c r="L71" s="98">
        <f t="shared" si="8"/>
        <v>-3.4640256469480258E-14</v>
      </c>
      <c r="M71" s="98">
        <f t="shared" si="8"/>
        <v>10.678860712990163</v>
      </c>
      <c r="N71" s="98">
        <f t="shared" si="8"/>
        <v>-22.158981965885523</v>
      </c>
      <c r="O71" s="98">
        <f t="shared" si="8"/>
        <v>33.040824000049184</v>
      </c>
      <c r="P71" s="98">
        <f t="shared" si="8"/>
        <v>-41.829650306381758</v>
      </c>
      <c r="Q71" s="98">
        <f t="shared" si="8"/>
        <v>47.123889803846893</v>
      </c>
      <c r="R71" s="98">
        <f t="shared" si="8"/>
        <v>-47.80531463586486</v>
      </c>
      <c r="S71" s="98">
        <f t="shared" si="8"/>
        <v>43.207231384679702</v>
      </c>
      <c r="T71" s="98">
        <f t="shared" si="8"/>
        <v>-33.238472948827969</v>
      </c>
      <c r="U71" s="98">
        <f t="shared" si="8"/>
        <v>18.445304867891711</v>
      </c>
      <c r="V71" s="98">
        <f t="shared" si="8"/>
        <v>1.3856102587792103E-13</v>
      </c>
    </row>
    <row r="72" spans="1:22">
      <c r="A72" s="139">
        <v>19</v>
      </c>
      <c r="B72" s="98">
        <f t="shared" si="5"/>
        <v>0</v>
      </c>
      <c r="C72" s="98">
        <f t="shared" si="8"/>
        <v>-0.49145336613863899</v>
      </c>
      <c r="D72" s="98">
        <f t="shared" si="8"/>
        <v>1.9416110387254677</v>
      </c>
      <c r="E72" s="98">
        <f t="shared" si="8"/>
        <v>-4.2787596563439676</v>
      </c>
      <c r="F72" s="98">
        <f t="shared" si="8"/>
        <v>7.3863273219618311</v>
      </c>
      <c r="G72" s="98">
        <f t="shared" si="8"/>
        <v>-11.107207345395912</v>
      </c>
      <c r="H72" s="98">
        <f t="shared" si="8"/>
        <v>15.249611076945806</v>
      </c>
      <c r="I72" s="98">
        <f t="shared" si="8"/>
        <v>-19.594256854835269</v>
      </c>
      <c r="J72" s="98">
        <f t="shared" si="8"/>
        <v>23.902657317932455</v>
      </c>
      <c r="K72" s="98">
        <f t="shared" si="8"/>
        <v>-27.926229913649809</v>
      </c>
      <c r="L72" s="98">
        <f t="shared" si="8"/>
        <v>31.415926535897931</v>
      </c>
      <c r="M72" s="98">
        <f t="shared" si="8"/>
        <v>-34.132058783349713</v>
      </c>
      <c r="N72" s="98">
        <f t="shared" si="8"/>
        <v>35.853985976898613</v>
      </c>
      <c r="O72" s="98">
        <f t="shared" si="8"/>
        <v>-36.389334158979878</v>
      </c>
      <c r="P72" s="98">
        <f t="shared" si="8"/>
        <v>35.582425846206824</v>
      </c>
      <c r="Q72" s="98">
        <f t="shared" si="8"/>
        <v>-33.321622036187591</v>
      </c>
      <c r="R72" s="98">
        <f t="shared" si="8"/>
        <v>29.545309287847228</v>
      </c>
      <c r="S72" s="98">
        <f t="shared" si="8"/>
        <v>-24.24630471928246</v>
      </c>
      <c r="T72" s="98">
        <f t="shared" si="8"/>
        <v>17.47449934852899</v>
      </c>
      <c r="U72" s="98">
        <f t="shared" si="8"/>
        <v>-9.3376139566336356</v>
      </c>
      <c r="V72" s="98">
        <f t="shared" si="8"/>
        <v>7.696472322363579E-14</v>
      </c>
    </row>
    <row r="73" spans="1:22">
      <c r="A73" s="139">
        <v>20</v>
      </c>
      <c r="B73" s="98">
        <f t="shared" si="5"/>
        <v>0</v>
      </c>
      <c r="C73" s="98">
        <f t="shared" si="8"/>
        <v>-3.8489173854978065E-16</v>
      </c>
      <c r="D73" s="98">
        <f t="shared" si="8"/>
        <v>1.5395669541991226E-15</v>
      </c>
      <c r="E73" s="98">
        <f t="shared" si="8"/>
        <v>-3.4640256469480257E-15</v>
      </c>
      <c r="F73" s="98">
        <f t="shared" si="8"/>
        <v>6.1582678167964905E-15</v>
      </c>
      <c r="G73" s="98">
        <f t="shared" si="8"/>
        <v>-9.6222934637445158E-15</v>
      </c>
      <c r="H73" s="98">
        <f t="shared" si="8"/>
        <v>1.3856102587792103E-14</v>
      </c>
      <c r="I73" s="98">
        <f t="shared" si="8"/>
        <v>-1.8859695188939251E-14</v>
      </c>
      <c r="J73" s="98">
        <f t="shared" si="8"/>
        <v>2.4633071267185962E-14</v>
      </c>
      <c r="K73" s="98">
        <f t="shared" si="8"/>
        <v>-3.117623082253223E-14</v>
      </c>
      <c r="L73" s="98">
        <f t="shared" si="8"/>
        <v>3.8489173854978063E-14</v>
      </c>
      <c r="M73" s="98">
        <f t="shared" si="8"/>
        <v>-1.6934487149442727E-13</v>
      </c>
      <c r="N73" s="98">
        <f t="shared" si="8"/>
        <v>5.5424410351168412E-14</v>
      </c>
      <c r="O73" s="98">
        <f t="shared" si="8"/>
        <v>8.004862570224616E-14</v>
      </c>
      <c r="P73" s="98">
        <f t="shared" si="8"/>
        <v>7.5438780755757005E-14</v>
      </c>
      <c r="Q73" s="98">
        <f t="shared" si="8"/>
        <v>-2.5401832907811493E-13</v>
      </c>
      <c r="R73" s="98">
        <f t="shared" si="8"/>
        <v>9.8532285068743848E-14</v>
      </c>
      <c r="S73" s="98">
        <f t="shared" si="8"/>
        <v>7.8506333850782961E-14</v>
      </c>
      <c r="T73" s="98">
        <f t="shared" si="8"/>
        <v>1.2470492329012892E-13</v>
      </c>
      <c r="U73" s="98">
        <f t="shared" si="8"/>
        <v>7.3116487062453995E-14</v>
      </c>
      <c r="V73" s="98">
        <f t="shared" si="8"/>
        <v>1.5395669541991225E-13</v>
      </c>
    </row>
    <row r="75" spans="1:22">
      <c r="A75" s="84"/>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JL355"/>
  <sheetViews>
    <sheetView zoomScale="75" zoomScaleNormal="75" workbookViewId="0"/>
  </sheetViews>
  <sheetFormatPr defaultRowHeight="15"/>
  <cols>
    <col min="1" max="1" width="11.5703125" style="4" customWidth="1"/>
    <col min="2" max="255" width="9.7109375" style="4" customWidth="1"/>
    <col min="256" max="16384" width="9.140625" style="4"/>
  </cols>
  <sheetData>
    <row r="1" spans="1:272">
      <c r="A1" s="84"/>
      <c r="C1" s="132"/>
      <c r="E1" t="s">
        <v>279</v>
      </c>
      <c r="F1"/>
      <c r="G1"/>
      <c r="H1"/>
      <c r="I1"/>
      <c r="J1"/>
      <c r="K1"/>
      <c r="L1"/>
      <c r="M1" s="22"/>
      <c r="N1" s="19" t="s">
        <v>281</v>
      </c>
      <c r="O1" s="161">
        <v>1E-8</v>
      </c>
      <c r="P1" t="s">
        <v>18</v>
      </c>
      <c r="R1" s="19" t="s">
        <v>288</v>
      </c>
      <c r="S1" s="93">
        <f>MAX($O$1,$O$2*EXP(Excitation!$G$5/Device!$O$6))</f>
        <v>3.3489324667266353E-4</v>
      </c>
      <c r="T1" t="s">
        <v>18</v>
      </c>
      <c r="U1" t="s">
        <v>258</v>
      </c>
      <c r="V1"/>
      <c r="W1"/>
      <c r="X1"/>
    </row>
    <row r="2" spans="1:272">
      <c r="A2" s="178"/>
      <c r="E2" t="s">
        <v>280</v>
      </c>
      <c r="F2"/>
      <c r="G2"/>
      <c r="H2"/>
      <c r="I2"/>
      <c r="J2"/>
      <c r="K2"/>
      <c r="L2"/>
      <c r="M2" s="22"/>
      <c r="N2" s="19" t="s">
        <v>282</v>
      </c>
      <c r="O2" s="161">
        <v>1E-14</v>
      </c>
      <c r="P2" t="s">
        <v>18</v>
      </c>
      <c r="R2" s="22"/>
      <c r="S2"/>
      <c r="T2"/>
      <c r="U2" s="22" t="s">
        <v>260</v>
      </c>
      <c r="V2"/>
      <c r="W2"/>
      <c r="X2"/>
    </row>
    <row r="3" spans="1:272">
      <c r="A3"/>
      <c r="B3" t="s">
        <v>137</v>
      </c>
      <c r="C3"/>
      <c r="D3"/>
      <c r="E3" s="36" t="s">
        <v>272</v>
      </c>
      <c r="F3"/>
      <c r="G3"/>
      <c r="H3"/>
      <c r="I3"/>
      <c r="J3"/>
      <c r="K3" s="78" t="s">
        <v>267</v>
      </c>
      <c r="L3"/>
      <c r="M3"/>
      <c r="N3" s="19" t="s">
        <v>250</v>
      </c>
      <c r="O3" s="161">
        <v>0.1</v>
      </c>
      <c r="P3" t="s">
        <v>18</v>
      </c>
      <c r="Q3"/>
      <c r="R3" s="19"/>
      <c r="S3"/>
      <c r="T3"/>
      <c r="U3"/>
      <c r="V3"/>
      <c r="W3"/>
      <c r="X3"/>
      <c r="Y3"/>
      <c r="Z3"/>
      <c r="AA3"/>
      <c r="AB3"/>
      <c r="AC3"/>
      <c r="AD3"/>
      <c r="AE3"/>
      <c r="AF3" s="78" t="s">
        <v>266</v>
      </c>
      <c r="AG3"/>
      <c r="AH3"/>
      <c r="AI3"/>
      <c r="AJ3"/>
      <c r="AK3"/>
      <c r="AL3"/>
      <c r="AM3"/>
      <c r="AN3"/>
      <c r="AO3"/>
      <c r="AP3"/>
      <c r="AQ3"/>
      <c r="AR3" t="s">
        <v>138</v>
      </c>
      <c r="AS3"/>
      <c r="AT3"/>
      <c r="AU3"/>
      <c r="AV3"/>
      <c r="AW3"/>
      <c r="AX3"/>
      <c r="AY3"/>
      <c r="AZ3"/>
      <c r="BA3" s="78" t="s">
        <v>267</v>
      </c>
      <c r="BB3"/>
      <c r="BC3"/>
      <c r="BD3"/>
      <c r="BE3"/>
      <c r="BF3"/>
      <c r="BG3"/>
      <c r="BH3"/>
      <c r="BI3"/>
      <c r="BJ3"/>
      <c r="BK3"/>
      <c r="BL3"/>
      <c r="BM3"/>
      <c r="BN3"/>
      <c r="BO3"/>
      <c r="BP3"/>
      <c r="BQ3"/>
      <c r="BR3"/>
      <c r="BS3"/>
      <c r="BT3"/>
      <c r="BU3"/>
      <c r="BV3" s="78" t="s">
        <v>266</v>
      </c>
      <c r="BW3"/>
      <c r="BX3"/>
      <c r="BY3"/>
      <c r="BZ3"/>
      <c r="CA3"/>
      <c r="CB3"/>
      <c r="CC3"/>
      <c r="CD3"/>
      <c r="CE3"/>
      <c r="CF3"/>
      <c r="CG3"/>
    </row>
    <row r="4" spans="1:272">
      <c r="A4" s="51"/>
      <c r="B4" s="188">
        <v>0</v>
      </c>
      <c r="C4" s="188">
        <v>1</v>
      </c>
      <c r="D4" s="188">
        <v>2</v>
      </c>
      <c r="E4" s="188">
        <v>3</v>
      </c>
      <c r="F4" s="188">
        <v>4</v>
      </c>
      <c r="G4" s="188">
        <v>5</v>
      </c>
      <c r="H4" s="188">
        <v>6</v>
      </c>
      <c r="I4" s="188">
        <v>7</v>
      </c>
      <c r="J4" s="188">
        <v>8</v>
      </c>
      <c r="K4" s="188">
        <v>9</v>
      </c>
      <c r="L4" s="188">
        <v>10</v>
      </c>
      <c r="M4" s="188">
        <v>11</v>
      </c>
      <c r="N4" s="188">
        <v>12</v>
      </c>
      <c r="O4" s="188">
        <v>13</v>
      </c>
      <c r="P4" s="188">
        <v>14</v>
      </c>
      <c r="Q4" s="188">
        <v>15</v>
      </c>
      <c r="R4" s="188">
        <v>16</v>
      </c>
      <c r="S4" s="188">
        <v>17</v>
      </c>
      <c r="T4" s="188">
        <v>18</v>
      </c>
      <c r="U4" s="188">
        <v>19</v>
      </c>
      <c r="V4" s="188">
        <v>20</v>
      </c>
      <c r="W4" s="188">
        <v>0</v>
      </c>
      <c r="X4" s="188">
        <v>1</v>
      </c>
      <c r="Y4" s="188">
        <v>2</v>
      </c>
      <c r="Z4" s="188">
        <v>3</v>
      </c>
      <c r="AA4" s="188">
        <v>4</v>
      </c>
      <c r="AB4" s="188">
        <v>5</v>
      </c>
      <c r="AC4" s="188">
        <v>6</v>
      </c>
      <c r="AD4" s="188">
        <v>7</v>
      </c>
      <c r="AE4" s="188">
        <v>8</v>
      </c>
      <c r="AF4" s="188">
        <v>9</v>
      </c>
      <c r="AG4" s="188">
        <v>10</v>
      </c>
      <c r="AH4" s="188">
        <v>11</v>
      </c>
      <c r="AI4" s="188">
        <v>12</v>
      </c>
      <c r="AJ4" s="188">
        <v>13</v>
      </c>
      <c r="AK4" s="188">
        <v>14</v>
      </c>
      <c r="AL4" s="188">
        <v>15</v>
      </c>
      <c r="AM4" s="188">
        <v>16</v>
      </c>
      <c r="AN4" s="188">
        <v>17</v>
      </c>
      <c r="AO4" s="188">
        <v>18</v>
      </c>
      <c r="AP4" s="188">
        <v>19</v>
      </c>
      <c r="AQ4" s="188">
        <v>20</v>
      </c>
      <c r="AR4" s="188">
        <v>0</v>
      </c>
      <c r="AS4" s="188">
        <v>1</v>
      </c>
      <c r="AT4" s="188">
        <v>2</v>
      </c>
      <c r="AU4" s="188">
        <v>3</v>
      </c>
      <c r="AV4" s="188">
        <v>4</v>
      </c>
      <c r="AW4" s="188">
        <v>5</v>
      </c>
      <c r="AX4" s="188">
        <v>6</v>
      </c>
      <c r="AY4" s="188">
        <v>7</v>
      </c>
      <c r="AZ4" s="188">
        <v>8</v>
      </c>
      <c r="BA4" s="188">
        <v>9</v>
      </c>
      <c r="BB4" s="188">
        <v>10</v>
      </c>
      <c r="BC4" s="188">
        <v>11</v>
      </c>
      <c r="BD4" s="188">
        <v>12</v>
      </c>
      <c r="BE4" s="188">
        <v>13</v>
      </c>
      <c r="BF4" s="188">
        <v>14</v>
      </c>
      <c r="BG4" s="188">
        <v>15</v>
      </c>
      <c r="BH4" s="188">
        <v>16</v>
      </c>
      <c r="BI4" s="188">
        <v>17</v>
      </c>
      <c r="BJ4" s="188">
        <v>18</v>
      </c>
      <c r="BK4" s="188">
        <v>19</v>
      </c>
      <c r="BL4" s="188">
        <v>20</v>
      </c>
      <c r="BM4" s="188">
        <v>0</v>
      </c>
      <c r="BN4" s="188">
        <v>1</v>
      </c>
      <c r="BO4" s="188">
        <v>2</v>
      </c>
      <c r="BP4" s="188">
        <v>3</v>
      </c>
      <c r="BQ4" s="188">
        <v>4</v>
      </c>
      <c r="BR4" s="188">
        <v>5</v>
      </c>
      <c r="BS4" s="188">
        <v>6</v>
      </c>
      <c r="BT4" s="188">
        <v>7</v>
      </c>
      <c r="BU4" s="188">
        <v>8</v>
      </c>
      <c r="BV4" s="188">
        <v>9</v>
      </c>
      <c r="BW4" s="188">
        <v>10</v>
      </c>
      <c r="BX4" s="188">
        <v>11</v>
      </c>
      <c r="BY4" s="188">
        <v>12</v>
      </c>
      <c r="BZ4" s="188">
        <v>13</v>
      </c>
      <c r="CA4" s="188">
        <v>14</v>
      </c>
      <c r="CB4" s="188">
        <v>15</v>
      </c>
      <c r="CC4" s="188">
        <v>16</v>
      </c>
      <c r="CD4" s="188">
        <v>17</v>
      </c>
      <c r="CE4" s="188">
        <v>18</v>
      </c>
      <c r="CF4" s="188">
        <v>19</v>
      </c>
      <c r="CG4" s="188">
        <v>20</v>
      </c>
    </row>
    <row r="5" spans="1:272">
      <c r="A5" s="19" t="s">
        <v>249</v>
      </c>
      <c r="B5" s="169">
        <v>-0.53449803039869548</v>
      </c>
      <c r="C5" s="169">
        <v>-0.53449803039869548</v>
      </c>
      <c r="D5" s="169">
        <v>-0.53572632877971083</v>
      </c>
      <c r="E5" s="169">
        <v>-0.53688858200616474</v>
      </c>
      <c r="F5" s="169">
        <v>-0.53798396276569227</v>
      </c>
      <c r="G5" s="169">
        <v>-0.53901237660221657</v>
      </c>
      <c r="H5" s="169">
        <v>-0.53997378095908088</v>
      </c>
      <c r="I5" s="169">
        <v>-0.54086825085912094</v>
      </c>
      <c r="J5" s="169">
        <v>-0.54169587153276744</v>
      </c>
      <c r="K5" s="169">
        <v>-0.54245676427536527</v>
      </c>
      <c r="L5" s="169">
        <v>-0.54315103863033409</v>
      </c>
      <c r="M5" s="169">
        <v>-0.54377880880493379</v>
      </c>
      <c r="N5" s="169">
        <v>-0.54434016714818534</v>
      </c>
      <c r="O5" s="169">
        <v>-0.544835198820945</v>
      </c>
      <c r="P5" s="169">
        <v>-0.54526396771936136</v>
      </c>
      <c r="Q5" s="169">
        <v>-0.54562653423717355</v>
      </c>
      <c r="R5" s="169">
        <v>-0.54592295310559213</v>
      </c>
      <c r="S5" s="169">
        <v>-0.54615329873796392</v>
      </c>
      <c r="T5" s="169">
        <v>-0.54631767066897141</v>
      </c>
      <c r="U5" s="169">
        <v>-0.54641620455755835</v>
      </c>
      <c r="V5" s="169">
        <v>-0.54644902922158733</v>
      </c>
      <c r="W5" s="169">
        <v>-0.54825287664311972</v>
      </c>
      <c r="X5" s="169">
        <v>-0.54889863741102796</v>
      </c>
      <c r="Y5" s="169">
        <v>-0.54983341867728486</v>
      </c>
      <c r="Z5" s="169">
        <v>-0.55041933593415393</v>
      </c>
      <c r="AA5" s="169">
        <v>-0.55091412328129541</v>
      </c>
      <c r="AB5" s="169">
        <v>-0.55133905086904222</v>
      </c>
      <c r="AC5" s="169">
        <v>-0.55173259127316121</v>
      </c>
      <c r="AD5" s="169">
        <v>-0.55210100058505629</v>
      </c>
      <c r="AE5" s="169">
        <v>-0.55246601582474331</v>
      </c>
      <c r="AF5" s="169">
        <v>-0.55282601897820538</v>
      </c>
      <c r="AG5" s="169">
        <v>-0.55319174946316385</v>
      </c>
      <c r="AH5" s="169">
        <v>-0.55355622646735181</v>
      </c>
      <c r="AI5" s="169">
        <v>-0.55392472630978939</v>
      </c>
      <c r="AJ5" s="169">
        <v>-0.55428585237640138</v>
      </c>
      <c r="AK5" s="169">
        <v>-0.55464083148513776</v>
      </c>
      <c r="AL5" s="169">
        <v>-0.55497028533880877</v>
      </c>
      <c r="AM5" s="169">
        <v>-0.55526792967499417</v>
      </c>
      <c r="AN5" s="169">
        <v>-0.55549160459909119</v>
      </c>
      <c r="AO5" s="169">
        <v>-0.5555894588275061</v>
      </c>
      <c r="AP5" s="169">
        <v>-0.55523218508266903</v>
      </c>
      <c r="AQ5" s="169">
        <v>-0.55483477911368617</v>
      </c>
      <c r="AR5" s="169">
        <v>3.4397527006601873E-3</v>
      </c>
      <c r="AS5" s="169">
        <v>3.6425665390574266E-3</v>
      </c>
      <c r="AT5" s="169">
        <v>4.1182953440295905E-3</v>
      </c>
      <c r="AU5" s="169">
        <v>4.6907485618319202E-3</v>
      </c>
      <c r="AV5" s="169">
        <v>5.2800747456649465E-3</v>
      </c>
      <c r="AW5" s="169">
        <v>5.8254942709237752E-3</v>
      </c>
      <c r="AX5" s="169">
        <v>6.2918898715794876E-3</v>
      </c>
      <c r="AY5" s="169">
        <v>6.6632325522668406E-3</v>
      </c>
      <c r="AZ5" s="169">
        <v>6.9324129722636166E-3</v>
      </c>
      <c r="BA5" s="169">
        <v>7.0966263641720484E-3</v>
      </c>
      <c r="BB5" s="169">
        <v>7.1548025729734578E-3</v>
      </c>
      <c r="BC5" s="169">
        <v>7.1068058747539931E-3</v>
      </c>
      <c r="BD5" s="169">
        <v>6.9530866543884339E-3</v>
      </c>
      <c r="BE5" s="169">
        <v>6.6950474773081912E-3</v>
      </c>
      <c r="BF5" s="169">
        <v>6.3360116177617566E-3</v>
      </c>
      <c r="BG5" s="169">
        <v>5.883810304480039E-3</v>
      </c>
      <c r="BH5" s="169">
        <v>5.3562647643423987E-3</v>
      </c>
      <c r="BI5" s="169">
        <v>4.7916963757684778E-3</v>
      </c>
      <c r="BJ5" s="169">
        <v>4.2622966099399818E-3</v>
      </c>
      <c r="BK5" s="169">
        <v>3.8743499565041801E-3</v>
      </c>
      <c r="BL5" s="169">
        <v>3.7307972267427315E-3</v>
      </c>
      <c r="BM5" s="169">
        <v>0</v>
      </c>
      <c r="BN5" s="169">
        <v>0</v>
      </c>
      <c r="BO5" s="169">
        <v>2.3565685071701126E-3</v>
      </c>
      <c r="BP5" s="169">
        <v>3.6770112297641075E-3</v>
      </c>
      <c r="BQ5" s="169">
        <v>4.4881180128980534E-3</v>
      </c>
      <c r="BR5" s="169">
        <v>5.1599164053269912E-3</v>
      </c>
      <c r="BS5" s="169">
        <v>5.6571180497270454E-3</v>
      </c>
      <c r="BT5" s="169">
        <v>6.0576430252805595E-3</v>
      </c>
      <c r="BU5" s="169">
        <v>6.325860039450534E-3</v>
      </c>
      <c r="BV5" s="169">
        <v>6.5010958649754595E-3</v>
      </c>
      <c r="BW5" s="169">
        <v>6.5527173207413185E-3</v>
      </c>
      <c r="BX5" s="169">
        <v>6.5114369587973087E-3</v>
      </c>
      <c r="BY5" s="169">
        <v>6.3466487862873389E-3</v>
      </c>
      <c r="BZ5" s="169">
        <v>6.0893258411756539E-3</v>
      </c>
      <c r="CA5" s="169">
        <v>5.6996896585206763E-3</v>
      </c>
      <c r="CB5" s="169">
        <v>5.2136325901201343E-3</v>
      </c>
      <c r="CC5" s="169">
        <v>4.5507851413620366E-3</v>
      </c>
      <c r="CD5" s="169">
        <v>3.7450352680901233E-3</v>
      </c>
      <c r="CE5" s="169">
        <v>2.4118902394270102E-3</v>
      </c>
      <c r="CF5" s="169">
        <v>0</v>
      </c>
      <c r="CG5" s="169">
        <v>0</v>
      </c>
    </row>
    <row r="6" spans="1:272">
      <c r="A6" s="19" t="s">
        <v>248</v>
      </c>
      <c r="B6" s="133">
        <v>0</v>
      </c>
      <c r="C6" s="133">
        <v>0</v>
      </c>
      <c r="D6" s="133">
        <v>-1.7756512232791621E-10</v>
      </c>
      <c r="E6" s="133">
        <v>-2.3518032660208021E-10</v>
      </c>
      <c r="F6" s="133">
        <v>-3.0118925062327939E-10</v>
      </c>
      <c r="G6" s="133">
        <v>-3.750888662168439E-10</v>
      </c>
      <c r="H6" s="133">
        <v>-4.5673842138937992E-10</v>
      </c>
      <c r="I6" s="133">
        <v>-5.4451805911459594E-10</v>
      </c>
      <c r="J6" s="133">
        <v>-6.359038365322256E-10</v>
      </c>
      <c r="K6" s="133">
        <v>-7.2658522601298792E-10</v>
      </c>
      <c r="L6" s="133">
        <v>-8.1122377218467712E-10</v>
      </c>
      <c r="M6" s="133">
        <v>-8.8365721684358078E-10</v>
      </c>
      <c r="N6" s="133">
        <v>-9.3818514242116624E-10</v>
      </c>
      <c r="O6" s="133">
        <v>-9.7017350229877675E-10</v>
      </c>
      <c r="P6" s="133">
        <v>-9.772286747172787E-10</v>
      </c>
      <c r="Q6" s="133">
        <v>-9.6003901009500403E-10</v>
      </c>
      <c r="R6" s="133">
        <v>-9.2341764616754585E-10</v>
      </c>
      <c r="S6" s="133">
        <v>-8.7660929556920841E-10</v>
      </c>
      <c r="T6" s="133">
        <v>-8.319748978288799E-10</v>
      </c>
      <c r="U6" s="133">
        <v>-8.0075131996069221E-10</v>
      </c>
      <c r="V6" s="133">
        <v>-7.7629680439970927E-10</v>
      </c>
      <c r="W6" s="133">
        <v>-1.0209859255036328E-9</v>
      </c>
      <c r="X6" s="133">
        <v>-1.2806768253201966E-9</v>
      </c>
      <c r="Y6" s="133">
        <v>-2.5398449828933112E-9</v>
      </c>
      <c r="Z6" s="133">
        <v>-4.1543972924533281E-9</v>
      </c>
      <c r="AA6" s="133">
        <v>-5.5896591694602367E-9</v>
      </c>
      <c r="AB6" s="133">
        <v>-7.1640883631021386E-9</v>
      </c>
      <c r="AC6" s="133">
        <v>-8.5256936862325611E-9</v>
      </c>
      <c r="AD6" s="133">
        <v>-9.7986383890348519E-9</v>
      </c>
      <c r="AE6" s="133">
        <v>-1.0710221625808987E-8</v>
      </c>
      <c r="AF6" s="133">
        <v>-1.1394656977673486E-8</v>
      </c>
      <c r="AG6" s="133">
        <v>-1.1649843014482663E-8</v>
      </c>
      <c r="AH6" s="133">
        <v>-1.1646092231571965E-8</v>
      </c>
      <c r="AI6" s="133">
        <v>-1.1227861636508995E-8</v>
      </c>
      <c r="AJ6" s="133">
        <v>-1.0600715998236906E-8</v>
      </c>
      <c r="AK6" s="133">
        <v>-9.6236109752243648E-9</v>
      </c>
      <c r="AL6" s="133">
        <v>-8.5403090106099396E-9</v>
      </c>
      <c r="AM6" s="133">
        <v>-7.1706321391699421E-9</v>
      </c>
      <c r="AN6" s="133">
        <v>-5.817770910706418E-9</v>
      </c>
      <c r="AO6" s="133">
        <v>-4.0026285259601191E-9</v>
      </c>
      <c r="AP6" s="133">
        <v>-2.2710953376161441E-9</v>
      </c>
      <c r="AQ6" s="133">
        <v>-1.8611694903007832E-9</v>
      </c>
      <c r="AR6" s="133">
        <v>-3.8937082069671219E-9</v>
      </c>
      <c r="AS6" s="133">
        <v>-4.1031189606922469E-9</v>
      </c>
      <c r="AT6" s="133">
        <v>-4.7406492174423571E-9</v>
      </c>
      <c r="AU6" s="133">
        <v>-5.7280557473460874E-9</v>
      </c>
      <c r="AV6" s="133">
        <v>-6.9188029219675239E-9</v>
      </c>
      <c r="AW6" s="133">
        <v>-8.1797780033249218E-9</v>
      </c>
      <c r="AX6" s="133">
        <v>-9.3885061513655158E-9</v>
      </c>
      <c r="AY6" s="133">
        <v>-1.0443351795170138E-8</v>
      </c>
      <c r="AZ6" s="133">
        <v>-1.1268385372349105E-8</v>
      </c>
      <c r="BA6" s="133">
        <v>-1.1814775579262494E-8</v>
      </c>
      <c r="BB6" s="133">
        <v>-1.2059348870171115E-8</v>
      </c>
      <c r="BC6" s="133">
        <v>-1.200152178796083E-8</v>
      </c>
      <c r="BD6" s="133">
        <v>-1.1659412741379111E-8</v>
      </c>
      <c r="BE6" s="133">
        <v>-1.1066273790343294E-8</v>
      </c>
      <c r="BF6" s="133">
        <v>-1.0267914409531115E-8</v>
      </c>
      <c r="BG6" s="133">
        <v>-9.3222717904283421E-9</v>
      </c>
      <c r="BH6" s="133">
        <v>-8.3019943632007615E-9</v>
      </c>
      <c r="BI6" s="133">
        <v>-7.3003867416428214E-9</v>
      </c>
      <c r="BJ6" s="133">
        <v>-6.4360075132726552E-9</v>
      </c>
      <c r="BK6" s="133">
        <v>-5.8422088650796398E-9</v>
      </c>
      <c r="BL6" s="133">
        <v>-5.6248018905713591E-9</v>
      </c>
      <c r="BM6" s="133">
        <v>0</v>
      </c>
      <c r="BN6" s="133">
        <v>0</v>
      </c>
      <c r="BO6" s="133">
        <v>-9.1946042195193517E-9</v>
      </c>
      <c r="BP6" s="133">
        <v>-1.183631652446084E-8</v>
      </c>
      <c r="BQ6" s="133">
        <v>-1.4779609228557324E-8</v>
      </c>
      <c r="BR6" s="133">
        <v>-1.7839859227821711E-8</v>
      </c>
      <c r="BS6" s="133">
        <v>-2.0687528929799648E-8</v>
      </c>
      <c r="BT6" s="133">
        <v>-2.3147597915616368E-8</v>
      </c>
      <c r="BU6" s="133">
        <v>-2.5016700073159283E-8</v>
      </c>
      <c r="BV6" s="133">
        <v>-2.6231374540552656E-8</v>
      </c>
      <c r="BW6" s="133">
        <v>-2.6714565819728729E-8</v>
      </c>
      <c r="BX6" s="133">
        <v>-2.650594192559349E-8</v>
      </c>
      <c r="BY6" s="133">
        <v>-2.5617556714398985E-8</v>
      </c>
      <c r="BZ6" s="133">
        <v>-2.4159915668805868E-8</v>
      </c>
      <c r="CA6" s="133">
        <v>-2.2194961810736539E-8</v>
      </c>
      <c r="CB6" s="133">
        <v>-1.9882908330193617E-8</v>
      </c>
      <c r="CC6" s="133">
        <v>-1.7309265502910852E-8</v>
      </c>
      <c r="CD6" s="133">
        <v>-1.469825255504296E-8</v>
      </c>
      <c r="CE6" s="133">
        <v>-1.2120185725353397E-8</v>
      </c>
      <c r="CF6" s="133">
        <v>0</v>
      </c>
      <c r="CG6" s="133">
        <v>0</v>
      </c>
    </row>
    <row r="7" spans="1:272">
      <c r="A7" s="189" t="s">
        <v>264</v>
      </c>
      <c r="B7" s="170">
        <v>3.3489324667266353E-4</v>
      </c>
      <c r="C7" s="170">
        <v>0</v>
      </c>
      <c r="D7" s="170">
        <v>-1.6756654440563102E-7</v>
      </c>
      <c r="E7" s="170">
        <v>4.5402546945014314E-7</v>
      </c>
      <c r="F7" s="170">
        <v>-1.0912233005363904E-7</v>
      </c>
      <c r="G7" s="170">
        <v>1.3314491060398712E-7</v>
      </c>
      <c r="H7" s="170">
        <v>-6.8965868000600501E-8</v>
      </c>
      <c r="I7" s="170">
        <v>6.2325556760708619E-8</v>
      </c>
      <c r="J7" s="170">
        <v>-4.5623212875281455E-8</v>
      </c>
      <c r="K7" s="170">
        <v>3.8101938667200804E-8</v>
      </c>
      <c r="L7" s="170">
        <v>-3.2740641033750091E-8</v>
      </c>
      <c r="M7" s="170">
        <v>2.7074521744589744E-8</v>
      </c>
      <c r="N7" s="170">
        <v>-2.5494218037438009E-8</v>
      </c>
      <c r="O7" s="170">
        <v>2.1198245977187386E-8</v>
      </c>
      <c r="P7" s="170">
        <v>-2.1252737531202403E-8</v>
      </c>
      <c r="Q7" s="170">
        <v>1.790847522758823E-8</v>
      </c>
      <c r="R7" s="170">
        <v>-1.8724150147378721E-8</v>
      </c>
      <c r="S7" s="170">
        <v>1.6153442046774259E-8</v>
      </c>
      <c r="T7" s="170">
        <v>-1.7336404049866683E-8</v>
      </c>
      <c r="U7" s="170">
        <v>1.5399295527529131E-8</v>
      </c>
      <c r="V7" s="170">
        <v>-1.687623100874526E-8</v>
      </c>
      <c r="W7" s="170">
        <v>4.7225932161645178E-7</v>
      </c>
      <c r="X7" s="170">
        <v>3.9132688368528117E-7</v>
      </c>
      <c r="Y7" s="170">
        <v>2.347763751844785E-7</v>
      </c>
      <c r="Z7" s="170">
        <v>1.1350085173506374E-7</v>
      </c>
      <c r="AA7" s="170">
        <v>4.6989158818046622E-8</v>
      </c>
      <c r="AB7" s="170">
        <v>1.5294450575611902E-8</v>
      </c>
      <c r="AC7" s="170">
        <v>8.3367299652094224E-10</v>
      </c>
      <c r="AD7" s="170">
        <v>-5.9043006171428593E-9</v>
      </c>
      <c r="AE7" s="170">
        <v>-9.1189810450521747E-9</v>
      </c>
      <c r="AF7" s="170">
        <v>-1.0726497061833447E-8</v>
      </c>
      <c r="AG7" s="170">
        <v>-1.1385780011145779E-8</v>
      </c>
      <c r="AH7" s="170">
        <v>-1.1527888387788796E-8</v>
      </c>
      <c r="AI7" s="170">
        <v>-1.1187726112074892E-8</v>
      </c>
      <c r="AJ7" s="170">
        <v>-1.057652640696008E-8</v>
      </c>
      <c r="AK7" s="170">
        <v>-9.6207090775360531E-9</v>
      </c>
      <c r="AL7" s="170">
        <v>-8.5325518605410318E-9</v>
      </c>
      <c r="AM7" s="170">
        <v>-7.1736338417505064E-9</v>
      </c>
      <c r="AN7" s="170">
        <v>-5.8130841458540318E-9</v>
      </c>
      <c r="AO7" s="170">
        <v>-4.0064223691167207E-9</v>
      </c>
      <c r="AP7" s="170">
        <v>-2.2670367820005382E-9</v>
      </c>
      <c r="AQ7" s="170">
        <v>-1.8650227676510287E-9</v>
      </c>
      <c r="AR7" s="170">
        <v>4.5105846004476769E-7</v>
      </c>
      <c r="AS7" s="170">
        <v>1.2363677395225081E-8</v>
      </c>
      <c r="AT7" s="170">
        <v>2.2989560495937646E-9</v>
      </c>
      <c r="AU7" s="170">
        <v>-1.8738174270275628E-9</v>
      </c>
      <c r="AV7" s="170">
        <v>-5.2073262113906969E-9</v>
      </c>
      <c r="AW7" s="170">
        <v>-7.2113585162856652E-9</v>
      </c>
      <c r="AX7" s="170">
        <v>-9.023326121781691E-9</v>
      </c>
      <c r="AY7" s="170">
        <v>-1.0193726784304047E-8</v>
      </c>
      <c r="AZ7" s="170">
        <v>-1.1215671265530201E-8</v>
      </c>
      <c r="BA7" s="170">
        <v>-1.1737006243960752E-8</v>
      </c>
      <c r="BB7" s="170">
        <v>-1.207022893359067E-8</v>
      </c>
      <c r="BC7" s="170">
        <v>-1.1965639994100343E-8</v>
      </c>
      <c r="BD7" s="170">
        <v>-1.1679799530024429E-8</v>
      </c>
      <c r="BE7" s="170">
        <v>-1.1042336273662609E-8</v>
      </c>
      <c r="BF7" s="170">
        <v>-1.0287498849974585E-8</v>
      </c>
      <c r="BG7" s="170">
        <v>-9.3030528291500873E-9</v>
      </c>
      <c r="BH7" s="170">
        <v>-8.3194657859586715E-9</v>
      </c>
      <c r="BI7" s="170">
        <v>-7.2837128620026814E-9</v>
      </c>
      <c r="BJ7" s="170">
        <v>-6.4518067770558975E-9</v>
      </c>
      <c r="BK7" s="170">
        <v>-5.8268601200961808E-9</v>
      </c>
      <c r="BL7" s="170">
        <v>-5.6399527636760916E-9</v>
      </c>
      <c r="BM7" s="170">
        <v>0</v>
      </c>
      <c r="BN7" s="170">
        <v>0</v>
      </c>
      <c r="BO7" s="170">
        <v>-3.5947357356539562E-9</v>
      </c>
      <c r="BP7" s="170">
        <v>-8.5439562332802847E-9</v>
      </c>
      <c r="BQ7" s="170">
        <v>-1.3026984517913819E-8</v>
      </c>
      <c r="BR7" s="170">
        <v>-1.6959052348033678E-8</v>
      </c>
      <c r="BS7" s="170">
        <v>-2.026064860046591E-8</v>
      </c>
      <c r="BT7" s="170">
        <v>-2.2945319287673979E-8</v>
      </c>
      <c r="BU7" s="170">
        <v>-2.4922608620148209E-8</v>
      </c>
      <c r="BV7" s="170">
        <v>-2.6188019146206475E-8</v>
      </c>
      <c r="BW7" s="170">
        <v>-2.6694904133537111E-8</v>
      </c>
      <c r="BX7" s="170">
        <v>-2.6496996452731687E-8</v>
      </c>
      <c r="BY7" s="170">
        <v>-2.5613604200338141E-8</v>
      </c>
      <c r="BZ7" s="170">
        <v>-2.4158099309246077E-8</v>
      </c>
      <c r="CA7" s="170">
        <v>-2.2194205312767362E-8</v>
      </c>
      <c r="CB7" s="170">
        <v>-1.9882528135772766E-8</v>
      </c>
      <c r="CC7" s="170">
        <v>-1.7309141244261692E-8</v>
      </c>
      <c r="CD7" s="170">
        <v>-1.4698156625713959E-8</v>
      </c>
      <c r="CE7" s="170">
        <v>-1.2120182283163118E-8</v>
      </c>
      <c r="CF7" s="170">
        <v>0</v>
      </c>
      <c r="CG7" s="170">
        <v>0</v>
      </c>
      <c r="JE7" s="5"/>
      <c r="JF7" s="5"/>
      <c r="JG7" s="5"/>
      <c r="JH7" s="5"/>
      <c r="JI7" s="5"/>
      <c r="JJ7" s="5"/>
      <c r="JK7" s="5"/>
      <c r="JL7" s="5"/>
    </row>
    <row r="8" spans="1:272">
      <c r="A8" s="185">
        <v>1</v>
      </c>
      <c r="B8" s="170">
        <v>0</v>
      </c>
      <c r="C8" s="170">
        <v>3.3489324667266353E-4</v>
      </c>
      <c r="D8" s="170">
        <v>9.5738999315096284E-3</v>
      </c>
      <c r="E8" s="170">
        <v>-2.7863197913482926E-7</v>
      </c>
      <c r="F8" s="170">
        <v>5.9216840482576159E-7</v>
      </c>
      <c r="G8" s="170">
        <v>-1.7911127388514205E-7</v>
      </c>
      <c r="H8" s="170">
        <v>1.9749471508025701E-7</v>
      </c>
      <c r="I8" s="170">
        <v>-1.149406277413254E-7</v>
      </c>
      <c r="J8" s="170">
        <v>1.0186916831157747E-7</v>
      </c>
      <c r="K8" s="170">
        <v>-7.8252515505067502E-8</v>
      </c>
      <c r="L8" s="170">
        <v>6.6504298923388144E-8</v>
      </c>
      <c r="M8" s="170">
        <v>-5.7816107628634592E-8</v>
      </c>
      <c r="N8" s="170">
        <v>4.9584956739094245E-8</v>
      </c>
      <c r="O8" s="170">
        <v>-4.6156250808333693E-8</v>
      </c>
      <c r="P8" s="170">
        <v>4.0384138714099938E-8</v>
      </c>
      <c r="Q8" s="170">
        <v>-3.9337217318068915E-8</v>
      </c>
      <c r="R8" s="170">
        <v>3.5258765679335385E-8</v>
      </c>
      <c r="S8" s="170">
        <v>-3.545265165453899E-8</v>
      </c>
      <c r="T8" s="170">
        <v>3.2660327133195399E-8</v>
      </c>
      <c r="U8" s="170">
        <v>-3.3662213203534638E-8</v>
      </c>
      <c r="V8" s="170">
        <v>3.1879217626865324E-8</v>
      </c>
      <c r="W8" s="170">
        <v>7.9033609171752376E-7</v>
      </c>
      <c r="X8" s="170">
        <v>7.1486430779313533E-7</v>
      </c>
      <c r="Y8" s="170">
        <v>5.1188119436165161E-7</v>
      </c>
      <c r="Z8" s="170">
        <v>2.8808187769240375E-7</v>
      </c>
      <c r="AA8" s="170">
        <v>1.3564937835340692E-7</v>
      </c>
      <c r="AB8" s="170">
        <v>5.5270853800467908E-8</v>
      </c>
      <c r="AC8" s="170">
        <v>1.8038063314887657E-8</v>
      </c>
      <c r="AD8" s="170">
        <v>1.2395036800695452E-9</v>
      </c>
      <c r="AE8" s="170">
        <v>-6.1113184362283302E-9</v>
      </c>
      <c r="AF8" s="170">
        <v>-9.5245647777950258E-9</v>
      </c>
      <c r="AG8" s="170">
        <v>-1.0857223412155344E-8</v>
      </c>
      <c r="AH8" s="170">
        <v>-1.1339476231858593E-8</v>
      </c>
      <c r="AI8" s="170">
        <v>-1.1084339431994248E-8</v>
      </c>
      <c r="AJ8" s="170">
        <v>-1.0557337817517751E-8</v>
      </c>
      <c r="AK8" s="170">
        <v>-9.5914119158494558E-9</v>
      </c>
      <c r="AL8" s="170">
        <v>-8.5404099017389378E-9</v>
      </c>
      <c r="AM8" s="170">
        <v>-7.1580900301149057E-9</v>
      </c>
      <c r="AN8" s="170">
        <v>-5.8246206088544414E-9</v>
      </c>
      <c r="AO8" s="170">
        <v>-3.9938134160496524E-9</v>
      </c>
      <c r="AP8" s="170">
        <v>-2.278801503779234E-9</v>
      </c>
      <c r="AQ8" s="170">
        <v>-1.8529887491888558E-9</v>
      </c>
      <c r="AR8" s="170">
        <v>2.9187553770822564E-8</v>
      </c>
      <c r="AS8" s="170">
        <v>3.0128555652573439E-7</v>
      </c>
      <c r="AT8" s="170">
        <v>1.5929925241429963E-8</v>
      </c>
      <c r="AU8" s="170">
        <v>3.0914100300400129E-9</v>
      </c>
      <c r="AV8" s="170">
        <v>-2.0435006500384693E-9</v>
      </c>
      <c r="AW8" s="170">
        <v>-6.087897924928921E-9</v>
      </c>
      <c r="AX8" s="170">
        <v>-8.1579599738048177E-9</v>
      </c>
      <c r="AY8" s="170">
        <v>-1.0022838454079068E-8</v>
      </c>
      <c r="AZ8" s="170">
        <v>-1.0937685226297965E-8</v>
      </c>
      <c r="BA8" s="170">
        <v>-1.1772879635938804E-8</v>
      </c>
      <c r="BB8" s="170">
        <v>-1.1944626172549649E-8</v>
      </c>
      <c r="BC8" s="170">
        <v>-1.2033088522631836E-8</v>
      </c>
      <c r="BD8" s="170">
        <v>-1.1599125460924969E-8</v>
      </c>
      <c r="BE8" s="170">
        <v>-1.1106512058906587E-8</v>
      </c>
      <c r="BF8" s="170">
        <v>-1.0224496808441543E-8</v>
      </c>
      <c r="BG8" s="170">
        <v>-9.3595126755341359E-9</v>
      </c>
      <c r="BH8" s="170">
        <v>-8.2659600477292112E-9</v>
      </c>
      <c r="BI8" s="170">
        <v>-7.3337288214757107E-9</v>
      </c>
      <c r="BJ8" s="170">
        <v>-6.4039879196243208E-9</v>
      </c>
      <c r="BK8" s="170">
        <v>-5.8730892774578388E-9</v>
      </c>
      <c r="BL8" s="170">
        <v>-5.5941993257555548E-9</v>
      </c>
      <c r="BM8" s="170">
        <v>0</v>
      </c>
      <c r="BN8" s="170">
        <v>0</v>
      </c>
      <c r="BO8" s="170">
        <v>2.306432267919062E-9</v>
      </c>
      <c r="BP8" s="170">
        <v>-4.4079023585481837E-9</v>
      </c>
      <c r="BQ8" s="170">
        <v>-1.0567241138472118E-8</v>
      </c>
      <c r="BR8" s="170">
        <v>-1.5640636957809111E-8</v>
      </c>
      <c r="BS8" s="170">
        <v>-1.9595005044353798E-8</v>
      </c>
      <c r="BT8" s="170">
        <v>-2.2622180476317536E-8</v>
      </c>
      <c r="BU8" s="170">
        <v>-2.4769013089096321E-8</v>
      </c>
      <c r="BV8" s="170">
        <v>-2.6116683055589617E-8</v>
      </c>
      <c r="BW8" s="170">
        <v>-2.6661839625965238E-8</v>
      </c>
      <c r="BX8" s="170">
        <v>-2.6482137492345503E-8</v>
      </c>
      <c r="BY8" s="170">
        <v>-2.5606709197504686E-8</v>
      </c>
      <c r="BZ8" s="170">
        <v>-2.4155169432718664E-8</v>
      </c>
      <c r="CA8" s="170">
        <v>-2.2192748097498923E-8</v>
      </c>
      <c r="CB8" s="170">
        <v>-1.9882020743447183E-8</v>
      </c>
      <c r="CC8" s="170">
        <v>-1.7308785719426402E-8</v>
      </c>
      <c r="CD8" s="170">
        <v>-1.4698123995750029E-8</v>
      </c>
      <c r="CE8" s="170">
        <v>-1.2120047283682177E-8</v>
      </c>
      <c r="CF8" s="170">
        <v>0</v>
      </c>
      <c r="CG8" s="170">
        <v>0</v>
      </c>
      <c r="JE8" s="5"/>
      <c r="JF8" s="5"/>
      <c r="JG8" s="5"/>
      <c r="JH8" s="5"/>
      <c r="JI8" s="5"/>
      <c r="JJ8" s="5"/>
      <c r="JK8" s="5"/>
      <c r="JL8" s="5"/>
    </row>
    <row r="9" spans="1:272">
      <c r="A9" s="185">
        <v>2</v>
      </c>
      <c r="B9" s="170">
        <v>0</v>
      </c>
      <c r="C9" s="170">
        <v>0</v>
      </c>
      <c r="D9" s="170">
        <v>-1.9151081774123183E-2</v>
      </c>
      <c r="E9" s="170">
        <v>9.5739324606123333E-3</v>
      </c>
      <c r="F9" s="170">
        <v>-2.5432718316034532E-7</v>
      </c>
      <c r="G9" s="170">
        <v>5.5656604974777411E-7</v>
      </c>
      <c r="H9" s="170">
        <v>-1.6608828440845818E-7</v>
      </c>
      <c r="I9" s="170">
        <v>1.8505998090891063E-7</v>
      </c>
      <c r="J9" s="170">
        <v>-1.0879354320651732E-7</v>
      </c>
      <c r="K9" s="170">
        <v>9.7082226380012856E-8</v>
      </c>
      <c r="L9" s="170">
        <v>-7.5697375446374799E-8</v>
      </c>
      <c r="M9" s="170">
        <v>6.4798855335566899E-8</v>
      </c>
      <c r="N9" s="170">
        <v>-5.7152559138852864E-8</v>
      </c>
      <c r="O9" s="170">
        <v>4.9452423665640005E-8</v>
      </c>
      <c r="P9" s="170">
        <v>-4.658621801993692E-8</v>
      </c>
      <c r="Q9" s="170">
        <v>4.1247746635467733E-8</v>
      </c>
      <c r="R9" s="170">
        <v>-4.0526510566158197E-8</v>
      </c>
      <c r="S9" s="170">
        <v>3.6883106595923188E-8</v>
      </c>
      <c r="T9" s="170">
        <v>-3.7333427021401844E-8</v>
      </c>
      <c r="U9" s="170">
        <v>3.4978049758674682E-8</v>
      </c>
      <c r="V9" s="170">
        <v>-3.6316634682318036E-8</v>
      </c>
      <c r="W9" s="170">
        <v>5.0978875210879083E-7</v>
      </c>
      <c r="X9" s="170">
        <v>5.4805450799589404E-7</v>
      </c>
      <c r="Y9" s="170">
        <v>5.6389148478334267E-7</v>
      </c>
      <c r="Z9" s="170">
        <v>4.4303628428334665E-7</v>
      </c>
      <c r="AA9" s="170">
        <v>2.6012815310209776E-7</v>
      </c>
      <c r="AB9" s="170">
        <v>1.2375793083851947E-7</v>
      </c>
      <c r="AC9" s="170">
        <v>4.9818881677830198E-8</v>
      </c>
      <c r="AD9" s="170">
        <v>1.5109374005836467E-8</v>
      </c>
      <c r="AE9" s="170">
        <v>-3.458658708007532E-10</v>
      </c>
      <c r="AF9" s="170">
        <v>-7.0733176318505649E-9</v>
      </c>
      <c r="AG9" s="170">
        <v>-9.8929708378716689E-9</v>
      </c>
      <c r="AH9" s="170">
        <v>-1.0900509446790628E-8</v>
      </c>
      <c r="AI9" s="170">
        <v>-1.094037964165479E-8</v>
      </c>
      <c r="AJ9" s="170">
        <v>-1.0465080425245804E-8</v>
      </c>
      <c r="AK9" s="170">
        <v>-9.583627098517858E-9</v>
      </c>
      <c r="AL9" s="170">
        <v>-8.5092168441695289E-9</v>
      </c>
      <c r="AM9" s="170">
        <v>-7.1715941932795671E-9</v>
      </c>
      <c r="AN9" s="170">
        <v>-5.8050472305990055E-9</v>
      </c>
      <c r="AO9" s="170">
        <v>-4.0100106669037453E-9</v>
      </c>
      <c r="AP9" s="170">
        <v>-2.2616821111651154E-9</v>
      </c>
      <c r="AQ9" s="170">
        <v>-1.8693356931492682E-9</v>
      </c>
      <c r="AR9" s="170">
        <v>1.1300180185169469E-8</v>
      </c>
      <c r="AS9" s="170">
        <v>1.7407998206352935E-8</v>
      </c>
      <c r="AT9" s="170">
        <v>1.4434441760534069E-7</v>
      </c>
      <c r="AU9" s="170">
        <v>1.3273574019067142E-8</v>
      </c>
      <c r="AV9" s="170">
        <v>1.057407280496709E-9</v>
      </c>
      <c r="AW9" s="170">
        <v>-3.744447519368036E-9</v>
      </c>
      <c r="AX9" s="170">
        <v>-7.4877071656160275E-9</v>
      </c>
      <c r="AY9" s="170">
        <v>-9.3158081490860777E-9</v>
      </c>
      <c r="AZ9" s="170">
        <v>-1.0885410252045228E-8</v>
      </c>
      <c r="BA9" s="170">
        <v>-1.150877373855955E-8</v>
      </c>
      <c r="BB9" s="170">
        <v>-1.2022780448892837E-8</v>
      </c>
      <c r="BC9" s="170">
        <v>-1.1893815631751852E-8</v>
      </c>
      <c r="BD9" s="170">
        <v>-1.1690397196365985E-8</v>
      </c>
      <c r="BE9" s="170">
        <v>-1.100876105540728E-8</v>
      </c>
      <c r="BF9" s="170">
        <v>-1.0306876617555298E-8</v>
      </c>
      <c r="BG9" s="170">
        <v>-9.2803655545565882E-9</v>
      </c>
      <c r="BH9" s="170">
        <v>-8.3382019511252161E-9</v>
      </c>
      <c r="BI9" s="170">
        <v>-7.2652095834695629E-9</v>
      </c>
      <c r="BJ9" s="170">
        <v>-6.4688782248472623E-9</v>
      </c>
      <c r="BK9" s="170">
        <v>-5.8101788187533569E-9</v>
      </c>
      <c r="BL9" s="170">
        <v>-5.6562960568601269E-9</v>
      </c>
      <c r="BM9" s="170">
        <v>0</v>
      </c>
      <c r="BN9" s="170">
        <v>0</v>
      </c>
      <c r="BO9" s="170">
        <v>2.6882278154281961E-9</v>
      </c>
      <c r="BP9" s="170">
        <v>-2.1180774944226415E-9</v>
      </c>
      <c r="BQ9" s="170">
        <v>-8.2634198955047887E-9</v>
      </c>
      <c r="BR9" s="170">
        <v>-1.4067833323152063E-8</v>
      </c>
      <c r="BS9" s="170">
        <v>-1.8695943962866532E-8</v>
      </c>
      <c r="BT9" s="170">
        <v>-2.2151529087265792E-8</v>
      </c>
      <c r="BU9" s="170">
        <v>-2.4535605635495599E-8</v>
      </c>
      <c r="BV9" s="170">
        <v>-2.6003876937656075E-8</v>
      </c>
      <c r="BW9" s="170">
        <v>-2.6608993061898836E-8</v>
      </c>
      <c r="BX9" s="170">
        <v>-2.645731218588501E-8</v>
      </c>
      <c r="BY9" s="170">
        <v>-2.5595578846280005E-8</v>
      </c>
      <c r="BZ9" s="170">
        <v>-2.4149879923802189E-8</v>
      </c>
      <c r="CA9" s="170">
        <v>-2.2190574797525863E-8</v>
      </c>
      <c r="CB9" s="170">
        <v>-1.9880851312809803E-8</v>
      </c>
      <c r="CC9" s="170">
        <v>-1.7308447932183123E-8</v>
      </c>
      <c r="CD9" s="170">
        <v>-1.4697799102660607E-8</v>
      </c>
      <c r="CE9" s="170">
        <v>-1.2120067655888008E-8</v>
      </c>
      <c r="CF9" s="170">
        <v>0</v>
      </c>
      <c r="CG9" s="170">
        <v>0</v>
      </c>
      <c r="JE9" s="5"/>
      <c r="JF9" s="5"/>
      <c r="JG9" s="5"/>
      <c r="JH9" s="5"/>
      <c r="JI9" s="5"/>
      <c r="JJ9" s="5"/>
      <c r="JK9" s="5"/>
      <c r="JL9" s="5"/>
    </row>
    <row r="10" spans="1:272">
      <c r="A10" s="185">
        <v>3</v>
      </c>
      <c r="B10" s="170">
        <v>0</v>
      </c>
      <c r="C10" s="170">
        <v>0</v>
      </c>
      <c r="D10" s="170">
        <v>9.5743180279613867E-3</v>
      </c>
      <c r="E10" s="170">
        <v>-1.9152033314417755E-2</v>
      </c>
      <c r="F10" s="170">
        <v>9.5742382255739784E-3</v>
      </c>
      <c r="G10" s="170">
        <v>-2.4500856370098924E-7</v>
      </c>
      <c r="H10" s="170">
        <v>5.6761430995546375E-7</v>
      </c>
      <c r="I10" s="170">
        <v>-1.62675949905142E-7</v>
      </c>
      <c r="J10" s="170">
        <v>1.853799594723621E-7</v>
      </c>
      <c r="K10" s="170">
        <v>-1.0792509650152126E-7</v>
      </c>
      <c r="L10" s="170">
        <v>9.7140775456146394E-8</v>
      </c>
      <c r="M10" s="170">
        <v>-7.6053908231694942E-8</v>
      </c>
      <c r="N10" s="170">
        <v>6.5516352653392397E-8</v>
      </c>
      <c r="O10" s="170">
        <v>-5.8247192096442973E-8</v>
      </c>
      <c r="P10" s="170">
        <v>5.0837176612902635E-8</v>
      </c>
      <c r="Q10" s="170">
        <v>-4.8249622246714893E-8</v>
      </c>
      <c r="R10" s="170">
        <v>4.3264517327750934E-8</v>
      </c>
      <c r="S10" s="170">
        <v>-4.2767724928218575E-8</v>
      </c>
      <c r="T10" s="170">
        <v>3.9552485432133255E-8</v>
      </c>
      <c r="U10" s="170">
        <v>-4.0304802263066105E-8</v>
      </c>
      <c r="V10" s="170">
        <v>3.8445055873877101E-8</v>
      </c>
      <c r="W10" s="170">
        <v>2.697676201693941E-7</v>
      </c>
      <c r="X10" s="170">
        <v>3.3240826360457696E-7</v>
      </c>
      <c r="Y10" s="170">
        <v>4.756320950109261E-7</v>
      </c>
      <c r="Z10" s="170">
        <v>5.5206686845460413E-7</v>
      </c>
      <c r="AA10" s="170">
        <v>4.5142036900077008E-7</v>
      </c>
      <c r="AB10" s="170">
        <v>2.6813890807388173E-7</v>
      </c>
      <c r="AC10" s="170">
        <v>1.2780792525779376E-7</v>
      </c>
      <c r="AD10" s="170">
        <v>5.1083997863966934E-8</v>
      </c>
      <c r="AE10" s="170">
        <v>1.5299978060546985E-8</v>
      </c>
      <c r="AF10" s="170">
        <v>-5.6617106686122546E-10</v>
      </c>
      <c r="AG10" s="170">
        <v>-7.1358247183121448E-9</v>
      </c>
      <c r="AH10" s="170">
        <v>-9.8097765868818003E-9</v>
      </c>
      <c r="AI10" s="170">
        <v>-1.0449309272768722E-8</v>
      </c>
      <c r="AJ10" s="170">
        <v>-1.0300030085608809E-8</v>
      </c>
      <c r="AK10" s="170">
        <v>-9.4820771469510775E-9</v>
      </c>
      <c r="AL10" s="170">
        <v>-8.4984590342421789E-9</v>
      </c>
      <c r="AM10" s="170">
        <v>-7.1381003237148559E-9</v>
      </c>
      <c r="AN10" s="170">
        <v>-5.8188705563804328E-9</v>
      </c>
      <c r="AO10" s="170">
        <v>-3.9890227429915435E-9</v>
      </c>
      <c r="AP10" s="170">
        <v>-2.2789174093892678E-9</v>
      </c>
      <c r="AQ10" s="170">
        <v>-1.8503820963666632E-9</v>
      </c>
      <c r="AR10" s="170">
        <v>4.7576987767834343E-9</v>
      </c>
      <c r="AS10" s="170">
        <v>6.0324478645344389E-9</v>
      </c>
      <c r="AT10" s="170">
        <v>1.4957243249557798E-8</v>
      </c>
      <c r="AU10" s="170">
        <v>1.5243293942453605E-7</v>
      </c>
      <c r="AV10" s="170">
        <v>1.2592476478056836E-8</v>
      </c>
      <c r="AW10" s="170">
        <v>-8.3135641789798195E-12</v>
      </c>
      <c r="AX10" s="170">
        <v>-4.8423599728753252E-9</v>
      </c>
      <c r="AY10" s="170">
        <v>-8.4824901014735017E-9</v>
      </c>
      <c r="AZ10" s="170">
        <v>-1.0112428464778726E-8</v>
      </c>
      <c r="BA10" s="170">
        <v>-1.1414436808273427E-8</v>
      </c>
      <c r="BB10" s="170">
        <v>-1.1747800977703022E-8</v>
      </c>
      <c r="BC10" s="170">
        <v>-1.19596237203666E-8</v>
      </c>
      <c r="BD10" s="170">
        <v>-1.1551588106558608E-8</v>
      </c>
      <c r="BE10" s="170">
        <v>-1.1095087504007744E-8</v>
      </c>
      <c r="BF10" s="170">
        <v>-1.0211273162815028E-8</v>
      </c>
      <c r="BG10" s="170">
        <v>-9.3599972760225353E-9</v>
      </c>
      <c r="BH10" s="170">
        <v>-8.2609147084421338E-9</v>
      </c>
      <c r="BI10" s="170">
        <v>-7.3358763524165616E-9</v>
      </c>
      <c r="BJ10" s="170">
        <v>-6.4011530417857281E-9</v>
      </c>
      <c r="BK10" s="170">
        <v>-5.8751936126694425E-9</v>
      </c>
      <c r="BL10" s="170">
        <v>-5.5918784855040079E-9</v>
      </c>
      <c r="BM10" s="170">
        <v>0</v>
      </c>
      <c r="BN10" s="170">
        <v>0</v>
      </c>
      <c r="BO10" s="170">
        <v>1.1265061997338518E-9</v>
      </c>
      <c r="BP10" s="170">
        <v>-6.2013747928484056E-10</v>
      </c>
      <c r="BQ10" s="170">
        <v>-5.1558576062797477E-9</v>
      </c>
      <c r="BR10" s="170">
        <v>-1.1250217607862545E-8</v>
      </c>
      <c r="BS10" s="170">
        <v>-1.6835941226613319E-8</v>
      </c>
      <c r="BT10" s="170">
        <v>-2.1103498940779887E-8</v>
      </c>
      <c r="BU10" s="170">
        <v>-2.3991311465372643E-8</v>
      </c>
      <c r="BV10" s="170">
        <v>-2.5735114901388033E-8</v>
      </c>
      <c r="BW10" s="170">
        <v>-2.6479577584185505E-8</v>
      </c>
      <c r="BX10" s="170">
        <v>-2.6396769815103091E-8</v>
      </c>
      <c r="BY10" s="170">
        <v>-2.5567232380308001E-8</v>
      </c>
      <c r="BZ10" s="170">
        <v>-2.413715324511344E-8</v>
      </c>
      <c r="CA10" s="170">
        <v>-2.2184564062837023E-8</v>
      </c>
      <c r="CB10" s="170">
        <v>-1.9878359113008138E-8</v>
      </c>
      <c r="CC10" s="170">
        <v>-1.7307130218017022E-8</v>
      </c>
      <c r="CD10" s="170">
        <v>-1.4697399754946947E-8</v>
      </c>
      <c r="CE10" s="170">
        <v>-1.2119702607954466E-8</v>
      </c>
      <c r="CF10" s="170">
        <v>0</v>
      </c>
      <c r="CG10" s="170">
        <v>0</v>
      </c>
      <c r="JE10" s="5"/>
      <c r="JF10" s="5"/>
      <c r="JG10" s="5"/>
      <c r="JH10" s="5"/>
      <c r="JI10" s="5"/>
      <c r="JJ10" s="5"/>
      <c r="JK10" s="5"/>
      <c r="JL10" s="5"/>
    </row>
    <row r="11" spans="1:272">
      <c r="A11" s="185">
        <v>4</v>
      </c>
      <c r="B11" s="170">
        <v>0</v>
      </c>
      <c r="C11" s="170">
        <v>0</v>
      </c>
      <c r="D11" s="170">
        <v>-2.9012863860144157E-7</v>
      </c>
      <c r="E11" s="170">
        <v>9.574632745684139E-3</v>
      </c>
      <c r="F11" s="170">
        <v>-1.9153037433004859E-2</v>
      </c>
      <c r="G11" s="170">
        <v>9.5746048571501499E-3</v>
      </c>
      <c r="H11" s="170">
        <v>-2.4557161796918408E-7</v>
      </c>
      <c r="I11" s="170">
        <v>5.9256646737020047E-7</v>
      </c>
      <c r="J11" s="170">
        <v>-1.6465918412884859E-7</v>
      </c>
      <c r="K11" s="170">
        <v>1.9074125607503301E-7</v>
      </c>
      <c r="L11" s="170">
        <v>-1.0998930429844524E-7</v>
      </c>
      <c r="M11" s="170">
        <v>9.962769985234349E-8</v>
      </c>
      <c r="N11" s="170">
        <v>-7.814247402837715E-8</v>
      </c>
      <c r="O11" s="170">
        <v>6.7711219434375797E-8</v>
      </c>
      <c r="P11" s="170">
        <v>-6.0527106210309345E-8</v>
      </c>
      <c r="Q11" s="170">
        <v>5.3330632617155119E-8</v>
      </c>
      <c r="R11" s="170">
        <v>-5.0905698370518399E-8</v>
      </c>
      <c r="S11" s="170">
        <v>4.6290670023841564E-8</v>
      </c>
      <c r="T11" s="170">
        <v>-4.6043774662479542E-8</v>
      </c>
      <c r="U11" s="170">
        <v>4.3325622621652785E-8</v>
      </c>
      <c r="V11" s="170">
        <v>-4.4536729631220698E-8</v>
      </c>
      <c r="W11" s="170">
        <v>1.281293195651707E-7</v>
      </c>
      <c r="X11" s="170">
        <v>1.7083872131519481E-7</v>
      </c>
      <c r="Y11" s="170">
        <v>3.0069761773345268E-7</v>
      </c>
      <c r="Z11" s="170">
        <v>4.8359647289163794E-7</v>
      </c>
      <c r="AA11" s="170">
        <v>5.7872313340365908E-7</v>
      </c>
      <c r="AB11" s="170">
        <v>4.7679500323919873E-7</v>
      </c>
      <c r="AC11" s="170">
        <v>2.8376146450413719E-7</v>
      </c>
      <c r="AD11" s="170">
        <v>1.3507554828189173E-7</v>
      </c>
      <c r="AE11" s="170">
        <v>5.4011825115896813E-8</v>
      </c>
      <c r="AF11" s="170">
        <v>1.6257462926855869E-8</v>
      </c>
      <c r="AG11" s="170">
        <v>-1.3567051441773612E-10</v>
      </c>
      <c r="AH11" s="170">
        <v>-6.8474309841908548E-9</v>
      </c>
      <c r="AI11" s="170">
        <v>-9.274835443593635E-9</v>
      </c>
      <c r="AJ11" s="170">
        <v>-9.7733938402522769E-9</v>
      </c>
      <c r="AK11" s="170">
        <v>-9.303616339227853E-9</v>
      </c>
      <c r="AL11" s="170">
        <v>-8.3900004813293684E-9</v>
      </c>
      <c r="AM11" s="170">
        <v>-7.1260375326903473E-9</v>
      </c>
      <c r="AN11" s="170">
        <v>-5.7830481887658798E-9</v>
      </c>
      <c r="AO11" s="170">
        <v>-4.0037273269351859E-9</v>
      </c>
      <c r="AP11" s="170">
        <v>-2.2558094887694161E-9</v>
      </c>
      <c r="AQ11" s="170">
        <v>-1.8685447272101465E-9</v>
      </c>
      <c r="AR11" s="170">
        <v>3.9611314753854E-10</v>
      </c>
      <c r="AS11" s="170">
        <v>1.6155980865601533E-9</v>
      </c>
      <c r="AT11" s="170">
        <v>4.4224220761683065E-9</v>
      </c>
      <c r="AU11" s="170">
        <v>1.4416525370130462E-8</v>
      </c>
      <c r="AV11" s="170">
        <v>1.6156504688570075E-7</v>
      </c>
      <c r="AW11" s="170">
        <v>1.2436554016320966E-8</v>
      </c>
      <c r="AX11" s="170">
        <v>-7.4449651088315347E-10</v>
      </c>
      <c r="AY11" s="170">
        <v>-5.6444836020846765E-9</v>
      </c>
      <c r="AZ11" s="170">
        <v>-9.1859049298502796E-9</v>
      </c>
      <c r="BA11" s="170">
        <v>-1.0597968068268092E-8</v>
      </c>
      <c r="BB11" s="170">
        <v>-1.1629236941777593E-8</v>
      </c>
      <c r="BC11" s="170">
        <v>-1.1677003994379348E-8</v>
      </c>
      <c r="BD11" s="170">
        <v>-1.1610052585866074E-8</v>
      </c>
      <c r="BE11" s="170">
        <v>-1.0956510129404168E-8</v>
      </c>
      <c r="BF11" s="170">
        <v>-1.0294353795767849E-8</v>
      </c>
      <c r="BG11" s="170">
        <v>-9.2659624497677646E-9</v>
      </c>
      <c r="BH11" s="170">
        <v>-8.3386043283907021E-9</v>
      </c>
      <c r="BI11" s="170">
        <v>-7.2598081232795228E-9</v>
      </c>
      <c r="BJ11" s="170">
        <v>-6.4711095945806839E-9</v>
      </c>
      <c r="BK11" s="170">
        <v>-5.8070300517938379E-9</v>
      </c>
      <c r="BL11" s="170">
        <v>-5.6586071047213187E-9</v>
      </c>
      <c r="BM11" s="170">
        <v>0</v>
      </c>
      <c r="BN11" s="170">
        <v>0</v>
      </c>
      <c r="BO11" s="170">
        <v>-1.8408657112540254E-9</v>
      </c>
      <c r="BP11" s="170">
        <v>-1.6258281848998831E-9</v>
      </c>
      <c r="BQ11" s="170">
        <v>-3.205016430859627E-9</v>
      </c>
      <c r="BR11" s="170">
        <v>-7.7585986198274842E-9</v>
      </c>
      <c r="BS11" s="170">
        <v>-1.3745728225097989E-8</v>
      </c>
      <c r="BT11" s="170">
        <v>-1.9079810211793159E-8</v>
      </c>
      <c r="BU11" s="170">
        <v>-2.2855109666116795E-8</v>
      </c>
      <c r="BV11" s="170">
        <v>-2.5146207642236887E-8</v>
      </c>
      <c r="BW11" s="170">
        <v>-2.6189111181920498E-8</v>
      </c>
      <c r="BX11" s="170">
        <v>-2.6257046687965562E-8</v>
      </c>
      <c r="BY11" s="170">
        <v>-2.5501888583926385E-8</v>
      </c>
      <c r="BZ11" s="170">
        <v>-2.41065908252518E-8</v>
      </c>
      <c r="CA11" s="170">
        <v>-2.2170834275056851E-8</v>
      </c>
      <c r="CB11" s="170">
        <v>-1.9871886676215933E-8</v>
      </c>
      <c r="CC11" s="170">
        <v>-1.7304436778694991E-8</v>
      </c>
      <c r="CD11" s="170">
        <v>-1.4695976883812237E-8</v>
      </c>
      <c r="CE11" s="170">
        <v>-1.211925258876775E-8</v>
      </c>
      <c r="CF11" s="170">
        <v>0</v>
      </c>
      <c r="CG11" s="170">
        <v>0</v>
      </c>
      <c r="JE11" s="5"/>
      <c r="JF11" s="5"/>
      <c r="JG11" s="5"/>
      <c r="JH11" s="5"/>
      <c r="JI11" s="5"/>
      <c r="JJ11" s="5"/>
      <c r="JK11" s="5"/>
      <c r="JL11" s="5"/>
    </row>
    <row r="12" spans="1:272">
      <c r="A12" s="185">
        <v>5</v>
      </c>
      <c r="B12" s="170">
        <v>0</v>
      </c>
      <c r="C12" s="170">
        <v>0</v>
      </c>
      <c r="D12" s="170">
        <v>6.7537702338167104E-7</v>
      </c>
      <c r="E12" s="170">
        <v>-2.7771912967214282E-7</v>
      </c>
      <c r="F12" s="170">
        <v>9.5749954632439044E-3</v>
      </c>
      <c r="G12" s="170">
        <v>-1.9154046520193136E-2</v>
      </c>
      <c r="H12" s="170">
        <v>9.5749829753285168E-3</v>
      </c>
      <c r="I12" s="170">
        <v>-2.5146540489835755E-7</v>
      </c>
      <c r="J12" s="170">
        <v>6.2227451369768763E-7</v>
      </c>
      <c r="K12" s="170">
        <v>-1.6948656894556512E-7</v>
      </c>
      <c r="L12" s="170">
        <v>1.9840118909706537E-7</v>
      </c>
      <c r="M12" s="170">
        <v>-1.1370129202891293E-7</v>
      </c>
      <c r="N12" s="170">
        <v>1.0349710115103816E-7</v>
      </c>
      <c r="O12" s="170">
        <v>-8.1338713683663693E-8</v>
      </c>
      <c r="P12" s="170">
        <v>7.0939924761314921E-8</v>
      </c>
      <c r="Q12" s="170">
        <v>-6.3725617419590461E-8</v>
      </c>
      <c r="R12" s="170">
        <v>5.6778981118859811E-8</v>
      </c>
      <c r="S12" s="170">
        <v>-5.4526800852145517E-8</v>
      </c>
      <c r="T12" s="170">
        <v>5.0381460879388396E-8</v>
      </c>
      <c r="U12" s="170">
        <v>-5.0545263818188254E-8</v>
      </c>
      <c r="V12" s="170">
        <v>4.8524063925437899E-8</v>
      </c>
      <c r="W12" s="170">
        <v>5.7601665891102898E-8</v>
      </c>
      <c r="X12" s="170">
        <v>7.9573744993389751E-8</v>
      </c>
      <c r="Y12" s="170">
        <v>1.5623435804322811E-7</v>
      </c>
      <c r="Z12" s="170">
        <v>3.0808715232149055E-7</v>
      </c>
      <c r="AA12" s="170">
        <v>5.0871117195598412E-7</v>
      </c>
      <c r="AB12" s="170">
        <v>6.1225474545207345E-7</v>
      </c>
      <c r="AC12" s="170">
        <v>5.0521435623637622E-7</v>
      </c>
      <c r="AD12" s="170">
        <v>3.0061161260982509E-7</v>
      </c>
      <c r="AE12" s="170">
        <v>1.4316616156985891E-7</v>
      </c>
      <c r="AF12" s="170">
        <v>5.7354393689515863E-8</v>
      </c>
      <c r="AG12" s="170">
        <v>1.7721565138603854E-8</v>
      </c>
      <c r="AH12" s="170">
        <v>5.8501841314340447E-10</v>
      </c>
      <c r="AI12" s="170">
        <v>-6.1313138599665193E-9</v>
      </c>
      <c r="AJ12" s="170">
        <v>-8.5258948841864782E-9</v>
      </c>
      <c r="AK12" s="170">
        <v>-8.7450978399733753E-9</v>
      </c>
      <c r="AL12" s="170">
        <v>-8.2002868154815647E-9</v>
      </c>
      <c r="AM12" s="170">
        <v>-7.0108852177654892E-9</v>
      </c>
      <c r="AN12" s="170">
        <v>-5.7702983980661515E-9</v>
      </c>
      <c r="AO12" s="170">
        <v>-3.9649139138337488E-9</v>
      </c>
      <c r="AP12" s="170">
        <v>-2.2712283711132856E-9</v>
      </c>
      <c r="AQ12" s="170">
        <v>-1.8409168401036977E-9</v>
      </c>
      <c r="AR12" s="170">
        <v>-1.5148062593102777E-9</v>
      </c>
      <c r="AS12" s="170">
        <v>-1.2978639686811412E-9</v>
      </c>
      <c r="AT12" s="170">
        <v>4.2069514474801079E-10</v>
      </c>
      <c r="AU12" s="170">
        <v>3.5977182720829039E-9</v>
      </c>
      <c r="AV12" s="170">
        <v>1.4274845742673546E-8</v>
      </c>
      <c r="AW12" s="170">
        <v>1.7083410260704517E-7</v>
      </c>
      <c r="AX12" s="170">
        <v>1.2455935010521226E-8</v>
      </c>
      <c r="AY12" s="170">
        <v>-1.2686692250956706E-9</v>
      </c>
      <c r="AZ12" s="170">
        <v>-6.1885367718045244E-9</v>
      </c>
      <c r="BA12" s="170">
        <v>-9.5989273560349522E-9</v>
      </c>
      <c r="BB12" s="170">
        <v>-1.0775533630282341E-8</v>
      </c>
      <c r="BC12" s="170">
        <v>-1.1539465145552581E-8</v>
      </c>
      <c r="BD12" s="170">
        <v>-1.1320563764164699E-8</v>
      </c>
      <c r="BE12" s="170">
        <v>-1.1009098113899833E-8</v>
      </c>
      <c r="BF12" s="170">
        <v>-1.0155895044526952E-8</v>
      </c>
      <c r="BG12" s="170">
        <v>-9.3463058619854125E-9</v>
      </c>
      <c r="BH12" s="170">
        <v>-8.2458728918576583E-9</v>
      </c>
      <c r="BI12" s="170">
        <v>-7.3360046624751303E-9</v>
      </c>
      <c r="BJ12" s="170">
        <v>-6.3955280190484292E-9</v>
      </c>
      <c r="BK12" s="170">
        <v>-5.8773868286575643E-9</v>
      </c>
      <c r="BL12" s="170">
        <v>-5.5880724778184125E-9</v>
      </c>
      <c r="BM12" s="170">
        <v>0</v>
      </c>
      <c r="BN12" s="170">
        <v>0</v>
      </c>
      <c r="BO12" s="170">
        <v>-4.6820380984146346E-9</v>
      </c>
      <c r="BP12" s="170">
        <v>-4.4377117092583932E-9</v>
      </c>
      <c r="BQ12" s="170">
        <v>-4.1258857613207037E-9</v>
      </c>
      <c r="BR12" s="170">
        <v>-5.6307622010458007E-9</v>
      </c>
      <c r="BS12" s="170">
        <v>-1.0019344000712125E-8</v>
      </c>
      <c r="BT12" s="170">
        <v>-1.5792908965088613E-8</v>
      </c>
      <c r="BU12" s="170">
        <v>-2.0705138507380647E-8</v>
      </c>
      <c r="BV12" s="170">
        <v>-2.3939645586915506E-8</v>
      </c>
      <c r="BW12" s="170">
        <v>-2.5563954673657712E-8</v>
      </c>
      <c r="BX12" s="170">
        <v>-2.5948736654156992E-8</v>
      </c>
      <c r="BY12" s="170">
        <v>-2.535362098502785E-8</v>
      </c>
      <c r="BZ12" s="170">
        <v>-2.4037247059015553E-8</v>
      </c>
      <c r="CA12" s="170">
        <v>-2.2138412268377064E-8</v>
      </c>
      <c r="CB12" s="170">
        <v>-1.9857314342082691E-8</v>
      </c>
      <c r="CC12" s="170">
        <v>-1.7297565578310247E-8</v>
      </c>
      <c r="CD12" s="170">
        <v>-1.4693101324508811E-8</v>
      </c>
      <c r="CE12" s="170">
        <v>-1.2117702530845614E-8</v>
      </c>
      <c r="CF12" s="170">
        <v>0</v>
      </c>
      <c r="CG12" s="170">
        <v>0</v>
      </c>
      <c r="JE12" s="5"/>
      <c r="JF12" s="5"/>
      <c r="JG12" s="5"/>
      <c r="JH12" s="5"/>
      <c r="JI12" s="5"/>
      <c r="JJ12" s="5"/>
      <c r="JK12" s="5"/>
      <c r="JL12" s="5"/>
    </row>
    <row r="13" spans="1:272">
      <c r="A13" s="185">
        <v>6</v>
      </c>
      <c r="B13" s="170">
        <v>0</v>
      </c>
      <c r="C13" s="170">
        <v>0</v>
      </c>
      <c r="D13" s="170">
        <v>-2.1248389570931704E-7</v>
      </c>
      <c r="E13" s="170">
        <v>6.8063907897345047E-7</v>
      </c>
      <c r="F13" s="170">
        <v>-2.7557011393588994E-7</v>
      </c>
      <c r="G13" s="170">
        <v>9.5753576390267443E-3</v>
      </c>
      <c r="H13" s="170">
        <v>-1.9155022125173886E-2</v>
      </c>
      <c r="I13" s="170">
        <v>9.5753513460790397E-3</v>
      </c>
      <c r="J13" s="170">
        <v>-2.5994140148453968E-7</v>
      </c>
      <c r="K13" s="170">
        <v>6.5311456041701722E-7</v>
      </c>
      <c r="L13" s="170">
        <v>-1.757654522503911E-7</v>
      </c>
      <c r="M13" s="170">
        <v>2.0713324024233399E-7</v>
      </c>
      <c r="N13" s="170">
        <v>-1.1838800787486625E-7</v>
      </c>
      <c r="O13" s="170">
        <v>1.0826181387744032E-7</v>
      </c>
      <c r="P13" s="170">
        <v>-8.535852557373127E-8</v>
      </c>
      <c r="Q13" s="170">
        <v>7.5045398175749869E-8</v>
      </c>
      <c r="R13" s="170">
        <v>-6.781350053754221E-8</v>
      </c>
      <c r="S13" s="170">
        <v>6.1248686208022974E-8</v>
      </c>
      <c r="T13" s="170">
        <v>-5.9318254974319074E-8</v>
      </c>
      <c r="U13" s="170">
        <v>5.5859592040002535E-8</v>
      </c>
      <c r="V13" s="170">
        <v>-5.6764477504270717E-8</v>
      </c>
      <c r="W13" s="171">
        <v>2.4794186534514255E-8</v>
      </c>
      <c r="X13" s="170">
        <v>3.5069950656797328E-8</v>
      </c>
      <c r="Y13" s="170">
        <v>7.2228562296119308E-8</v>
      </c>
      <c r="Z13" s="170">
        <v>1.5923952738298554E-7</v>
      </c>
      <c r="AA13" s="170">
        <v>3.2263659606282642E-7</v>
      </c>
      <c r="AB13" s="170">
        <v>5.3571036872691069E-7</v>
      </c>
      <c r="AC13" s="170">
        <v>6.4589481911439813E-7</v>
      </c>
      <c r="AD13" s="170">
        <v>5.3308995344787874E-7</v>
      </c>
      <c r="AE13" s="170">
        <v>3.1733300952976332E-7</v>
      </c>
      <c r="AF13" s="170">
        <v>1.5122334105417813E-7</v>
      </c>
      <c r="AG13" s="170">
        <v>6.1005457275838105E-8</v>
      </c>
      <c r="AH13" s="170">
        <v>1.9392939719537215E-8</v>
      </c>
      <c r="AI13" s="170">
        <v>1.6980931417129395E-9</v>
      </c>
      <c r="AJ13" s="170">
        <v>-5.2151429571955606E-9</v>
      </c>
      <c r="AK13" s="170">
        <v>-7.4309184653576273E-9</v>
      </c>
      <c r="AL13" s="170">
        <v>-7.6118738860200919E-9</v>
      </c>
      <c r="AM13" s="170">
        <v>-6.8112186395648436E-9</v>
      </c>
      <c r="AN13" s="170">
        <v>-5.648096347610863E-9</v>
      </c>
      <c r="AO13" s="170">
        <v>-3.951374549111859E-9</v>
      </c>
      <c r="AP13" s="170">
        <v>-2.2270205833057753E-9</v>
      </c>
      <c r="AQ13" s="170">
        <v>-1.8531663881457311E-9</v>
      </c>
      <c r="AR13" s="170">
        <v>-2.7862447903273416E-9</v>
      </c>
      <c r="AS13" s="170">
        <v>-2.5602956949730127E-9</v>
      </c>
      <c r="AT13" s="170">
        <v>-2.2156708179882326E-9</v>
      </c>
      <c r="AU13" s="170">
        <v>-4.9891717497289298E-10</v>
      </c>
      <c r="AV13" s="170">
        <v>2.8437346560005844E-9</v>
      </c>
      <c r="AW13" s="170">
        <v>1.4177898990940335E-8</v>
      </c>
      <c r="AX13" s="170">
        <v>1.7977008212786985E-7</v>
      </c>
      <c r="AY13" s="170">
        <v>1.2602632903247889E-8</v>
      </c>
      <c r="AZ13" s="170">
        <v>-1.5708175479147292E-9</v>
      </c>
      <c r="BA13" s="170">
        <v>-6.4601214078035179E-9</v>
      </c>
      <c r="BB13" s="170">
        <v>-9.7126618627142437E-9</v>
      </c>
      <c r="BC13" s="170">
        <v>-1.065254424901961E-8</v>
      </c>
      <c r="BD13" s="170">
        <v>-1.1165989880134328E-8</v>
      </c>
      <c r="BE13" s="170">
        <v>-1.0713651166590447E-8</v>
      </c>
      <c r="BF13" s="170">
        <v>-1.0202973728412769E-8</v>
      </c>
      <c r="BG13" s="170">
        <v>-9.2081547428804939E-9</v>
      </c>
      <c r="BH13" s="170">
        <v>-8.3236312269678256E-9</v>
      </c>
      <c r="BI13" s="170">
        <v>-7.2442810947386454E-9</v>
      </c>
      <c r="BJ13" s="170">
        <v>-6.4708544495510953E-9</v>
      </c>
      <c r="BK13" s="170">
        <v>-5.8008259485294516E-9</v>
      </c>
      <c r="BL13" s="170">
        <v>-5.660428019593384E-9</v>
      </c>
      <c r="BM13" s="171">
        <v>0</v>
      </c>
      <c r="BN13" s="170">
        <v>0</v>
      </c>
      <c r="BO13" s="170">
        <v>-6.6796043098353319E-9</v>
      </c>
      <c r="BP13" s="170">
        <v>-7.2769670152486104E-9</v>
      </c>
      <c r="BQ13" s="170">
        <v>-7.0567896202658794E-9</v>
      </c>
      <c r="BR13" s="170">
        <v>-6.623365076071625E-9</v>
      </c>
      <c r="BS13" s="170">
        <v>-7.8071490254441778E-9</v>
      </c>
      <c r="BT13" s="170">
        <v>-1.1886861109840617E-8</v>
      </c>
      <c r="BU13" s="170">
        <v>-1.7253191305090634E-8</v>
      </c>
      <c r="BV13" s="170">
        <v>-2.1680016071967385E-8</v>
      </c>
      <c r="BW13" s="170">
        <v>-2.4295460558057038E-8</v>
      </c>
      <c r="BX13" s="170">
        <v>-2.5291380786825912E-8</v>
      </c>
      <c r="BY13" s="170">
        <v>-2.5029400502209329E-8</v>
      </c>
      <c r="BZ13" s="170">
        <v>-2.388132396079075E-8</v>
      </c>
      <c r="CA13" s="170">
        <v>-2.206548130951876E-8</v>
      </c>
      <c r="CB13" s="170">
        <v>-1.9823210622429799E-8</v>
      </c>
      <c r="CC13" s="170">
        <v>-1.7282222745543491E-8</v>
      </c>
      <c r="CD13" s="170">
        <v>-1.4685831113301667E-8</v>
      </c>
      <c r="CE13" s="170">
        <v>-1.2114582884513327E-8</v>
      </c>
      <c r="CF13" s="170">
        <v>0</v>
      </c>
      <c r="CG13" s="170">
        <v>0</v>
      </c>
      <c r="JE13" s="5"/>
      <c r="JF13" s="5"/>
      <c r="JG13" s="5"/>
      <c r="JH13" s="5"/>
      <c r="JI13" s="5"/>
      <c r="JJ13" s="5"/>
      <c r="JK13" s="5"/>
      <c r="JL13" s="5"/>
    </row>
    <row r="14" spans="1:272">
      <c r="A14" s="189" t="s">
        <v>251</v>
      </c>
      <c r="B14" s="170">
        <v>0</v>
      </c>
      <c r="C14" s="170">
        <v>0</v>
      </c>
      <c r="D14" s="170">
        <v>2.496422410650042E-7</v>
      </c>
      <c r="E14" s="170">
        <v>-2.0430274018354196E-7</v>
      </c>
      <c r="F14" s="170">
        <v>6.9912030975535909E-7</v>
      </c>
      <c r="G14" s="170">
        <v>-2.788179841517703E-7</v>
      </c>
      <c r="H14" s="170">
        <v>9.5757007954333628E-3</v>
      </c>
      <c r="I14" s="170">
        <v>-1.9155936159959315E-2</v>
      </c>
      <c r="J14" s="170">
        <v>9.5756976395378959E-3</v>
      </c>
      <c r="K14" s="170">
        <v>-2.6949603871715987E-7</v>
      </c>
      <c r="L14" s="170">
        <v>6.8327149327499657E-7</v>
      </c>
      <c r="M14" s="170">
        <v>-1.8276077037661792E-7</v>
      </c>
      <c r="N14" s="170">
        <v>2.1633722345612383E-7</v>
      </c>
      <c r="O14" s="170">
        <v>-1.2373795102347668E-7</v>
      </c>
      <c r="P14" s="170">
        <v>1.1374299773272953E-7</v>
      </c>
      <c r="Q14" s="170">
        <v>-9.0164876371911482E-8</v>
      </c>
      <c r="R14" s="170">
        <v>8.0099905218691475E-8</v>
      </c>
      <c r="S14" s="170">
        <v>-7.3002061146005336E-8</v>
      </c>
      <c r="T14" s="170">
        <v>6.7075701237549978E-8</v>
      </c>
      <c r="U14" s="170">
        <v>-6.5810596327968798E-8</v>
      </c>
      <c r="V14" s="170">
        <v>6.3514595049795383E-8</v>
      </c>
      <c r="W14" s="171">
        <v>1.0258299971006553E-8</v>
      </c>
      <c r="X14" s="170">
        <v>1.4580621523178097E-8</v>
      </c>
      <c r="Y14" s="170">
        <v>3.0978413984248622E-8</v>
      </c>
      <c r="Z14" s="170">
        <v>7.2467682217269055E-8</v>
      </c>
      <c r="AA14" s="170">
        <v>1.6524827604352767E-7</v>
      </c>
      <c r="AB14" s="170">
        <v>3.3728366109575036E-7</v>
      </c>
      <c r="AC14" s="170">
        <v>5.6156358081791436E-7</v>
      </c>
      <c r="AD14" s="170">
        <v>6.7752819626456659E-7</v>
      </c>
      <c r="AE14" s="170">
        <v>5.5948667638940376E-7</v>
      </c>
      <c r="AF14" s="170">
        <v>3.3315088223295604E-7</v>
      </c>
      <c r="AG14" s="170">
        <v>1.5914538812858658E-7</v>
      </c>
      <c r="AH14" s="170">
        <v>6.466236019048144E-8</v>
      </c>
      <c r="AI14" s="170">
        <v>2.1370736225466679E-8</v>
      </c>
      <c r="AJ14" s="170">
        <v>2.974749280181983E-9</v>
      </c>
      <c r="AK14" s="170">
        <v>-3.9675333356373872E-9</v>
      </c>
      <c r="AL14" s="170">
        <v>-6.2374491221737484E-9</v>
      </c>
      <c r="AM14" s="170">
        <v>-6.1947197679006378E-9</v>
      </c>
      <c r="AN14" s="170">
        <v>-5.4391955322377772E-9</v>
      </c>
      <c r="AO14" s="170">
        <v>-3.8200223843270824E-9</v>
      </c>
      <c r="AP14" s="170">
        <v>-2.2087413925769048E-9</v>
      </c>
      <c r="AQ14" s="170">
        <v>-1.7910772545743302E-9</v>
      </c>
      <c r="AR14" s="170">
        <v>-3.2851309128851939E-9</v>
      </c>
      <c r="AS14" s="170">
        <v>-3.3976807237734463E-9</v>
      </c>
      <c r="AT14" s="170">
        <v>-3.3540189039668001E-9</v>
      </c>
      <c r="AU14" s="170">
        <v>-3.1765259794907949E-9</v>
      </c>
      <c r="AV14" s="170">
        <v>-1.4773352318697155E-9</v>
      </c>
      <c r="AW14" s="170">
        <v>2.0539694344505504E-9</v>
      </c>
      <c r="AX14" s="170">
        <v>1.4101206514450471E-8</v>
      </c>
      <c r="AY14" s="170">
        <v>1.8819308731151603E-7</v>
      </c>
      <c r="AZ14" s="170">
        <v>1.2895163179253182E-8</v>
      </c>
      <c r="BA14" s="170">
        <v>-1.6263175164171176E-9</v>
      </c>
      <c r="BB14" s="170">
        <v>-6.4492128393264911E-9</v>
      </c>
      <c r="BC14" s="170">
        <v>-9.5318131510807857E-9</v>
      </c>
      <c r="BD14" s="170">
        <v>-1.0250273412335705E-8</v>
      </c>
      <c r="BE14" s="170">
        <v>-1.0543088362653522E-8</v>
      </c>
      <c r="BF14" s="170">
        <v>-9.9028171675296213E-9</v>
      </c>
      <c r="BG14" s="170">
        <v>-9.2497950887370287E-9</v>
      </c>
      <c r="BH14" s="170">
        <v>-8.1859820006796965E-9</v>
      </c>
      <c r="BI14" s="170">
        <v>-7.3197113034910043E-9</v>
      </c>
      <c r="BJ14" s="170">
        <v>-6.3791961550595223E-9</v>
      </c>
      <c r="BK14" s="170">
        <v>-5.8763975361490419E-9</v>
      </c>
      <c r="BL14" s="170">
        <v>-5.5794940465147533E-9</v>
      </c>
      <c r="BM14" s="171">
        <v>0</v>
      </c>
      <c r="BN14" s="170">
        <v>0</v>
      </c>
      <c r="BO14" s="170">
        <v>-7.874242981171109E-9</v>
      </c>
      <c r="BP14" s="170">
        <v>-9.2979322466218745E-9</v>
      </c>
      <c r="BQ14" s="170">
        <v>-1.0037172374973083E-8</v>
      </c>
      <c r="BR14" s="170">
        <v>-9.7477618179649162E-9</v>
      </c>
      <c r="BS14" s="170">
        <v>-8.9169648889447213E-9</v>
      </c>
      <c r="BT14" s="170">
        <v>-9.6276528115187816E-9</v>
      </c>
      <c r="BU14" s="170">
        <v>-1.3198858458069091E-8</v>
      </c>
      <c r="BV14" s="170">
        <v>-1.8084605605177766E-8</v>
      </c>
      <c r="BW14" s="170">
        <v>-2.1939126475427737E-8</v>
      </c>
      <c r="BX14" s="170">
        <v>-2.3967824791780422E-8</v>
      </c>
      <c r="BY14" s="170">
        <v>-2.4343337136709318E-8</v>
      </c>
      <c r="BZ14" s="170">
        <v>-2.3542876291563525E-8</v>
      </c>
      <c r="CA14" s="170">
        <v>-2.1902700634272887E-8</v>
      </c>
      <c r="CB14" s="170">
        <v>-1.9747051759731906E-8</v>
      </c>
      <c r="CC14" s="170">
        <v>-1.7246572694663557E-8</v>
      </c>
      <c r="CD14" s="170">
        <v>-1.4669714269399762E-8</v>
      </c>
      <c r="CE14" s="170">
        <v>-1.2106756927392874E-8</v>
      </c>
      <c r="CF14" s="170">
        <v>0</v>
      </c>
      <c r="CG14" s="170">
        <v>0</v>
      </c>
      <c r="JE14" s="5"/>
      <c r="JF14" s="5"/>
      <c r="JG14" s="5"/>
      <c r="JH14" s="5"/>
      <c r="JI14" s="5"/>
      <c r="JJ14" s="5"/>
      <c r="JK14" s="5"/>
      <c r="JL14" s="5"/>
    </row>
    <row r="15" spans="1:272">
      <c r="A15" s="189" t="s">
        <v>253</v>
      </c>
      <c r="B15" s="170">
        <v>0</v>
      </c>
      <c r="C15" s="170">
        <v>0</v>
      </c>
      <c r="D15" s="170">
        <v>-1.5205493517938241E-7</v>
      </c>
      <c r="E15" s="170">
        <v>2.4401420496725316E-7</v>
      </c>
      <c r="F15" s="170">
        <v>-2.0209570484427821E-7</v>
      </c>
      <c r="G15" s="170">
        <v>7.2073125908051359E-7</v>
      </c>
      <c r="H15" s="170">
        <v>-2.8453785549401861E-7</v>
      </c>
      <c r="I15" s="170">
        <v>9.5760143194822296E-3</v>
      </c>
      <c r="J15" s="170">
        <v>-1.9156766882995672E-2</v>
      </c>
      <c r="K15" s="170">
        <v>9.5760130401875369E-3</v>
      </c>
      <c r="L15" s="170">
        <v>-2.7930048805901288E-7</v>
      </c>
      <c r="M15" s="170">
        <v>7.1166540340842771E-7</v>
      </c>
      <c r="N15" s="170">
        <v>-1.9010181209278176E-7</v>
      </c>
      <c r="O15" s="170">
        <v>2.2573579613452837E-7</v>
      </c>
      <c r="P15" s="170">
        <v>-1.2968195287715891E-7</v>
      </c>
      <c r="Q15" s="170">
        <v>1.1998884009348012E-7</v>
      </c>
      <c r="R15" s="170">
        <v>-9.5954267658599274E-8</v>
      </c>
      <c r="S15" s="170">
        <v>8.6437598260542193E-8</v>
      </c>
      <c r="T15" s="170">
        <v>-7.9825829454042752E-8</v>
      </c>
      <c r="U15" s="170">
        <v>7.5042510301243418E-8</v>
      </c>
      <c r="V15" s="170">
        <v>-7.5082517891115433E-8</v>
      </c>
      <c r="W15" s="171">
        <v>3.7869932797076505E-9</v>
      </c>
      <c r="X15" s="170">
        <v>5.613434162638609E-9</v>
      </c>
      <c r="Y15" s="170">
        <v>1.2010369091669586E-8</v>
      </c>
      <c r="Z15" s="170">
        <v>2.9995694784965312E-8</v>
      </c>
      <c r="AA15" s="170">
        <v>7.4032765954222644E-8</v>
      </c>
      <c r="AB15" s="170">
        <v>1.7097162361504016E-7</v>
      </c>
      <c r="AC15" s="170">
        <v>3.5085630286787291E-7</v>
      </c>
      <c r="AD15" s="170">
        <v>5.8506670023533628E-7</v>
      </c>
      <c r="AE15" s="170">
        <v>7.0649485608085131E-7</v>
      </c>
      <c r="AF15" s="170">
        <v>5.8358321812234302E-7</v>
      </c>
      <c r="AG15" s="170">
        <v>3.4786481020641909E-7</v>
      </c>
      <c r="AH15" s="170">
        <v>1.6656646554395019E-7</v>
      </c>
      <c r="AI15" s="170">
        <v>6.8393218338411069E-8</v>
      </c>
      <c r="AJ15" s="170">
        <v>2.3412448384698127E-8</v>
      </c>
      <c r="AK15" s="170">
        <v>4.5406645243140689E-9</v>
      </c>
      <c r="AL15" s="170">
        <v>-2.6381404096688135E-9</v>
      </c>
      <c r="AM15" s="170">
        <v>-4.7668598011179352E-9</v>
      </c>
      <c r="AN15" s="170">
        <v>-4.7950003976311576E-9</v>
      </c>
      <c r="AO15" s="170">
        <v>-3.5987970246215896E-9</v>
      </c>
      <c r="AP15" s="170">
        <v>-2.0558212408157959E-9</v>
      </c>
      <c r="AQ15" s="170">
        <v>-1.7398315511877216E-9</v>
      </c>
      <c r="AR15" s="170">
        <v>-3.6372616028145172E-9</v>
      </c>
      <c r="AS15" s="170">
        <v>-3.7157545159623238E-9</v>
      </c>
      <c r="AT15" s="170">
        <v>-4.1109829088366174E-9</v>
      </c>
      <c r="AU15" s="170">
        <v>-4.3342285594468098E-9</v>
      </c>
      <c r="AV15" s="170">
        <v>-4.2783742304901723E-9</v>
      </c>
      <c r="AW15" s="170">
        <v>-2.5088598927240527E-9</v>
      </c>
      <c r="AX15" s="170">
        <v>1.2851080717310605E-9</v>
      </c>
      <c r="AY15" s="170">
        <v>1.4093095292063359E-8</v>
      </c>
      <c r="AZ15" s="170">
        <v>1.9594542717881441E-7</v>
      </c>
      <c r="BA15" s="170">
        <v>1.3351300068522955E-8</v>
      </c>
      <c r="BB15" s="170">
        <v>-1.4250448918108166E-9</v>
      </c>
      <c r="BC15" s="170">
        <v>-6.1624040000123173E-9</v>
      </c>
      <c r="BD15" s="170">
        <v>-9.0775225881847973E-9</v>
      </c>
      <c r="BE15" s="170">
        <v>-9.6036758489105779E-9</v>
      </c>
      <c r="BF15" s="170">
        <v>-9.717237596796379E-9</v>
      </c>
      <c r="BG15" s="170">
        <v>-8.9462558467252672E-9</v>
      </c>
      <c r="BH15" s="170">
        <v>-8.2223701815816537E-9</v>
      </c>
      <c r="BI15" s="170">
        <v>-7.1822162595406165E-9</v>
      </c>
      <c r="BJ15" s="170">
        <v>-6.4529369990450975E-9</v>
      </c>
      <c r="BK15" s="170">
        <v>-5.781907408707504E-9</v>
      </c>
      <c r="BL15" s="170">
        <v>-5.6561638763692089E-9</v>
      </c>
      <c r="BM15" s="171">
        <v>0</v>
      </c>
      <c r="BN15" s="170">
        <v>0</v>
      </c>
      <c r="BO15" s="170">
        <v>-8.5292073539269661E-9</v>
      </c>
      <c r="BP15" s="170">
        <v>-1.0508268386223383E-8</v>
      </c>
      <c r="BQ15" s="170">
        <v>-1.2152629572769682E-8</v>
      </c>
      <c r="BR15" s="170">
        <v>-1.2899509722147821E-8</v>
      </c>
      <c r="BS15" s="170">
        <v>-1.2246973381682891E-8</v>
      </c>
      <c r="BT15" s="170">
        <v>-1.0868326884472075E-8</v>
      </c>
      <c r="BU15" s="170">
        <v>-1.0916061536273393E-8</v>
      </c>
      <c r="BV15" s="170">
        <v>-1.3908538659716945E-8</v>
      </c>
      <c r="BW15" s="170">
        <v>-1.8221539080234334E-8</v>
      </c>
      <c r="BX15" s="170">
        <v>-2.1527979379798651E-8</v>
      </c>
      <c r="BY15" s="170">
        <v>-2.2972066147742163E-8</v>
      </c>
      <c r="BZ15" s="170">
        <v>-2.283182832666277E-8</v>
      </c>
      <c r="CA15" s="170">
        <v>-2.1551862912157508E-8</v>
      </c>
      <c r="CB15" s="170">
        <v>-1.957825114403814E-8</v>
      </c>
      <c r="CC15" s="170">
        <v>-1.716751940112181E-8</v>
      </c>
      <c r="CD15" s="170">
        <v>-1.4632508461689295E-8</v>
      </c>
      <c r="CE15" s="170">
        <v>-1.2089514323616701E-8</v>
      </c>
      <c r="CF15" s="170">
        <v>0</v>
      </c>
      <c r="CG15" s="170">
        <v>0</v>
      </c>
      <c r="JE15" s="5"/>
      <c r="JF15" s="5"/>
      <c r="JG15" s="5"/>
      <c r="JH15" s="5"/>
      <c r="JI15" s="5"/>
      <c r="JJ15" s="5"/>
      <c r="JK15" s="5"/>
      <c r="JL15" s="5"/>
    </row>
    <row r="16" spans="1:272">
      <c r="A16" s="189" t="s">
        <v>252</v>
      </c>
      <c r="B16" s="170">
        <v>0</v>
      </c>
      <c r="C16" s="170">
        <v>0</v>
      </c>
      <c r="D16" s="170">
        <v>1.4215778616600582E-7</v>
      </c>
      <c r="E16" s="170">
        <v>-1.4611188104532343E-7</v>
      </c>
      <c r="F16" s="170">
        <v>2.4381291337280529E-7</v>
      </c>
      <c r="G16" s="170">
        <v>-2.0284462338262656E-7</v>
      </c>
      <c r="H16" s="170">
        <v>7.4186891997465038E-7</v>
      </c>
      <c r="I16" s="170">
        <v>-2.9113690919525847E-7</v>
      </c>
      <c r="J16" s="170">
        <v>9.5762906486114522E-3</v>
      </c>
      <c r="K16" s="170">
        <v>-1.9157496651951839E-2</v>
      </c>
      <c r="L16" s="170">
        <v>9.5762906721955851E-3</v>
      </c>
      <c r="M16" s="170">
        <v>-2.889091300619831E-7</v>
      </c>
      <c r="N16" s="170">
        <v>7.3762231615542673E-7</v>
      </c>
      <c r="O16" s="170">
        <v>-1.9766813926735533E-7</v>
      </c>
      <c r="P16" s="170">
        <v>2.3529484612486138E-7</v>
      </c>
      <c r="Q16" s="170">
        <v>-1.3638601815742444E-7</v>
      </c>
      <c r="R16" s="170">
        <v>1.2731239765334489E-7</v>
      </c>
      <c r="S16" s="170">
        <v>-1.0324767015291787E-7</v>
      </c>
      <c r="T16" s="170">
        <v>9.4835986002915718E-8</v>
      </c>
      <c r="U16" s="170">
        <v>-8.9385202615036388E-8</v>
      </c>
      <c r="V16" s="170">
        <v>8.6913023247818424E-8</v>
      </c>
      <c r="W16" s="170">
        <v>1.071216088434964E-9</v>
      </c>
      <c r="X16" s="170">
        <v>1.6245609528640578E-9</v>
      </c>
      <c r="Y16" s="170">
        <v>3.7471861789889939E-9</v>
      </c>
      <c r="Z16" s="170">
        <v>1.0579525550317839E-8</v>
      </c>
      <c r="AA16" s="170">
        <v>2.966498704277437E-8</v>
      </c>
      <c r="AB16" s="170">
        <v>7.5316616885225738E-8</v>
      </c>
      <c r="AC16" s="170">
        <v>1.7610422602104726E-7</v>
      </c>
      <c r="AD16" s="170">
        <v>3.6272159331144493E-7</v>
      </c>
      <c r="AE16" s="170">
        <v>6.059002012204456E-7</v>
      </c>
      <c r="AF16" s="170">
        <v>7.3202132046099322E-7</v>
      </c>
      <c r="AG16" s="170">
        <v>6.050606258829151E-7</v>
      </c>
      <c r="AH16" s="170">
        <v>3.6099530507424734E-7</v>
      </c>
      <c r="AI16" s="170">
        <v>1.7348793283204043E-7</v>
      </c>
      <c r="AJ16" s="170">
        <v>7.1924483983968192E-8</v>
      </c>
      <c r="AK16" s="170">
        <v>2.5630193412593094E-8</v>
      </c>
      <c r="AL16" s="170">
        <v>6.1411070382134344E-9</v>
      </c>
      <c r="AM16" s="170">
        <v>-1.0489229411767219E-9</v>
      </c>
      <c r="AN16" s="170">
        <v>-3.3173925860523769E-9</v>
      </c>
      <c r="AO16" s="170">
        <v>-2.9170594926019114E-9</v>
      </c>
      <c r="AP16" s="170">
        <v>-1.7944082925818762E-9</v>
      </c>
      <c r="AQ16" s="170">
        <v>-1.4907541745370987E-9</v>
      </c>
      <c r="AR16" s="170">
        <v>-3.746580911804338E-9</v>
      </c>
      <c r="AS16" s="170">
        <v>-3.9440010145714308E-9</v>
      </c>
      <c r="AT16" s="170">
        <v>-4.3932012738657824E-9</v>
      </c>
      <c r="AU16" s="170">
        <v>-5.0990284714030914E-9</v>
      </c>
      <c r="AV16" s="170">
        <v>-5.4836592962467079E-9</v>
      </c>
      <c r="AW16" s="170">
        <v>-5.4488358700199342E-9</v>
      </c>
      <c r="AX16" s="170">
        <v>-3.5051130609324436E-9</v>
      </c>
      <c r="AY16" s="170">
        <v>6.1750656635441289E-10</v>
      </c>
      <c r="AZ16" s="170">
        <v>1.4201600661901709E-8</v>
      </c>
      <c r="BA16" s="170">
        <v>2.0291667971615221E-7</v>
      </c>
      <c r="BB16" s="170">
        <v>1.3972450904454163E-8</v>
      </c>
      <c r="BC16" s="170">
        <v>-9.7582572912039778E-10</v>
      </c>
      <c r="BD16" s="170">
        <v>-5.6227709453876698E-9</v>
      </c>
      <c r="BE16" s="170">
        <v>-8.3853603567610006E-9</v>
      </c>
      <c r="BF16" s="170">
        <v>-8.7595847190934448E-9</v>
      </c>
      <c r="BG16" s="170">
        <v>-8.7469296984276864E-9</v>
      </c>
      <c r="BH16" s="170">
        <v>-7.9163301716327067E-9</v>
      </c>
      <c r="BI16" s="170">
        <v>-7.2138524570492045E-9</v>
      </c>
      <c r="BJ16" s="170">
        <v>-6.3134013705625782E-9</v>
      </c>
      <c r="BK16" s="170">
        <v>-5.8543025325726581E-9</v>
      </c>
      <c r="BL16" s="170">
        <v>-5.5498803171332464E-9</v>
      </c>
      <c r="BM16" s="170">
        <v>0</v>
      </c>
      <c r="BN16" s="170">
        <v>0</v>
      </c>
      <c r="BO16" s="170">
        <v>-8.8684401607692936E-9</v>
      </c>
      <c r="BP16" s="170">
        <v>-1.1170097797841345E-8</v>
      </c>
      <c r="BQ16" s="170">
        <v>-1.341309222448343E-8</v>
      </c>
      <c r="BR16" s="170">
        <v>-1.5120236268147551E-8</v>
      </c>
      <c r="BS16" s="170">
        <v>-1.5567068310501822E-8</v>
      </c>
      <c r="BT16" s="170">
        <v>-1.4397991779672481E-8</v>
      </c>
      <c r="BU16" s="170">
        <v>-1.2290841533449061E-8</v>
      </c>
      <c r="BV16" s="170">
        <v>-1.1621606486630854E-8</v>
      </c>
      <c r="BW16" s="170">
        <v>-1.3950863240042728E-8</v>
      </c>
      <c r="BX16" s="170">
        <v>-1.7710563109920467E-8</v>
      </c>
      <c r="BY16" s="170">
        <v>-2.0463207901296947E-8</v>
      </c>
      <c r="BZ16" s="170">
        <v>-2.1420821646502506E-8</v>
      </c>
      <c r="CA16" s="170">
        <v>-2.0819961004679183E-8</v>
      </c>
      <c r="CB16" s="170">
        <v>-1.9216973858568491E-8</v>
      </c>
      <c r="CC16" s="170">
        <v>-1.6993487347403567E-8</v>
      </c>
      <c r="CD16" s="170">
        <v>-1.4550567767488268E-8</v>
      </c>
      <c r="CE16" s="170">
        <v>-1.2049949276620929E-8</v>
      </c>
      <c r="CF16" s="170">
        <v>0</v>
      </c>
      <c r="CG16" s="170">
        <v>0</v>
      </c>
      <c r="JE16" s="5"/>
      <c r="JF16" s="5"/>
      <c r="JG16" s="5"/>
      <c r="JH16" s="5"/>
      <c r="JI16" s="5"/>
      <c r="JJ16" s="5"/>
      <c r="JK16" s="5"/>
      <c r="JL16" s="5"/>
    </row>
    <row r="17" spans="1:272">
      <c r="A17" s="185">
        <v>10</v>
      </c>
      <c r="B17" s="170">
        <v>0</v>
      </c>
      <c r="C17" s="170">
        <v>0</v>
      </c>
      <c r="D17" s="170">
        <v>-1.1236605466396189E-7</v>
      </c>
      <c r="E17" s="170">
        <v>1.3698314304419571E-7</v>
      </c>
      <c r="F17" s="170">
        <v>-1.4360194155984975E-7</v>
      </c>
      <c r="G17" s="170">
        <v>2.4566341371598952E-7</v>
      </c>
      <c r="H17" s="170">
        <v>-2.0494330261134613E-7</v>
      </c>
      <c r="I17" s="170">
        <v>7.6084787430098744E-7</v>
      </c>
      <c r="J17" s="170">
        <v>-2.9775482659093186E-7</v>
      </c>
      <c r="K17" s="170">
        <v>9.5765238413784565E-3</v>
      </c>
      <c r="L17" s="170">
        <v>-1.9158110830968016E-2</v>
      </c>
      <c r="M17" s="170">
        <v>9.5765249453777478E-3</v>
      </c>
      <c r="N17" s="170">
        <v>-2.9813825024255402E-7</v>
      </c>
      <c r="O17" s="170">
        <v>7.6077148333367633E-7</v>
      </c>
      <c r="P17" s="170">
        <v>-2.0557925812678148E-7</v>
      </c>
      <c r="Q17" s="170">
        <v>2.4525665198085525E-7</v>
      </c>
      <c r="R17" s="170">
        <v>-1.4434142394555183E-7</v>
      </c>
      <c r="S17" s="170">
        <v>1.3647048700579166E-7</v>
      </c>
      <c r="T17" s="170">
        <v>-1.1313540895667833E-7</v>
      </c>
      <c r="U17" s="170">
        <v>1.0704116296240648E-7</v>
      </c>
      <c r="V17" s="170">
        <v>-1.0388697441920713E-7</v>
      </c>
      <c r="W17" s="170">
        <v>-1.6980096040168646E-10</v>
      </c>
      <c r="X17" s="170">
        <v>-1.3068180574265587E-11</v>
      </c>
      <c r="Y17" s="170">
        <v>9.1448266247556441E-11</v>
      </c>
      <c r="Z17" s="170">
        <v>2.1685513476093086E-9</v>
      </c>
      <c r="AA17" s="170">
        <v>9.522552385425549E-9</v>
      </c>
      <c r="AB17" s="170">
        <v>2.9111941074746291E-8</v>
      </c>
      <c r="AC17" s="170">
        <v>7.6394629709805266E-8</v>
      </c>
      <c r="AD17" s="170">
        <v>1.8030533890611252E-7</v>
      </c>
      <c r="AE17" s="170">
        <v>3.7285555812453354E-7</v>
      </c>
      <c r="AF17" s="170">
        <v>6.234903255854751E-7</v>
      </c>
      <c r="AG17" s="170">
        <v>7.5378543031477414E-7</v>
      </c>
      <c r="AH17" s="170">
        <v>6.2332109162604585E-7</v>
      </c>
      <c r="AI17" s="170">
        <v>3.7243723958135948E-7</v>
      </c>
      <c r="AJ17" s="170">
        <v>1.7957706538887756E-7</v>
      </c>
      <c r="AK17" s="170">
        <v>7.5340509158959528E-8</v>
      </c>
      <c r="AL17" s="170">
        <v>2.7758953062471266E-8</v>
      </c>
      <c r="AM17" s="170">
        <v>7.9530367794042122E-9</v>
      </c>
      <c r="AN17" s="170">
        <v>5.1064214475972611E-10</v>
      </c>
      <c r="AO17" s="170">
        <v>-1.3688687896810229E-9</v>
      </c>
      <c r="AP17" s="170">
        <v>-1.0023170094540621E-9</v>
      </c>
      <c r="AQ17" s="170">
        <v>-1.0091699899648704E-9</v>
      </c>
      <c r="AR17" s="170">
        <v>-3.8406003701472232E-9</v>
      </c>
      <c r="AS17" s="170">
        <v>-4.0107668102833311E-9</v>
      </c>
      <c r="AT17" s="170">
        <v>-4.6018701663133661E-9</v>
      </c>
      <c r="AU17" s="170">
        <v>-5.3804849645747776E-9</v>
      </c>
      <c r="AV17" s="170">
        <v>-6.2777550504909289E-9</v>
      </c>
      <c r="AW17" s="170">
        <v>-6.7006679853570916E-9</v>
      </c>
      <c r="AX17" s="170">
        <v>-6.5803379134668017E-9</v>
      </c>
      <c r="AY17" s="170">
        <v>-4.3754550664598137E-9</v>
      </c>
      <c r="AZ17" s="170">
        <v>1.1696528968424135E-10</v>
      </c>
      <c r="BA17" s="170">
        <v>1.4455601776081883E-8</v>
      </c>
      <c r="BB17" s="170">
        <v>2.0897549658052851E-7</v>
      </c>
      <c r="BC17" s="170">
        <v>1.4742289705610239E-8</v>
      </c>
      <c r="BD17" s="170">
        <v>-3.0452471621603627E-10</v>
      </c>
      <c r="BE17" s="170">
        <v>-4.8672554267920146E-9</v>
      </c>
      <c r="BF17" s="170">
        <v>-7.5030943925141492E-9</v>
      </c>
      <c r="BG17" s="170">
        <v>-7.7762658901383858E-9</v>
      </c>
      <c r="BH17" s="170">
        <v>-7.704966239338858E-9</v>
      </c>
      <c r="BI17" s="170">
        <v>-6.9044717425494295E-9</v>
      </c>
      <c r="BJ17" s="170">
        <v>-6.3403811836656429E-9</v>
      </c>
      <c r="BK17" s="170">
        <v>-5.7043832884953147E-9</v>
      </c>
      <c r="BL17" s="170">
        <v>-5.6150852869798232E-9</v>
      </c>
      <c r="BM17" s="170">
        <v>0</v>
      </c>
      <c r="BN17" s="170">
        <v>0</v>
      </c>
      <c r="BO17" s="170">
        <v>-9.038679265972216E-9</v>
      </c>
      <c r="BP17" s="170">
        <v>-1.1511447353543012E-8</v>
      </c>
      <c r="BQ17" s="170">
        <v>-1.4098222820526014E-8</v>
      </c>
      <c r="BR17" s="170">
        <v>-1.6434194472486111E-8</v>
      </c>
      <c r="BS17" s="170">
        <v>-1.7886950149137684E-8</v>
      </c>
      <c r="BT17" s="170">
        <v>-1.7873840377038764E-8</v>
      </c>
      <c r="BU17" s="170">
        <v>-1.6006643856446442E-8</v>
      </c>
      <c r="BV17" s="170">
        <v>-1.3129516771178027E-8</v>
      </c>
      <c r="BW17" s="170">
        <v>-1.1678449256397609E-8</v>
      </c>
      <c r="BX17" s="170">
        <v>-1.3373223965693063E-8</v>
      </c>
      <c r="BY17" s="170">
        <v>-1.6570213015086743E-8</v>
      </c>
      <c r="BZ17" s="170">
        <v>-1.8858450436417408E-8</v>
      </c>
      <c r="CA17" s="170">
        <v>-1.9377940763430581E-8</v>
      </c>
      <c r="CB17" s="170">
        <v>-1.8468521528264764E-8</v>
      </c>
      <c r="CC17" s="170">
        <v>-1.6623577746040208E-8</v>
      </c>
      <c r="CD17" s="170">
        <v>-1.4371331921936176E-8</v>
      </c>
      <c r="CE17" s="170">
        <v>-1.1963334797232313E-8</v>
      </c>
      <c r="CF17" s="170">
        <v>0</v>
      </c>
      <c r="CG17" s="170">
        <v>0</v>
      </c>
      <c r="JE17" s="5"/>
      <c r="JF17" s="5"/>
      <c r="JG17" s="5"/>
      <c r="JH17" s="5"/>
      <c r="JI17" s="5"/>
      <c r="JJ17" s="5"/>
      <c r="JK17" s="5"/>
      <c r="JL17" s="5"/>
    </row>
    <row r="18" spans="1:272">
      <c r="A18" s="185">
        <v>11</v>
      </c>
      <c r="B18" s="170">
        <v>0</v>
      </c>
      <c r="C18" s="170">
        <v>0</v>
      </c>
      <c r="D18" s="170">
        <v>1.0044756620753735E-7</v>
      </c>
      <c r="E18" s="170">
        <v>-1.0792162781467126E-7</v>
      </c>
      <c r="F18" s="170">
        <v>1.3460580188004577E-7</v>
      </c>
      <c r="G18" s="170">
        <v>-1.4286477504110286E-7</v>
      </c>
      <c r="H18" s="170">
        <v>2.4816604576024254E-7</v>
      </c>
      <c r="I18" s="170">
        <v>-2.075582593158296E-7</v>
      </c>
      <c r="J18" s="170">
        <v>7.7675298837991127E-7</v>
      </c>
      <c r="K18" s="170">
        <v>-3.0394684952196348E-7</v>
      </c>
      <c r="L18" s="170">
        <v>9.5767092706257554E-3</v>
      </c>
      <c r="M18" s="170">
        <v>-1.9158597595326423E-2</v>
      </c>
      <c r="N18" s="170">
        <v>9.5767114897294531E-3</v>
      </c>
      <c r="O18" s="170">
        <v>-3.0705842459212002E-7</v>
      </c>
      <c r="P18" s="170">
        <v>7.8108522946633538E-7</v>
      </c>
      <c r="Q18" s="170">
        <v>-2.1428671940475428E-7</v>
      </c>
      <c r="R18" s="170">
        <v>2.5632050542796735E-7</v>
      </c>
      <c r="S18" s="170">
        <v>-1.5461172354716341E-7</v>
      </c>
      <c r="T18" s="170">
        <v>1.4918797800376633E-7</v>
      </c>
      <c r="U18" s="170">
        <v>-1.2782844148940718E-7</v>
      </c>
      <c r="V18" s="170">
        <v>1.2746939415807815E-7</v>
      </c>
      <c r="W18" s="170">
        <v>-6.3134952926996273E-10</v>
      </c>
      <c r="X18" s="170">
        <v>-7.7924741521793886E-10</v>
      </c>
      <c r="Y18" s="170">
        <v>-1.3979324975998961E-9</v>
      </c>
      <c r="Z18" s="170">
        <v>-1.524061882060556E-9</v>
      </c>
      <c r="AA18" s="170">
        <v>8.5093213081254267E-10</v>
      </c>
      <c r="AB18" s="170">
        <v>8.2839260100952757E-9</v>
      </c>
      <c r="AC18" s="170">
        <v>2.8573623443518055E-8</v>
      </c>
      <c r="AD18" s="170">
        <v>7.7057964922164825E-8</v>
      </c>
      <c r="AE18" s="170">
        <v>1.8372611014891315E-7</v>
      </c>
      <c r="AF18" s="170">
        <v>3.8090822971365291E-7</v>
      </c>
      <c r="AG18" s="170">
        <v>6.3768448509490982E-7</v>
      </c>
      <c r="AH18" s="170">
        <v>7.7119752793657698E-7</v>
      </c>
      <c r="AI18" s="170">
        <v>6.3816802977704055E-7</v>
      </c>
      <c r="AJ18" s="170">
        <v>3.8177641935342704E-7</v>
      </c>
      <c r="AK18" s="170">
        <v>1.8487215888919034E-7</v>
      </c>
      <c r="AL18" s="170">
        <v>7.835844856057996E-8</v>
      </c>
      <c r="AM18" s="170">
        <v>2.9976695348638321E-8</v>
      </c>
      <c r="AN18" s="170">
        <v>9.7087863640314565E-9</v>
      </c>
      <c r="AO18" s="170">
        <v>2.6230849418414212E-9</v>
      </c>
      <c r="AP18" s="170">
        <v>7.9061889146121592E-10</v>
      </c>
      <c r="AQ18" s="170">
        <v>3.4377311052349608E-10</v>
      </c>
      <c r="AR18" s="170">
        <v>-3.8591348979687091E-9</v>
      </c>
      <c r="AS18" s="170">
        <v>-4.0712383047977654E-9</v>
      </c>
      <c r="AT18" s="170">
        <v>-4.6563370828470654E-9</v>
      </c>
      <c r="AU18" s="170">
        <v>-5.5931487770618022E-9</v>
      </c>
      <c r="AV18" s="170">
        <v>-6.5628634709212383E-9</v>
      </c>
      <c r="AW18" s="170">
        <v>-7.5281601128722334E-9</v>
      </c>
      <c r="AX18" s="170">
        <v>-7.8706479146103953E-9</v>
      </c>
      <c r="AY18" s="170">
        <v>-7.5754244519974696E-9</v>
      </c>
      <c r="AZ18" s="170">
        <v>-5.0491229687821282E-9</v>
      </c>
      <c r="BA18" s="170">
        <v>-1.7433831132811846E-10</v>
      </c>
      <c r="BB18" s="170">
        <v>1.4862215933589024E-8</v>
      </c>
      <c r="BC18" s="170">
        <v>2.1401304974093804E-7</v>
      </c>
      <c r="BD18" s="170">
        <v>1.5629926958167731E-8</v>
      </c>
      <c r="BE18" s="170">
        <v>5.4929952055557223E-10</v>
      </c>
      <c r="BF18" s="170">
        <v>-3.9440019062735076E-9</v>
      </c>
      <c r="BG18" s="170">
        <v>-6.4899280139867944E-9</v>
      </c>
      <c r="BH18" s="170">
        <v>-6.7249326123113235E-9</v>
      </c>
      <c r="BI18" s="170">
        <v>-6.6823976654924693E-9</v>
      </c>
      <c r="BJ18" s="170">
        <v>-6.0207319141894797E-9</v>
      </c>
      <c r="BK18" s="170">
        <v>-5.7205794075397483E-9</v>
      </c>
      <c r="BL18" s="170">
        <v>-5.4231434069194694E-9</v>
      </c>
      <c r="BM18" s="170">
        <v>0</v>
      </c>
      <c r="BN18" s="170">
        <v>0</v>
      </c>
      <c r="BO18" s="170">
        <v>-9.1211363908926388E-9</v>
      </c>
      <c r="BP18" s="170">
        <v>-1.168186366699418E-8</v>
      </c>
      <c r="BQ18" s="170">
        <v>-1.4449410876563167E-8</v>
      </c>
      <c r="BR18" s="170">
        <v>-1.7143470711419314E-8</v>
      </c>
      <c r="BS18" s="170">
        <v>-1.924944728738692E-8</v>
      </c>
      <c r="BT18" s="170">
        <v>-2.0281904564370898E-8</v>
      </c>
      <c r="BU18" s="170">
        <v>-1.9620885410070719E-8</v>
      </c>
      <c r="BV18" s="170">
        <v>-1.7014069516478877E-8</v>
      </c>
      <c r="BW18" s="170">
        <v>-1.3315331028391876E-8</v>
      </c>
      <c r="BX18" s="170">
        <v>-1.11330655084622E-8</v>
      </c>
      <c r="BY18" s="170">
        <v>-1.219550935108137E-8</v>
      </c>
      <c r="BZ18" s="170">
        <v>-1.4915035636535168E-8</v>
      </c>
      <c r="CA18" s="170">
        <v>-1.6778569337209394E-8</v>
      </c>
      <c r="CB18" s="170">
        <v>-1.7004303275906211E-8</v>
      </c>
      <c r="CC18" s="170">
        <v>-1.5862427353565846E-8</v>
      </c>
      <c r="CD18" s="170">
        <v>-1.3992838072998417E-8</v>
      </c>
      <c r="CE18" s="170">
        <v>-1.1774914585533856E-8</v>
      </c>
      <c r="CF18" s="170">
        <v>0</v>
      </c>
      <c r="CG18" s="170">
        <v>0</v>
      </c>
      <c r="JE18" s="5"/>
      <c r="JF18" s="5"/>
      <c r="JG18" s="5"/>
      <c r="JH18" s="5"/>
      <c r="JI18" s="5"/>
      <c r="JJ18" s="5"/>
      <c r="JK18" s="5"/>
      <c r="JL18" s="5"/>
    </row>
    <row r="19" spans="1:272">
      <c r="A19" s="185">
        <v>12</v>
      </c>
      <c r="B19" s="170">
        <v>0</v>
      </c>
      <c r="C19" s="170">
        <v>0</v>
      </c>
      <c r="D19" s="170">
        <v>-8.7662457614037581E-8</v>
      </c>
      <c r="E19" s="170">
        <v>9.647338250509766E-8</v>
      </c>
      <c r="F19" s="170">
        <v>-1.0556811558923164E-7</v>
      </c>
      <c r="G19" s="170">
        <v>1.3361594686606568E-7</v>
      </c>
      <c r="H19" s="170">
        <v>-1.430597703024144E-7</v>
      </c>
      <c r="I19" s="170">
        <v>2.5067323067980119E-7</v>
      </c>
      <c r="J19" s="170">
        <v>-2.1028648532654679E-7</v>
      </c>
      <c r="K19" s="170">
        <v>7.8910100840114384E-7</v>
      </c>
      <c r="L19" s="170">
        <v>-3.0955209424437371E-7</v>
      </c>
      <c r="M19" s="170">
        <v>9.5768435956049194E-3</v>
      </c>
      <c r="N19" s="170">
        <v>-1.9158948169521829E-2</v>
      </c>
      <c r="O19" s="170">
        <v>9.5768472499516855E-3</v>
      </c>
      <c r="P19" s="170">
        <v>-3.1608347983391762E-7</v>
      </c>
      <c r="Q19" s="170">
        <v>7.9905998728400709E-7</v>
      </c>
      <c r="R19" s="170">
        <v>-2.248171579094519E-7</v>
      </c>
      <c r="S19" s="170">
        <v>2.701612021092114E-7</v>
      </c>
      <c r="T19" s="170">
        <v>-1.6937856633200387E-7</v>
      </c>
      <c r="U19" s="170">
        <v>1.6984305555629191E-7</v>
      </c>
      <c r="V19" s="170">
        <v>-1.517407022665022E-7</v>
      </c>
      <c r="W19" s="170">
        <v>-8.8660286929356747E-10</v>
      </c>
      <c r="X19" s="170">
        <v>-1.0422426418716095E-9</v>
      </c>
      <c r="Y19" s="170">
        <v>-2.092581485913612E-9</v>
      </c>
      <c r="Z19" s="170">
        <v>-3.021534199177881E-9</v>
      </c>
      <c r="AA19" s="170">
        <v>-2.9268564301987338E-9</v>
      </c>
      <c r="AB19" s="170">
        <v>-6.2510070360532094E-10</v>
      </c>
      <c r="AC19" s="170">
        <v>7.1688670477861547E-9</v>
      </c>
      <c r="AD19" s="170">
        <v>2.7894233198022667E-8</v>
      </c>
      <c r="AE19" s="170">
        <v>7.7536448550053638E-8</v>
      </c>
      <c r="AF19" s="170">
        <v>1.8615053655090954E-7</v>
      </c>
      <c r="AG19" s="170">
        <v>3.869177761545409E-7</v>
      </c>
      <c r="AH19" s="170">
        <v>6.4804780474821317E-7</v>
      </c>
      <c r="AI19" s="170">
        <v>7.8408888778474878E-7</v>
      </c>
      <c r="AJ19" s="170">
        <v>6.4913451344597471E-7</v>
      </c>
      <c r="AK19" s="170">
        <v>3.8899763351487257E-7</v>
      </c>
      <c r="AL19" s="170">
        <v>1.890688413796414E-7</v>
      </c>
      <c r="AM19" s="170">
        <v>8.116592602147739E-8</v>
      </c>
      <c r="AN19" s="170">
        <v>3.2073700692484133E-8</v>
      </c>
      <c r="AO19" s="170">
        <v>1.2142780528604491E-8</v>
      </c>
      <c r="AP19" s="170">
        <v>5.3787550012232175E-9</v>
      </c>
      <c r="AQ19" s="170">
        <v>3.474014615170403E-9</v>
      </c>
      <c r="AR19" s="170">
        <v>-3.8843002157489133E-9</v>
      </c>
      <c r="AS19" s="170">
        <v>-4.0813440824728178E-9</v>
      </c>
      <c r="AT19" s="170">
        <v>-4.7156167294512587E-9</v>
      </c>
      <c r="AU19" s="170">
        <v>-5.6421305726829331E-9</v>
      </c>
      <c r="AV19" s="170">
        <v>-6.7858397935026524E-9</v>
      </c>
      <c r="AW19" s="170">
        <v>-7.8145607994420168E-9</v>
      </c>
      <c r="AX19" s="170">
        <v>-8.7308174553808987E-9</v>
      </c>
      <c r="AY19" s="170">
        <v>-8.8942952485679443E-9</v>
      </c>
      <c r="AZ19" s="170">
        <v>-8.3597644364836424E-9</v>
      </c>
      <c r="BA19" s="170">
        <v>-5.4805616232208925E-9</v>
      </c>
      <c r="BB19" s="170">
        <v>-2.3799989123864541E-10</v>
      </c>
      <c r="BC19" s="170">
        <v>1.5409263949973844E-8</v>
      </c>
      <c r="BD19" s="170">
        <v>2.1791360008025664E-7</v>
      </c>
      <c r="BE19" s="170">
        <v>1.6593866990525794E-8</v>
      </c>
      <c r="BF19" s="170">
        <v>1.5353845726217316E-9</v>
      </c>
      <c r="BG19" s="170">
        <v>-2.9107869430292657E-9</v>
      </c>
      <c r="BH19" s="170">
        <v>-5.4170263701852839E-9</v>
      </c>
      <c r="BI19" s="170">
        <v>-5.6905815924608312E-9</v>
      </c>
      <c r="BJ19" s="170">
        <v>-5.7830369297701638E-9</v>
      </c>
      <c r="BK19" s="170">
        <v>-5.3602480176494032E-9</v>
      </c>
      <c r="BL19" s="170">
        <v>-5.3865217669710788E-9</v>
      </c>
      <c r="BM19" s="170">
        <v>0</v>
      </c>
      <c r="BN19" s="170">
        <v>0</v>
      </c>
      <c r="BO19" s="170">
        <v>-9.1608260836002883E-9</v>
      </c>
      <c r="BP19" s="170">
        <v>-1.1763961421464605E-8</v>
      </c>
      <c r="BQ19" s="170">
        <v>-1.4623601423548443E-8</v>
      </c>
      <c r="BR19" s="170">
        <v>-1.7504581120406407E-8</v>
      </c>
      <c r="BS19" s="170">
        <v>-1.9979719191852576E-8</v>
      </c>
      <c r="BT19" s="170">
        <v>-2.1685661857651049E-8</v>
      </c>
      <c r="BU19" s="170">
        <v>-2.2103638649917827E-8</v>
      </c>
      <c r="BV19" s="170">
        <v>-2.074678832329169E-8</v>
      </c>
      <c r="BW19" s="170">
        <v>-1.7347554144473911E-8</v>
      </c>
      <c r="BX19" s="170">
        <v>-1.289228524653718E-8</v>
      </c>
      <c r="BY19" s="170">
        <v>-1.0004662205855351E-8</v>
      </c>
      <c r="BZ19" s="170">
        <v>-1.0532201729960255E-8</v>
      </c>
      <c r="CA19" s="170">
        <v>-1.2810778523538819E-8</v>
      </c>
      <c r="CB19" s="170">
        <v>-1.4384031422960832E-8</v>
      </c>
      <c r="CC19" s="170">
        <v>-1.4383550156723608E-8</v>
      </c>
      <c r="CD19" s="170">
        <v>-1.3218817309337391E-8</v>
      </c>
      <c r="CE19" s="170">
        <v>-1.1379087732492133E-8</v>
      </c>
      <c r="CF19" s="170">
        <v>0</v>
      </c>
      <c r="CG19" s="170">
        <v>0</v>
      </c>
      <c r="JE19" s="5"/>
      <c r="JF19" s="5"/>
      <c r="JG19" s="5"/>
      <c r="JH19" s="5"/>
      <c r="JI19" s="5"/>
      <c r="JJ19" s="5"/>
      <c r="JK19" s="5"/>
      <c r="JL19" s="5"/>
    </row>
    <row r="20" spans="1:272">
      <c r="A20" s="185">
        <v>13</v>
      </c>
      <c r="B20" s="170">
        <v>0</v>
      </c>
      <c r="C20" s="170">
        <v>0</v>
      </c>
      <c r="D20" s="170">
        <v>7.9014031177390909E-8</v>
      </c>
      <c r="E20" s="170">
        <v>-8.4353566659227852E-8</v>
      </c>
      <c r="F20" s="170">
        <v>9.4204161402462665E-8</v>
      </c>
      <c r="G20" s="170">
        <v>-1.0443578385743293E-7</v>
      </c>
      <c r="H20" s="170">
        <v>1.3338463326058875E-7</v>
      </c>
      <c r="I20" s="170">
        <v>-1.4379579494140681E-7</v>
      </c>
      <c r="J20" s="170">
        <v>2.5292545488452003E-7</v>
      </c>
      <c r="K20" s="170">
        <v>-2.1301223217544151E-7</v>
      </c>
      <c r="L20" s="170">
        <v>7.9776317037925247E-7</v>
      </c>
      <c r="M20" s="170">
        <v>-3.1467911634229933E-7</v>
      </c>
      <c r="N20" s="170">
        <v>9.5769250386750649E-3</v>
      </c>
      <c r="O20" s="170">
        <v>-1.9159157489284265E-2</v>
      </c>
      <c r="P20" s="170">
        <v>9.5769309057083807E-3</v>
      </c>
      <c r="Q20" s="170">
        <v>-3.2621364719677634E-7</v>
      </c>
      <c r="R20" s="170">
        <v>8.1624703753314897E-7</v>
      </c>
      <c r="S20" s="170">
        <v>-2.3931266323021706E-7</v>
      </c>
      <c r="T20" s="170">
        <v>2.9110319968904004E-7</v>
      </c>
      <c r="U20" s="170">
        <v>-1.9301536793816696E-7</v>
      </c>
      <c r="V20" s="170">
        <v>2.1216602842009474E-7</v>
      </c>
      <c r="W20" s="170">
        <v>-9.3924104709990899E-10</v>
      </c>
      <c r="X20" s="170">
        <v>-1.207960657143573E-9</v>
      </c>
      <c r="Y20" s="170">
        <v>-2.3268830425707814E-9</v>
      </c>
      <c r="Z20" s="170">
        <v>-3.712864566543636E-9</v>
      </c>
      <c r="AA20" s="170">
        <v>-4.4513154352061859E-9</v>
      </c>
      <c r="AB20" s="170">
        <v>-4.4776151128717213E-9</v>
      </c>
      <c r="AC20" s="170">
        <v>-1.9265471522196416E-9</v>
      </c>
      <c r="AD20" s="170">
        <v>6.0424593698696348E-9</v>
      </c>
      <c r="AE20" s="170">
        <v>2.7333988473472976E-8</v>
      </c>
      <c r="AF20" s="170">
        <v>7.7673218283377579E-8</v>
      </c>
      <c r="AG20" s="170">
        <v>1.8773043437668994E-7</v>
      </c>
      <c r="AH20" s="170">
        <v>3.9061658419013532E-7</v>
      </c>
      <c r="AI20" s="170">
        <v>6.5457087587492105E-7</v>
      </c>
      <c r="AJ20" s="170">
        <v>7.9206543974014808E-7</v>
      </c>
      <c r="AK20" s="170">
        <v>6.5621118355043099E-7</v>
      </c>
      <c r="AL20" s="170">
        <v>3.9380376863968865E-7</v>
      </c>
      <c r="AM20" s="170">
        <v>1.9240446304733627E-7</v>
      </c>
      <c r="AN20" s="170">
        <v>8.3702115644483108E-8</v>
      </c>
      <c r="AO20" s="170">
        <v>3.5160398865487062E-8</v>
      </c>
      <c r="AP20" s="170">
        <v>1.6261186231288039E-8</v>
      </c>
      <c r="AQ20" s="170">
        <v>1.131784570490552E-8</v>
      </c>
      <c r="AR20" s="170">
        <v>-3.8852062214948715E-9</v>
      </c>
      <c r="AS20" s="170">
        <v>-4.0982183778671001E-9</v>
      </c>
      <c r="AT20" s="170">
        <v>-4.7183881389103668E-9</v>
      </c>
      <c r="AU20" s="170">
        <v>-5.7069076147091405E-9</v>
      </c>
      <c r="AV20" s="170">
        <v>-6.8289299574994853E-9</v>
      </c>
      <c r="AW20" s="170">
        <v>-8.04979570622311E-9</v>
      </c>
      <c r="AX20" s="170">
        <v>-9.0148746265051645E-9</v>
      </c>
      <c r="AY20" s="170">
        <v>-9.7847142974234692E-9</v>
      </c>
      <c r="AZ20" s="170">
        <v>-9.6965886604307404E-9</v>
      </c>
      <c r="BA20" s="170">
        <v>-8.8852320959093662E-9</v>
      </c>
      <c r="BB20" s="170">
        <v>-5.6486603790780653E-9</v>
      </c>
      <c r="BC20" s="170">
        <v>-7.6255964391220318E-11</v>
      </c>
      <c r="BD20" s="170">
        <v>1.6069866837419442E-8</v>
      </c>
      <c r="BE20" s="170">
        <v>2.2059421563622078E-7</v>
      </c>
      <c r="BF20" s="170">
        <v>1.7586508487376219E-8</v>
      </c>
      <c r="BG20" s="170">
        <v>2.5955923186714579E-9</v>
      </c>
      <c r="BH20" s="170">
        <v>-1.8322743142472125E-9</v>
      </c>
      <c r="BI20" s="170">
        <v>-4.3632786814493352E-9</v>
      </c>
      <c r="BJ20" s="170">
        <v>-4.7533859966851765E-9</v>
      </c>
      <c r="BK20" s="170">
        <v>-5.0663829812169254E-9</v>
      </c>
      <c r="BL20" s="170">
        <v>-4.8603152643241317E-9</v>
      </c>
      <c r="BM20" s="170">
        <v>0</v>
      </c>
      <c r="BN20" s="170">
        <v>0</v>
      </c>
      <c r="BO20" s="170">
        <v>-9.1790484003684076E-9</v>
      </c>
      <c r="BP20" s="170">
        <v>-1.1803242918525646E-8</v>
      </c>
      <c r="BQ20" s="170">
        <v>-1.4706988121599186E-8</v>
      </c>
      <c r="BR20" s="170">
        <v>-1.7682468485562685E-8</v>
      </c>
      <c r="BS20" s="170">
        <v>-2.0348960146857917E-8</v>
      </c>
      <c r="BT20" s="170">
        <v>-2.2432703932331846E-8</v>
      </c>
      <c r="BU20" s="170">
        <v>-2.3540174931900256E-8</v>
      </c>
      <c r="BV20" s="170">
        <v>-2.3289349799193439E-8</v>
      </c>
      <c r="BW20" s="170">
        <v>-2.1176162359825137E-8</v>
      </c>
      <c r="BX20" s="170">
        <v>-1.7048405877383986E-8</v>
      </c>
      <c r="BY20" s="170">
        <v>-1.1876556613139541E-8</v>
      </c>
      <c r="BZ20" s="170">
        <v>-8.4056893861220728E-9</v>
      </c>
      <c r="CA20" s="170">
        <v>-8.4484545690926412E-9</v>
      </c>
      <c r="CB20" s="170">
        <v>-1.0415792503999895E-8</v>
      </c>
      <c r="CC20" s="170">
        <v>-1.1755003526460596E-8</v>
      </c>
      <c r="CD20" s="170">
        <v>-1.1723761014161901E-8</v>
      </c>
      <c r="CE20" s="170">
        <v>-1.0573036367782099E-8</v>
      </c>
      <c r="CF20" s="170">
        <v>0</v>
      </c>
      <c r="CG20" s="170">
        <v>0</v>
      </c>
      <c r="JE20" s="5"/>
      <c r="JF20" s="5"/>
      <c r="JG20" s="5"/>
      <c r="JH20" s="5"/>
      <c r="JI20" s="5"/>
      <c r="JJ20" s="5"/>
      <c r="JK20" s="5"/>
      <c r="JL20" s="5"/>
    </row>
    <row r="21" spans="1:272">
      <c r="A21" s="185">
        <v>14</v>
      </c>
      <c r="B21" s="170">
        <v>0</v>
      </c>
      <c r="C21" s="170">
        <v>0</v>
      </c>
      <c r="D21" s="170">
        <v>-7.2002044050880964E-8</v>
      </c>
      <c r="E21" s="170">
        <v>7.6065450674540436E-8</v>
      </c>
      <c r="F21" s="170">
        <v>-8.2462450367830415E-8</v>
      </c>
      <c r="G21" s="170">
        <v>9.2993116627530938E-8</v>
      </c>
      <c r="H21" s="170">
        <v>-1.041277172696225E-7</v>
      </c>
      <c r="I21" s="170">
        <v>1.3367570916510108E-7</v>
      </c>
      <c r="J21" s="170">
        <v>-1.4497585644580865E-7</v>
      </c>
      <c r="K21" s="170">
        <v>2.5495268262938887E-7</v>
      </c>
      <c r="L21" s="170">
        <v>-2.158858397209791E-7</v>
      </c>
      <c r="M21" s="170">
        <v>8.0302185343831684E-7</v>
      </c>
      <c r="N21" s="170">
        <v>-3.1979475616791997E-7</v>
      </c>
      <c r="O21" s="170">
        <v>9.5769539422693832E-3</v>
      </c>
      <c r="P21" s="170">
        <v>-1.9159225532394162E-2</v>
      </c>
      <c r="Q21" s="170">
        <v>9.5769637638319794E-3</v>
      </c>
      <c r="R21" s="170">
        <v>-3.3957059592873463E-7</v>
      </c>
      <c r="S21" s="170">
        <v>8.3693135436587123E-7</v>
      </c>
      <c r="T21" s="170">
        <v>-2.6208403381432603E-7</v>
      </c>
      <c r="U21" s="170">
        <v>3.3275265501471159E-7</v>
      </c>
      <c r="V21" s="170">
        <v>-2.3347276437044674E-7</v>
      </c>
      <c r="W21" s="170">
        <v>-1.0111608771834089E-9</v>
      </c>
      <c r="X21" s="170">
        <v>-1.2265451122209919E-9</v>
      </c>
      <c r="Y21" s="170">
        <v>-2.4769032809779232E-9</v>
      </c>
      <c r="Z21" s="170">
        <v>-3.9460024185209728E-9</v>
      </c>
      <c r="AA21" s="170">
        <v>-5.1481841019904364E-9</v>
      </c>
      <c r="AB21" s="170">
        <v>-6.0235213153238016E-9</v>
      </c>
      <c r="AC21" s="170">
        <v>-5.8316545527595775E-9</v>
      </c>
      <c r="AD21" s="170">
        <v>-3.180777287349011E-9</v>
      </c>
      <c r="AE21" s="170">
        <v>5.1755484642538823E-9</v>
      </c>
      <c r="AF21" s="170">
        <v>2.6757015226275039E-8</v>
      </c>
      <c r="AG21" s="170">
        <v>7.7666627912549966E-8</v>
      </c>
      <c r="AH21" s="170">
        <v>1.8828950927125332E-7</v>
      </c>
      <c r="AI21" s="170">
        <v>3.9214607178172371E-7</v>
      </c>
      <c r="AJ21" s="170">
        <v>6.5703663263035188E-7</v>
      </c>
      <c r="AK21" s="170">
        <v>7.9526874946211774E-7</v>
      </c>
      <c r="AL21" s="170">
        <v>6.5923381877054803E-7</v>
      </c>
      <c r="AM21" s="170">
        <v>3.9661407193836433E-7</v>
      </c>
      <c r="AN21" s="170">
        <v>1.952093867211628E-7</v>
      </c>
      <c r="AO21" s="170">
        <v>8.7992618027948226E-8</v>
      </c>
      <c r="AP21" s="170">
        <v>4.2454295461598151E-8</v>
      </c>
      <c r="AQ21" s="170">
        <v>2.9902340128502456E-8</v>
      </c>
      <c r="AR21" s="170">
        <v>-3.893247443703641E-9</v>
      </c>
      <c r="AS21" s="170">
        <v>-4.0969969360249805E-9</v>
      </c>
      <c r="AT21" s="170">
        <v>-4.7398383631281293E-9</v>
      </c>
      <c r="AU21" s="170">
        <v>-5.7027451314441705E-9</v>
      </c>
      <c r="AV21" s="170">
        <v>-6.9016667543012598E-9</v>
      </c>
      <c r="AW21" s="170">
        <v>-8.0852960506305451E-9</v>
      </c>
      <c r="AX21" s="170">
        <v>-9.2630365057144764E-9</v>
      </c>
      <c r="AY21" s="170">
        <v>-1.0062629709588279E-8</v>
      </c>
      <c r="AZ21" s="170">
        <v>-1.0613945961023707E-8</v>
      </c>
      <c r="BA21" s="170">
        <v>-1.0228973694046396E-8</v>
      </c>
      <c r="BB21" s="170">
        <v>-9.128633199357298E-9</v>
      </c>
      <c r="BC21" s="170">
        <v>-5.5533550162569851E-9</v>
      </c>
      <c r="BD21" s="170">
        <v>2.9277379481650121E-10</v>
      </c>
      <c r="BE21" s="170">
        <v>1.6808264364557798E-8</v>
      </c>
      <c r="BF21" s="170">
        <v>2.2199397370191482E-7</v>
      </c>
      <c r="BG21" s="170">
        <v>1.8561270600668786E-8</v>
      </c>
      <c r="BH21" s="170">
        <v>3.6719358558734406E-9</v>
      </c>
      <c r="BI21" s="170">
        <v>-7.6249252767267588E-10</v>
      </c>
      <c r="BJ21" s="170">
        <v>-3.3735021802880588E-9</v>
      </c>
      <c r="BK21" s="170">
        <v>-3.8781261531229473E-9</v>
      </c>
      <c r="BL21" s="170">
        <v>-4.3091666096550433E-9</v>
      </c>
      <c r="BM21" s="170">
        <v>0</v>
      </c>
      <c r="BN21" s="170">
        <v>0</v>
      </c>
      <c r="BO21" s="170">
        <v>-9.1877591809372641E-9</v>
      </c>
      <c r="BP21" s="170">
        <v>-1.1821172645517641E-8</v>
      </c>
      <c r="BQ21" s="170">
        <v>-1.4746616691235798E-8</v>
      </c>
      <c r="BR21" s="170">
        <v>-1.7767057747438282E-8</v>
      </c>
      <c r="BS21" s="170">
        <v>-2.052959933566853E-8</v>
      </c>
      <c r="BT21" s="170">
        <v>-2.2807804396399937E-8</v>
      </c>
      <c r="BU21" s="170">
        <v>-2.4299231364138818E-8</v>
      </c>
      <c r="BV21" s="170">
        <v>-2.4749537227096278E-8</v>
      </c>
      <c r="BW21" s="170">
        <v>-2.3762192661344856E-8</v>
      </c>
      <c r="BX21" s="170">
        <v>-2.0948434069257883E-8</v>
      </c>
      <c r="BY21" s="170">
        <v>-1.6129246150234572E-8</v>
      </c>
      <c r="BZ21" s="170">
        <v>-1.0376969840360162E-8</v>
      </c>
      <c r="CA21" s="170">
        <v>-6.397370914148496E-9</v>
      </c>
      <c r="CB21" s="170">
        <v>-6.0965197944101855E-9</v>
      </c>
      <c r="CC21" s="170">
        <v>-7.8013471063243066E-9</v>
      </c>
      <c r="CD21" s="170">
        <v>-9.079517402485672E-9</v>
      </c>
      <c r="CE21" s="170">
        <v>-9.0201736129139435E-9</v>
      </c>
      <c r="CF21" s="170">
        <v>0</v>
      </c>
      <c r="CG21" s="170">
        <v>0</v>
      </c>
      <c r="JE21" s="5"/>
      <c r="JF21" s="5"/>
      <c r="JG21" s="5"/>
      <c r="JH21" s="5"/>
      <c r="JI21" s="5"/>
      <c r="JJ21" s="5"/>
      <c r="JK21" s="5"/>
      <c r="JL21" s="5"/>
    </row>
    <row r="22" spans="1:272">
      <c r="A22" s="185">
        <v>15</v>
      </c>
      <c r="B22" s="170">
        <v>0</v>
      </c>
      <c r="C22" s="170">
        <v>0</v>
      </c>
      <c r="D22" s="170">
        <v>6.6061373245060662E-8</v>
      </c>
      <c r="E22" s="170">
        <v>-6.9632450492878217E-8</v>
      </c>
      <c r="F22" s="170">
        <v>7.4345369305590863E-8</v>
      </c>
      <c r="G22" s="170">
        <v>-8.1581063623044201E-8</v>
      </c>
      <c r="H22" s="170">
        <v>9.2601125137861733E-8</v>
      </c>
      <c r="I22" s="170">
        <v>-1.0455268151589347E-7</v>
      </c>
      <c r="J22" s="170">
        <v>1.3453710266921051E-7</v>
      </c>
      <c r="K22" s="170">
        <v>-1.4677166789518491E-7</v>
      </c>
      <c r="L22" s="170">
        <v>2.5711304510592934E-7</v>
      </c>
      <c r="M22" s="170">
        <v>-2.1941293896845099E-7</v>
      </c>
      <c r="N22" s="170">
        <v>8.0580684750286391E-7</v>
      </c>
      <c r="O22" s="170">
        <v>-3.2597419452689697E-7</v>
      </c>
      <c r="P22" s="170">
        <v>9.5769341219231752E-3</v>
      </c>
      <c r="Q22" s="170">
        <v>-1.915916004421676E-2</v>
      </c>
      <c r="R22" s="170">
        <v>9.5769522420573842E-3</v>
      </c>
      <c r="S22" s="170">
        <v>-3.6044556814608448E-7</v>
      </c>
      <c r="T22" s="170">
        <v>8.7473934525599979E-7</v>
      </c>
      <c r="U22" s="170">
        <v>-3.0096736961233268E-7</v>
      </c>
      <c r="V22" s="170">
        <v>4.5123446453274274E-7</v>
      </c>
      <c r="W22" s="170">
        <v>-9.947880799139738E-10</v>
      </c>
      <c r="X22" s="170">
        <v>-1.2808520485323301E-9</v>
      </c>
      <c r="Y22" s="170">
        <v>-2.4910615407662171E-9</v>
      </c>
      <c r="Z22" s="170">
        <v>-4.0929938864335154E-9</v>
      </c>
      <c r="AA22" s="170">
        <v>-5.3829989280863062E-9</v>
      </c>
      <c r="AB22" s="170">
        <v>-6.724161798033947E-9</v>
      </c>
      <c r="AC22" s="170">
        <v>-7.3888976508656069E-9</v>
      </c>
      <c r="AD22" s="170">
        <v>-7.1134526953598304E-9</v>
      </c>
      <c r="AE22" s="170">
        <v>-4.1134568430813185E-9</v>
      </c>
      <c r="AF22" s="170">
        <v>4.4390068640715968E-9</v>
      </c>
      <c r="AG22" s="170">
        <v>2.6377856185509116E-8</v>
      </c>
      <c r="AH22" s="170">
        <v>7.737645534800616E-8</v>
      </c>
      <c r="AI22" s="170">
        <v>1.8805088392105195E-7</v>
      </c>
      <c r="AJ22" s="170">
        <v>3.9144759090290432E-7</v>
      </c>
      <c r="AK22" s="170">
        <v>6.5585785947140948E-7</v>
      </c>
      <c r="AL22" s="170">
        <v>7.9392266974059362E-7</v>
      </c>
      <c r="AM22" s="170">
        <v>6.5917972494997128E-7</v>
      </c>
      <c r="AN22" s="170">
        <v>3.9877386044212361E-7</v>
      </c>
      <c r="AO22" s="170">
        <v>2.0174431988697188E-7</v>
      </c>
      <c r="AP22" s="170">
        <v>1.0250250053340506E-7</v>
      </c>
      <c r="AQ22" s="170">
        <v>7.4105695977279371E-8</v>
      </c>
      <c r="AR22" s="170">
        <v>-3.8902604930916612E-9</v>
      </c>
      <c r="AS22" s="170">
        <v>-4.1042098532323933E-9</v>
      </c>
      <c r="AT22" s="170">
        <v>-4.7316851435574611E-9</v>
      </c>
      <c r="AU22" s="170">
        <v>-5.7311651862016413E-9</v>
      </c>
      <c r="AV22" s="170">
        <v>-6.8895187205067417E-9</v>
      </c>
      <c r="AW22" s="170">
        <v>-8.1672937440252974E-9</v>
      </c>
      <c r="AX22" s="170">
        <v>-9.2891538795861146E-9</v>
      </c>
      <c r="AY22" s="170">
        <v>-1.0323905676648385E-8</v>
      </c>
      <c r="AZ22" s="170">
        <v>-1.0881904775293254E-8</v>
      </c>
      <c r="BA22" s="170">
        <v>-1.1169362721479399E-8</v>
      </c>
      <c r="BB22" s="170">
        <v>-1.0467737399461066E-8</v>
      </c>
      <c r="BC22" s="170">
        <v>-9.0880288465287814E-9</v>
      </c>
      <c r="BD22" s="170">
        <v>-5.2101011669320629E-9</v>
      </c>
      <c r="BE22" s="170">
        <v>8.4188662347782972E-10</v>
      </c>
      <c r="BF22" s="170">
        <v>1.7589776523706729E-8</v>
      </c>
      <c r="BG22" s="170">
        <v>2.221303402227378E-7</v>
      </c>
      <c r="BH22" s="170">
        <v>1.9496250811252725E-8</v>
      </c>
      <c r="BI22" s="170">
        <v>4.747581929023036E-9</v>
      </c>
      <c r="BJ22" s="170">
        <v>3.5035734222020793E-10</v>
      </c>
      <c r="BK22" s="170">
        <v>-2.2541633707876376E-9</v>
      </c>
      <c r="BL22" s="170">
        <v>-2.4747882149363037E-9</v>
      </c>
      <c r="BM22" s="170">
        <v>0</v>
      </c>
      <c r="BN22" s="170">
        <v>0</v>
      </c>
      <c r="BO22" s="170">
        <v>-9.1914220002154259E-9</v>
      </c>
      <c r="BP22" s="170">
        <v>-1.182969095690324E-8</v>
      </c>
      <c r="BQ22" s="170">
        <v>-1.4764590154697791E-8</v>
      </c>
      <c r="BR22" s="170">
        <v>-1.780697904831399E-8</v>
      </c>
      <c r="BS22" s="170">
        <v>-2.0614907644261978E-8</v>
      </c>
      <c r="BT22" s="170">
        <v>-2.2990032724758533E-8</v>
      </c>
      <c r="BU22" s="170">
        <v>-2.4677679714102963E-8</v>
      </c>
      <c r="BV22" s="170">
        <v>-2.5515535920789753E-8</v>
      </c>
      <c r="BW22" s="170">
        <v>-2.5236125664243507E-8</v>
      </c>
      <c r="BX22" s="170">
        <v>-2.3560364168585686E-8</v>
      </c>
      <c r="BY22" s="170">
        <v>-2.0073232751958917E-8</v>
      </c>
      <c r="BZ22" s="170">
        <v>-1.4694498828150669E-8</v>
      </c>
      <c r="CA22" s="170">
        <v>-8.4464222093020965E-9</v>
      </c>
      <c r="CB22" s="170">
        <v>-4.1185624647062942E-9</v>
      </c>
      <c r="CC22" s="170">
        <v>-3.526117981871939E-9</v>
      </c>
      <c r="CD22" s="170">
        <v>-5.1121017480083591E-9</v>
      </c>
      <c r="CE22" s="170">
        <v>-6.2699742376367618E-9</v>
      </c>
      <c r="CF22" s="170">
        <v>0</v>
      </c>
      <c r="CG22" s="170">
        <v>0</v>
      </c>
      <c r="JE22" s="5"/>
      <c r="JF22" s="5"/>
      <c r="JG22" s="5"/>
      <c r="JH22" s="5"/>
      <c r="JI22" s="5"/>
      <c r="JJ22" s="5"/>
      <c r="JK22" s="5"/>
      <c r="JL22" s="5"/>
    </row>
    <row r="23" spans="1:272">
      <c r="A23" s="185">
        <v>16</v>
      </c>
      <c r="B23" s="170">
        <v>0</v>
      </c>
      <c r="C23" s="170">
        <v>0</v>
      </c>
      <c r="D23" s="170">
        <v>-6.1777357314709913E-8</v>
      </c>
      <c r="E23" s="170">
        <v>6.40350271282906E-8</v>
      </c>
      <c r="F23" s="170">
        <v>-6.8414217977956566E-8</v>
      </c>
      <c r="G23" s="170">
        <v>7.3617646905836811E-8</v>
      </c>
      <c r="H23" s="170">
        <v>-8.1627603441972114E-8</v>
      </c>
      <c r="I23" s="170">
        <v>9.3085948390400305E-8</v>
      </c>
      <c r="J23" s="170">
        <v>-1.0590077375198512E-7</v>
      </c>
      <c r="K23" s="170">
        <v>1.3633687909241333E-7</v>
      </c>
      <c r="L23" s="170">
        <v>-1.4971620589320624E-7</v>
      </c>
      <c r="M23" s="170">
        <v>2.6029479431439601E-7</v>
      </c>
      <c r="N23" s="170">
        <v>-2.2471075655999995E-7</v>
      </c>
      <c r="O23" s="170">
        <v>8.0832861430305419E-7</v>
      </c>
      <c r="P23" s="170">
        <v>-3.3546023443580011E-7</v>
      </c>
      <c r="Q23" s="170">
        <v>9.5768761229914779E-3</v>
      </c>
      <c r="R23" s="170">
        <v>-1.915898197053692E-2</v>
      </c>
      <c r="S23" s="170">
        <v>9.5769159654108052E-3</v>
      </c>
      <c r="T23" s="170">
        <v>-3.9666062504107151E-7</v>
      </c>
      <c r="U23" s="170">
        <v>9.8550058175117213E-7</v>
      </c>
      <c r="V23" s="170">
        <v>-3.6593170267525062E-7</v>
      </c>
      <c r="W23" s="170">
        <v>-1.0310376701439927E-9</v>
      </c>
      <c r="X23" s="170">
        <v>-1.2598468820744057E-9</v>
      </c>
      <c r="Y23" s="170">
        <v>-2.5413451458009758E-9</v>
      </c>
      <c r="Z23" s="170">
        <v>-4.1070821917959513E-9</v>
      </c>
      <c r="AA23" s="170">
        <v>-5.528890869665847E-9</v>
      </c>
      <c r="AB23" s="170">
        <v>-6.9592290496987184E-9</v>
      </c>
      <c r="AC23" s="170">
        <v>-8.089510667950526E-9</v>
      </c>
      <c r="AD23" s="170">
        <v>-8.670755726187521E-9</v>
      </c>
      <c r="AE23" s="170">
        <v>-8.0472981361626786E-9</v>
      </c>
      <c r="AF23" s="170">
        <v>-4.8508189238091218E-9</v>
      </c>
      <c r="AG23" s="170">
        <v>4.0539959281945585E-9</v>
      </c>
      <c r="AH23" s="170">
        <v>2.6072928143114794E-8</v>
      </c>
      <c r="AI23" s="170">
        <v>7.7068049912254171E-8</v>
      </c>
      <c r="AJ23" s="170">
        <v>1.8706568599584585E-7</v>
      </c>
      <c r="AK23" s="170">
        <v>3.8921918610337566E-7</v>
      </c>
      <c r="AL23" s="170">
        <v>6.5192171739062741E-7</v>
      </c>
      <c r="AM23" s="170">
        <v>7.9032434048903709E-7</v>
      </c>
      <c r="AN23" s="170">
        <v>6.5994529577064149E-7</v>
      </c>
      <c r="AO23" s="170">
        <v>4.0993060501473672E-7</v>
      </c>
      <c r="AP23" s="170">
        <v>2.3267649819026434E-7</v>
      </c>
      <c r="AQ23" s="170">
        <v>1.7443657527323566E-7</v>
      </c>
      <c r="AR23" s="170">
        <v>-3.8959754731420024E-9</v>
      </c>
      <c r="AS23" s="170">
        <v>-4.0993059184437643E-9</v>
      </c>
      <c r="AT23" s="170">
        <v>-4.7454421498778436E-9</v>
      </c>
      <c r="AU23" s="170">
        <v>-5.715358291522294E-9</v>
      </c>
      <c r="AV23" s="170">
        <v>-6.9262153471265998E-9</v>
      </c>
      <c r="AW23" s="170">
        <v>-8.1459987597031804E-9</v>
      </c>
      <c r="AX23" s="170">
        <v>-9.3813088087595802E-9</v>
      </c>
      <c r="AY23" s="170">
        <v>-1.0338870429524798E-8</v>
      </c>
      <c r="AZ23" s="170">
        <v>-1.1156241023986251E-8</v>
      </c>
      <c r="BA23" s="170">
        <v>-1.142332648156928E-8</v>
      </c>
      <c r="BB23" s="170">
        <v>-1.1426695380338512E-8</v>
      </c>
      <c r="BC23" s="170">
        <v>-1.0409633369557554E-8</v>
      </c>
      <c r="BD23" s="170">
        <v>-8.7762849496067014E-9</v>
      </c>
      <c r="BE23" s="170">
        <v>-4.6402358349088081E-9</v>
      </c>
      <c r="BF23" s="170">
        <v>1.549524844366042E-9</v>
      </c>
      <c r="BG23" s="170">
        <v>1.8408395910653346E-8</v>
      </c>
      <c r="BH23" s="170">
        <v>2.2116632862219095E-7</v>
      </c>
      <c r="BI23" s="170">
        <v>2.0492363476668204E-8</v>
      </c>
      <c r="BJ23" s="170">
        <v>6.0348985366425823E-9</v>
      </c>
      <c r="BK23" s="170">
        <v>2.0661031011907016E-9</v>
      </c>
      <c r="BL23" s="170">
        <v>1.8801299082329363E-10</v>
      </c>
      <c r="BM23" s="170">
        <v>0</v>
      </c>
      <c r="BN23" s="170">
        <v>0</v>
      </c>
      <c r="BO23" s="170">
        <v>-9.1933327040798402E-9</v>
      </c>
      <c r="BP23" s="170">
        <v>-1.1833245987299737E-8</v>
      </c>
      <c r="BQ23" s="170">
        <v>-1.4773067768363572E-8</v>
      </c>
      <c r="BR23" s="170">
        <v>-1.7824956811481666E-8</v>
      </c>
      <c r="BS23" s="170">
        <v>-2.065487858970315E-8</v>
      </c>
      <c r="BT23" s="170">
        <v>-2.3075461080227643E-8</v>
      </c>
      <c r="BU23" s="170">
        <v>-2.4860187025505925E-8</v>
      </c>
      <c r="BV23" s="170">
        <v>-2.5894579286537233E-8</v>
      </c>
      <c r="BW23" s="170">
        <v>-2.6003406486322817E-8</v>
      </c>
      <c r="BX23" s="170">
        <v>-2.503698980811009E-8</v>
      </c>
      <c r="BY23" s="170">
        <v>-2.269062652249555E-8</v>
      </c>
      <c r="BZ23" s="170">
        <v>-1.8649439491336286E-8</v>
      </c>
      <c r="CA23" s="170">
        <v>-1.2784132226733084E-8</v>
      </c>
      <c r="CB23" s="170">
        <v>-6.1991005775072291E-9</v>
      </c>
      <c r="CC23" s="170">
        <v>-1.5718956778261769E-9</v>
      </c>
      <c r="CD23" s="170">
        <v>-7.9146899814026394E-10</v>
      </c>
      <c r="CE23" s="170">
        <v>-2.0944203574284554E-9</v>
      </c>
      <c r="CF23" s="170">
        <v>0</v>
      </c>
      <c r="CG23" s="170">
        <v>0</v>
      </c>
      <c r="JE23" s="5"/>
      <c r="JF23" s="5"/>
      <c r="JG23" s="5"/>
      <c r="JH23" s="5"/>
      <c r="JI23" s="5"/>
      <c r="JJ23" s="5"/>
      <c r="JK23" s="5"/>
      <c r="JL23" s="5"/>
    </row>
    <row r="24" spans="1:272">
      <c r="A24" s="185">
        <v>17</v>
      </c>
      <c r="B24" s="170">
        <v>0</v>
      </c>
      <c r="C24" s="170">
        <v>0</v>
      </c>
      <c r="D24" s="170">
        <v>5.7802797630021819E-8</v>
      </c>
      <c r="E24" s="170">
        <v>-6.0384415023511295E-8</v>
      </c>
      <c r="F24" s="170">
        <v>6.3152506661918944E-8</v>
      </c>
      <c r="G24" s="170">
        <v>-6.8290577848624377E-8</v>
      </c>
      <c r="H24" s="170">
        <v>7.3966514467357973E-8</v>
      </c>
      <c r="I24" s="170">
        <v>-8.2825285283014464E-8</v>
      </c>
      <c r="J24" s="170">
        <v>9.4842495637306761E-8</v>
      </c>
      <c r="K24" s="170">
        <v>-1.0874368347403317E-7</v>
      </c>
      <c r="L24" s="170">
        <v>1.3996402652286675E-7</v>
      </c>
      <c r="M24" s="170">
        <v>-1.5497127602164401E-7</v>
      </c>
      <c r="N24" s="170">
        <v>2.6648384408986359E-7</v>
      </c>
      <c r="O24" s="170">
        <v>-2.340845006625027E-7</v>
      </c>
      <c r="P24" s="170">
        <v>8.1593513221639411E-7</v>
      </c>
      <c r="Q24" s="170">
        <v>-3.5277223365357211E-7</v>
      </c>
      <c r="R24" s="170">
        <v>9.5768065710348602E-3</v>
      </c>
      <c r="S24" s="170">
        <v>-1.9158734608231431E-2</v>
      </c>
      <c r="T24" s="170">
        <v>9.5769229928344499E-3</v>
      </c>
      <c r="U24" s="170">
        <v>-4.5832815185384952E-7</v>
      </c>
      <c r="V24" s="170">
        <v>1.5042278154686224E-6</v>
      </c>
      <c r="W24" s="170">
        <v>-1.0054954852810544E-9</v>
      </c>
      <c r="X24" s="170">
        <v>-1.2919102311882995E-9</v>
      </c>
      <c r="Y24" s="170">
        <v>-2.5203082499631857E-9</v>
      </c>
      <c r="Z24" s="170">
        <v>-4.1559789762199512E-9</v>
      </c>
      <c r="AA24" s="170">
        <v>-5.5429420806789487E-9</v>
      </c>
      <c r="AB24" s="170">
        <v>-7.103987238878605E-9</v>
      </c>
      <c r="AC24" s="170">
        <v>-8.3223987543549708E-9</v>
      </c>
      <c r="AD24" s="170">
        <v>-9.3666851177782663E-9</v>
      </c>
      <c r="AE24" s="170">
        <v>-9.5916183991348037E-9</v>
      </c>
      <c r="AF24" s="170">
        <v>-8.7559094368566767E-9</v>
      </c>
      <c r="AG24" s="170">
        <v>-5.1623701502543761E-9</v>
      </c>
      <c r="AH24" s="170">
        <v>3.9185729164842552E-9</v>
      </c>
      <c r="AI24" s="170">
        <v>2.6163637491139324E-8</v>
      </c>
      <c r="AJ24" s="170">
        <v>7.693327686377589E-8</v>
      </c>
      <c r="AK24" s="170">
        <v>1.8641273651591979E-7</v>
      </c>
      <c r="AL24" s="170">
        <v>3.8736505404911516E-7</v>
      </c>
      <c r="AM24" s="170">
        <v>6.5010637750851801E-7</v>
      </c>
      <c r="AN24" s="170">
        <v>7.9421494638779133E-7</v>
      </c>
      <c r="AO24" s="170">
        <v>6.838069801164209E-7</v>
      </c>
      <c r="AP24" s="170">
        <v>4.7770359362187074E-7</v>
      </c>
      <c r="AQ24" s="170">
        <v>3.876465812963927E-7</v>
      </c>
      <c r="AR24" s="170">
        <v>-3.8900127275316937E-9</v>
      </c>
      <c r="AS24" s="170">
        <v>-4.1066282315927827E-9</v>
      </c>
      <c r="AT24" s="170">
        <v>-4.7333930733823185E-9</v>
      </c>
      <c r="AU24" s="170">
        <v>-5.7367888153791595E-9</v>
      </c>
      <c r="AV24" s="170">
        <v>-6.9018864687524282E-9</v>
      </c>
      <c r="AW24" s="170">
        <v>-8.1918697036245777E-9</v>
      </c>
      <c r="AX24" s="170">
        <v>-9.3497553638051232E-9</v>
      </c>
      <c r="AY24" s="170">
        <v>-1.0441910154828014E-8</v>
      </c>
      <c r="AZ24" s="170">
        <v>-1.1158078258328709E-8</v>
      </c>
      <c r="BA24" s="170">
        <v>-1.1710425789108014E-8</v>
      </c>
      <c r="BB24" s="170">
        <v>-1.1661511723539E-8</v>
      </c>
      <c r="BC24" s="170">
        <v>-1.1381304708687432E-8</v>
      </c>
      <c r="BD24" s="170">
        <v>-1.0062652807317859E-8</v>
      </c>
      <c r="BE24" s="170">
        <v>-8.2068220485491275E-9</v>
      </c>
      <c r="BF24" s="170">
        <v>-3.844242098321939E-9</v>
      </c>
      <c r="BG24" s="170">
        <v>2.448724955312877E-9</v>
      </c>
      <c r="BH24" s="170">
        <v>1.9388886231442329E-8</v>
      </c>
      <c r="BI24" s="170">
        <v>2.196942146563118E-7</v>
      </c>
      <c r="BJ24" s="170">
        <v>2.2162989405298354E-8</v>
      </c>
      <c r="BK24" s="170">
        <v>8.6957567761674996E-9</v>
      </c>
      <c r="BL24" s="170">
        <v>6.9156575934247518E-9</v>
      </c>
      <c r="BM24" s="170">
        <v>0</v>
      </c>
      <c r="BN24" s="170">
        <v>0</v>
      </c>
      <c r="BO24" s="170">
        <v>-9.1939238945412598E-9</v>
      </c>
      <c r="BP24" s="170">
        <v>-1.183509195767108E-8</v>
      </c>
      <c r="BQ24" s="170">
        <v>-1.4776573632549263E-8</v>
      </c>
      <c r="BR24" s="170">
        <v>-1.7833365239928302E-8</v>
      </c>
      <c r="BS24" s="170">
        <v>-2.0672713991820187E-8</v>
      </c>
      <c r="BT24" s="170">
        <v>-2.3115136669242104E-8</v>
      </c>
      <c r="BU24" s="170">
        <v>-2.4944954771672196E-8</v>
      </c>
      <c r="BV24" s="170">
        <v>-2.6075687557354513E-8</v>
      </c>
      <c r="BW24" s="170">
        <v>-2.6379436963648441E-8</v>
      </c>
      <c r="BX24" s="170">
        <v>-2.5798050841812842E-8</v>
      </c>
      <c r="BY24" s="170">
        <v>-2.4154609637222997E-8</v>
      </c>
      <c r="BZ24" s="170">
        <v>-2.1242712486341584E-8</v>
      </c>
      <c r="CA24" s="170">
        <v>-1.6696041847613293E-8</v>
      </c>
      <c r="CB24" s="170">
        <v>-1.0468564170402746E-8</v>
      </c>
      <c r="CC24" s="170">
        <v>-3.5457387982003861E-9</v>
      </c>
      <c r="CD24" s="170">
        <v>1.3656692748812273E-9</v>
      </c>
      <c r="CE24" s="170">
        <v>2.678420269600483E-9</v>
      </c>
      <c r="CF24" s="170">
        <v>0</v>
      </c>
      <c r="CG24" s="170">
        <v>0</v>
      </c>
      <c r="JE24" s="5"/>
      <c r="JF24" s="5"/>
      <c r="JG24" s="5"/>
      <c r="JH24" s="5"/>
      <c r="JI24" s="5"/>
      <c r="JJ24" s="5"/>
      <c r="JK24" s="5"/>
      <c r="JL24" s="5"/>
    </row>
    <row r="25" spans="1:272">
      <c r="A25" s="185">
        <v>18</v>
      </c>
      <c r="B25" s="170">
        <v>0</v>
      </c>
      <c r="C25" s="170">
        <v>0</v>
      </c>
      <c r="D25" s="170">
        <v>-5.5442258376217423E-8</v>
      </c>
      <c r="E25" s="170">
        <v>5.6940036762238389E-8</v>
      </c>
      <c r="F25" s="170">
        <v>-6.0273854011720713E-8</v>
      </c>
      <c r="G25" s="170">
        <v>6.3549325243332657E-8</v>
      </c>
      <c r="H25" s="170">
        <v>-6.9541098638028982E-8</v>
      </c>
      <c r="I25" s="170">
        <v>7.5841487506847168E-8</v>
      </c>
      <c r="J25" s="170">
        <v>-8.580837254389126E-8</v>
      </c>
      <c r="K25" s="170">
        <v>9.880635874813782E-8</v>
      </c>
      <c r="L25" s="170">
        <v>-1.1430851833001811E-7</v>
      </c>
      <c r="M25" s="170">
        <v>1.4737810035751337E-7</v>
      </c>
      <c r="N25" s="170">
        <v>-1.6491104682389745E-7</v>
      </c>
      <c r="O25" s="170">
        <v>2.8045995857741295E-7</v>
      </c>
      <c r="P25" s="170">
        <v>-2.5215066779470132E-7</v>
      </c>
      <c r="Q25" s="170">
        <v>8.4375304656176877E-7</v>
      </c>
      <c r="R25" s="170">
        <v>-3.862168929308355E-7</v>
      </c>
      <c r="S25" s="170">
        <v>9.5768034805589729E-3</v>
      </c>
      <c r="T25" s="170">
        <v>-1.9158491436266158E-2</v>
      </c>
      <c r="U25" s="170">
        <v>9.5773268466301797E-3</v>
      </c>
      <c r="V25" s="170">
        <v>-5.4757894099930735E-7</v>
      </c>
      <c r="W25" s="170">
        <v>-1.0333527467208865E-9</v>
      </c>
      <c r="X25" s="170">
        <v>-1.2664218117755695E-9</v>
      </c>
      <c r="Y25" s="170">
        <v>-2.5510246809229986E-9</v>
      </c>
      <c r="Z25" s="170">
        <v>-4.1351293516350823E-9</v>
      </c>
      <c r="AA25" s="170">
        <v>-5.5911185130895376E-9</v>
      </c>
      <c r="AB25" s="170">
        <v>-7.1169973516690603E-9</v>
      </c>
      <c r="AC25" s="170">
        <v>-8.4651314276070493E-9</v>
      </c>
      <c r="AD25" s="170">
        <v>-9.593158690778916E-9</v>
      </c>
      <c r="AE25" s="170">
        <v>-1.0274643155376077E-8</v>
      </c>
      <c r="AF25" s="170">
        <v>-1.0264818316383106E-8</v>
      </c>
      <c r="AG25" s="170">
        <v>-8.9871367246826015E-9</v>
      </c>
      <c r="AH25" s="170">
        <v>-5.0957762326440472E-9</v>
      </c>
      <c r="AI25" s="170">
        <v>4.4846039964096089E-9</v>
      </c>
      <c r="AJ25" s="170">
        <v>2.7164842900202133E-8</v>
      </c>
      <c r="AK25" s="170">
        <v>7.8848873778478901E-8</v>
      </c>
      <c r="AL25" s="170">
        <v>1.9000850579573125E-7</v>
      </c>
      <c r="AM25" s="170">
        <v>3.9584044968523331E-7</v>
      </c>
      <c r="AN25" s="170">
        <v>6.724875012639344E-7</v>
      </c>
      <c r="AO25" s="170">
        <v>8.5521223495675929E-7</v>
      </c>
      <c r="AP25" s="170">
        <v>8.3099219582403338E-7</v>
      </c>
      <c r="AQ25" s="170">
        <v>7.7297864394899939E-7</v>
      </c>
      <c r="AR25" s="170">
        <v>-3.8978075938601604E-9</v>
      </c>
      <c r="AS25" s="170">
        <v>-4.0984634467418259E-9</v>
      </c>
      <c r="AT25" s="170">
        <v>-4.747637576913337E-9</v>
      </c>
      <c r="AU25" s="170">
        <v>-5.7169979227402623E-9</v>
      </c>
      <c r="AV25" s="170">
        <v>-6.9317023936127197E-9</v>
      </c>
      <c r="AW25" s="170">
        <v>-8.158246424508063E-9</v>
      </c>
      <c r="AX25" s="170">
        <v>-9.4054937379077724E-9</v>
      </c>
      <c r="AY25" s="170">
        <v>-1.0398796217071053E-8</v>
      </c>
      <c r="AZ25" s="170">
        <v>-1.1272547804719253E-8</v>
      </c>
      <c r="BA25" s="170">
        <v>-1.1696044722537608E-8</v>
      </c>
      <c r="BB25" s="170">
        <v>-1.1959986320487156E-8</v>
      </c>
      <c r="BC25" s="170">
        <v>-1.1587088131861627E-8</v>
      </c>
      <c r="BD25" s="170">
        <v>-1.1034539490066596E-8</v>
      </c>
      <c r="BE25" s="170">
        <v>-9.4200542821233532E-9</v>
      </c>
      <c r="BF25" s="170">
        <v>-7.3461735086479541E-9</v>
      </c>
      <c r="BG25" s="170">
        <v>-2.7039746552649069E-9</v>
      </c>
      <c r="BH25" s="170">
        <v>3.8140602781118758E-9</v>
      </c>
      <c r="BI25" s="170">
        <v>2.1172488437008063E-8</v>
      </c>
      <c r="BJ25" s="170">
        <v>2.1950908763967823E-7</v>
      </c>
      <c r="BK25" s="170">
        <v>2.7054937433024031E-8</v>
      </c>
      <c r="BL25" s="170">
        <v>1.7386920600173688E-8</v>
      </c>
      <c r="BM25" s="170">
        <v>0</v>
      </c>
      <c r="BN25" s="170">
        <v>0</v>
      </c>
      <c r="BO25" s="170">
        <v>-9.1944178837829805E-9</v>
      </c>
      <c r="BP25" s="170">
        <v>-1.1835643455577362E-8</v>
      </c>
      <c r="BQ25" s="170">
        <v>-1.4778371298664926E-8</v>
      </c>
      <c r="BR25" s="170">
        <v>-1.7836775117230373E-8</v>
      </c>
      <c r="BS25" s="170">
        <v>-2.0680924187450417E-8</v>
      </c>
      <c r="BT25" s="170">
        <v>-2.3132516313271368E-8</v>
      </c>
      <c r="BU25" s="170">
        <v>-2.4983641274806739E-8</v>
      </c>
      <c r="BV25" s="170">
        <v>-2.6158245656796021E-8</v>
      </c>
      <c r="BW25" s="170">
        <v>-2.6555755307683449E-8</v>
      </c>
      <c r="BX25" s="170">
        <v>-2.6163693519647268E-8</v>
      </c>
      <c r="BY25" s="170">
        <v>-2.4893629786298609E-8</v>
      </c>
      <c r="BZ25" s="170">
        <v>-2.2660783222650605E-8</v>
      </c>
      <c r="CA25" s="170">
        <v>-1.9196718425774577E-8</v>
      </c>
      <c r="CB25" s="170">
        <v>-1.4202255247811383E-8</v>
      </c>
      <c r="CC25" s="170">
        <v>-7.4906074253831766E-9</v>
      </c>
      <c r="CD25" s="170">
        <v>-4.2661340502225716E-11</v>
      </c>
      <c r="CE25" s="170">
        <v>5.8133803903016144E-9</v>
      </c>
      <c r="CF25" s="170">
        <v>0</v>
      </c>
      <c r="CG25" s="170">
        <v>0</v>
      </c>
      <c r="JE25" s="5"/>
      <c r="JF25" s="5"/>
      <c r="JG25" s="5"/>
      <c r="JH25" s="5"/>
      <c r="JI25" s="5"/>
      <c r="JJ25" s="5"/>
      <c r="JK25" s="5"/>
      <c r="JL25" s="5"/>
    </row>
    <row r="26" spans="1:272">
      <c r="A26" s="185">
        <v>19</v>
      </c>
      <c r="B26" s="170">
        <v>0</v>
      </c>
      <c r="C26" s="170">
        <v>0</v>
      </c>
      <c r="D26" s="170">
        <v>5.3391598356109172E-8</v>
      </c>
      <c r="E26" s="170">
        <v>-5.554301486773624E-8</v>
      </c>
      <c r="F26" s="170">
        <v>5.758183732637721E-8</v>
      </c>
      <c r="G26" s="170">
        <v>-6.1776667805320116E-8</v>
      </c>
      <c r="H26" s="170">
        <v>6.5727767792891971E-8</v>
      </c>
      <c r="I26" s="170">
        <v>-7.2859060406396995E-8</v>
      </c>
      <c r="J26" s="170">
        <v>8.023164058022783E-8</v>
      </c>
      <c r="K26" s="170">
        <v>-9.1866672102270056E-8</v>
      </c>
      <c r="L26" s="170">
        <v>1.0696711360209264E-7</v>
      </c>
      <c r="M26" s="170">
        <v>-1.2502881285649386E-7</v>
      </c>
      <c r="N26" s="170">
        <v>1.6323217491695341E-7</v>
      </c>
      <c r="O26" s="170">
        <v>-1.8421030201477412E-7</v>
      </c>
      <c r="P26" s="170">
        <v>3.1615000193513352E-7</v>
      </c>
      <c r="Q26" s="170">
        <v>-2.8733071360687254E-7</v>
      </c>
      <c r="R26" s="170">
        <v>9.4847741714948441E-7</v>
      </c>
      <c r="S26" s="170">
        <v>-4.4699600349686542E-7</v>
      </c>
      <c r="T26" s="170">
        <v>9.5772274636080779E-3</v>
      </c>
      <c r="U26" s="170">
        <v>-1.9158343425877352E-2</v>
      </c>
      <c r="V26" s="170">
        <v>1.91529876105145E-2</v>
      </c>
      <c r="W26" s="170">
        <v>-1.0078985560518566E-9</v>
      </c>
      <c r="X26" s="170">
        <v>-1.2930053942313967E-9</v>
      </c>
      <c r="Y26" s="170">
        <v>-2.5257430735562085E-9</v>
      </c>
      <c r="Z26" s="170">
        <v>-4.1653563781786171E-9</v>
      </c>
      <c r="AA26" s="170">
        <v>-5.5695930810493225E-9</v>
      </c>
      <c r="AB26" s="170">
        <v>-7.1642520175281141E-9</v>
      </c>
      <c r="AC26" s="170">
        <v>-8.4741690195671009E-9</v>
      </c>
      <c r="AD26" s="170">
        <v>-9.7292185128195715E-9</v>
      </c>
      <c r="AE26" s="170">
        <v>-1.04804971405139E-8</v>
      </c>
      <c r="AF26" s="170">
        <v>-1.0903810441832531E-8</v>
      </c>
      <c r="AG26" s="170">
        <v>-1.0380789140062848E-8</v>
      </c>
      <c r="AH26" s="170">
        <v>-8.651482229638246E-9</v>
      </c>
      <c r="AI26" s="170">
        <v>-3.8625599408955282E-9</v>
      </c>
      <c r="AJ26" s="170">
        <v>7.0795238707912136E-9</v>
      </c>
      <c r="AK26" s="170">
        <v>3.2929687443214589E-8</v>
      </c>
      <c r="AL26" s="170">
        <v>9.1487045913453256E-8</v>
      </c>
      <c r="AM26" s="170">
        <v>2.1913084661307909E-7</v>
      </c>
      <c r="AN26" s="170">
        <v>4.6245833703010416E-7</v>
      </c>
      <c r="AO26" s="170">
        <v>8.2033806328788078E-7</v>
      </c>
      <c r="AP26" s="170">
        <v>1.145292681442921E-6</v>
      </c>
      <c r="AQ26" s="170">
        <v>1.2662428382916754E-6</v>
      </c>
      <c r="AR26" s="170">
        <v>-3.8889190259660199E-9</v>
      </c>
      <c r="AS26" s="170">
        <v>-4.1081105722407169E-9</v>
      </c>
      <c r="AT26" s="170">
        <v>-4.7328026564186809E-9</v>
      </c>
      <c r="AU26" s="170">
        <v>-5.7386006584402683E-9</v>
      </c>
      <c r="AV26" s="170">
        <v>-6.9036816163079497E-9</v>
      </c>
      <c r="AW26" s="170">
        <v>-8.196907391878189E-9</v>
      </c>
      <c r="AX26" s="170">
        <v>-9.3616536614310746E-9</v>
      </c>
      <c r="AY26" s="170">
        <v>-1.0464903864252704E-8</v>
      </c>
      <c r="AZ26" s="170">
        <v>-1.1215429194799743E-8</v>
      </c>
      <c r="BA26" s="170">
        <v>-1.1821454167681755E-8</v>
      </c>
      <c r="BB26" s="170">
        <v>-1.1921460920723297E-8</v>
      </c>
      <c r="BC26" s="170">
        <v>-1.1889145590503677E-8</v>
      </c>
      <c r="BD26" s="170">
        <v>-1.1181078436516912E-8</v>
      </c>
      <c r="BE26" s="170">
        <v>-1.0346804913784739E-8</v>
      </c>
      <c r="BF26" s="170">
        <v>-8.3632128968577098E-9</v>
      </c>
      <c r="BG26" s="170">
        <v>-5.9297424742943167E-9</v>
      </c>
      <c r="BH26" s="170">
        <v>-6.0544533926612716E-10</v>
      </c>
      <c r="BI26" s="170">
        <v>6.8505450657402951E-9</v>
      </c>
      <c r="BJ26" s="170">
        <v>2.6321091745388597E-8</v>
      </c>
      <c r="BK26" s="170">
        <v>2.2611390429843753E-7</v>
      </c>
      <c r="BL26" s="170">
        <v>4.7307916982567406E-8</v>
      </c>
      <c r="BM26" s="170">
        <v>0</v>
      </c>
      <c r="BN26" s="170">
        <v>0</v>
      </c>
      <c r="BO26" s="170">
        <v>-9.1943932339167699E-9</v>
      </c>
      <c r="BP26" s="170">
        <v>-1.1836103321876574E-8</v>
      </c>
      <c r="BQ26" s="170">
        <v>-1.4778856006042531E-8</v>
      </c>
      <c r="BR26" s="170">
        <v>-1.7838440434565766E-8</v>
      </c>
      <c r="BS26" s="170">
        <v>-2.0684021157037816E-8</v>
      </c>
      <c r="BT26" s="170">
        <v>-2.314004876639313E-8</v>
      </c>
      <c r="BU26" s="170">
        <v>-2.4999473959790257E-8</v>
      </c>
      <c r="BV26" s="170">
        <v>-2.6193538830993446E-8</v>
      </c>
      <c r="BW26" s="170">
        <v>-2.6630777114532864E-8</v>
      </c>
      <c r="BX26" s="170">
        <v>-2.6323620909068571E-8</v>
      </c>
      <c r="BY26" s="170">
        <v>-2.522377347504015E-8</v>
      </c>
      <c r="BZ26" s="170">
        <v>-2.3324385675219617E-8</v>
      </c>
      <c r="CA26" s="170">
        <v>-2.0457276599935309E-8</v>
      </c>
      <c r="CB26" s="170">
        <v>-1.6384147979306618E-8</v>
      </c>
      <c r="CC26" s="170">
        <v>-1.0606077258991623E-8</v>
      </c>
      <c r="CD26" s="170">
        <v>-2.8734335902215419E-9</v>
      </c>
      <c r="CE26" s="170">
        <v>6.1899939131443508E-9</v>
      </c>
      <c r="CF26" s="170">
        <v>0</v>
      </c>
      <c r="CG26" s="170">
        <v>0</v>
      </c>
      <c r="JE26" s="5"/>
      <c r="JF26" s="5"/>
      <c r="JG26" s="5"/>
      <c r="JH26" s="5"/>
      <c r="JI26" s="5"/>
      <c r="JJ26" s="5"/>
      <c r="JK26" s="5"/>
      <c r="JL26" s="5"/>
    </row>
    <row r="27" spans="1:272">
      <c r="A27" s="185">
        <v>20</v>
      </c>
      <c r="B27" s="170">
        <v>0</v>
      </c>
      <c r="C27" s="170">
        <v>0</v>
      </c>
      <c r="D27" s="170">
        <v>-2.667022024226674E-8</v>
      </c>
      <c r="E27" s="170">
        <v>2.7103807309887074E-8</v>
      </c>
      <c r="F27" s="170">
        <v>-2.8880349472708362E-8</v>
      </c>
      <c r="G27" s="170">
        <v>2.9921886718607828E-8</v>
      </c>
      <c r="H27" s="170">
        <v>-3.3017036974039511E-8</v>
      </c>
      <c r="I27" s="170">
        <v>3.5060461953825514E-8</v>
      </c>
      <c r="J27" s="170">
        <v>-4.0081393757093715E-8</v>
      </c>
      <c r="K27" s="170">
        <v>4.419069207144389E-8</v>
      </c>
      <c r="L27" s="170">
        <v>-5.2116539936440515E-8</v>
      </c>
      <c r="M27" s="170">
        <v>6.1517008974924794E-8</v>
      </c>
      <c r="N27" s="170">
        <v>-7.3247291668217639E-8</v>
      </c>
      <c r="O27" s="170">
        <v>1.0009752188671211E-7</v>
      </c>
      <c r="P27" s="170">
        <v>-1.1112370947506691E-7</v>
      </c>
      <c r="Q27" s="170">
        <v>2.1374045159356983E-7</v>
      </c>
      <c r="R27" s="170">
        <v>-1.7591981032877325E-7</v>
      </c>
      <c r="S27" s="170">
        <v>7.2974112364401288E-7</v>
      </c>
      <c r="T27" s="170">
        <v>-2.7004410868787914E-7</v>
      </c>
      <c r="U27" s="170">
        <v>9.576458799798581E-3</v>
      </c>
      <c r="V27" s="170">
        <v>-1.9157981690272663E-2</v>
      </c>
      <c r="W27" s="170">
        <v>-1.0271725122757477E-9</v>
      </c>
      <c r="X27" s="170">
        <v>-1.2741606495037655E-9</v>
      </c>
      <c r="Y27" s="170">
        <v>-2.5459361486197205E-9</v>
      </c>
      <c r="Z27" s="170">
        <v>-4.1468724676336317E-9</v>
      </c>
      <c r="AA27" s="170">
        <v>-5.5944795104042473E-9</v>
      </c>
      <c r="AB27" s="170">
        <v>-7.1516320906985925E-9</v>
      </c>
      <c r="AC27" s="170">
        <v>-8.5210345770668891E-9</v>
      </c>
      <c r="AD27" s="170">
        <v>-9.7597866314790704E-9</v>
      </c>
      <c r="AE27" s="170">
        <v>-1.0645750439645775E-8</v>
      </c>
      <c r="AF27" s="170">
        <v>-1.1204751315029311E-8</v>
      </c>
      <c r="AG27" s="170">
        <v>-1.1225538282354293E-8</v>
      </c>
      <c r="AH27" s="170">
        <v>-1.0572317286487516E-8</v>
      </c>
      <c r="AI27" s="170">
        <v>-8.6702848181916958E-9</v>
      </c>
      <c r="AJ27" s="170">
        <v>-4.3405955131584855E-9</v>
      </c>
      <c r="AK27" s="170">
        <v>5.4233132984314709E-9</v>
      </c>
      <c r="AL27" s="170">
        <v>2.7569928132307531E-8</v>
      </c>
      <c r="AM27" s="170">
        <v>7.7376970707558797E-8</v>
      </c>
      <c r="AN27" s="170">
        <v>1.8338893938686707E-7</v>
      </c>
      <c r="AO27" s="170">
        <v>3.7765302837558211E-7</v>
      </c>
      <c r="AP27" s="170">
        <v>6.2910683215842549E-7</v>
      </c>
      <c r="AQ27" s="170">
        <v>7.5926209666329225E-7</v>
      </c>
      <c r="AR27" s="170">
        <v>-3.8961611413003677E-9</v>
      </c>
      <c r="AS27" s="170">
        <v>-4.1004664461554276E-9</v>
      </c>
      <c r="AT27" s="170">
        <v>-4.7445443775869002E-9</v>
      </c>
      <c r="AU27" s="170">
        <v>-5.722458786088659E-9</v>
      </c>
      <c r="AV27" s="170">
        <v>-6.9258376960962384E-9</v>
      </c>
      <c r="AW27" s="170">
        <v>-8.169888795745331E-9</v>
      </c>
      <c r="AX27" s="170">
        <v>-9.3989686312622426E-9</v>
      </c>
      <c r="AY27" s="170">
        <v>-1.0426032487112052E-8</v>
      </c>
      <c r="AZ27" s="170">
        <v>-1.1279884565101083E-8</v>
      </c>
      <c r="BA27" s="170">
        <v>-1.1778809516140517E-8</v>
      </c>
      <c r="BB27" s="170">
        <v>-1.2055075520515343E-8</v>
      </c>
      <c r="BC27" s="170">
        <v>-1.1899524643768983E-8</v>
      </c>
      <c r="BD27" s="170">
        <v>-1.1552392833991302E-8</v>
      </c>
      <c r="BE27" s="170">
        <v>-1.0691234728308496E-8</v>
      </c>
      <c r="BF27" s="170">
        <v>-9.658983754147379E-9</v>
      </c>
      <c r="BG27" s="170">
        <v>-7.8004224202166442E-9</v>
      </c>
      <c r="BH27" s="170">
        <v>-5.5329212773563645E-9</v>
      </c>
      <c r="BI27" s="170">
        <v>-1.1628214484207323E-9</v>
      </c>
      <c r="BJ27" s="170">
        <v>4.8847368925536118E-9</v>
      </c>
      <c r="BK27" s="170">
        <v>2.0589358618899024E-8</v>
      </c>
      <c r="BL27" s="170">
        <v>2.1399233216553026E-7</v>
      </c>
      <c r="BM27" s="170">
        <v>0</v>
      </c>
      <c r="BN27" s="170">
        <v>0</v>
      </c>
      <c r="BO27" s="170">
        <v>-9.1945942732442859E-9</v>
      </c>
      <c r="BP27" s="170">
        <v>-1.1836168002804898E-8</v>
      </c>
      <c r="BQ27" s="170">
        <v>-1.4779406661015506E-8</v>
      </c>
      <c r="BR27" s="170">
        <v>-1.7839257342026886E-8</v>
      </c>
      <c r="BS27" s="170">
        <v>-2.0686318105168662E-8</v>
      </c>
      <c r="BT27" s="170">
        <v>-2.3144705366523122E-8</v>
      </c>
      <c r="BU27" s="170">
        <v>-2.501039088892886E-8</v>
      </c>
      <c r="BV27" s="170">
        <v>-2.6217107648006218E-8</v>
      </c>
      <c r="BW27" s="170">
        <v>-2.6683187753189947E-8</v>
      </c>
      <c r="BX27" s="170">
        <v>-2.6436751566458667E-8</v>
      </c>
      <c r="BY27" s="170">
        <v>-2.5467348686360688E-8</v>
      </c>
      <c r="BZ27" s="170">
        <v>-2.3836935131888039E-8</v>
      </c>
      <c r="CA27" s="170">
        <v>-2.1513173398316351E-8</v>
      </c>
      <c r="CB27" s="170">
        <v>-1.8475787616269681E-8</v>
      </c>
      <c r="CC27" s="170">
        <v>-1.4508674531867178E-8</v>
      </c>
      <c r="CD27" s="170">
        <v>-9.4360682156061365E-9</v>
      </c>
      <c r="CE27" s="170">
        <v>-3.1707145799749904E-9</v>
      </c>
      <c r="CF27" s="170">
        <v>0</v>
      </c>
      <c r="CG27" s="170">
        <v>0</v>
      </c>
      <c r="JE27" s="5"/>
      <c r="JF27" s="5"/>
      <c r="JG27" s="5"/>
      <c r="JH27" s="5"/>
      <c r="JI27" s="5"/>
      <c r="JJ27" s="5"/>
      <c r="JK27" s="5"/>
      <c r="JL27" s="5"/>
    </row>
    <row r="28" spans="1:272">
      <c r="A28" s="185">
        <v>0</v>
      </c>
      <c r="B28" s="170">
        <v>0</v>
      </c>
      <c r="C28" s="170">
        <v>0</v>
      </c>
      <c r="D28" s="170">
        <v>3.5328828970449832E-7</v>
      </c>
      <c r="E28" s="170">
        <v>1.7498136518243149E-7</v>
      </c>
      <c r="F28" s="170">
        <v>7.7996627656813571E-8</v>
      </c>
      <c r="G28" s="170">
        <v>3.3067819403102974E-8</v>
      </c>
      <c r="H28" s="170">
        <v>1.3479994164503133E-8</v>
      </c>
      <c r="I28" s="170">
        <v>5.2543455767020209E-9</v>
      </c>
      <c r="J28" s="170">
        <v>1.7335151047543067E-9</v>
      </c>
      <c r="K28" s="170">
        <v>2.6832814150035925E-10</v>
      </c>
      <c r="L28" s="170">
        <v>-4.1803019242682784E-10</v>
      </c>
      <c r="M28" s="170">
        <v>-7.0764786540694353E-10</v>
      </c>
      <c r="N28" s="170">
        <v>-8.7842571627927315E-10</v>
      </c>
      <c r="O28" s="170">
        <v>-9.3415326251750617E-10</v>
      </c>
      <c r="P28" s="170">
        <v>-9.7291014436475779E-10</v>
      </c>
      <c r="Q28" s="170">
        <v>-9.4848657521348916E-10</v>
      </c>
      <c r="R28" s="170">
        <v>-9.2788944791622494E-10</v>
      </c>
      <c r="S28" s="170">
        <v>-8.6962815061326535E-10</v>
      </c>
      <c r="T28" s="170">
        <v>-8.3762723549323241E-10</v>
      </c>
      <c r="U28" s="170">
        <v>-7.9470245359684281E-10</v>
      </c>
      <c r="V28" s="170">
        <v>-7.8204003359515261E-10</v>
      </c>
      <c r="W28" s="170">
        <v>-2.0951648846677931E-5</v>
      </c>
      <c r="X28" s="170">
        <v>7.4979160106136162E-6</v>
      </c>
      <c r="Y28" s="170">
        <v>-2.524483159298041E-7</v>
      </c>
      <c r="Z28" s="170">
        <v>6.7423338840642571E-7</v>
      </c>
      <c r="AA28" s="170">
        <v>-1.6809353075794262E-7</v>
      </c>
      <c r="AB28" s="170">
        <v>1.9224239311795397E-7</v>
      </c>
      <c r="AC28" s="170">
        <v>-1.1083599717413165E-7</v>
      </c>
      <c r="AD28" s="170">
        <v>8.4092633065423584E-8</v>
      </c>
      <c r="AE28" s="170">
        <v>-7.7892712118950063E-8</v>
      </c>
      <c r="AF28" s="170">
        <v>4.6590267340031277E-8</v>
      </c>
      <c r="AG28" s="170">
        <v>-5.9330829811985615E-8</v>
      </c>
      <c r="AH28" s="170">
        <v>3.0104104097802232E-8</v>
      </c>
      <c r="AI28" s="170">
        <v>-4.7897022748702582E-8</v>
      </c>
      <c r="AJ28" s="170">
        <v>2.2502720619540137E-8</v>
      </c>
      <c r="AK28" s="170">
        <v>-3.98999732762916E-8</v>
      </c>
      <c r="AL28" s="170">
        <v>1.9634624473777307E-8</v>
      </c>
      <c r="AM28" s="170">
        <v>-3.3750235291630479E-8</v>
      </c>
      <c r="AN28" s="170">
        <v>1.9609643646680992E-8</v>
      </c>
      <c r="AO28" s="170">
        <v>-2.8641448162366087E-8</v>
      </c>
      <c r="AP28" s="170">
        <v>2.1904250033580319E-8</v>
      </c>
      <c r="AQ28" s="170">
        <v>-2.588609788156638E-8</v>
      </c>
      <c r="AR28" s="170">
        <v>9.3747904507829891E-9</v>
      </c>
      <c r="AS28" s="170">
        <v>7.5023721988588343E-9</v>
      </c>
      <c r="AT28" s="170">
        <v>3.3097406083625722E-9</v>
      </c>
      <c r="AU28" s="170">
        <v>-9.7638917022088245E-10</v>
      </c>
      <c r="AV28" s="170">
        <v>-4.377868242525106E-9</v>
      </c>
      <c r="AW28" s="170">
        <v>-6.8979449708793768E-9</v>
      </c>
      <c r="AX28" s="170">
        <v>-8.7652886946408131E-9</v>
      </c>
      <c r="AY28" s="170">
        <v>-1.0147322262196132E-8</v>
      </c>
      <c r="AZ28" s="170">
        <v>-1.1130387917240116E-8</v>
      </c>
      <c r="BA28" s="170">
        <v>-1.1751100209060969E-8</v>
      </c>
      <c r="BB28" s="170">
        <v>-1.2030420185346768E-8</v>
      </c>
      <c r="BC28" s="170">
        <v>-1.1988356604124818E-8</v>
      </c>
      <c r="BD28" s="170">
        <v>-1.1653580401359777E-8</v>
      </c>
      <c r="BE28" s="170">
        <v>-1.106360045344456E-8</v>
      </c>
      <c r="BF28" s="170">
        <v>-1.0266792174090214E-8</v>
      </c>
      <c r="BG28" s="170">
        <v>-9.3217153682545163E-9</v>
      </c>
      <c r="BH28" s="170">
        <v>-8.3018058758236744E-9</v>
      </c>
      <c r="BI28" s="170">
        <v>-7.3002493969970061E-9</v>
      </c>
      <c r="BJ28" s="170">
        <v>-6.4359983278339228E-9</v>
      </c>
      <c r="BK28" s="170">
        <v>-5.8421510135357176E-9</v>
      </c>
      <c r="BL28" s="170">
        <v>-5.6248203622609911E-9</v>
      </c>
      <c r="BM28" s="170">
        <v>0</v>
      </c>
      <c r="BN28" s="170">
        <v>0</v>
      </c>
      <c r="BO28" s="170">
        <v>1.2785063370382767E-9</v>
      </c>
      <c r="BP28" s="170">
        <v>-5.9805372274758269E-9</v>
      </c>
      <c r="BQ28" s="170">
        <v>-1.2253417827996492E-8</v>
      </c>
      <c r="BR28" s="170">
        <v>-1.6360216296173605E-8</v>
      </c>
      <c r="BS28" s="170">
        <v>-2.016029726462083E-8</v>
      </c>
      <c r="BT28" s="170">
        <v>-2.2759310776509419E-8</v>
      </c>
      <c r="BU28" s="170">
        <v>-2.4948976000048876E-8</v>
      </c>
      <c r="BV28" s="170">
        <v>-2.610624838266223E-8</v>
      </c>
      <c r="BW28" s="170">
        <v>-2.673797487689509E-8</v>
      </c>
      <c r="BX28" s="170">
        <v>-2.6446339443127334E-8</v>
      </c>
      <c r="BY28" s="170">
        <v>-2.5653107904181694E-8</v>
      </c>
      <c r="BZ28" s="170">
        <v>-2.41197027476671E-8</v>
      </c>
      <c r="CA28" s="170">
        <v>-2.2228132589010149E-8</v>
      </c>
      <c r="CB28" s="170">
        <v>-1.9850723241885172E-8</v>
      </c>
      <c r="CC28" s="170">
        <v>-1.7338310478864233E-8</v>
      </c>
      <c r="CD28" s="170">
        <v>-1.4671062760606681E-8</v>
      </c>
      <c r="CE28" s="170">
        <v>-1.2144575151491711E-8</v>
      </c>
      <c r="CF28" s="170">
        <v>0</v>
      </c>
      <c r="CG28" s="170">
        <v>0</v>
      </c>
      <c r="JE28" s="5"/>
      <c r="JF28" s="5"/>
      <c r="JG28" s="5"/>
      <c r="JH28" s="5"/>
      <c r="JI28" s="5"/>
      <c r="JJ28" s="5"/>
      <c r="JK28" s="5"/>
      <c r="JL28" s="5"/>
    </row>
    <row r="29" spans="1:272">
      <c r="A29" s="185">
        <v>1</v>
      </c>
      <c r="B29" s="170">
        <v>0</v>
      </c>
      <c r="C29" s="170">
        <v>0</v>
      </c>
      <c r="D29" s="170">
        <v>7.7925814936764281E-7</v>
      </c>
      <c r="E29" s="170">
        <v>4.4249757350675692E-7</v>
      </c>
      <c r="F29" s="170">
        <v>2.1366192022617823E-7</v>
      </c>
      <c r="G29" s="170">
        <v>9.4204277413777328E-8</v>
      </c>
      <c r="H29" s="170">
        <v>3.9782606356944587E-8</v>
      </c>
      <c r="I29" s="170">
        <v>1.6176082771892871E-8</v>
      </c>
      <c r="J29" s="170">
        <v>6.3304939197234282E-9</v>
      </c>
      <c r="K29" s="170">
        <v>2.1061965024713548E-9</v>
      </c>
      <c r="L29" s="170">
        <v>3.8942370992487904E-10</v>
      </c>
      <c r="M29" s="170">
        <v>-4.1921065379174345E-10</v>
      </c>
      <c r="N29" s="170">
        <v>-7.2077965687822223E-10</v>
      </c>
      <c r="O29" s="170">
        <v>-9.0447153669032641E-10</v>
      </c>
      <c r="P29" s="170">
        <v>-9.2845137436594585E-10</v>
      </c>
      <c r="Q29" s="170">
        <v>-9.6019635939745556E-10</v>
      </c>
      <c r="R29" s="170">
        <v>-9.0441503800032261E-10</v>
      </c>
      <c r="S29" s="170">
        <v>-8.8698977230218144E-10</v>
      </c>
      <c r="T29" s="170">
        <v>-8.1861519615454852E-10</v>
      </c>
      <c r="U29" s="170">
        <v>-8.1243520245989024E-10</v>
      </c>
      <c r="V29" s="170">
        <v>-7.6389302842923322E-10</v>
      </c>
      <c r="W29" s="170">
        <v>1.5375912569525427E-5</v>
      </c>
      <c r="X29" s="170">
        <v>-2.2160090853113994E-5</v>
      </c>
      <c r="Y29" s="170">
        <v>8.3848323757784444E-6</v>
      </c>
      <c r="Z29" s="170">
        <v>-4.2703263248386005E-7</v>
      </c>
      <c r="AA29" s="170">
        <v>8.9451692803018706E-7</v>
      </c>
      <c r="AB29" s="170">
        <v>-2.7869234802735637E-7</v>
      </c>
      <c r="AC29" s="170">
        <v>2.9221185134515813E-7</v>
      </c>
      <c r="AD29" s="170">
        <v>-1.8358680739083109E-7</v>
      </c>
      <c r="AE29" s="170">
        <v>1.4501465836113155E-7</v>
      </c>
      <c r="AF29" s="170">
        <v>-1.2916800585822506E-7</v>
      </c>
      <c r="AG29" s="170">
        <v>9.0611445528184272E-8</v>
      </c>
      <c r="AH29" s="170">
        <v>-9.8132558342025241E-8</v>
      </c>
      <c r="AI29" s="170">
        <v>6.5521254618983583E-8</v>
      </c>
      <c r="AJ29" s="170">
        <v>-7.9241532350888387E-8</v>
      </c>
      <c r="AK29" s="170">
        <v>5.3206332197294163E-8</v>
      </c>
      <c r="AL29" s="170">
        <v>-6.6836193104845992E-8</v>
      </c>
      <c r="AM29" s="170">
        <v>4.7789166971086506E-8</v>
      </c>
      <c r="AN29" s="170">
        <v>-5.8334931684096962E-8</v>
      </c>
      <c r="AO29" s="170">
        <v>4.6860623436659799E-8</v>
      </c>
      <c r="AP29" s="170">
        <v>-5.2157595424657979E-8</v>
      </c>
      <c r="AQ29" s="170">
        <v>4.7710583191505195E-8</v>
      </c>
      <c r="AR29" s="170">
        <v>1.9864497985324497E-8</v>
      </c>
      <c r="AS29" s="170">
        <v>1.7710964933610111E-8</v>
      </c>
      <c r="AT29" s="170">
        <v>1.2028938940483334E-8</v>
      </c>
      <c r="AU29" s="170">
        <v>5.1341839233491073E-9</v>
      </c>
      <c r="AV29" s="170">
        <v>-7.30305294818263E-10</v>
      </c>
      <c r="AW29" s="170">
        <v>-4.93440515448348E-9</v>
      </c>
      <c r="AX29" s="170">
        <v>-7.770257236783986E-9</v>
      </c>
      <c r="AY29" s="170">
        <v>-9.6627178740366266E-9</v>
      </c>
      <c r="AZ29" s="170">
        <v>-1.0899536319556926E-8</v>
      </c>
      <c r="BA29" s="170">
        <v>-1.164361911611971E-8</v>
      </c>
      <c r="BB29" s="170">
        <v>-1.1980567681770438E-8</v>
      </c>
      <c r="BC29" s="170">
        <v>-1.1965884817044135E-8</v>
      </c>
      <c r="BD29" s="170">
        <v>-1.1643176732070192E-8</v>
      </c>
      <c r="BE29" s="170">
        <v>-1.1059144614043631E-8</v>
      </c>
      <c r="BF29" s="170">
        <v>-1.0264604222581266E-8</v>
      </c>
      <c r="BG29" s="170">
        <v>-9.3209280533662105E-9</v>
      </c>
      <c r="BH29" s="170">
        <v>-8.3012836107633606E-9</v>
      </c>
      <c r="BI29" s="170">
        <v>-7.3001838360810706E-9</v>
      </c>
      <c r="BJ29" s="170">
        <v>-6.4358077803846166E-9</v>
      </c>
      <c r="BK29" s="170">
        <v>-5.842218030746929E-9</v>
      </c>
      <c r="BL29" s="170">
        <v>-5.6246836525171917E-9</v>
      </c>
      <c r="BM29" s="170">
        <v>0</v>
      </c>
      <c r="BN29" s="170">
        <v>0</v>
      </c>
      <c r="BO29" s="170">
        <v>2.2962465159318993E-8</v>
      </c>
      <c r="BP29" s="170">
        <v>1.4919530989620746E-9</v>
      </c>
      <c r="BQ29" s="170">
        <v>-7.2472654717172479E-9</v>
      </c>
      <c r="BR29" s="170">
        <v>-1.4706496731609354E-8</v>
      </c>
      <c r="BS29" s="170">
        <v>-1.8774305602403481E-8</v>
      </c>
      <c r="BT29" s="170">
        <v>-2.2535062558729742E-8</v>
      </c>
      <c r="BU29" s="170">
        <v>-2.4492715270357119E-8</v>
      </c>
      <c r="BV29" s="170">
        <v>-2.61838076888725E-8</v>
      </c>
      <c r="BW29" s="170">
        <v>-2.6527196551909363E-8</v>
      </c>
      <c r="BX29" s="170">
        <v>-2.6564617820819567E-8</v>
      </c>
      <c r="BY29" s="170">
        <v>-2.5516914435339103E-8</v>
      </c>
      <c r="BZ29" s="170">
        <v>-2.4228882231415827E-8</v>
      </c>
      <c r="CA29" s="170">
        <v>-2.212217835585416E-8</v>
      </c>
      <c r="CB29" s="170">
        <v>-1.9945477078332039E-8</v>
      </c>
      <c r="CC29" s="170">
        <v>-1.7249565125463509E-8</v>
      </c>
      <c r="CD29" s="170">
        <v>-1.4752536999160525E-8</v>
      </c>
      <c r="CE29" s="170">
        <v>-1.2070963565101076E-8</v>
      </c>
      <c r="CF29" s="170">
        <v>0</v>
      </c>
      <c r="CG29" s="170">
        <v>0</v>
      </c>
      <c r="JE29" s="5"/>
      <c r="JF29" s="5"/>
      <c r="JG29" s="5"/>
      <c r="JH29" s="5"/>
      <c r="JI29" s="5"/>
      <c r="JJ29" s="5"/>
      <c r="JK29" s="5"/>
      <c r="JL29" s="5"/>
    </row>
    <row r="30" spans="1:272">
      <c r="A30" s="185">
        <v>2</v>
      </c>
      <c r="B30" s="170">
        <v>0</v>
      </c>
      <c r="C30" s="170">
        <v>0</v>
      </c>
      <c r="D30" s="170">
        <v>9.1229555417544371E-7</v>
      </c>
      <c r="E30" s="170">
        <v>7.2006780596514756E-7</v>
      </c>
      <c r="F30" s="170">
        <v>4.2767779397826076E-7</v>
      </c>
      <c r="G30" s="170">
        <v>2.1048813813135268E-7</v>
      </c>
      <c r="H30" s="170">
        <v>9.3511746219873741E-8</v>
      </c>
      <c r="I30" s="170">
        <v>3.9571349270281172E-8</v>
      </c>
      <c r="J30" s="170">
        <v>1.6056431374436602E-8</v>
      </c>
      <c r="K30" s="170">
        <v>6.2331228378618232E-9</v>
      </c>
      <c r="L30" s="170">
        <v>2.0182769254266478E-9</v>
      </c>
      <c r="M30" s="170">
        <v>3.1712612248297183E-10</v>
      </c>
      <c r="N30" s="170">
        <v>-4.7519700891074281E-10</v>
      </c>
      <c r="O30" s="170">
        <v>-7.5172847543564768E-10</v>
      </c>
      <c r="P30" s="170">
        <v>-9.1284013116501553E-10</v>
      </c>
      <c r="Q30" s="170">
        <v>-9.0996107124594332E-10</v>
      </c>
      <c r="R30" s="170">
        <v>-9.2497181650197954E-10</v>
      </c>
      <c r="S30" s="170">
        <v>-8.5611208040576767E-10</v>
      </c>
      <c r="T30" s="170">
        <v>-8.4387080192098733E-10</v>
      </c>
      <c r="U30" s="170">
        <v>-7.8557780507743872E-10</v>
      </c>
      <c r="V30" s="170">
        <v>-7.8946111839217669E-10</v>
      </c>
      <c r="W30" s="170">
        <v>-5.8285106329679696E-7</v>
      </c>
      <c r="X30" s="170">
        <v>9.5214619746816088E-6</v>
      </c>
      <c r="Y30" s="170">
        <v>-2.3102129137649918E-5</v>
      </c>
      <c r="Z30" s="170">
        <v>8.9667669760829033E-6</v>
      </c>
      <c r="AA30" s="170">
        <v>-4.1584366901297466E-7</v>
      </c>
      <c r="AB30" s="170">
        <v>8.9244161453393325E-7</v>
      </c>
      <c r="AC30" s="170">
        <v>-2.7604373310332374E-7</v>
      </c>
      <c r="AD30" s="170">
        <v>2.8999460670309357E-7</v>
      </c>
      <c r="AE30" s="170">
        <v>-1.8540036166716666E-7</v>
      </c>
      <c r="AF30" s="170">
        <v>1.4658191839681318E-7</v>
      </c>
      <c r="AG30" s="170">
        <v>-1.3259911668106571E-7</v>
      </c>
      <c r="AH30" s="170">
        <v>9.4437615200870549E-8</v>
      </c>
      <c r="AI30" s="170">
        <v>-1.020179597082797E-7</v>
      </c>
      <c r="AJ30" s="170">
        <v>7.0834527920986775E-8</v>
      </c>
      <c r="AK30" s="170">
        <v>-8.328348430945875E-8</v>
      </c>
      <c r="AL30" s="170">
        <v>5.9625482288619417E-8</v>
      </c>
      <c r="AM30" s="170">
        <v>-7.1127677369683685E-8</v>
      </c>
      <c r="AN30" s="170">
        <v>5.5158895276398697E-8</v>
      </c>
      <c r="AO30" s="170">
        <v>-6.2938304530489424E-8</v>
      </c>
      <c r="AP30" s="170">
        <v>5.5476116493377115E-8</v>
      </c>
      <c r="AQ30" s="170">
        <v>-5.9221068936750657E-8</v>
      </c>
      <c r="AR30" s="170">
        <v>1.4660168254552433E-8</v>
      </c>
      <c r="AS30" s="170">
        <v>1.47632227900929E-8</v>
      </c>
      <c r="AT30" s="170">
        <v>1.3540735296447999E-8</v>
      </c>
      <c r="AU30" s="170">
        <v>9.216432760959312E-9</v>
      </c>
      <c r="AV30" s="170">
        <v>3.1483894978716771E-9</v>
      </c>
      <c r="AW30" s="170">
        <v>-2.3175372767387359E-9</v>
      </c>
      <c r="AX30" s="170">
        <v>-6.2761507603089869E-9</v>
      </c>
      <c r="AY30" s="170">
        <v>-8.8798578615622306E-9</v>
      </c>
      <c r="AZ30" s="170">
        <v>-1.0510504600393187E-8</v>
      </c>
      <c r="BA30" s="170">
        <v>-1.1455444145825578E-8</v>
      </c>
      <c r="BB30" s="170">
        <v>-1.1892191836669489E-8</v>
      </c>
      <c r="BC30" s="170">
        <v>-1.1924419476376841E-8</v>
      </c>
      <c r="BD30" s="170">
        <v>-1.1624488315684013E-8</v>
      </c>
      <c r="BE30" s="170">
        <v>-1.1050331818818405E-8</v>
      </c>
      <c r="BF30" s="170">
        <v>-1.0260915901529695E-8</v>
      </c>
      <c r="BG30" s="170">
        <v>-9.3190084985241874E-9</v>
      </c>
      <c r="BH30" s="170">
        <v>-8.3006774197677264E-9</v>
      </c>
      <c r="BI30" s="170">
        <v>-7.2996754014170712E-9</v>
      </c>
      <c r="BJ30" s="170">
        <v>-6.4358075417788235E-9</v>
      </c>
      <c r="BK30" s="170">
        <v>-5.8419844963958784E-9</v>
      </c>
      <c r="BL30" s="170">
        <v>-5.6247780184385187E-9</v>
      </c>
      <c r="BM30" s="170">
        <v>0</v>
      </c>
      <c r="BN30" s="170">
        <v>0</v>
      </c>
      <c r="BO30" s="170">
        <v>8.8457028408667197E-8</v>
      </c>
      <c r="BP30" s="170">
        <v>1.9151205733109226E-8</v>
      </c>
      <c r="BQ30" s="170">
        <v>-1.9330549004165425E-9</v>
      </c>
      <c r="BR30" s="170">
        <v>-1.0634097486919718E-8</v>
      </c>
      <c r="BS30" s="170">
        <v>-1.7635680484614115E-8</v>
      </c>
      <c r="BT30" s="170">
        <v>-2.1313391219780158E-8</v>
      </c>
      <c r="BU30" s="170">
        <v>-2.4406712569435186E-8</v>
      </c>
      <c r="BV30" s="170">
        <v>-2.573157882411606E-8</v>
      </c>
      <c r="BW30" s="170">
        <v>-2.6659529266500005E-8</v>
      </c>
      <c r="BX30" s="170">
        <v>-2.6329277228042309E-8</v>
      </c>
      <c r="BY30" s="170">
        <v>-2.5669557180438372E-8</v>
      </c>
      <c r="BZ30" s="170">
        <v>-2.4065665795043522E-8</v>
      </c>
      <c r="CA30" s="170">
        <v>-2.2258749831914207E-8</v>
      </c>
      <c r="CB30" s="170">
        <v>-1.9814843383119734E-8</v>
      </c>
      <c r="CC30" s="170">
        <v>-1.7367305407034821E-8</v>
      </c>
      <c r="CD30" s="170">
        <v>-1.4643143769114966E-8</v>
      </c>
      <c r="CE30" s="170">
        <v>-1.2168223429556343E-8</v>
      </c>
      <c r="CF30" s="170">
        <v>0</v>
      </c>
      <c r="CG30" s="170">
        <v>0</v>
      </c>
      <c r="JE30" s="5"/>
      <c r="JF30" s="5"/>
      <c r="JG30" s="5"/>
      <c r="JH30" s="5"/>
      <c r="JI30" s="5"/>
      <c r="JJ30" s="5"/>
      <c r="JK30" s="5"/>
      <c r="JL30" s="5"/>
    </row>
    <row r="31" spans="1:272">
      <c r="A31" s="185">
        <v>3</v>
      </c>
      <c r="B31" s="170">
        <v>0</v>
      </c>
      <c r="C31" s="170">
        <v>0</v>
      </c>
      <c r="D31" s="170">
        <v>7.7511220988702744E-7</v>
      </c>
      <c r="E31" s="170">
        <v>9.01503041758873E-7</v>
      </c>
      <c r="F31" s="170">
        <v>7.4056705656081044E-7</v>
      </c>
      <c r="G31" s="170">
        <v>4.4591256507753738E-7</v>
      </c>
      <c r="H31" s="170">
        <v>2.2054823985344924E-7</v>
      </c>
      <c r="I31" s="170">
        <v>9.8149011796430327E-8</v>
      </c>
      <c r="J31" s="170">
        <v>4.1527665739185565E-8</v>
      </c>
      <c r="K31" s="170">
        <v>1.6826718866036269E-8</v>
      </c>
      <c r="L31" s="170">
        <v>6.5061150126903658E-9</v>
      </c>
      <c r="M31" s="170">
        <v>2.0930270730842886E-9</v>
      </c>
      <c r="N31" s="170">
        <v>3.2385338985352439E-10</v>
      </c>
      <c r="O31" s="170">
        <v>-4.8277180426509723E-10</v>
      </c>
      <c r="P31" s="170">
        <v>-7.4780144532240436E-10</v>
      </c>
      <c r="Q31" s="170">
        <v>-8.9220662749742445E-10</v>
      </c>
      <c r="R31" s="170">
        <v>-8.7067893901649504E-10</v>
      </c>
      <c r="S31" s="170">
        <v>-8.7839673282775652E-10</v>
      </c>
      <c r="T31" s="170">
        <v>-8.099107761572633E-10</v>
      </c>
      <c r="U31" s="170">
        <v>-8.1344252212160132E-10</v>
      </c>
      <c r="V31" s="170">
        <v>-7.5879478715563985E-10</v>
      </c>
      <c r="W31" s="170">
        <v>1.6986690460912637E-6</v>
      </c>
      <c r="X31" s="170">
        <v>-5.180322159381733E-7</v>
      </c>
      <c r="Y31" s="170">
        <v>9.652221842665601E-6</v>
      </c>
      <c r="Z31" s="170">
        <v>-2.4801429963606279E-5</v>
      </c>
      <c r="AA31" s="170">
        <v>9.5210242525038536E-6</v>
      </c>
      <c r="AB31" s="170">
        <v>-4.0481411832741306E-7</v>
      </c>
      <c r="AC31" s="170">
        <v>9.1500521403544514E-7</v>
      </c>
      <c r="AD31" s="170">
        <v>-2.7335890588727814E-7</v>
      </c>
      <c r="AE31" s="170">
        <v>2.9169148304367113E-7</v>
      </c>
      <c r="AF31" s="170">
        <v>-1.8565591771575242E-7</v>
      </c>
      <c r="AG31" s="170">
        <v>1.4758148697068879E-7</v>
      </c>
      <c r="AH31" s="170">
        <v>-1.3383999835047548E-7</v>
      </c>
      <c r="AI31" s="170">
        <v>9.6797378942333985E-8</v>
      </c>
      <c r="AJ31" s="170">
        <v>-1.0370605003465517E-7</v>
      </c>
      <c r="AK31" s="170">
        <v>7.4601053484385109E-8</v>
      </c>
      <c r="AL31" s="170">
        <v>-8.5408564684342271E-8</v>
      </c>
      <c r="AM31" s="170">
        <v>6.4653588843403602E-8</v>
      </c>
      <c r="AN31" s="170">
        <v>-7.3904847384413356E-8</v>
      </c>
      <c r="AO31" s="170">
        <v>6.1625540987773266E-8</v>
      </c>
      <c r="AP31" s="170">
        <v>-6.6444453851925527E-8</v>
      </c>
      <c r="AQ31" s="170">
        <v>6.1850254309828091E-8</v>
      </c>
      <c r="AR31" s="170">
        <v>7.8458933143462999E-9</v>
      </c>
      <c r="AS31" s="170">
        <v>8.9832072476063701E-9</v>
      </c>
      <c r="AT31" s="170">
        <v>1.1228433513928038E-8</v>
      </c>
      <c r="AU31" s="170">
        <v>1.1530945153338942E-8</v>
      </c>
      <c r="AV31" s="170">
        <v>7.9123689677668363E-9</v>
      </c>
      <c r="AW31" s="170">
        <v>2.034774927968936E-9</v>
      </c>
      <c r="AX31" s="170">
        <v>-3.377189635634688E-9</v>
      </c>
      <c r="AY31" s="170">
        <v>-7.2337383838218624E-9</v>
      </c>
      <c r="AZ31" s="170">
        <v>-9.6506117958050067E-9</v>
      </c>
      <c r="BA31" s="170">
        <v>-1.1028831280731767E-8</v>
      </c>
      <c r="BB31" s="170">
        <v>-1.1686140923777039E-8</v>
      </c>
      <c r="BC31" s="170">
        <v>-1.1827696457124333E-8</v>
      </c>
      <c r="BD31" s="170">
        <v>-1.1579168840440332E-8</v>
      </c>
      <c r="BE31" s="170">
        <v>-1.102989381543385E-8</v>
      </c>
      <c r="BF31" s="170">
        <v>-1.0251301411068461E-8</v>
      </c>
      <c r="BG31" s="170">
        <v>-9.3149710586674624E-9</v>
      </c>
      <c r="BH31" s="170">
        <v>-8.2985870527443688E-9</v>
      </c>
      <c r="BI31" s="170">
        <v>-7.2990040302976333E-9</v>
      </c>
      <c r="BJ31" s="170">
        <v>-6.4352443836957634E-9</v>
      </c>
      <c r="BK31" s="170">
        <v>-5.8419575643615983E-9</v>
      </c>
      <c r="BL31" s="170">
        <v>-5.6244630097585706E-9</v>
      </c>
      <c r="BM31" s="170">
        <v>0</v>
      </c>
      <c r="BN31" s="170">
        <v>0</v>
      </c>
      <c r="BO31" s="170">
        <v>2.2359850493753539E-8</v>
      </c>
      <c r="BP31" s="170">
        <v>9.0767004682262377E-8</v>
      </c>
      <c r="BQ31" s="170">
        <v>1.6993121798224302E-8</v>
      </c>
      <c r="BR31" s="170">
        <v>-4.5794640505919742E-9</v>
      </c>
      <c r="BS31" s="170">
        <v>-1.3293894614197592E-8</v>
      </c>
      <c r="BT31" s="170">
        <v>-1.9966837525082183E-8</v>
      </c>
      <c r="BU31" s="170">
        <v>-2.3138747163263789E-8</v>
      </c>
      <c r="BV31" s="170">
        <v>-2.5581178074928461E-8</v>
      </c>
      <c r="BW31" s="170">
        <v>-2.6210041459304209E-8</v>
      </c>
      <c r="BX31" s="170">
        <v>-2.6436337156568817E-8</v>
      </c>
      <c r="BY31" s="170">
        <v>-2.5444491967710506E-8</v>
      </c>
      <c r="BZ31" s="170">
        <v>-2.4204606160795756E-8</v>
      </c>
      <c r="CA31" s="170">
        <v>-2.2105352939797565E-8</v>
      </c>
      <c r="CB31" s="170">
        <v>-1.9941561860706074E-8</v>
      </c>
      <c r="CC31" s="170">
        <v>-1.724590038318847E-8</v>
      </c>
      <c r="CD31" s="170">
        <v>-1.4751280539966703E-8</v>
      </c>
      <c r="CE31" s="170">
        <v>-1.2071815343622415E-8</v>
      </c>
      <c r="CF31" s="170">
        <v>0</v>
      </c>
      <c r="CG31" s="170">
        <v>0</v>
      </c>
      <c r="JE31" s="5"/>
      <c r="JF31" s="5"/>
      <c r="JG31" s="5"/>
      <c r="JH31" s="5"/>
      <c r="JI31" s="5"/>
      <c r="JJ31" s="5"/>
      <c r="JK31" s="5"/>
      <c r="JL31" s="5"/>
    </row>
    <row r="32" spans="1:272">
      <c r="A32" s="185">
        <v>4</v>
      </c>
      <c r="B32" s="170">
        <v>0</v>
      </c>
      <c r="C32" s="170">
        <v>0</v>
      </c>
      <c r="D32" s="170">
        <v>4.8424486675220112E-7</v>
      </c>
      <c r="E32" s="170">
        <v>7.7886795700502035E-7</v>
      </c>
      <c r="F32" s="170">
        <v>9.3301288033062611E-7</v>
      </c>
      <c r="G32" s="170">
        <v>7.7263068652714138E-7</v>
      </c>
      <c r="H32" s="170">
        <v>4.6639736994548992E-7</v>
      </c>
      <c r="I32" s="170">
        <v>2.3085375886606997E-7</v>
      </c>
      <c r="J32" s="170">
        <v>1.027402870442812E-7</v>
      </c>
      <c r="K32" s="170">
        <v>4.3440112400111372E-8</v>
      </c>
      <c r="L32" s="170">
        <v>1.7579446382594437E-8</v>
      </c>
      <c r="M32" s="170">
        <v>6.7808133502975126E-9</v>
      </c>
      <c r="N32" s="170">
        <v>2.1811792801622608E-9</v>
      </c>
      <c r="O32" s="170">
        <v>3.512147526322731E-10</v>
      </c>
      <c r="P32" s="170">
        <v>-4.6614766689736489E-10</v>
      </c>
      <c r="Q32" s="170">
        <v>-7.1996683562389478E-10</v>
      </c>
      <c r="R32" s="170">
        <v>-8.5219655152102855E-10</v>
      </c>
      <c r="S32" s="170">
        <v>-8.2114304579334783E-10</v>
      </c>
      <c r="T32" s="170">
        <v>-8.337347545376184E-10</v>
      </c>
      <c r="U32" s="170">
        <v>-7.7631735242967518E-10</v>
      </c>
      <c r="V32" s="170">
        <v>-7.8808792538322169E-10</v>
      </c>
      <c r="W32" s="170">
        <v>-4.2919494808220534E-7</v>
      </c>
      <c r="X32" s="170">
        <v>1.1552881247132546E-6</v>
      </c>
      <c r="Y32" s="170">
        <v>-4.6685801086124856E-7</v>
      </c>
      <c r="Z32" s="170">
        <v>1.0013815996431822E-5</v>
      </c>
      <c r="AA32" s="170">
        <v>-2.6044933293948333E-5</v>
      </c>
      <c r="AB32" s="170">
        <v>9.9668609203916908E-6</v>
      </c>
      <c r="AC32" s="170">
        <v>-4.0109392380455164E-7</v>
      </c>
      <c r="AD32" s="170">
        <v>9.4024939671529598E-7</v>
      </c>
      <c r="AE32" s="170">
        <v>-2.7341959241054302E-7</v>
      </c>
      <c r="AF32" s="170">
        <v>2.9528754873383853E-7</v>
      </c>
      <c r="AG32" s="170">
        <v>-1.8651571382311778E-7</v>
      </c>
      <c r="AH32" s="170">
        <v>1.4934042969206531E-7</v>
      </c>
      <c r="AI32" s="170">
        <v>-1.3488062822771062E-7</v>
      </c>
      <c r="AJ32" s="170">
        <v>9.9401142551822447E-8</v>
      </c>
      <c r="AK32" s="170">
        <v>-1.0499845982440898E-7</v>
      </c>
      <c r="AL32" s="170">
        <v>7.8410226011221067E-8</v>
      </c>
      <c r="AM32" s="170">
        <v>-8.7218206203804558E-8</v>
      </c>
      <c r="AN32" s="170">
        <v>6.971732202622572E-8</v>
      </c>
      <c r="AO32" s="170">
        <v>-7.6395011049953375E-8</v>
      </c>
      <c r="AP32" s="170">
        <v>6.8356842027016953E-8</v>
      </c>
      <c r="AQ32" s="170">
        <v>-7.1900418548166407E-8</v>
      </c>
      <c r="AR32" s="170">
        <v>2.696740596767346E-9</v>
      </c>
      <c r="AS32" s="170">
        <v>3.7190812007660101E-9</v>
      </c>
      <c r="AT32" s="170">
        <v>6.52041811752499E-9</v>
      </c>
      <c r="AU32" s="170">
        <v>9.7710347742279834E-9</v>
      </c>
      <c r="AV32" s="170">
        <v>1.0587220372876786E-8</v>
      </c>
      <c r="AW32" s="170">
        <v>7.1042264625860614E-9</v>
      </c>
      <c r="AX32" s="170">
        <v>1.2042109789345154E-9</v>
      </c>
      <c r="AY32" s="170">
        <v>-4.191808531047128E-9</v>
      </c>
      <c r="AZ32" s="170">
        <v>-7.9255748455067833E-9</v>
      </c>
      <c r="BA32" s="170">
        <v>-1.0128439209790209E-8</v>
      </c>
      <c r="BB32" s="170">
        <v>-1.1239628650935675E-8</v>
      </c>
      <c r="BC32" s="170">
        <v>-1.161213986924227E-8</v>
      </c>
      <c r="BD32" s="170">
        <v>-1.1477993864177655E-8</v>
      </c>
      <c r="BE32" s="170">
        <v>-1.0982514066278922E-8</v>
      </c>
      <c r="BF32" s="170">
        <v>-1.0229926710781612E-8</v>
      </c>
      <c r="BG32" s="170">
        <v>-9.3049235442112851E-9</v>
      </c>
      <c r="BH32" s="170">
        <v>-8.2943593941176144E-9</v>
      </c>
      <c r="BI32" s="170">
        <v>-7.2968084145736924E-9</v>
      </c>
      <c r="BJ32" s="170">
        <v>-6.4345168619135251E-9</v>
      </c>
      <c r="BK32" s="170">
        <v>-5.8413042294619898E-9</v>
      </c>
      <c r="BL32" s="170">
        <v>-5.6243008495376776E-9</v>
      </c>
      <c r="BM32" s="170">
        <v>0</v>
      </c>
      <c r="BN32" s="170">
        <v>0</v>
      </c>
      <c r="BO32" s="170">
        <v>5.4867211075310396E-9</v>
      </c>
      <c r="BP32" s="170">
        <v>2.0218319824273908E-8</v>
      </c>
      <c r="BQ32" s="170">
        <v>9.2514291532002151E-8</v>
      </c>
      <c r="BR32" s="170">
        <v>1.5159634547195758E-8</v>
      </c>
      <c r="BS32" s="170">
        <v>-6.8609061330893645E-9</v>
      </c>
      <c r="BT32" s="170">
        <v>-1.5474453735222983E-8</v>
      </c>
      <c r="BU32" s="170">
        <v>-2.1683272701905317E-8</v>
      </c>
      <c r="BV32" s="170">
        <v>-2.4289644931690125E-8</v>
      </c>
      <c r="BW32" s="170">
        <v>-2.6022887779031403E-8</v>
      </c>
      <c r="BX32" s="170">
        <v>-2.5991134136224994E-8</v>
      </c>
      <c r="BY32" s="170">
        <v>-2.5534688965820057E-8</v>
      </c>
      <c r="BZ32" s="170">
        <v>-2.3988293488327511E-8</v>
      </c>
      <c r="CA32" s="170">
        <v>-2.2233322184557826E-8</v>
      </c>
      <c r="CB32" s="170">
        <v>-1.9796939532686122E-8</v>
      </c>
      <c r="CC32" s="170">
        <v>-1.7363046355756832E-8</v>
      </c>
      <c r="CD32" s="170">
        <v>-1.4639448406781842E-8</v>
      </c>
      <c r="CE32" s="170">
        <v>-1.2166303077696974E-8</v>
      </c>
      <c r="CF32" s="170">
        <v>0</v>
      </c>
      <c r="CG32" s="170">
        <v>0</v>
      </c>
      <c r="JE32" s="5"/>
      <c r="JF32" s="5"/>
      <c r="JG32" s="5"/>
      <c r="JH32" s="5"/>
      <c r="JI32" s="5"/>
      <c r="JJ32" s="5"/>
      <c r="JK32" s="5"/>
      <c r="JL32" s="5"/>
    </row>
    <row r="33" spans="1:272">
      <c r="A33" s="185">
        <v>5</v>
      </c>
      <c r="B33" s="170">
        <v>0</v>
      </c>
      <c r="C33" s="170">
        <v>0</v>
      </c>
      <c r="D33" s="170">
        <v>2.4878678904328454E-7</v>
      </c>
      <c r="E33" s="170">
        <v>4.8932386909780837E-7</v>
      </c>
      <c r="F33" s="170">
        <v>8.0604205565690388E-7</v>
      </c>
      <c r="G33" s="170">
        <v>9.7076531074502968E-7</v>
      </c>
      <c r="H33" s="170">
        <v>8.0499841641059339E-7</v>
      </c>
      <c r="I33" s="170">
        <v>4.8612465365292757E-7</v>
      </c>
      <c r="J33" s="170">
        <v>2.4061580335031643E-7</v>
      </c>
      <c r="K33" s="170">
        <v>1.0705983985849744E-7</v>
      </c>
      <c r="L33" s="170">
        <v>4.5237880234840082E-8</v>
      </c>
      <c r="M33" s="170">
        <v>1.8292396002687897E-8</v>
      </c>
      <c r="N33" s="170">
        <v>7.0521866831467782E-9</v>
      </c>
      <c r="O33" s="170">
        <v>2.2826917674177385E-9</v>
      </c>
      <c r="P33" s="170">
        <v>4.0008604980354997E-10</v>
      </c>
      <c r="Q33" s="170">
        <v>-4.2696882955825803E-10</v>
      </c>
      <c r="R33" s="170">
        <v>-6.7296254541194275E-10</v>
      </c>
      <c r="S33" s="170">
        <v>-8.0218387475467954E-10</v>
      </c>
      <c r="T33" s="170">
        <v>-7.7282903917068606E-10</v>
      </c>
      <c r="U33" s="170">
        <v>-8.0096310401507002E-10</v>
      </c>
      <c r="V33" s="170">
        <v>-7.4451921055807046E-10</v>
      </c>
      <c r="W33" s="170">
        <v>5.4701020863346522E-7</v>
      </c>
      <c r="X33" s="170">
        <v>-3.6523558612408232E-7</v>
      </c>
      <c r="Y33" s="170">
        <v>1.0594695579047788E-6</v>
      </c>
      <c r="Z33" s="170">
        <v>-4.4035880839296031E-7</v>
      </c>
      <c r="AA33" s="170">
        <v>1.0398496976937362E-5</v>
      </c>
      <c r="AB33" s="170">
        <v>-2.7151075466741165E-5</v>
      </c>
      <c r="AC33" s="170">
        <v>1.0376274739635058E-5</v>
      </c>
      <c r="AD33" s="170">
        <v>-4.0425412153177195E-7</v>
      </c>
      <c r="AE33" s="170">
        <v>9.686664405740507E-7</v>
      </c>
      <c r="AF33" s="170">
        <v>-2.7670492304351293E-7</v>
      </c>
      <c r="AG33" s="170">
        <v>3.0155137678312559E-7</v>
      </c>
      <c r="AH33" s="170">
        <v>-1.890087253540873E-7</v>
      </c>
      <c r="AI33" s="170">
        <v>1.5295852811415545E-7</v>
      </c>
      <c r="AJ33" s="170">
        <v>-1.3694783488196712E-7</v>
      </c>
      <c r="AK33" s="170">
        <v>1.0343634800342357E-7</v>
      </c>
      <c r="AL33" s="170">
        <v>-1.0721127244685713E-7</v>
      </c>
      <c r="AM33" s="170">
        <v>8.3537878424974321E-8</v>
      </c>
      <c r="AN33" s="170">
        <v>-9.0151379814042201E-8</v>
      </c>
      <c r="AO33" s="170">
        <v>7.6488262093049124E-8</v>
      </c>
      <c r="AP33" s="170">
        <v>-8.042400084777064E-8</v>
      </c>
      <c r="AQ33" s="170">
        <v>7.559066046195585E-8</v>
      </c>
      <c r="AR33" s="170">
        <v>-4.2836994775609415E-10</v>
      </c>
      <c r="AS33" s="170">
        <v>1.7177166105309901E-10</v>
      </c>
      <c r="AT33" s="170">
        <v>2.0824528662375435E-9</v>
      </c>
      <c r="AU33" s="170">
        <v>5.3582933239970819E-9</v>
      </c>
      <c r="AV33" s="170">
        <v>8.9306458220515353E-9</v>
      </c>
      <c r="AW33" s="170">
        <v>9.9295376528781709E-9</v>
      </c>
      <c r="AX33" s="170">
        <v>6.4814743470736452E-9</v>
      </c>
      <c r="AY33" s="170">
        <v>5.7048426282809643E-10</v>
      </c>
      <c r="AZ33" s="170">
        <v>-4.7646754091849034E-9</v>
      </c>
      <c r="BA33" s="170">
        <v>-8.3361967484264527E-9</v>
      </c>
      <c r="BB33" s="170">
        <v>-1.0304302787251342E-8</v>
      </c>
      <c r="BC33" s="170">
        <v>-1.1148330247594051E-8</v>
      </c>
      <c r="BD33" s="170">
        <v>-1.1254124667391899E-8</v>
      </c>
      <c r="BE33" s="170">
        <v>-1.0877431717852112E-8</v>
      </c>
      <c r="BF33" s="170">
        <v>-1.0180728522528586E-8</v>
      </c>
      <c r="BG33" s="170">
        <v>-9.2827185456749835E-9</v>
      </c>
      <c r="BH33" s="170">
        <v>-8.2839161072234487E-9</v>
      </c>
      <c r="BI33" s="170">
        <v>-7.2923903130943423E-9</v>
      </c>
      <c r="BJ33" s="170">
        <v>-6.4321709635745914E-9</v>
      </c>
      <c r="BK33" s="170">
        <v>-5.840407959475458E-9</v>
      </c>
      <c r="BL33" s="170">
        <v>-5.6232871898648495E-9</v>
      </c>
      <c r="BM33" s="170">
        <v>0</v>
      </c>
      <c r="BN33" s="170">
        <v>0</v>
      </c>
      <c r="BO33" s="170">
        <v>-1.1585034112607682E-9</v>
      </c>
      <c r="BP33" s="170">
        <v>2.814941034880486E-9</v>
      </c>
      <c r="BQ33" s="170">
        <v>1.8403579447827661E-8</v>
      </c>
      <c r="BR33" s="170">
        <v>9.3960148533986229E-8</v>
      </c>
      <c r="BS33" s="170">
        <v>1.3558035048896343E-8</v>
      </c>
      <c r="BT33" s="170">
        <v>-8.7392978228761517E-9</v>
      </c>
      <c r="BU33" s="170">
        <v>-1.7055522770520491E-8</v>
      </c>
      <c r="BV33" s="170">
        <v>-2.2747021187360732E-8</v>
      </c>
      <c r="BW33" s="170">
        <v>-2.4707378270338009E-8</v>
      </c>
      <c r="BX33" s="170">
        <v>-2.5774863025224863E-8</v>
      </c>
      <c r="BY33" s="170">
        <v>-2.509169376081158E-8</v>
      </c>
      <c r="BZ33" s="170">
        <v>-2.4064931865081378E-8</v>
      </c>
      <c r="CA33" s="170">
        <v>-2.2024382844405976E-8</v>
      </c>
      <c r="CB33" s="170">
        <v>-1.9915449735136551E-8</v>
      </c>
      <c r="CC33" s="170">
        <v>-1.7227072455535135E-8</v>
      </c>
      <c r="CD33" s="170">
        <v>-1.4746896256648349E-8</v>
      </c>
      <c r="CE33" s="170">
        <v>-1.2068229377598086E-8</v>
      </c>
      <c r="CF33" s="170">
        <v>0</v>
      </c>
      <c r="CG33" s="170">
        <v>0</v>
      </c>
      <c r="JE33" s="5"/>
      <c r="JF33" s="5"/>
      <c r="JG33" s="5"/>
      <c r="JH33" s="5"/>
      <c r="JI33" s="5"/>
      <c r="JJ33" s="5"/>
      <c r="JK33" s="5"/>
      <c r="JL33" s="5"/>
    </row>
    <row r="34" spans="1:272">
      <c r="A34" s="185">
        <v>6</v>
      </c>
      <c r="B34" s="170">
        <v>0</v>
      </c>
      <c r="C34" s="170">
        <v>0</v>
      </c>
      <c r="D34" s="170">
        <v>1.1463592647199282E-7</v>
      </c>
      <c r="E34" s="170">
        <v>2.5064639173924633E-7</v>
      </c>
      <c r="F34" s="170">
        <v>5.0365936523524966E-7</v>
      </c>
      <c r="G34" s="170">
        <v>8.3315341206325209E-7</v>
      </c>
      <c r="H34" s="170">
        <v>1.0043476480570052E-6</v>
      </c>
      <c r="I34" s="170">
        <v>8.3301788041807679E-7</v>
      </c>
      <c r="J34" s="170">
        <v>5.0305169954879828E-7</v>
      </c>
      <c r="K34" s="170">
        <v>2.4896228624212125E-7</v>
      </c>
      <c r="L34" s="170">
        <v>1.1074598513722432E-7</v>
      </c>
      <c r="M34" s="170">
        <v>4.6774380339685564E-8</v>
      </c>
      <c r="N34" s="170">
        <v>1.8908494628986806E-8</v>
      </c>
      <c r="O34" s="170">
        <v>7.2988312122033663E-9</v>
      </c>
      <c r="P34" s="170">
        <v>2.3894014583855986E-9</v>
      </c>
      <c r="Q34" s="170">
        <v>4.6546849413522657E-10</v>
      </c>
      <c r="R34" s="170">
        <v>-3.7157672286325957E-10</v>
      </c>
      <c r="S34" s="170">
        <v>-6.1607303273931611E-10</v>
      </c>
      <c r="T34" s="170">
        <v>-7.5326731887153113E-10</v>
      </c>
      <c r="U34" s="170">
        <v>-7.3303102521608213E-10</v>
      </c>
      <c r="V34" s="170">
        <v>-7.6400323714638551E-10</v>
      </c>
      <c r="W34" s="170">
        <v>-2.9201600181868851E-7</v>
      </c>
      <c r="X34" s="170">
        <v>4.1586082470685396E-7</v>
      </c>
      <c r="Y34" s="170">
        <v>-3.2937466793338465E-7</v>
      </c>
      <c r="Z34" s="170">
        <v>1.0441979254620938E-6</v>
      </c>
      <c r="AA34" s="170">
        <v>-4.2937437666740212E-7</v>
      </c>
      <c r="AB34" s="170">
        <v>1.0739700759288543E-5</v>
      </c>
      <c r="AC34" s="170">
        <v>-2.809065527913724E-5</v>
      </c>
      <c r="AD34" s="170">
        <v>1.0727480040755665E-5</v>
      </c>
      <c r="AE34" s="170">
        <v>-4.0990986428656128E-7</v>
      </c>
      <c r="AF34" s="170">
        <v>9.9533874738707846E-7</v>
      </c>
      <c r="AG34" s="170">
        <v>-2.8100567465679356E-7</v>
      </c>
      <c r="AH34" s="170">
        <v>3.0863002475985628E-7</v>
      </c>
      <c r="AI34" s="170">
        <v>-1.920519069040612E-7</v>
      </c>
      <c r="AJ34" s="170">
        <v>1.5757366543233626E-7</v>
      </c>
      <c r="AK34" s="170">
        <v>-1.3953406627939319E-7</v>
      </c>
      <c r="AL34" s="170">
        <v>1.0847402168355092E-7</v>
      </c>
      <c r="AM34" s="170">
        <v>-1.1014756450127174E-7</v>
      </c>
      <c r="AN34" s="170">
        <v>8.9818613323986335E-8</v>
      </c>
      <c r="AO34" s="170">
        <v>-9.4023155051311668E-8</v>
      </c>
      <c r="AP34" s="170">
        <v>8.4906346482011474E-8</v>
      </c>
      <c r="AQ34" s="170">
        <v>-8.8000763634852209E-8</v>
      </c>
      <c r="AR34" s="170">
        <v>-2.1504262996829165E-9</v>
      </c>
      <c r="AS34" s="170">
        <v>-1.8976879856038426E-9</v>
      </c>
      <c r="AT34" s="170">
        <v>-9.9572073452940373E-10</v>
      </c>
      <c r="AU34" s="170">
        <v>1.0084162032850537E-9</v>
      </c>
      <c r="AV34" s="170">
        <v>4.4043156495743161E-9</v>
      </c>
      <c r="AW34" s="170">
        <v>8.1563695353457856E-9</v>
      </c>
      <c r="AX34" s="170">
        <v>9.323563193546275E-9</v>
      </c>
      <c r="AY34" s="170">
        <v>5.9655149252764238E-9</v>
      </c>
      <c r="AZ34" s="170">
        <v>1.2082029593884645E-10</v>
      </c>
      <c r="BA34" s="170">
        <v>-5.0895956162645527E-9</v>
      </c>
      <c r="BB34" s="170">
        <v>-8.4625152364666928E-9</v>
      </c>
      <c r="BC34" s="170">
        <v>-1.0186936454453045E-8</v>
      </c>
      <c r="BD34" s="170">
        <v>-1.0777320998007955E-8</v>
      </c>
      <c r="BE34" s="170">
        <v>-1.0647282035132114E-8</v>
      </c>
      <c r="BF34" s="170">
        <v>-1.0072684426997493E-8</v>
      </c>
      <c r="BG34" s="170">
        <v>-9.2321245097765216E-9</v>
      </c>
      <c r="BH34" s="170">
        <v>-8.2610572666723012E-9</v>
      </c>
      <c r="BI34" s="170">
        <v>-7.2815836118675056E-9</v>
      </c>
      <c r="BJ34" s="170">
        <v>-6.4274833334196043E-9</v>
      </c>
      <c r="BK34" s="170">
        <v>-5.8376501441252004E-9</v>
      </c>
      <c r="BL34" s="170">
        <v>-5.6216167916988845E-9</v>
      </c>
      <c r="BM34" s="170">
        <v>0</v>
      </c>
      <c r="BN34" s="170">
        <v>0</v>
      </c>
      <c r="BO34" s="170">
        <v>-5.2928456971741445E-9</v>
      </c>
      <c r="BP34" s="170">
        <v>-3.8177740123469501E-9</v>
      </c>
      <c r="BQ34" s="170">
        <v>2.343837990674967E-10</v>
      </c>
      <c r="BR34" s="170">
        <v>1.6519727283674147E-8</v>
      </c>
      <c r="BS34" s="170">
        <v>9.4998841208569444E-8</v>
      </c>
      <c r="BT34" s="170">
        <v>1.2212764005002784E-8</v>
      </c>
      <c r="BU34" s="170">
        <v>-1.0100683038610892E-8</v>
      </c>
      <c r="BV34" s="170">
        <v>-1.8017207948275756E-8</v>
      </c>
      <c r="BW34" s="170">
        <v>-2.3099687411006715E-8</v>
      </c>
      <c r="BX34" s="170">
        <v>-2.4441567166058525E-8</v>
      </c>
      <c r="BY34" s="170">
        <v>-2.4852492547498805E-8</v>
      </c>
      <c r="BZ34" s="170">
        <v>-2.3624438768266084E-8</v>
      </c>
      <c r="CA34" s="170">
        <v>-2.2089266278395582E-8</v>
      </c>
      <c r="CB34" s="170">
        <v>-1.9713421145131344E-8</v>
      </c>
      <c r="CC34" s="170">
        <v>-1.7335993375780918E-8</v>
      </c>
      <c r="CD34" s="170">
        <v>-1.4620084223010059E-8</v>
      </c>
      <c r="CE34" s="170">
        <v>-1.2160950097354237E-8</v>
      </c>
      <c r="CF34" s="170">
        <v>0</v>
      </c>
      <c r="CG34" s="170">
        <v>0</v>
      </c>
      <c r="JE34" s="5"/>
      <c r="JF34" s="5"/>
      <c r="JG34" s="5"/>
      <c r="JH34" s="5"/>
      <c r="JI34" s="5"/>
      <c r="JJ34" s="5"/>
      <c r="JK34" s="5"/>
      <c r="JL34" s="5"/>
    </row>
    <row r="35" spans="1:272">
      <c r="A35" s="189" t="s">
        <v>251</v>
      </c>
      <c r="B35" s="170">
        <v>0</v>
      </c>
      <c r="C35" s="170">
        <v>0</v>
      </c>
      <c r="D35" s="170">
        <v>5.0306809528952379E-8</v>
      </c>
      <c r="E35" s="170">
        <v>1.1515998894787253E-7</v>
      </c>
      <c r="F35" s="170">
        <v>2.569810069536229E-7</v>
      </c>
      <c r="G35" s="170">
        <v>5.1836373824954305E-7</v>
      </c>
      <c r="H35" s="170">
        <v>8.5811153400560397E-7</v>
      </c>
      <c r="I35" s="170">
        <v>1.0346006977142577E-6</v>
      </c>
      <c r="J35" s="170">
        <v>8.5811757926763935E-7</v>
      </c>
      <c r="K35" s="170">
        <v>5.181843273019291E-7</v>
      </c>
      <c r="L35" s="170">
        <v>2.5641965692225364E-7</v>
      </c>
      <c r="M35" s="170">
        <v>1.1404236647586802E-7</v>
      </c>
      <c r="N35" s="170">
        <v>4.8157419969744765E-8</v>
      </c>
      <c r="O35" s="170">
        <v>1.9475161243264033E-8</v>
      </c>
      <c r="P35" s="170">
        <v>7.5410673560786015E-9</v>
      </c>
      <c r="Q35" s="170">
        <v>2.5081441113300712E-9</v>
      </c>
      <c r="R35" s="170">
        <v>5.4637041731164218E-10</v>
      </c>
      <c r="S35" s="170">
        <v>-3.0643219806537512E-10</v>
      </c>
      <c r="T35" s="170">
        <v>-5.5689748007907718E-10</v>
      </c>
      <c r="U35" s="170">
        <v>-7.0678503719427081E-10</v>
      </c>
      <c r="V35" s="170">
        <v>-6.7065758627599158E-10</v>
      </c>
      <c r="W35" s="170">
        <v>2.740357282478726E-7</v>
      </c>
      <c r="X35" s="170">
        <v>-2.4957858337522123E-7</v>
      </c>
      <c r="Y35" s="170">
        <v>3.747070536396408E-7</v>
      </c>
      <c r="Z35" s="170">
        <v>-3.1232577925774364E-7</v>
      </c>
      <c r="AA35" s="170">
        <v>1.0507508364868094E-6</v>
      </c>
      <c r="AB35" s="170">
        <v>-4.2763572278925951E-7</v>
      </c>
      <c r="AC35" s="170">
        <v>1.105102970231555E-5</v>
      </c>
      <c r="AD35" s="170">
        <v>-2.8932339879166915E-5</v>
      </c>
      <c r="AE35" s="170">
        <v>1.1044057674631514E-5</v>
      </c>
      <c r="AF35" s="170">
        <v>-4.1723977392746526E-7</v>
      </c>
      <c r="AG35" s="170">
        <v>1.0214734926327212E-6</v>
      </c>
      <c r="AH35" s="170">
        <v>-2.8629813085702064E-7</v>
      </c>
      <c r="AI35" s="170">
        <v>3.1689698164868477E-7</v>
      </c>
      <c r="AJ35" s="170">
        <v>-1.9599326986733204E-7</v>
      </c>
      <c r="AK35" s="170">
        <v>1.6361812792513723E-7</v>
      </c>
      <c r="AL35" s="170">
        <v>-1.4324675224020619E-7</v>
      </c>
      <c r="AM35" s="170">
        <v>1.1517788312963638E-7</v>
      </c>
      <c r="AN35" s="170">
        <v>-1.1472363673288479E-7</v>
      </c>
      <c r="AO35" s="170">
        <v>9.8519020898720542E-8</v>
      </c>
      <c r="AP35" s="170">
        <v>-1.0038098541737027E-7</v>
      </c>
      <c r="AQ35" s="170">
        <v>9.5159630003658171E-8</v>
      </c>
      <c r="AR35" s="170">
        <v>-3.0407802722795117E-9</v>
      </c>
      <c r="AS35" s="170">
        <v>-3.007066646421475E-9</v>
      </c>
      <c r="AT35" s="170">
        <v>-2.80355943670318E-9</v>
      </c>
      <c r="AU35" s="170">
        <v>-2.0269032032099946E-9</v>
      </c>
      <c r="AV35" s="170">
        <v>-4.9863236434142698E-11</v>
      </c>
      <c r="AW35" s="170">
        <v>3.456006636029334E-9</v>
      </c>
      <c r="AX35" s="170">
        <v>7.4309007200245821E-9</v>
      </c>
      <c r="AY35" s="170">
        <v>8.8294987696589086E-9</v>
      </c>
      <c r="AZ35" s="170">
        <v>5.63094278872003E-9</v>
      </c>
      <c r="BA35" s="170">
        <v>-8.7240472114661206E-11</v>
      </c>
      <c r="BB35" s="170">
        <v>-5.1355662629112061E-9</v>
      </c>
      <c r="BC35" s="170">
        <v>-8.2989606755774125E-9</v>
      </c>
      <c r="BD35" s="170">
        <v>-9.7916897107463215E-9</v>
      </c>
      <c r="BE35" s="170">
        <v>-1.0158416218980309E-8</v>
      </c>
      <c r="BF35" s="170">
        <v>-9.8366970531224356E-9</v>
      </c>
      <c r="BG35" s="170">
        <v>-9.1213128738727343E-9</v>
      </c>
      <c r="BH35" s="170">
        <v>-8.2091094094998676E-9</v>
      </c>
      <c r="BI35" s="170">
        <v>-7.2579945164823656E-9</v>
      </c>
      <c r="BJ35" s="170">
        <v>-6.4160471963989167E-9</v>
      </c>
      <c r="BK35" s="170">
        <v>-5.8320731940889135E-9</v>
      </c>
      <c r="BL35" s="170">
        <v>-5.6170291610203703E-9</v>
      </c>
      <c r="BM35" s="170">
        <v>0</v>
      </c>
      <c r="BN35" s="170">
        <v>0</v>
      </c>
      <c r="BO35" s="170">
        <v>-7.1251549541151523E-9</v>
      </c>
      <c r="BP35" s="170">
        <v>-7.9830514423203924E-9</v>
      </c>
      <c r="BQ35" s="170">
        <v>-6.5765079774824582E-9</v>
      </c>
      <c r="BR35" s="170">
        <v>-2.405956936728417E-9</v>
      </c>
      <c r="BS35" s="170">
        <v>1.4743791958574242E-8</v>
      </c>
      <c r="BT35" s="170">
        <v>9.6020948722479062E-8</v>
      </c>
      <c r="BU35" s="170">
        <v>1.132276331751103E-8</v>
      </c>
      <c r="BV35" s="170">
        <v>-1.0859506144716466E-8</v>
      </c>
      <c r="BW35" s="170">
        <v>-1.8275927626435416E-8</v>
      </c>
      <c r="BX35" s="170">
        <v>-2.2774061990419372E-8</v>
      </c>
      <c r="BY35" s="170">
        <v>-2.3502915804524127E-8</v>
      </c>
      <c r="BZ35" s="170">
        <v>-2.3364246981954882E-8</v>
      </c>
      <c r="CA35" s="170">
        <v>-2.1651543540452149E-8</v>
      </c>
      <c r="CB35" s="170">
        <v>-1.9767248474239342E-8</v>
      </c>
      <c r="CC35" s="170">
        <v>-1.7141636252046577E-8</v>
      </c>
      <c r="CD35" s="170">
        <v>-1.4718590046152214E-8</v>
      </c>
      <c r="CE35" s="170">
        <v>-1.2048729727152057E-8</v>
      </c>
      <c r="CF35" s="170">
        <v>0</v>
      </c>
      <c r="CG35" s="170">
        <v>0</v>
      </c>
      <c r="JE35" s="5"/>
      <c r="JF35" s="5"/>
      <c r="JG35" s="5"/>
      <c r="JH35" s="5"/>
      <c r="JI35" s="5"/>
      <c r="JJ35" s="5"/>
      <c r="JK35" s="5"/>
      <c r="JL35" s="5"/>
    </row>
    <row r="36" spans="1:272">
      <c r="A36" s="189" t="s">
        <v>254</v>
      </c>
      <c r="B36" s="170">
        <v>0</v>
      </c>
      <c r="C36" s="170">
        <v>0</v>
      </c>
      <c r="D36" s="170">
        <v>2.1345960726512836E-8</v>
      </c>
      <c r="E36" s="170">
        <v>5.0276775166975074E-8</v>
      </c>
      <c r="F36" s="170">
        <v>1.1746755049949063E-7</v>
      </c>
      <c r="G36" s="170">
        <v>2.6310457591797052E-7</v>
      </c>
      <c r="H36" s="170">
        <v>5.311142136662978E-7</v>
      </c>
      <c r="I36" s="170">
        <v>8.7935400515036478E-7</v>
      </c>
      <c r="J36" s="170">
        <v>1.0602438586377744E-6</v>
      </c>
      <c r="K36" s="170">
        <v>8.7936730330167002E-7</v>
      </c>
      <c r="L36" s="170">
        <v>5.3098844321265036E-7</v>
      </c>
      <c r="M36" s="170">
        <v>2.6273100934618848E-7</v>
      </c>
      <c r="N36" s="170">
        <v>1.1683814079904531E-7</v>
      </c>
      <c r="O36" s="170">
        <v>4.9342050383945174E-8</v>
      </c>
      <c r="P36" s="170">
        <v>1.997442947719561E-8</v>
      </c>
      <c r="Q36" s="170">
        <v>7.7703636273662973E-9</v>
      </c>
      <c r="R36" s="170">
        <v>2.6322579789458343E-9</v>
      </c>
      <c r="S36" s="170">
        <v>6.3635263304128266E-10</v>
      </c>
      <c r="T36" s="170">
        <v>-2.3450719720656825E-10</v>
      </c>
      <c r="U36" s="170">
        <v>-4.8210994399412125E-10</v>
      </c>
      <c r="V36" s="170">
        <v>-5.9669386701213844E-10</v>
      </c>
      <c r="W36" s="170">
        <v>-2.0268794870873078E-7</v>
      </c>
      <c r="X36" s="170">
        <v>2.2668767346047035E-7</v>
      </c>
      <c r="Y36" s="170">
        <v>-2.2778513512446613E-7</v>
      </c>
      <c r="Z36" s="170">
        <v>3.5813629624424445E-7</v>
      </c>
      <c r="AA36" s="170">
        <v>-3.0489813078774956E-7</v>
      </c>
      <c r="AB36" s="170">
        <v>1.0625019906970169E-6</v>
      </c>
      <c r="AC36" s="170">
        <v>-4.2985071258293256E-7</v>
      </c>
      <c r="AD36" s="170">
        <v>1.1317411647492068E-5</v>
      </c>
      <c r="AE36" s="170">
        <v>-2.9646476390666204E-5</v>
      </c>
      <c r="AF36" s="170">
        <v>1.1313825928525257E-5</v>
      </c>
      <c r="AG36" s="170">
        <v>-4.2465860639971476E-7</v>
      </c>
      <c r="AH36" s="170">
        <v>1.0452435872946789E-6</v>
      </c>
      <c r="AI36" s="170">
        <v>-2.917801607699118E-7</v>
      </c>
      <c r="AJ36" s="170">
        <v>3.2565066655621698E-7</v>
      </c>
      <c r="AK36" s="170">
        <v>-2.0050943830073329E-7</v>
      </c>
      <c r="AL36" s="170">
        <v>1.7084419676965473E-7</v>
      </c>
      <c r="AM36" s="170">
        <v>-1.4810846582599986E-7</v>
      </c>
      <c r="AN36" s="170">
        <v>1.2366935120598324E-7</v>
      </c>
      <c r="AO36" s="170">
        <v>-1.2113226474756135E-7</v>
      </c>
      <c r="AP36" s="170">
        <v>1.1014495996895926E-7</v>
      </c>
      <c r="AQ36" s="170">
        <v>-1.1199427136341527E-7</v>
      </c>
      <c r="AR36" s="170">
        <v>-3.4861338603530052E-9</v>
      </c>
      <c r="AS36" s="170">
        <v>-3.5723154608069982E-9</v>
      </c>
      <c r="AT36" s="170">
        <v>-3.7783598075246053E-9</v>
      </c>
      <c r="AU36" s="170">
        <v>-3.8169902764587199E-9</v>
      </c>
      <c r="AV36" s="170">
        <v>-3.1582401445795819E-9</v>
      </c>
      <c r="AW36" s="170">
        <v>-1.1519653485220969E-9</v>
      </c>
      <c r="AX36" s="170">
        <v>2.5359594313067156E-9</v>
      </c>
      <c r="AY36" s="170">
        <v>6.7986813239319361E-9</v>
      </c>
      <c r="AZ36" s="170">
        <v>8.4865034672020512E-9</v>
      </c>
      <c r="BA36" s="170">
        <v>5.5025559656169711E-9</v>
      </c>
      <c r="BB36" s="170">
        <v>-4.5055312152458621E-11</v>
      </c>
      <c r="BC36" s="170">
        <v>-4.9100171500772623E-9</v>
      </c>
      <c r="BD36" s="170">
        <v>-7.8677720599182056E-9</v>
      </c>
      <c r="BE36" s="170">
        <v>-9.1538310156300603E-9</v>
      </c>
      <c r="BF36" s="170">
        <v>-9.3383598251566067E-9</v>
      </c>
      <c r="BG36" s="170">
        <v>-8.8806795737622634E-9</v>
      </c>
      <c r="BH36" s="170">
        <v>-8.0959917891995913E-9</v>
      </c>
      <c r="BI36" s="170">
        <v>-7.2046710800431461E-9</v>
      </c>
      <c r="BJ36" s="170">
        <v>-6.3912100993880285E-9</v>
      </c>
      <c r="BK36" s="170">
        <v>-5.8186160982030849E-9</v>
      </c>
      <c r="BL36" s="170">
        <v>-5.6073999206424893E-9</v>
      </c>
      <c r="BM36" s="170">
        <v>0</v>
      </c>
      <c r="BN36" s="170">
        <v>0</v>
      </c>
      <c r="BO36" s="170">
        <v>-8.2505060210146958E-9</v>
      </c>
      <c r="BP36" s="170">
        <v>-9.7756153554760647E-9</v>
      </c>
      <c r="BQ36" s="170">
        <v>-1.086911138854592E-8</v>
      </c>
      <c r="BR36" s="170">
        <v>-9.4307765914438341E-9</v>
      </c>
      <c r="BS36" s="170">
        <v>-4.8792539572066995E-9</v>
      </c>
      <c r="BT36" s="170">
        <v>1.3229389326568815E-8</v>
      </c>
      <c r="BU36" s="170">
        <v>9.7100506187465569E-8</v>
      </c>
      <c r="BV36" s="170">
        <v>1.0943568292397299E-8</v>
      </c>
      <c r="BW36" s="170">
        <v>-1.0956382868675001E-8</v>
      </c>
      <c r="BX36" s="170">
        <v>-1.787866781083381E-8</v>
      </c>
      <c r="BY36" s="170">
        <v>-2.1786053488510649E-8</v>
      </c>
      <c r="BZ36" s="170">
        <v>-2.2003614400152492E-8</v>
      </c>
      <c r="CA36" s="170">
        <v>-2.1372590509621407E-8</v>
      </c>
      <c r="CB36" s="170">
        <v>-1.9333366367470086E-8</v>
      </c>
      <c r="CC36" s="170">
        <v>-1.7183765874927752E-8</v>
      </c>
      <c r="CD36" s="170">
        <v>-1.4532922017697718E-8</v>
      </c>
      <c r="CE36" s="170">
        <v>-1.2129746541577165E-8</v>
      </c>
      <c r="CF36" s="170">
        <v>0</v>
      </c>
      <c r="CG36" s="170">
        <v>0</v>
      </c>
      <c r="JE36" s="5"/>
      <c r="JF36" s="5"/>
      <c r="JG36" s="5"/>
      <c r="JH36" s="5"/>
      <c r="JI36" s="5"/>
      <c r="JJ36" s="5"/>
      <c r="JK36" s="5"/>
      <c r="JL36" s="5"/>
    </row>
    <row r="37" spans="1:272">
      <c r="A37" s="189" t="s">
        <v>252</v>
      </c>
      <c r="B37" s="170">
        <v>0</v>
      </c>
      <c r="C37" s="170">
        <v>0</v>
      </c>
      <c r="D37" s="170">
        <v>8.9826086829921552E-9</v>
      </c>
      <c r="E37" s="170">
        <v>2.1229959471209348E-8</v>
      </c>
      <c r="F37" s="170">
        <v>5.1058766444318708E-8</v>
      </c>
      <c r="G37" s="170">
        <v>1.1978572901317084E-7</v>
      </c>
      <c r="H37" s="170">
        <v>2.6852513470273238E-7</v>
      </c>
      <c r="I37" s="170">
        <v>5.4218327676104595E-7</v>
      </c>
      <c r="J37" s="170">
        <v>8.9773342872963294E-7</v>
      </c>
      <c r="K37" s="170">
        <v>1.0824131605335794E-6</v>
      </c>
      <c r="L37" s="170">
        <v>8.9773418284059424E-7</v>
      </c>
      <c r="M37" s="170">
        <v>5.4205614511058514E-7</v>
      </c>
      <c r="N37" s="170">
        <v>2.6819341703834643E-7</v>
      </c>
      <c r="O37" s="170">
        <v>1.1926859279455953E-7</v>
      </c>
      <c r="P37" s="170">
        <v>5.0387166132634143E-8</v>
      </c>
      <c r="Q37" s="170">
        <v>2.0430535021235288E-8</v>
      </c>
      <c r="R37" s="170">
        <v>7.9959624473682154E-9</v>
      </c>
      <c r="S37" s="170">
        <v>2.7666099655537134E-9</v>
      </c>
      <c r="T37" s="170">
        <v>7.500290903588835E-10</v>
      </c>
      <c r="U37" s="170">
        <v>-1.0578294014666149E-10</v>
      </c>
      <c r="V37" s="170">
        <v>-2.3623417822203662E-10</v>
      </c>
      <c r="W37" s="170">
        <v>1.7665284162364227E-7</v>
      </c>
      <c r="X37" s="170">
        <v>-1.7727732225822444E-7</v>
      </c>
      <c r="Y37" s="170">
        <v>2.0538552137701571E-7</v>
      </c>
      <c r="Z37" s="170">
        <v>-2.1727089579476255E-7</v>
      </c>
      <c r="AA37" s="170">
        <v>3.5107091367561228E-7</v>
      </c>
      <c r="AB37" s="170">
        <v>-3.0296360637405167E-7</v>
      </c>
      <c r="AC37" s="170">
        <v>1.0760606726843004E-6</v>
      </c>
      <c r="AD37" s="170">
        <v>-4.3429813072086444E-7</v>
      </c>
      <c r="AE37" s="170">
        <v>1.1549913143500039E-5</v>
      </c>
      <c r="AF37" s="170">
        <v>-3.0265476719151722E-5</v>
      </c>
      <c r="AG37" s="170">
        <v>1.1548885563343137E-5</v>
      </c>
      <c r="AH37" s="170">
        <v>-4.3237169293563015E-7</v>
      </c>
      <c r="AI37" s="170">
        <v>1.0677620796560867E-6</v>
      </c>
      <c r="AJ37" s="170">
        <v>-2.9793951870763391E-7</v>
      </c>
      <c r="AK37" s="170">
        <v>3.3554386156459635E-7</v>
      </c>
      <c r="AL37" s="170">
        <v>-2.0637265335908739E-7</v>
      </c>
      <c r="AM37" s="170">
        <v>1.8015640640555644E-7</v>
      </c>
      <c r="AN37" s="170">
        <v>-1.5535134821618011E-7</v>
      </c>
      <c r="AO37" s="170">
        <v>1.3571912268320655E-7</v>
      </c>
      <c r="AP37" s="170">
        <v>-1.3159867347037888E-7</v>
      </c>
      <c r="AQ37" s="170">
        <v>1.2615430460563787E-7</v>
      </c>
      <c r="AR37" s="170">
        <v>-3.7017049506961222E-9</v>
      </c>
      <c r="AS37" s="170">
        <v>-3.8515103261201218E-9</v>
      </c>
      <c r="AT37" s="170">
        <v>-4.2747926509017703E-9</v>
      </c>
      <c r="AU37" s="170">
        <v>-4.7801162740767977E-9</v>
      </c>
      <c r="AV37" s="170">
        <v>-4.9825220910830134E-9</v>
      </c>
      <c r="AW37" s="170">
        <v>-4.3451271180535372E-9</v>
      </c>
      <c r="AX37" s="170">
        <v>-2.2117731687128602E-9</v>
      </c>
      <c r="AY37" s="170">
        <v>1.737486497511737E-9</v>
      </c>
      <c r="AZ37" s="170">
        <v>6.3432742699268553E-9</v>
      </c>
      <c r="BA37" s="170">
        <v>8.3585450480340402E-9</v>
      </c>
      <c r="BB37" s="170">
        <v>5.6188288983137019E-9</v>
      </c>
      <c r="BC37" s="170">
        <v>2.5932521107168045E-10</v>
      </c>
      <c r="BD37" s="170">
        <v>-4.4240571036241401E-9</v>
      </c>
      <c r="BE37" s="170">
        <v>-7.1983126278974004E-9</v>
      </c>
      <c r="BF37" s="170">
        <v>-8.3171003180449631E-9</v>
      </c>
      <c r="BG37" s="170">
        <v>-8.3739191025178171E-9</v>
      </c>
      <c r="BH37" s="170">
        <v>-7.8509828644638492E-9</v>
      </c>
      <c r="BI37" s="170">
        <v>-7.0888610230880438E-9</v>
      </c>
      <c r="BJ37" s="170">
        <v>-6.3351615552540374E-9</v>
      </c>
      <c r="BK37" s="170">
        <v>-5.789345094313526E-9</v>
      </c>
      <c r="BL37" s="170">
        <v>-5.5847826160018092E-9</v>
      </c>
      <c r="BM37" s="170">
        <v>0</v>
      </c>
      <c r="BN37" s="170">
        <v>0</v>
      </c>
      <c r="BO37" s="170">
        <v>-8.6971459151819739E-9</v>
      </c>
      <c r="BP37" s="170">
        <v>-1.0917504640516726E-8</v>
      </c>
      <c r="BQ37" s="170">
        <v>-1.268266914166798E-8</v>
      </c>
      <c r="BR37" s="170">
        <v>-1.3859303805770008E-8</v>
      </c>
      <c r="BS37" s="170">
        <v>-1.208998249784503E-8</v>
      </c>
      <c r="BT37" s="170">
        <v>-7.0127962462091173E-9</v>
      </c>
      <c r="BU37" s="170">
        <v>1.2173997778867629E-8</v>
      </c>
      <c r="BV37" s="170">
        <v>9.8434478840992444E-8</v>
      </c>
      <c r="BW37" s="170">
        <v>1.1154813403718646E-8</v>
      </c>
      <c r="BX37" s="170">
        <v>-1.0413622265267858E-8</v>
      </c>
      <c r="BY37" s="170">
        <v>-1.683200801449025E-8</v>
      </c>
      <c r="BZ37" s="170">
        <v>-2.0241720577160594E-8</v>
      </c>
      <c r="CA37" s="170">
        <v>-2.0004624635600036E-8</v>
      </c>
      <c r="CB37" s="170">
        <v>-1.9036551341279606E-8</v>
      </c>
      <c r="CC37" s="170">
        <v>-1.6755619473603268E-8</v>
      </c>
      <c r="CD37" s="170">
        <v>-1.4561709318245258E-8</v>
      </c>
      <c r="CE37" s="170">
        <v>-1.195904951409696E-8</v>
      </c>
      <c r="CF37" s="170">
        <v>0</v>
      </c>
      <c r="CG37" s="170">
        <v>0</v>
      </c>
      <c r="JE37" s="5"/>
      <c r="JF37" s="5"/>
      <c r="JG37" s="5"/>
      <c r="JH37" s="5"/>
      <c r="JI37" s="5"/>
      <c r="JJ37" s="5"/>
      <c r="JK37" s="5"/>
      <c r="JL37" s="5"/>
    </row>
    <row r="38" spans="1:272">
      <c r="A38" s="185">
        <v>10</v>
      </c>
      <c r="B38" s="170">
        <v>0</v>
      </c>
      <c r="C38" s="170">
        <v>0</v>
      </c>
      <c r="D38" s="170">
        <v>3.6065719769081577E-9</v>
      </c>
      <c r="E38" s="170">
        <v>8.8571551484515677E-9</v>
      </c>
      <c r="F38" s="170">
        <v>2.142963799498097E-8</v>
      </c>
      <c r="G38" s="170">
        <v>5.1788922948968621E-8</v>
      </c>
      <c r="H38" s="170">
        <v>1.2165971348939437E-7</v>
      </c>
      <c r="I38" s="170">
        <v>2.7283541687365932E-7</v>
      </c>
      <c r="J38" s="170">
        <v>5.5097064675140031E-7</v>
      </c>
      <c r="K38" s="170">
        <v>9.1232664501241213E-7</v>
      </c>
      <c r="L38" s="170">
        <v>1.1000149515279016E-6</v>
      </c>
      <c r="M38" s="170">
        <v>9.1231703822279159E-7</v>
      </c>
      <c r="N38" s="170">
        <v>5.5084616788553076E-7</v>
      </c>
      <c r="O38" s="170">
        <v>2.7254129219854855E-7</v>
      </c>
      <c r="P38" s="170">
        <v>1.2121688231686554E-7</v>
      </c>
      <c r="Q38" s="170">
        <v>5.1244889056651391E-8</v>
      </c>
      <c r="R38" s="170">
        <v>2.0827515422039083E-8</v>
      </c>
      <c r="S38" s="170">
        <v>8.2253378736137816E-9</v>
      </c>
      <c r="T38" s="170">
        <v>2.9566555240184255E-9</v>
      </c>
      <c r="U38" s="170">
        <v>1.0251426474063496E-9</v>
      </c>
      <c r="V38" s="170">
        <v>4.4985809678478551E-10</v>
      </c>
      <c r="W38" s="170">
        <v>-1.4948522502120217E-7</v>
      </c>
      <c r="X38" s="170">
        <v>1.5400459989924658E-7</v>
      </c>
      <c r="Y38" s="170">
        <v>-1.6430604560571079E-7</v>
      </c>
      <c r="Z38" s="170">
        <v>1.9372641888912779E-7</v>
      </c>
      <c r="AA38" s="170">
        <v>-2.1224393705933623E-7</v>
      </c>
      <c r="AB38" s="170">
        <v>3.4766710197860009E-7</v>
      </c>
      <c r="AC38" s="170">
        <v>-3.0340896639960478E-7</v>
      </c>
      <c r="AD38" s="170">
        <v>1.0882555047314127E-6</v>
      </c>
      <c r="AE38" s="170">
        <v>-4.3912695518492826E-7</v>
      </c>
      <c r="AF38" s="170">
        <v>1.1736040190721262E-5</v>
      </c>
      <c r="AG38" s="170">
        <v>-3.0758172574995966E-5</v>
      </c>
      <c r="AH38" s="170">
        <v>1.1737242875689195E-5</v>
      </c>
      <c r="AI38" s="170">
        <v>-4.3973835669118991E-7</v>
      </c>
      <c r="AJ38" s="170">
        <v>1.087858822751276E-6</v>
      </c>
      <c r="AK38" s="170">
        <v>-3.0464158518384552E-7</v>
      </c>
      <c r="AL38" s="170">
        <v>3.4650017382108291E-7</v>
      </c>
      <c r="AM38" s="170">
        <v>-2.1396312722072806E-7</v>
      </c>
      <c r="AN38" s="170">
        <v>1.9221448498653934E-7</v>
      </c>
      <c r="AO38" s="170">
        <v>-1.6589934730470341E-7</v>
      </c>
      <c r="AP38" s="170">
        <v>1.5313642228602825E-7</v>
      </c>
      <c r="AQ38" s="170">
        <v>-1.5044403672843091E-7</v>
      </c>
      <c r="AR38" s="170">
        <v>-3.8049724370483587E-9</v>
      </c>
      <c r="AS38" s="170">
        <v>-3.9854061541219686E-9</v>
      </c>
      <c r="AT38" s="170">
        <v>-4.5202764204713757E-9</v>
      </c>
      <c r="AU38" s="170">
        <v>-5.2704782784794791E-9</v>
      </c>
      <c r="AV38" s="170">
        <v>-5.9620397352987863E-9</v>
      </c>
      <c r="AW38" s="170">
        <v>-6.21372876507814E-9</v>
      </c>
      <c r="AX38" s="170">
        <v>-5.4896421949985285E-9</v>
      </c>
      <c r="AY38" s="170">
        <v>-3.1442425997960961E-9</v>
      </c>
      <c r="AZ38" s="170">
        <v>1.1202954750333459E-9</v>
      </c>
      <c r="BA38" s="170">
        <v>6.0945511865395928E-9</v>
      </c>
      <c r="BB38" s="170">
        <v>8.448631460130859E-9</v>
      </c>
      <c r="BC38" s="170">
        <v>5.9631666853657294E-9</v>
      </c>
      <c r="BD38" s="170">
        <v>7.9601908808985694E-10</v>
      </c>
      <c r="BE38" s="170">
        <v>-3.7177850254204066E-9</v>
      </c>
      <c r="BF38" s="170">
        <v>-6.3398955105760342E-9</v>
      </c>
      <c r="BG38" s="170">
        <v>-7.3408616834207097E-9</v>
      </c>
      <c r="BH38" s="170">
        <v>-7.3376830053307199E-9</v>
      </c>
      <c r="BI38" s="170">
        <v>-6.8392008287941939E-9</v>
      </c>
      <c r="BJ38" s="170">
        <v>-6.2139478231567014E-9</v>
      </c>
      <c r="BK38" s="170">
        <v>-5.7235959791192043E-9</v>
      </c>
      <c r="BL38" s="170">
        <v>-5.5354498156668313E-9</v>
      </c>
      <c r="BM38" s="170">
        <v>0</v>
      </c>
      <c r="BN38" s="170">
        <v>0</v>
      </c>
      <c r="BO38" s="170">
        <v>-8.9884668526849041E-9</v>
      </c>
      <c r="BP38" s="170">
        <v>-1.1335474805738332E-8</v>
      </c>
      <c r="BQ38" s="170">
        <v>-1.3859404640911822E-8</v>
      </c>
      <c r="BR38" s="170">
        <v>-1.570239520094207E-8</v>
      </c>
      <c r="BS38" s="170">
        <v>-1.6648583945439252E-8</v>
      </c>
      <c r="BT38" s="170">
        <v>-1.4392082736204715E-8</v>
      </c>
      <c r="BU38" s="170">
        <v>-8.6233278230515707E-9</v>
      </c>
      <c r="BV38" s="170">
        <v>1.1639440238658677E-8</v>
      </c>
      <c r="BW38" s="170">
        <v>9.9974561812514491E-8</v>
      </c>
      <c r="BX38" s="170">
        <v>1.1910781848824719E-8</v>
      </c>
      <c r="BY38" s="170">
        <v>-9.2593846096325949E-9</v>
      </c>
      <c r="BZ38" s="170">
        <v>-1.5252205975074086E-8</v>
      </c>
      <c r="CA38" s="170">
        <v>-1.8206586756670684E-8</v>
      </c>
      <c r="CB38" s="170">
        <v>-1.766687125901892E-8</v>
      </c>
      <c r="CC38" s="170">
        <v>-1.6440950715423574E-8</v>
      </c>
      <c r="CD38" s="170">
        <v>-1.4140557006538302E-8</v>
      </c>
      <c r="CE38" s="170">
        <v>-1.1963047769549283E-8</v>
      </c>
      <c r="CF38" s="170">
        <v>0</v>
      </c>
      <c r="CG38" s="170">
        <v>0</v>
      </c>
      <c r="JE38" s="5"/>
      <c r="JF38" s="5"/>
      <c r="JG38" s="5"/>
      <c r="JH38" s="5"/>
      <c r="JI38" s="5"/>
      <c r="JJ38" s="5"/>
      <c r="JK38" s="5"/>
      <c r="JL38" s="5"/>
    </row>
    <row r="39" spans="1:272">
      <c r="A39" s="185">
        <v>11</v>
      </c>
      <c r="B39" s="170">
        <v>0</v>
      </c>
      <c r="C39" s="170">
        <v>0</v>
      </c>
      <c r="D39" s="170">
        <v>1.4483497926073179E-9</v>
      </c>
      <c r="E39" s="170">
        <v>3.5096332162430134E-9</v>
      </c>
      <c r="F39" s="170">
        <v>8.8681655980040564E-9</v>
      </c>
      <c r="G39" s="170">
        <v>2.1618108092096169E-8</v>
      </c>
      <c r="H39" s="170">
        <v>5.2362704524985874E-8</v>
      </c>
      <c r="I39" s="170">
        <v>1.2311983924388726E-7</v>
      </c>
      <c r="J39" s="170">
        <v>2.7620795736256479E-7</v>
      </c>
      <c r="K39" s="170">
        <v>5.5786283628732592E-7</v>
      </c>
      <c r="L39" s="170">
        <v>9.2378412427718979E-7</v>
      </c>
      <c r="M39" s="170">
        <v>1.113837195256577E-6</v>
      </c>
      <c r="N39" s="170">
        <v>9.2377180360139577E-7</v>
      </c>
      <c r="O39" s="170">
        <v>5.5775780658920842E-7</v>
      </c>
      <c r="P39" s="170">
        <v>2.7597650299099306E-7</v>
      </c>
      <c r="Q39" s="170">
        <v>1.2278001313790812E-7</v>
      </c>
      <c r="R39" s="170">
        <v>5.1973684154701599E-8</v>
      </c>
      <c r="S39" s="170">
        <v>2.1233841709366531E-8</v>
      </c>
      <c r="T39" s="170">
        <v>8.6047650960751731E-9</v>
      </c>
      <c r="U39" s="170">
        <v>3.5617224985188189E-9</v>
      </c>
      <c r="V39" s="170">
        <v>2.365545617075387E-9</v>
      </c>
      <c r="W39" s="170">
        <v>1.3060038696215191E-7</v>
      </c>
      <c r="X39" s="170">
        <v>-1.3425326916913165E-7</v>
      </c>
      <c r="Y39" s="170">
        <v>1.4111604693693214E-7</v>
      </c>
      <c r="Z39" s="170">
        <v>-1.5790662527013109E-7</v>
      </c>
      <c r="AA39" s="170">
        <v>1.8703688963496338E-7</v>
      </c>
      <c r="AB39" s="170">
        <v>-2.1061512823173421E-7</v>
      </c>
      <c r="AC39" s="170">
        <v>3.4647750370846917E-7</v>
      </c>
      <c r="AD39" s="170">
        <v>-3.0536478823999009E-7</v>
      </c>
      <c r="AE39" s="170">
        <v>1.099284521427087E-6</v>
      </c>
      <c r="AF39" s="170">
        <v>-4.4426987078865702E-7</v>
      </c>
      <c r="AG39" s="170">
        <v>1.1884038016603358E-5</v>
      </c>
      <c r="AH39" s="170">
        <v>-3.114667940646732E-5</v>
      </c>
      <c r="AI39" s="170">
        <v>1.1887474152084803E-5</v>
      </c>
      <c r="AJ39" s="170">
        <v>-4.4754885404596502E-7</v>
      </c>
      <c r="AK39" s="170">
        <v>1.1069463415816544E-6</v>
      </c>
      <c r="AL39" s="170">
        <v>-3.1308574291557461E-7</v>
      </c>
      <c r="AM39" s="170">
        <v>3.600822139625673E-7</v>
      </c>
      <c r="AN39" s="170">
        <v>-2.2527754205603996E-7</v>
      </c>
      <c r="AO39" s="170">
        <v>2.1012504339814933E-7</v>
      </c>
      <c r="AP39" s="170">
        <v>-1.8351182555271275E-7</v>
      </c>
      <c r="AQ39" s="170">
        <v>1.8111038464711224E-7</v>
      </c>
      <c r="AR39" s="170">
        <v>-3.8528396549756378E-9</v>
      </c>
      <c r="AS39" s="170">
        <v>-4.0491238733975706E-9</v>
      </c>
      <c r="AT39" s="170">
        <v>-4.6377012670722334E-9</v>
      </c>
      <c r="AU39" s="170">
        <v>-5.512110306617753E-9</v>
      </c>
      <c r="AV39" s="170">
        <v>-6.4584311710925481E-9</v>
      </c>
      <c r="AW39" s="170">
        <v>-7.2116490062162914E-9</v>
      </c>
      <c r="AX39" s="170">
        <v>-7.3966258541099733E-9</v>
      </c>
      <c r="AY39" s="170">
        <v>-6.492116069967092E-9</v>
      </c>
      <c r="AZ39" s="170">
        <v>-3.8709009397923491E-9</v>
      </c>
      <c r="BA39" s="170">
        <v>7.3992376831132371E-10</v>
      </c>
      <c r="BB39" s="170">
        <v>6.0861742692394427E-9</v>
      </c>
      <c r="BC39" s="170">
        <v>8.7697430608430773E-9</v>
      </c>
      <c r="BD39" s="170">
        <v>6.5287208934332617E-9</v>
      </c>
      <c r="BE39" s="170">
        <v>1.5400149329428375E-9</v>
      </c>
      <c r="BF39" s="170">
        <v>-2.8316636078532664E-9</v>
      </c>
      <c r="BG39" s="170">
        <v>-5.3467835152126161E-9</v>
      </c>
      <c r="BH39" s="170">
        <v>-6.294201567644931E-9</v>
      </c>
      <c r="BI39" s="170">
        <v>-6.3174741735230787E-9</v>
      </c>
      <c r="BJ39" s="170">
        <v>-5.9530125667970111E-9</v>
      </c>
      <c r="BK39" s="170">
        <v>-5.5814150309146102E-9</v>
      </c>
      <c r="BL39" s="170">
        <v>-5.4258568918483675E-9</v>
      </c>
      <c r="BM39" s="170">
        <v>0</v>
      </c>
      <c r="BN39" s="170">
        <v>0</v>
      </c>
      <c r="BO39" s="170">
        <v>-9.0792400136716628E-9</v>
      </c>
      <c r="BP39" s="170">
        <v>-1.164496361309745E-8</v>
      </c>
      <c r="BQ39" s="170">
        <v>-1.4268213658750451E-8</v>
      </c>
      <c r="BR39" s="170">
        <v>-1.6915831053797325E-8</v>
      </c>
      <c r="BS39" s="170">
        <v>-1.8514649742127495E-8</v>
      </c>
      <c r="BT39" s="170">
        <v>-1.9063960458120819E-8</v>
      </c>
      <c r="BU39" s="170">
        <v>-1.6132749266877045E-8</v>
      </c>
      <c r="BV39" s="170">
        <v>-9.6365779955698059E-9</v>
      </c>
      <c r="BW39" s="170">
        <v>1.169636054045674E-8</v>
      </c>
      <c r="BX39" s="170">
        <v>1.0177154612394118E-7</v>
      </c>
      <c r="BY39" s="170">
        <v>1.3192523148091662E-8</v>
      </c>
      <c r="BZ39" s="170">
        <v>-7.5924084459727237E-9</v>
      </c>
      <c r="CA39" s="170">
        <v>-1.3198209101585827E-8</v>
      </c>
      <c r="CB39" s="170">
        <v>-1.5837286989022632E-8</v>
      </c>
      <c r="CC39" s="170">
        <v>-1.507411851974492E-8</v>
      </c>
      <c r="CD39" s="170">
        <v>-1.3804601782578655E-8</v>
      </c>
      <c r="CE39" s="170">
        <v>-1.1552865060742464E-8</v>
      </c>
      <c r="CF39" s="170">
        <v>0</v>
      </c>
      <c r="CG39" s="170">
        <v>0</v>
      </c>
      <c r="JE39" s="5"/>
      <c r="JF39" s="5"/>
      <c r="JG39" s="5"/>
      <c r="JH39" s="5"/>
      <c r="JI39" s="5"/>
      <c r="JJ39" s="5"/>
      <c r="JK39" s="5"/>
      <c r="JL39" s="5"/>
    </row>
    <row r="40" spans="1:272">
      <c r="A40" s="185">
        <v>12</v>
      </c>
      <c r="B40" s="170">
        <v>0</v>
      </c>
      <c r="C40" s="170">
        <v>0</v>
      </c>
      <c r="D40" s="170">
        <v>4.5423192819048545E-10</v>
      </c>
      <c r="E40" s="170">
        <v>1.3649433322225125E-9</v>
      </c>
      <c r="F40" s="170">
        <v>3.4598290138700794E-9</v>
      </c>
      <c r="G40" s="170">
        <v>8.8608553170986613E-9</v>
      </c>
      <c r="H40" s="170">
        <v>2.1711539412014373E-8</v>
      </c>
      <c r="I40" s="170">
        <v>5.2697774911167014E-8</v>
      </c>
      <c r="J40" s="170">
        <v>1.240199188717456E-7</v>
      </c>
      <c r="K40" s="170">
        <v>2.7833243111035056E-7</v>
      </c>
      <c r="L40" s="170">
        <v>5.6223748180551246E-7</v>
      </c>
      <c r="M40" s="170">
        <v>9.3107586631436673E-7</v>
      </c>
      <c r="N40" s="170">
        <v>1.1226383856261495E-6</v>
      </c>
      <c r="O40" s="170">
        <v>9.3107226986203089E-7</v>
      </c>
      <c r="P40" s="170">
        <v>5.6217887022372268E-7</v>
      </c>
      <c r="Q40" s="170">
        <v>2.7821489711390759E-7</v>
      </c>
      <c r="R40" s="170">
        <v>1.2387755358098073E-7</v>
      </c>
      <c r="S40" s="170">
        <v>5.2658348688577262E-8</v>
      </c>
      <c r="T40" s="170">
        <v>2.1982506932245971E-8</v>
      </c>
      <c r="U40" s="170">
        <v>1.0013377984844827E-8</v>
      </c>
      <c r="V40" s="170">
        <v>6.7660313843003329E-9</v>
      </c>
      <c r="W40" s="170">
        <v>-1.1753240028957086E-7</v>
      </c>
      <c r="X40" s="170">
        <v>1.1764756184032401E-7</v>
      </c>
      <c r="Y40" s="170">
        <v>-1.2645186790515716E-7</v>
      </c>
      <c r="Z40" s="170">
        <v>1.3283708376691948E-7</v>
      </c>
      <c r="AA40" s="170">
        <v>-1.547084880344131E-7</v>
      </c>
      <c r="AB40" s="170">
        <v>1.8265015924097294E-7</v>
      </c>
      <c r="AC40" s="170">
        <v>-2.1053348690657138E-7</v>
      </c>
      <c r="AD40" s="170">
        <v>3.4608029575191808E-7</v>
      </c>
      <c r="AE40" s="170">
        <v>-3.0767825319639626E-7</v>
      </c>
      <c r="AF40" s="170">
        <v>1.1074582342206774E-6</v>
      </c>
      <c r="AG40" s="170">
        <v>-4.4892730764332587E-7</v>
      </c>
      <c r="AH40" s="170">
        <v>1.1980535759540733E-5</v>
      </c>
      <c r="AI40" s="170">
        <v>-3.1396120119336118E-5</v>
      </c>
      <c r="AJ40" s="170">
        <v>1.1986575817483918E-5</v>
      </c>
      <c r="AK40" s="170">
        <v>-4.558963378486926E-7</v>
      </c>
      <c r="AL40" s="170">
        <v>1.1246511943723877E-6</v>
      </c>
      <c r="AM40" s="170">
        <v>-3.242736980242532E-7</v>
      </c>
      <c r="AN40" s="170">
        <v>3.7805736093129339E-7</v>
      </c>
      <c r="AO40" s="170">
        <v>-2.4267440595031721E-7</v>
      </c>
      <c r="AP40" s="170">
        <v>2.3928369194894944E-7</v>
      </c>
      <c r="AQ40" s="170">
        <v>-2.1554822868622027E-7</v>
      </c>
      <c r="AR40" s="170">
        <v>-3.8754063910666583E-9</v>
      </c>
      <c r="AS40" s="170">
        <v>-4.0783467591834575E-9</v>
      </c>
      <c r="AT40" s="170">
        <v>-4.6935815757329969E-9</v>
      </c>
      <c r="AU40" s="170">
        <v>-5.6275418326887141E-9</v>
      </c>
      <c r="AV40" s="170">
        <v>-6.7024441656612731E-9</v>
      </c>
      <c r="AW40" s="170">
        <v>-7.7160057983661194E-9</v>
      </c>
      <c r="AX40" s="170">
        <v>-8.412065124722035E-9</v>
      </c>
      <c r="AY40" s="170">
        <v>-8.4338174020932692E-9</v>
      </c>
      <c r="AZ40" s="170">
        <v>-7.281863819716007E-9</v>
      </c>
      <c r="BA40" s="170">
        <v>-4.3513525008574011E-9</v>
      </c>
      <c r="BB40" s="170">
        <v>6.0590955755497708E-10</v>
      </c>
      <c r="BC40" s="170">
        <v>6.2995115386492911E-9</v>
      </c>
      <c r="BD40" s="170">
        <v>9.2822103553257793E-9</v>
      </c>
      <c r="BE40" s="170">
        <v>7.263819886287905E-9</v>
      </c>
      <c r="BF40" s="170">
        <v>2.4334637446979385E-9</v>
      </c>
      <c r="BG40" s="170">
        <v>-1.8291090158083424E-9</v>
      </c>
      <c r="BH40" s="170">
        <v>-4.2908813903572119E-9</v>
      </c>
      <c r="BI40" s="170">
        <v>-5.2618574044588628E-9</v>
      </c>
      <c r="BJ40" s="170">
        <v>-5.4096857607112528E-9</v>
      </c>
      <c r="BK40" s="170">
        <v>-5.2761709688967768E-9</v>
      </c>
      <c r="BL40" s="170">
        <v>-5.1904170353016195E-9</v>
      </c>
      <c r="BM40" s="170">
        <v>0</v>
      </c>
      <c r="BN40" s="170">
        <v>0</v>
      </c>
      <c r="BO40" s="170">
        <v>-9.1556769953369768E-9</v>
      </c>
      <c r="BP40" s="170">
        <v>-1.1713123282443656E-8</v>
      </c>
      <c r="BQ40" s="170">
        <v>-1.4595265389142938E-8</v>
      </c>
      <c r="BR40" s="170">
        <v>-1.7317319693399449E-8</v>
      </c>
      <c r="BS40" s="170">
        <v>-1.9762930647567912E-8</v>
      </c>
      <c r="BT40" s="170">
        <v>-2.0947009295109497E-8</v>
      </c>
      <c r="BU40" s="170">
        <v>-2.0907539657023988E-8</v>
      </c>
      <c r="BV40" s="170">
        <v>-1.7255029868676814E-8</v>
      </c>
      <c r="BW40" s="170">
        <v>-9.9942462873660875E-9</v>
      </c>
      <c r="BX40" s="170">
        <v>1.229723008473017E-8</v>
      </c>
      <c r="BY40" s="170">
        <v>1.0367019416739789E-7</v>
      </c>
      <c r="BZ40" s="170">
        <v>1.488225359657161E-8</v>
      </c>
      <c r="CA40" s="170">
        <v>-5.4922389809541471E-9</v>
      </c>
      <c r="CB40" s="170">
        <v>-1.0834242520890833E-8</v>
      </c>
      <c r="CC40" s="170">
        <v>-1.3218512641205169E-8</v>
      </c>
      <c r="CD40" s="170">
        <v>-1.2441231451961788E-8</v>
      </c>
      <c r="CE40" s="170">
        <v>-1.1170537137977593E-8</v>
      </c>
      <c r="CF40" s="170">
        <v>0</v>
      </c>
      <c r="CG40" s="170">
        <v>0</v>
      </c>
      <c r="JE40" s="5"/>
      <c r="JF40" s="5"/>
      <c r="JG40" s="5"/>
      <c r="JH40" s="5"/>
      <c r="JI40" s="5"/>
      <c r="JJ40" s="5"/>
      <c r="JK40" s="5"/>
      <c r="JL40" s="5"/>
    </row>
    <row r="41" spans="1:272">
      <c r="A41" s="185">
        <v>13</v>
      </c>
      <c r="B41" s="170">
        <v>0</v>
      </c>
      <c r="C41" s="170">
        <v>0</v>
      </c>
      <c r="D41" s="170">
        <v>1.2171484487809628E-10</v>
      </c>
      <c r="E41" s="170">
        <v>3.8523143727856599E-10</v>
      </c>
      <c r="F41" s="170">
        <v>1.2983306169347221E-9</v>
      </c>
      <c r="G41" s="170">
        <v>3.3997604595202644E-9</v>
      </c>
      <c r="H41" s="170">
        <v>8.8162279024334752E-9</v>
      </c>
      <c r="I41" s="170">
        <v>2.171576963737288E-8</v>
      </c>
      <c r="J41" s="170">
        <v>5.2826902795608004E-8</v>
      </c>
      <c r="K41" s="170">
        <v>1.2444350090039503E-7</v>
      </c>
      <c r="L41" s="170">
        <v>2.7939490501863882E-7</v>
      </c>
      <c r="M41" s="170">
        <v>5.644671149439659E-7</v>
      </c>
      <c r="N41" s="170">
        <v>9.3481650992105303E-7</v>
      </c>
      <c r="O41" s="170">
        <v>1.1271633242006294E-6</v>
      </c>
      <c r="P41" s="170">
        <v>9.3485303045505428E-7</v>
      </c>
      <c r="Q41" s="170">
        <v>5.6453813520336351E-7</v>
      </c>
      <c r="R41" s="170">
        <v>2.795871884769121E-7</v>
      </c>
      <c r="S41" s="170">
        <v>1.2495256076628735E-7</v>
      </c>
      <c r="T41" s="170">
        <v>5.4223849460309736E-8</v>
      </c>
      <c r="U41" s="170">
        <v>2.5262588770010356E-8</v>
      </c>
      <c r="V41" s="170">
        <v>1.7759099082193571E-8</v>
      </c>
      <c r="W41" s="170">
        <v>1.0458094150150621E-7</v>
      </c>
      <c r="X41" s="170">
        <v>-1.080696299938548E-7</v>
      </c>
      <c r="Y41" s="170">
        <v>1.090483585850516E-7</v>
      </c>
      <c r="Z41" s="170">
        <v>-1.226973733204709E-7</v>
      </c>
      <c r="AA41" s="170">
        <v>1.2759629535079791E-7</v>
      </c>
      <c r="AB41" s="170">
        <v>-1.5381726720223523E-7</v>
      </c>
      <c r="AC41" s="170">
        <v>1.8009940132466776E-7</v>
      </c>
      <c r="AD41" s="170">
        <v>-2.1167783229444186E-7</v>
      </c>
      <c r="AE41" s="170">
        <v>3.4663326141184653E-7</v>
      </c>
      <c r="AF41" s="170">
        <v>-3.1054248427769783E-7</v>
      </c>
      <c r="AG41" s="170">
        <v>1.1137491153327133E-6</v>
      </c>
      <c r="AH41" s="170">
        <v>-4.5378899504687628E-7</v>
      </c>
      <c r="AI41" s="170">
        <v>1.2033880449968952E-5</v>
      </c>
      <c r="AJ41" s="170">
        <v>-3.1527905890194792E-5</v>
      </c>
      <c r="AK41" s="170">
        <v>1.2043499759747918E-5</v>
      </c>
      <c r="AL41" s="170">
        <v>-4.6680723933110436E-7</v>
      </c>
      <c r="AM41" s="170">
        <v>1.1443141399100953E-6</v>
      </c>
      <c r="AN41" s="170">
        <v>-3.417608693378773E-7</v>
      </c>
      <c r="AO41" s="170">
        <v>4.0727648226052396E-7</v>
      </c>
      <c r="AP41" s="170">
        <v>-2.7295634071327225E-7</v>
      </c>
      <c r="AQ41" s="170">
        <v>2.9800476963298114E-7</v>
      </c>
      <c r="AR41" s="170">
        <v>-3.8853179494367654E-9</v>
      </c>
      <c r="AS41" s="170">
        <v>-4.0921513497616088E-9</v>
      </c>
      <c r="AT41" s="170">
        <v>-4.7190925992118E-9</v>
      </c>
      <c r="AU41" s="170">
        <v>-5.6822386289252991E-9</v>
      </c>
      <c r="AV41" s="170">
        <v>-6.8184576260183529E-9</v>
      </c>
      <c r="AW41" s="170">
        <v>-7.9626306708728957E-9</v>
      </c>
      <c r="AX41" s="170">
        <v>-8.9225256497491311E-9</v>
      </c>
      <c r="AY41" s="170">
        <v>-9.4620040187883524E-9</v>
      </c>
      <c r="AZ41" s="170">
        <v>-9.2486085572731269E-9</v>
      </c>
      <c r="BA41" s="170">
        <v>-7.8079137901931867E-9</v>
      </c>
      <c r="BB41" s="170">
        <v>-4.5581906891647278E-9</v>
      </c>
      <c r="BC41" s="170">
        <v>7.260972507301802E-10</v>
      </c>
      <c r="BD41" s="170">
        <v>6.7271138188460905E-9</v>
      </c>
      <c r="BE41" s="170">
        <v>9.9656842146757788E-9</v>
      </c>
      <c r="BF41" s="170">
        <v>8.1356569998890791E-9</v>
      </c>
      <c r="BG41" s="170">
        <v>3.4310975991668413E-9</v>
      </c>
      <c r="BH41" s="170">
        <v>-7.673000693038379E-10</v>
      </c>
      <c r="BI41" s="170">
        <v>-3.2395872724404765E-9</v>
      </c>
      <c r="BJ41" s="170">
        <v>-4.3108094364903052E-9</v>
      </c>
      <c r="BK41" s="170">
        <v>-4.6399572895149317E-9</v>
      </c>
      <c r="BL41" s="170">
        <v>-4.6897129188173866E-9</v>
      </c>
      <c r="BM41" s="170">
        <v>0</v>
      </c>
      <c r="BN41" s="170">
        <v>0</v>
      </c>
      <c r="BO41" s="170">
        <v>-9.1659829933658348E-9</v>
      </c>
      <c r="BP41" s="170">
        <v>-1.1808456084660316E-8</v>
      </c>
      <c r="BQ41" s="170">
        <v>-1.4649200037468501E-8</v>
      </c>
      <c r="BR41" s="170">
        <v>-1.7662025465686486E-8</v>
      </c>
      <c r="BS41" s="170">
        <v>-2.0155373172702435E-8</v>
      </c>
      <c r="BT41" s="170">
        <v>-2.2226543131609241E-8</v>
      </c>
      <c r="BU41" s="170">
        <v>-2.2796044189809987E-8</v>
      </c>
      <c r="BV41" s="170">
        <v>-2.2113526498700716E-8</v>
      </c>
      <c r="BW41" s="170">
        <v>-1.7679175578117147E-8</v>
      </c>
      <c r="BX41" s="170">
        <v>-9.7251154549196209E-9</v>
      </c>
      <c r="BY41" s="170">
        <v>1.3420067655056108E-8</v>
      </c>
      <c r="BZ41" s="170">
        <v>1.056447581465145E-7</v>
      </c>
      <c r="CA41" s="170">
        <v>1.6903494410141791E-8</v>
      </c>
      <c r="CB41" s="170">
        <v>-3.1040542383365523E-9</v>
      </c>
      <c r="CC41" s="170">
        <v>-8.2355754285963042E-9</v>
      </c>
      <c r="CD41" s="170">
        <v>-1.0549059020048767E-8</v>
      </c>
      <c r="CE41" s="170">
        <v>-9.7961990231902511E-9</v>
      </c>
      <c r="CF41" s="170">
        <v>0</v>
      </c>
      <c r="CG41" s="170">
        <v>0</v>
      </c>
      <c r="JE41" s="5"/>
      <c r="JF41" s="5"/>
      <c r="JG41" s="5"/>
      <c r="JH41" s="5"/>
      <c r="JI41" s="5"/>
      <c r="JJ41" s="5"/>
      <c r="JK41" s="5"/>
      <c r="JL41" s="5"/>
    </row>
    <row r="42" spans="1:272">
      <c r="A42" s="185">
        <v>14</v>
      </c>
      <c r="B42" s="170">
        <v>0</v>
      </c>
      <c r="C42" s="170">
        <v>0</v>
      </c>
      <c r="D42" s="170">
        <v>-8.9478204281856011E-11</v>
      </c>
      <c r="E42" s="170">
        <v>5.6465270210448535E-11</v>
      </c>
      <c r="F42" s="170">
        <v>3.166179058113717E-10</v>
      </c>
      <c r="G42" s="170">
        <v>1.2210746097350642E-9</v>
      </c>
      <c r="H42" s="170">
        <v>3.3135188223704689E-9</v>
      </c>
      <c r="I42" s="170">
        <v>8.7174044684359487E-9</v>
      </c>
      <c r="J42" s="170">
        <v>2.1597673946868761E-8</v>
      </c>
      <c r="K42" s="170">
        <v>5.2672262961505964E-8</v>
      </c>
      <c r="L42" s="170">
        <v>1.2420511257824772E-7</v>
      </c>
      <c r="M42" s="170">
        <v>2.7897564272770098E-7</v>
      </c>
      <c r="N42" s="170">
        <v>5.6370020100468366E-7</v>
      </c>
      <c r="O42" s="170">
        <v>9.3360123437032521E-7</v>
      </c>
      <c r="P42" s="170">
        <v>1.1257472308239256E-6</v>
      </c>
      <c r="Q42" s="170">
        <v>9.3383238089200573E-7</v>
      </c>
      <c r="R42" s="170">
        <v>5.6433450885753877E-7</v>
      </c>
      <c r="S42" s="170">
        <v>2.8055407944832044E-7</v>
      </c>
      <c r="T42" s="170">
        <v>1.2797725815138656E-7</v>
      </c>
      <c r="U42" s="170">
        <v>6.1847341351569155E-8</v>
      </c>
      <c r="V42" s="170">
        <v>4.3717504261699374E-8</v>
      </c>
      <c r="W42" s="170">
        <v>-9.7475935079347474E-8</v>
      </c>
      <c r="X42" s="170">
        <v>9.6337818143871088E-8</v>
      </c>
      <c r="Y42" s="170">
        <v>-1.0333951008494543E-7</v>
      </c>
      <c r="Z42" s="170">
        <v>1.0293876559303721E-7</v>
      </c>
      <c r="AA42" s="170">
        <v>-1.2091244755016603E-7</v>
      </c>
      <c r="AB42" s="170">
        <v>1.2389139420854132E-7</v>
      </c>
      <c r="AC42" s="170">
        <v>-1.5404070253242053E-7</v>
      </c>
      <c r="AD42" s="170">
        <v>1.7859686970032668E-7</v>
      </c>
      <c r="AE42" s="170">
        <v>-2.1330139884625148E-7</v>
      </c>
      <c r="AF42" s="170">
        <v>3.4747708093017424E-7</v>
      </c>
      <c r="AG42" s="170">
        <v>-3.1350272302575221E-7</v>
      </c>
      <c r="AH42" s="170">
        <v>1.116688266148486E-6</v>
      </c>
      <c r="AI42" s="170">
        <v>-4.5868806584560502E-7</v>
      </c>
      <c r="AJ42" s="170">
        <v>1.2026487884855101E-5</v>
      </c>
      <c r="AK42" s="170">
        <v>-3.1494826903662568E-5</v>
      </c>
      <c r="AL42" s="170">
        <v>1.2041954040328792E-5</v>
      </c>
      <c r="AM42" s="170">
        <v>-4.8237499219365603E-7</v>
      </c>
      <c r="AN42" s="170">
        <v>1.1699266015289058E-6</v>
      </c>
      <c r="AO42" s="170">
        <v>-3.7055632042599007E-7</v>
      </c>
      <c r="AP42" s="170">
        <v>4.655701942273677E-7</v>
      </c>
      <c r="AQ42" s="170">
        <v>-3.2822088559195654E-7</v>
      </c>
      <c r="AR42" s="170">
        <v>-3.8901527964438375E-9</v>
      </c>
      <c r="AS42" s="170">
        <v>-4.09806386489513E-9</v>
      </c>
      <c r="AT42" s="170">
        <v>-4.7311607151716119E-9</v>
      </c>
      <c r="AU42" s="170">
        <v>-5.7071679446416985E-9</v>
      </c>
      <c r="AV42" s="170">
        <v>-6.8732892629332949E-9</v>
      </c>
      <c r="AW42" s="170">
        <v>-8.0795875431672237E-9</v>
      </c>
      <c r="AX42" s="170">
        <v>-9.1714590577309803E-9</v>
      </c>
      <c r="AY42" s="170">
        <v>-9.9774646867390555E-9</v>
      </c>
      <c r="AZ42" s="170">
        <v>-1.0287164247010217E-8</v>
      </c>
      <c r="BA42" s="170">
        <v>-9.7951902726522993E-9</v>
      </c>
      <c r="BB42" s="170">
        <v>-8.0528888167516948E-9</v>
      </c>
      <c r="BC42" s="170">
        <v>-4.5014308068988518E-9</v>
      </c>
      <c r="BD42" s="170">
        <v>1.0649190374653134E-9</v>
      </c>
      <c r="BE42" s="170">
        <v>7.3117732203269842E-9</v>
      </c>
      <c r="BF42" s="170">
        <v>1.0749778488183736E-8</v>
      </c>
      <c r="BG42" s="170">
        <v>9.0714687699494477E-9</v>
      </c>
      <c r="BH42" s="170">
        <v>4.465899228978191E-9</v>
      </c>
      <c r="BI42" s="170">
        <v>3.001758212366868E-10</v>
      </c>
      <c r="BJ42" s="170">
        <v>-2.2104007388179102E-9</v>
      </c>
      <c r="BK42" s="170">
        <v>-3.3539891494891436E-9</v>
      </c>
      <c r="BL42" s="170">
        <v>-3.6591682706073005E-9</v>
      </c>
      <c r="BM42" s="170">
        <v>0</v>
      </c>
      <c r="BN42" s="170">
        <v>0</v>
      </c>
      <c r="BO42" s="170">
        <v>-9.1915696105321026E-9</v>
      </c>
      <c r="BP42" s="170">
        <v>-1.1798535342973718E-8</v>
      </c>
      <c r="BQ42" s="170">
        <v>-1.4759601649408451E-8</v>
      </c>
      <c r="BR42" s="170">
        <v>-1.7702125395562096E-8</v>
      </c>
      <c r="BS42" s="170">
        <v>-2.0517264112126412E-8</v>
      </c>
      <c r="BT42" s="170">
        <v>-2.2607295566361271E-8</v>
      </c>
      <c r="BU42" s="170">
        <v>-2.410516087998294E-8</v>
      </c>
      <c r="BV42" s="170">
        <v>-2.4000083337565168E-8</v>
      </c>
      <c r="BW42" s="170">
        <v>-2.2611458027059589E-8</v>
      </c>
      <c r="BX42" s="170">
        <v>-1.7453988248814871E-8</v>
      </c>
      <c r="BY42" s="170">
        <v>-8.8666536393041333E-9</v>
      </c>
      <c r="BZ42" s="170">
        <v>1.494015738491754E-8</v>
      </c>
      <c r="CA42" s="170">
        <v>1.0743856731360278E-7</v>
      </c>
      <c r="CB42" s="170">
        <v>1.9092929457297873E-8</v>
      </c>
      <c r="CC42" s="170">
        <v>-5.1604865259401118E-10</v>
      </c>
      <c r="CD42" s="170">
        <v>-5.5850673602627381E-9</v>
      </c>
      <c r="CE42" s="170">
        <v>-7.791870795651187E-9</v>
      </c>
      <c r="CF42" s="170">
        <v>0</v>
      </c>
      <c r="CG42" s="170">
        <v>0</v>
      </c>
      <c r="JE42" s="5"/>
      <c r="JF42" s="5"/>
      <c r="JG42" s="5"/>
      <c r="JH42" s="5"/>
      <c r="JI42" s="5"/>
      <c r="JJ42" s="5"/>
      <c r="JK42" s="5"/>
      <c r="JL42" s="5"/>
    </row>
    <row r="43" spans="1:272">
      <c r="A43" s="185">
        <v>15</v>
      </c>
      <c r="B43" s="170">
        <v>0</v>
      </c>
      <c r="C43" s="170">
        <v>0</v>
      </c>
      <c r="D43" s="170">
        <v>-1.094586243780666E-10</v>
      </c>
      <c r="E43" s="170">
        <v>-1.4947887347257485E-10</v>
      </c>
      <c r="F43" s="170">
        <v>-1.2727311953026807E-11</v>
      </c>
      <c r="G43" s="170">
        <v>2.3895710435804167E-10</v>
      </c>
      <c r="H43" s="170">
        <v>1.1300639436634993E-9</v>
      </c>
      <c r="I43" s="170">
        <v>3.2037255383445895E-9</v>
      </c>
      <c r="J43" s="170">
        <v>8.5729151024921673E-9</v>
      </c>
      <c r="K43" s="170">
        <v>2.1377445630204947E-8</v>
      </c>
      <c r="L43" s="170">
        <v>5.2278194607992417E-8</v>
      </c>
      <c r="M43" s="170">
        <v>1.2340263373159938E-7</v>
      </c>
      <c r="N43" s="170">
        <v>2.7728845896973597E-7</v>
      </c>
      <c r="O43" s="170">
        <v>5.6037164806580369E-7</v>
      </c>
      <c r="P43" s="170">
        <v>9.2819444137043325E-7</v>
      </c>
      <c r="Q43" s="170">
        <v>1.1194929308623986E-6</v>
      </c>
      <c r="R43" s="170">
        <v>9.2950945820464947E-7</v>
      </c>
      <c r="S43" s="170">
        <v>5.6408757602532466E-7</v>
      </c>
      <c r="T43" s="170">
        <v>2.8651241756913771E-7</v>
      </c>
      <c r="U43" s="170">
        <v>1.4558251038193669E-7</v>
      </c>
      <c r="V43" s="170">
        <v>1.0536420587278311E-7</v>
      </c>
      <c r="W43" s="170">
        <v>8.8200811717579141E-8</v>
      </c>
      <c r="X43" s="170">
        <v>-9.1311417809969002E-8</v>
      </c>
      <c r="Y43" s="170">
        <v>9.0181935218483899E-8</v>
      </c>
      <c r="Z43" s="170">
        <v>-1.0130760664554249E-7</v>
      </c>
      <c r="AA43" s="170">
        <v>9.8916133044489972E-8</v>
      </c>
      <c r="AB43" s="170">
        <v>-1.208545172081313E-7</v>
      </c>
      <c r="AC43" s="170">
        <v>1.2175764086125793E-7</v>
      </c>
      <c r="AD43" s="170">
        <v>-1.5541002334766623E-7</v>
      </c>
      <c r="AE43" s="170">
        <v>1.7853155319897743E-7</v>
      </c>
      <c r="AF43" s="170">
        <v>-2.1584883017426137E-7</v>
      </c>
      <c r="AG43" s="170">
        <v>3.4943557801379445E-7</v>
      </c>
      <c r="AH43" s="170">
        <v>-3.1755494146256814E-7</v>
      </c>
      <c r="AI43" s="170">
        <v>1.1181631974960064E-6</v>
      </c>
      <c r="AJ43" s="170">
        <v>-4.655115837343185E-7</v>
      </c>
      <c r="AK43" s="170">
        <v>1.1968596846043843E-5</v>
      </c>
      <c r="AL43" s="170">
        <v>-3.132070539049814E-5</v>
      </c>
      <c r="AM43" s="170">
        <v>1.1995747056330098E-5</v>
      </c>
      <c r="AN43" s="170">
        <v>-5.090601407784586E-7</v>
      </c>
      <c r="AO43" s="170">
        <v>1.2213849502395647E-6</v>
      </c>
      <c r="AP43" s="170">
        <v>-4.2218888162257235E-7</v>
      </c>
      <c r="AQ43" s="170">
        <v>6.3047149105583235E-7</v>
      </c>
      <c r="AR43" s="170">
        <v>-3.8919883517518476E-9</v>
      </c>
      <c r="AS43" s="170">
        <v>-4.101046096286761E-9</v>
      </c>
      <c r="AT43" s="170">
        <v>-4.7362744249524177E-9</v>
      </c>
      <c r="AU43" s="170">
        <v>-5.718899487742592E-9</v>
      </c>
      <c r="AV43" s="170">
        <v>-6.898143003945085E-9</v>
      </c>
      <c r="AW43" s="170">
        <v>-8.1345355249058877E-9</v>
      </c>
      <c r="AX43" s="170">
        <v>-9.2888051239988525E-9</v>
      </c>
      <c r="AY43" s="170">
        <v>-1.0227316798120935E-8</v>
      </c>
      <c r="AZ43" s="170">
        <v>-1.0804619532876782E-8</v>
      </c>
      <c r="BA43" s="170">
        <v>-1.0837988765516313E-8</v>
      </c>
      <c r="BB43" s="170">
        <v>-1.0048805379993188E-8</v>
      </c>
      <c r="BC43" s="170">
        <v>-8.0129442011687524E-9</v>
      </c>
      <c r="BD43" s="170">
        <v>-4.1927542548439152E-9</v>
      </c>
      <c r="BE43" s="170">
        <v>1.6011598834246425E-9</v>
      </c>
      <c r="BF43" s="170">
        <v>8.0288167615640335E-9</v>
      </c>
      <c r="BG43" s="170">
        <v>1.1612086182552573E-8</v>
      </c>
      <c r="BH43" s="170">
        <v>1.0059836757029462E-8</v>
      </c>
      <c r="BI43" s="170">
        <v>5.5588418090364084E-9</v>
      </c>
      <c r="BJ43" s="170">
        <v>1.4814207935350346E-9</v>
      </c>
      <c r="BK43" s="170">
        <v>-8.8166173521838644E-10</v>
      </c>
      <c r="BL43" s="170">
        <v>-1.6060896427282561E-9</v>
      </c>
      <c r="BM43" s="170">
        <v>0</v>
      </c>
      <c r="BN43" s="170">
        <v>0</v>
      </c>
      <c r="BO43" s="170">
        <v>-9.1832686138982753E-9</v>
      </c>
      <c r="BP43" s="170">
        <v>-1.1843327101330741E-8</v>
      </c>
      <c r="BQ43" s="170">
        <v>-1.4734405479960438E-8</v>
      </c>
      <c r="BR43" s="170">
        <v>-1.7827659376073867E-8</v>
      </c>
      <c r="BS43" s="170">
        <v>-2.054279984785032E-8</v>
      </c>
      <c r="BT43" s="170">
        <v>-2.2986537932031228E-8</v>
      </c>
      <c r="BU43" s="170">
        <v>-2.4469711024131827E-8</v>
      </c>
      <c r="BV43" s="170">
        <v>-2.5334901245880396E-8</v>
      </c>
      <c r="BW43" s="170">
        <v>-2.4480970493630621E-8</v>
      </c>
      <c r="BX43" s="170">
        <v>-2.2437779131912171E-8</v>
      </c>
      <c r="BY43" s="170">
        <v>-1.6586525689161794E-8</v>
      </c>
      <c r="BZ43" s="170">
        <v>-7.5144504996186135E-9</v>
      </c>
      <c r="CA43" s="170">
        <v>1.6787389752185465E-8</v>
      </c>
      <c r="CB43" s="170">
        <v>1.0899748841359976E-7</v>
      </c>
      <c r="CC43" s="170">
        <v>2.1367038717492375E-8</v>
      </c>
      <c r="CD43" s="170">
        <v>2.1628392063937017E-9</v>
      </c>
      <c r="CE43" s="170">
        <v>-2.7500253835162753E-9</v>
      </c>
      <c r="CF43" s="170">
        <v>0</v>
      </c>
      <c r="CG43" s="170">
        <v>0</v>
      </c>
      <c r="JE43" s="5"/>
      <c r="JF43" s="5"/>
      <c r="JG43" s="5"/>
      <c r="JH43" s="5"/>
      <c r="JI43" s="5"/>
      <c r="JJ43" s="5"/>
      <c r="JK43" s="5"/>
      <c r="JL43" s="5"/>
    </row>
    <row r="44" spans="1:272">
      <c r="A44" s="185">
        <v>16</v>
      </c>
      <c r="B44" s="170">
        <v>0</v>
      </c>
      <c r="C44" s="170">
        <v>0</v>
      </c>
      <c r="D44" s="170">
        <v>-1.7965493147843411E-10</v>
      </c>
      <c r="E44" s="170">
        <v>-1.6947140887754166E-10</v>
      </c>
      <c r="F44" s="170">
        <v>-2.1681381659345957E-10</v>
      </c>
      <c r="G44" s="170">
        <v>-9.0615098503741458E-11</v>
      </c>
      <c r="H44" s="170">
        <v>1.4895686266952891E-10</v>
      </c>
      <c r="I44" s="170">
        <v>1.021770171957489E-9</v>
      </c>
      <c r="J44" s="170">
        <v>3.0622307769651296E-9</v>
      </c>
      <c r="K44" s="170">
        <v>8.3615663842737743E-9</v>
      </c>
      <c r="L44" s="170">
        <v>2.0999325703298526E-8</v>
      </c>
      <c r="M44" s="170">
        <v>5.1505016632101555E-8</v>
      </c>
      <c r="N44" s="170">
        <v>1.2170205962924552E-7</v>
      </c>
      <c r="O44" s="170">
        <v>2.7359043784564313E-7</v>
      </c>
      <c r="P44" s="170">
        <v>5.530359287555656E-7</v>
      </c>
      <c r="Q44" s="170">
        <v>9.1647972082273046E-7</v>
      </c>
      <c r="R44" s="170">
        <v>1.1069096765740218E-6</v>
      </c>
      <c r="S44" s="170">
        <v>9.2401345794259009E-7</v>
      </c>
      <c r="T44" s="170">
        <v>5.7429952689636322E-7</v>
      </c>
      <c r="U44" s="170">
        <v>3.2576985660924226E-7</v>
      </c>
      <c r="V44" s="170">
        <v>2.4428249266965064E-7</v>
      </c>
      <c r="W44" s="170">
        <v>-8.4018109726515303E-8</v>
      </c>
      <c r="X44" s="170">
        <v>8.2415271695106859E-8</v>
      </c>
      <c r="Y44" s="170">
        <v>-8.8324615425194126E-8</v>
      </c>
      <c r="Z44" s="170">
        <v>8.5358854235684896E-8</v>
      </c>
      <c r="AA44" s="170">
        <v>-1.0045836010355006E-7</v>
      </c>
      <c r="AB44" s="170">
        <v>9.5895549750304808E-8</v>
      </c>
      <c r="AC44" s="170">
        <v>-1.2158251517983994E-7</v>
      </c>
      <c r="AD44" s="170">
        <v>1.2061148062629816E-7</v>
      </c>
      <c r="AE44" s="170">
        <v>-1.5732138759914911E-7</v>
      </c>
      <c r="AF44" s="170">
        <v>1.7950473823554522E-7</v>
      </c>
      <c r="AG44" s="170">
        <v>-2.1903317014393015E-7</v>
      </c>
      <c r="AH44" s="170">
        <v>3.5211103000924449E-7</v>
      </c>
      <c r="AI44" s="170">
        <v>-3.2286312678193061E-7</v>
      </c>
      <c r="AJ44" s="170">
        <v>1.1165308858121754E-6</v>
      </c>
      <c r="AK44" s="170">
        <v>-4.7539257938402738E-7</v>
      </c>
      <c r="AL44" s="170">
        <v>1.1827146195683071E-5</v>
      </c>
      <c r="AM44" s="170">
        <v>-3.0909777856743106E-5</v>
      </c>
      <c r="AN44" s="170">
        <v>1.1884168568800262E-5</v>
      </c>
      <c r="AO44" s="170">
        <v>-5.5507227539687591E-7</v>
      </c>
      <c r="AP44" s="170">
        <v>1.3704697343019608E-6</v>
      </c>
      <c r="AQ44" s="170">
        <v>-5.1004612353452343E-7</v>
      </c>
      <c r="AR44" s="170">
        <v>-3.8931056045875051E-9</v>
      </c>
      <c r="AS44" s="170">
        <v>-4.1020676100827569E-9</v>
      </c>
      <c r="AT44" s="170">
        <v>-4.7388830438066905E-9</v>
      </c>
      <c r="AU44" s="170">
        <v>-5.7238586149863059E-9</v>
      </c>
      <c r="AV44" s="170">
        <v>-6.9098095991845381E-9</v>
      </c>
      <c r="AW44" s="170">
        <v>-8.1593811617148085E-9</v>
      </c>
      <c r="AX44" s="170">
        <v>-9.343799412749222E-9</v>
      </c>
      <c r="AY44" s="170">
        <v>-1.0344792900105905E-8</v>
      </c>
      <c r="AZ44" s="170">
        <v>-1.1054809621173793E-8</v>
      </c>
      <c r="BA44" s="170">
        <v>-1.1356217357074685E-8</v>
      </c>
      <c r="BB44" s="170">
        <v>-1.109343374395919E-8</v>
      </c>
      <c r="BC44" s="170">
        <v>-1.0013031030034364E-8</v>
      </c>
      <c r="BD44" s="170">
        <v>-7.713840901765848E-9</v>
      </c>
      <c r="BE44" s="170">
        <v>-3.6778773333063716E-9</v>
      </c>
      <c r="BF44" s="170">
        <v>2.2735030714269878E-9</v>
      </c>
      <c r="BG44" s="170">
        <v>8.815073986937131E-9</v>
      </c>
      <c r="BH44" s="170">
        <v>1.252307468554097E-8</v>
      </c>
      <c r="BI44" s="170">
        <v>1.1172128167730844E-8</v>
      </c>
      <c r="BJ44" s="170">
        <v>6.9982654834779915E-9</v>
      </c>
      <c r="BK44" s="170">
        <v>3.4924543415228322E-9</v>
      </c>
      <c r="BL44" s="170">
        <v>2.2351729311634972E-9</v>
      </c>
      <c r="BM44" s="170">
        <v>0</v>
      </c>
      <c r="BN44" s="170">
        <v>0</v>
      </c>
      <c r="BO44" s="170">
        <v>-9.2012475945504517E-9</v>
      </c>
      <c r="BP44" s="170">
        <v>-1.1815069070846645E-8</v>
      </c>
      <c r="BQ44" s="170">
        <v>-1.4794983556466301E-8</v>
      </c>
      <c r="BR44" s="170">
        <v>-1.7786800921489302E-8</v>
      </c>
      <c r="BS44" s="170">
        <v>-2.0683984089881204E-8</v>
      </c>
      <c r="BT44" s="170">
        <v>-2.2995270880046085E-8</v>
      </c>
      <c r="BU44" s="170">
        <v>-2.4867659943617641E-8</v>
      </c>
      <c r="BV44" s="170">
        <v>-2.5678873587222469E-8</v>
      </c>
      <c r="BW44" s="170">
        <v>-2.5841852935998955E-8</v>
      </c>
      <c r="BX44" s="170">
        <v>-2.4280569293774375E-8</v>
      </c>
      <c r="BY44" s="170">
        <v>-2.1614867942429787E-8</v>
      </c>
      <c r="BZ44" s="170">
        <v>-1.5197814966746008E-8</v>
      </c>
      <c r="CA44" s="170">
        <v>-5.7643827184920783E-9</v>
      </c>
      <c r="CB44" s="170">
        <v>1.8802703356697321E-8</v>
      </c>
      <c r="CC44" s="170">
        <v>1.099223993330373E-7</v>
      </c>
      <c r="CD44" s="170">
        <v>2.3671543617068675E-8</v>
      </c>
      <c r="CE44" s="170">
        <v>5.2670546139547861E-9</v>
      </c>
      <c r="CF44" s="170">
        <v>0</v>
      </c>
      <c r="CG44" s="170">
        <v>0</v>
      </c>
      <c r="JE44" s="5"/>
      <c r="JF44" s="5"/>
      <c r="JG44" s="5"/>
      <c r="JH44" s="5"/>
      <c r="JI44" s="5"/>
      <c r="JJ44" s="5"/>
      <c r="JK44" s="5"/>
      <c r="JL44" s="5"/>
    </row>
    <row r="45" spans="1:272">
      <c r="A45" s="185">
        <v>17</v>
      </c>
      <c r="B45" s="170">
        <v>0</v>
      </c>
      <c r="C45" s="170">
        <v>0</v>
      </c>
      <c r="D45" s="170">
        <v>-1.5068490371284945E-10</v>
      </c>
      <c r="E45" s="170">
        <v>-2.3736251827851653E-10</v>
      </c>
      <c r="F45" s="170">
        <v>-2.3692918429831335E-10</v>
      </c>
      <c r="G45" s="170">
        <v>-2.9243337240205465E-10</v>
      </c>
      <c r="H45" s="170">
        <v>-1.7711459535934703E-10</v>
      </c>
      <c r="I45" s="170">
        <v>4.9617934774434137E-11</v>
      </c>
      <c r="J45" s="170">
        <v>9.0278479729369245E-10</v>
      </c>
      <c r="K45" s="170">
        <v>2.903261263886633E-9</v>
      </c>
      <c r="L45" s="170">
        <v>8.1133121970571146E-9</v>
      </c>
      <c r="M45" s="170">
        <v>2.0528772572729617E-8</v>
      </c>
      <c r="N45" s="170">
        <v>5.050352581059503E-8</v>
      </c>
      <c r="O45" s="170">
        <v>1.1945938219793267E-7</v>
      </c>
      <c r="P45" s="170">
        <v>2.6873922511504142E-7</v>
      </c>
      <c r="Q45" s="170">
        <v>5.4376294248790815E-7</v>
      </c>
      <c r="R45" s="170">
        <v>9.0345909570556348E-7</v>
      </c>
      <c r="S45" s="170">
        <v>1.0999990801304504E-6</v>
      </c>
      <c r="T45" s="170">
        <v>9.457697217133509E-7</v>
      </c>
      <c r="U45" s="170">
        <v>6.6002447956938317E-7</v>
      </c>
      <c r="V45" s="170">
        <v>5.3551685454929974E-7</v>
      </c>
      <c r="W45" s="170">
        <v>7.6622006507312415E-8</v>
      </c>
      <c r="X45" s="170">
        <v>-7.9487761942093559E-8</v>
      </c>
      <c r="Y45" s="170">
        <v>7.7438234598955509E-8</v>
      </c>
      <c r="Z45" s="170">
        <v>-8.7133110101805756E-8</v>
      </c>
      <c r="AA45" s="170">
        <v>8.1950830909504548E-8</v>
      </c>
      <c r="AB45" s="170">
        <v>-1.008613637895159E-7</v>
      </c>
      <c r="AC45" s="170">
        <v>9.4149435588797954E-8</v>
      </c>
      <c r="AD45" s="170">
        <v>-1.2331271135762175E-7</v>
      </c>
      <c r="AE45" s="170">
        <v>1.2100962642771031E-7</v>
      </c>
      <c r="AF45" s="170">
        <v>-1.6040916201806528E-7</v>
      </c>
      <c r="AG45" s="170">
        <v>1.8255528424927264E-7</v>
      </c>
      <c r="AH45" s="170">
        <v>-2.2420817478934208E-7</v>
      </c>
      <c r="AI45" s="170">
        <v>3.5768511760589801E-7</v>
      </c>
      <c r="AJ45" s="170">
        <v>-3.3216222873509094E-7</v>
      </c>
      <c r="AK45" s="170">
        <v>1.1172982047854051E-6</v>
      </c>
      <c r="AL45" s="170">
        <v>-4.9378742936628401E-7</v>
      </c>
      <c r="AM45" s="170">
        <v>1.1619816596778576E-5</v>
      </c>
      <c r="AN45" s="170">
        <v>-3.0272787839194894E-5</v>
      </c>
      <c r="AO45" s="170">
        <v>1.1780963307374114E-5</v>
      </c>
      <c r="AP45" s="170">
        <v>-6.3297619202547933E-7</v>
      </c>
      <c r="AQ45" s="170">
        <v>2.0728474930648718E-6</v>
      </c>
      <c r="AR45" s="170">
        <v>-3.8933107820423923E-9</v>
      </c>
      <c r="AS45" s="170">
        <v>-4.1028020982027667E-9</v>
      </c>
      <c r="AT45" s="170">
        <v>-4.7397382213408039E-9</v>
      </c>
      <c r="AU45" s="170">
        <v>-5.7263708025988164E-9</v>
      </c>
      <c r="AV45" s="170">
        <v>-6.9146922418433917E-9</v>
      </c>
      <c r="AW45" s="170">
        <v>-8.1709326876672905E-9</v>
      </c>
      <c r="AX45" s="170">
        <v>-9.3684133232480461E-9</v>
      </c>
      <c r="AY45" s="170">
        <v>-1.0399305711246214E-8</v>
      </c>
      <c r="AZ45" s="170">
        <v>-1.1171238299368606E-8</v>
      </c>
      <c r="BA45" s="170">
        <v>-1.1604216379039692E-8</v>
      </c>
      <c r="BB45" s="170">
        <v>-1.1607078386948868E-8</v>
      </c>
      <c r="BC45" s="170">
        <v>-1.1048450117229967E-8</v>
      </c>
      <c r="BD45" s="170">
        <v>-9.6961147697998209E-9</v>
      </c>
      <c r="BE45" s="170">
        <v>-7.1672141371392756E-9</v>
      </c>
      <c r="BF45" s="170">
        <v>-2.9557271563925957E-9</v>
      </c>
      <c r="BG45" s="170">
        <v>3.1243593009550155E-9</v>
      </c>
      <c r="BH45" s="170">
        <v>9.808944894129396E-9</v>
      </c>
      <c r="BI45" s="170">
        <v>1.3821469670018767E-8</v>
      </c>
      <c r="BJ45" s="170">
        <v>1.3138542152982808E-8</v>
      </c>
      <c r="BK45" s="170">
        <v>1.0212175812470759E-8</v>
      </c>
      <c r="BL45" s="170">
        <v>8.7702770109770084E-9</v>
      </c>
      <c r="BM45" s="170">
        <v>0</v>
      </c>
      <c r="BN45" s="170">
        <v>0</v>
      </c>
      <c r="BO45" s="170">
        <v>-9.1829332307382123E-9</v>
      </c>
      <c r="BP45" s="170">
        <v>-1.1853431445960301E-8</v>
      </c>
      <c r="BQ45" s="170">
        <v>-1.474977187495863E-8</v>
      </c>
      <c r="BR45" s="170">
        <v>-1.7864022422042644E-8</v>
      </c>
      <c r="BS45" s="170">
        <v>-2.0626081372417853E-8</v>
      </c>
      <c r="BT45" s="170">
        <v>-2.3154092268124428E-8</v>
      </c>
      <c r="BU45" s="170">
        <v>-2.4855654324068701E-8</v>
      </c>
      <c r="BV45" s="170">
        <v>-2.6096959538173536E-8</v>
      </c>
      <c r="BW45" s="170">
        <v>-2.6155389248810125E-8</v>
      </c>
      <c r="BX45" s="170">
        <v>-2.5662270987220032E-8</v>
      </c>
      <c r="BY45" s="170">
        <v>-2.3400382216279666E-8</v>
      </c>
      <c r="BZ45" s="170">
        <v>-2.0233463820772999E-8</v>
      </c>
      <c r="CA45" s="170">
        <v>-1.3302786463493982E-8</v>
      </c>
      <c r="CB45" s="170">
        <v>-3.6793688496106547E-9</v>
      </c>
      <c r="CC45" s="170">
        <v>2.1054715271788147E-8</v>
      </c>
      <c r="CD45" s="170">
        <v>1.1042525616105692E-7</v>
      </c>
      <c r="CE45" s="170">
        <v>2.6562358391508288E-8</v>
      </c>
      <c r="CF45" s="170">
        <v>0</v>
      </c>
      <c r="CG45" s="170">
        <v>0</v>
      </c>
      <c r="JE45" s="5"/>
      <c r="JF45" s="5"/>
      <c r="JG45" s="5"/>
      <c r="JH45" s="5"/>
      <c r="JI45" s="5"/>
      <c r="JJ45" s="5"/>
      <c r="JK45" s="5"/>
      <c r="JL45" s="5"/>
    </row>
    <row r="46" spans="1:272">
      <c r="A46" s="185">
        <v>18</v>
      </c>
      <c r="B46" s="170">
        <v>0</v>
      </c>
      <c r="C46" s="170">
        <v>0</v>
      </c>
      <c r="D46" s="170">
        <v>-1.9244180026446408E-10</v>
      </c>
      <c r="E46" s="170">
        <v>-2.0954803839253735E-10</v>
      </c>
      <c r="F46" s="170">
        <v>-3.0313678619921615E-10</v>
      </c>
      <c r="G46" s="170">
        <v>-3.1245379869106822E-10</v>
      </c>
      <c r="H46" s="170">
        <v>-3.7619788687820043E-10</v>
      </c>
      <c r="I46" s="170">
        <v>-2.7121579980503904E-10</v>
      </c>
      <c r="J46" s="170">
        <v>-5.6548308716126245E-11</v>
      </c>
      <c r="K46" s="170">
        <v>7.7628144244924161E-10</v>
      </c>
      <c r="L46" s="170">
        <v>2.7307360206190004E-9</v>
      </c>
      <c r="M46" s="170">
        <v>7.830003751523043E-9</v>
      </c>
      <c r="N46" s="170">
        <v>1.9964349282695527E-8</v>
      </c>
      <c r="O46" s="170">
        <v>4.92716373613104E-8</v>
      </c>
      <c r="P46" s="170">
        <v>1.1672724414521472E-7</v>
      </c>
      <c r="Q46" s="170">
        <v>2.6319997144999332E-7</v>
      </c>
      <c r="R46" s="170">
        <v>5.3529080346025015E-7</v>
      </c>
      <c r="S46" s="170">
        <v>9.0168345384939807E-7</v>
      </c>
      <c r="T46" s="170">
        <v>1.1426359923155274E-6</v>
      </c>
      <c r="U46" s="170">
        <v>1.1085659280987394E-6</v>
      </c>
      <c r="V46" s="170">
        <v>1.0308524124492217E-6</v>
      </c>
      <c r="W46" s="170">
        <v>-7.2766480205946663E-8</v>
      </c>
      <c r="X46" s="170">
        <v>7.0950324404883913E-8</v>
      </c>
      <c r="Y46" s="170">
        <v>-7.6255587425177031E-8</v>
      </c>
      <c r="Z46" s="170">
        <v>7.2117918892117657E-8</v>
      </c>
      <c r="AA46" s="170">
        <v>-8.5596621045281955E-8</v>
      </c>
      <c r="AB46" s="170">
        <v>7.8115994367607152E-8</v>
      </c>
      <c r="AC46" s="170">
        <v>-1.0068907454554736E-7</v>
      </c>
      <c r="AD46" s="170">
        <v>9.2104746368891314E-8</v>
      </c>
      <c r="AE46" s="170">
        <v>-1.2433318330080724E-7</v>
      </c>
      <c r="AF46" s="170">
        <v>1.2138413264193816E-7</v>
      </c>
      <c r="AG46" s="170">
        <v>-1.6305364871122918E-7</v>
      </c>
      <c r="AH46" s="170">
        <v>1.8613279725278562E-7</v>
      </c>
      <c r="AI46" s="170">
        <v>-2.2995704895032815E-7</v>
      </c>
      <c r="AJ46" s="170">
        <v>3.6481706566315422E-7</v>
      </c>
      <c r="AK46" s="170">
        <v>-3.4465554380665536E-7</v>
      </c>
      <c r="AL46" s="170">
        <v>1.1182499547481062E-6</v>
      </c>
      <c r="AM46" s="170">
        <v>-5.2104367573533757E-7</v>
      </c>
      <c r="AN46" s="170">
        <v>1.1232560428301084E-5</v>
      </c>
      <c r="AO46" s="170">
        <v>-2.894357967365658E-5</v>
      </c>
      <c r="AP46" s="170">
        <v>1.1927719696180834E-5</v>
      </c>
      <c r="AQ46" s="170">
        <v>-7.3071177772488264E-7</v>
      </c>
      <c r="AR46" s="170">
        <v>-3.8936664121253374E-9</v>
      </c>
      <c r="AS46" s="170">
        <v>-4.1028524200303635E-9</v>
      </c>
      <c r="AT46" s="170">
        <v>-4.7403890694855104E-9</v>
      </c>
      <c r="AU46" s="170">
        <v>-5.7271836419245918E-9</v>
      </c>
      <c r="AV46" s="170">
        <v>-6.9171558769793353E-9</v>
      </c>
      <c r="AW46" s="170">
        <v>-8.1757351443513001E-9</v>
      </c>
      <c r="AX46" s="170">
        <v>-9.3798000110951367E-9</v>
      </c>
      <c r="AY46" s="170">
        <v>-1.0423550450463156E-8</v>
      </c>
      <c r="AZ46" s="170">
        <v>-1.1224959092204201E-8</v>
      </c>
      <c r="BA46" s="170">
        <v>-1.1718898310325742E-8</v>
      </c>
      <c r="BB46" s="170">
        <v>-1.1851354922447869E-8</v>
      </c>
      <c r="BC46" s="170">
        <v>-1.1554170105634756E-8</v>
      </c>
      <c r="BD46" s="170">
        <v>-1.0715187374784859E-8</v>
      </c>
      <c r="BE46" s="170">
        <v>-9.1167035349340984E-9</v>
      </c>
      <c r="BF46" s="170">
        <v>-6.3828761471853006E-9</v>
      </c>
      <c r="BG46" s="170">
        <v>-1.9948355622098033E-9</v>
      </c>
      <c r="BH46" s="170">
        <v>4.3027906760469207E-9</v>
      </c>
      <c r="BI46" s="170">
        <v>1.1448691343433879E-8</v>
      </c>
      <c r="BJ46" s="170">
        <v>1.6544374243163677E-8</v>
      </c>
      <c r="BK46" s="170">
        <v>1.7909070954138934E-8</v>
      </c>
      <c r="BL46" s="170">
        <v>1.7727054689602498E-8</v>
      </c>
      <c r="BM46" s="170">
        <v>0</v>
      </c>
      <c r="BN46" s="170">
        <v>0</v>
      </c>
      <c r="BO46" s="170">
        <v>-9.2097399919011185E-9</v>
      </c>
      <c r="BP46" s="170">
        <v>-1.1812480539752258E-8</v>
      </c>
      <c r="BQ46" s="170">
        <v>-1.4807410677029027E-8</v>
      </c>
      <c r="BR46" s="170">
        <v>-1.7799385859857721E-8</v>
      </c>
      <c r="BS46" s="170">
        <v>-2.0722742940760303E-8</v>
      </c>
      <c r="BT46" s="170">
        <v>-2.3074690507462654E-8</v>
      </c>
      <c r="BU46" s="170">
        <v>-2.5036643719564881E-8</v>
      </c>
      <c r="BV46" s="170">
        <v>-2.6057088406966119E-8</v>
      </c>
      <c r="BW46" s="170">
        <v>-2.6599499381856716E-8</v>
      </c>
      <c r="BX46" s="170">
        <v>-2.5932009485287625E-8</v>
      </c>
      <c r="BY46" s="170">
        <v>-2.4807621259071559E-8</v>
      </c>
      <c r="BZ46" s="170">
        <v>-2.1928613937936189E-8</v>
      </c>
      <c r="CA46" s="170">
        <v>-1.8333224864719976E-8</v>
      </c>
      <c r="CB46" s="170">
        <v>-1.0963622212370162E-8</v>
      </c>
      <c r="CC46" s="170">
        <v>-1.2036433123186938E-9</v>
      </c>
      <c r="CD46" s="170">
        <v>2.386044304133613E-8</v>
      </c>
      <c r="CE46" s="170">
        <v>1.1010354389817071E-7</v>
      </c>
      <c r="CF46" s="170">
        <v>0</v>
      </c>
      <c r="CG46" s="170">
        <v>0</v>
      </c>
      <c r="JE46" s="5"/>
      <c r="JF46" s="5"/>
      <c r="JG46" s="5"/>
      <c r="JH46" s="5"/>
      <c r="JI46" s="5"/>
      <c r="JJ46" s="5"/>
      <c r="JK46" s="5"/>
      <c r="JL46" s="5"/>
    </row>
    <row r="47" spans="1:272">
      <c r="A47" s="185">
        <v>19</v>
      </c>
      <c r="B47" s="170">
        <v>0</v>
      </c>
      <c r="C47" s="170">
        <v>0</v>
      </c>
      <c r="D47" s="170">
        <v>-1.6051544287333194E-10</v>
      </c>
      <c r="E47" s="170">
        <v>-2.4843035936658034E-10</v>
      </c>
      <c r="F47" s="170">
        <v>-2.7693427381715976E-10</v>
      </c>
      <c r="G47" s="170">
        <v>-3.7529301169083392E-10</v>
      </c>
      <c r="H47" s="170">
        <v>-3.944653993808681E-10</v>
      </c>
      <c r="I47" s="170">
        <v>-4.6062820917324495E-10</v>
      </c>
      <c r="J47" s="170">
        <v>-3.5825580797785371E-10</v>
      </c>
      <c r="K47" s="170">
        <v>-1.3333512017842705E-10</v>
      </c>
      <c r="L47" s="170">
        <v>7.2267906032362137E-10</v>
      </c>
      <c r="M47" s="170">
        <v>2.7360447607913146E-9</v>
      </c>
      <c r="N47" s="170">
        <v>7.9649154507126517E-9</v>
      </c>
      <c r="O47" s="170">
        <v>2.0402236222548492E-8</v>
      </c>
      <c r="P47" s="170">
        <v>5.0464429661542276E-8</v>
      </c>
      <c r="Q47" s="170">
        <v>1.1996507392389224E-7</v>
      </c>
      <c r="R47" s="170">
        <v>2.7267177925074903E-7</v>
      </c>
      <c r="S47" s="170">
        <v>5.6530420378913614E-7</v>
      </c>
      <c r="T47" s="170">
        <v>9.9602879953908675E-7</v>
      </c>
      <c r="U47" s="170">
        <v>1.3874815530528914E-6</v>
      </c>
      <c r="V47" s="170">
        <v>1.5334005387699102E-6</v>
      </c>
      <c r="W47" s="170">
        <v>6.2259369677882708E-8</v>
      </c>
      <c r="X47" s="170">
        <v>-6.4963754788188542E-8</v>
      </c>
      <c r="Y47" s="170">
        <v>6.2388522470603568E-8</v>
      </c>
      <c r="Z47" s="170">
        <v>-7.1197316143914981E-8</v>
      </c>
      <c r="AA47" s="170">
        <v>6.4577342132639807E-8</v>
      </c>
      <c r="AB47" s="170">
        <v>-8.1597428749333815E-8</v>
      </c>
      <c r="AC47" s="170">
        <v>7.1705355487085591E-8</v>
      </c>
      <c r="AD47" s="170">
        <v>-9.7459805692669353E-8</v>
      </c>
      <c r="AE47" s="170">
        <v>8.7317595225704186E-8</v>
      </c>
      <c r="AF47" s="170">
        <v>-1.2187292351300146E-7</v>
      </c>
      <c r="AG47" s="170">
        <v>1.1899531501758323E-7</v>
      </c>
      <c r="AH47" s="170">
        <v>-1.6212731512926208E-7</v>
      </c>
      <c r="AI47" s="170">
        <v>1.8776926081596209E-7</v>
      </c>
      <c r="AJ47" s="170">
        <v>-2.3270541798601069E-7</v>
      </c>
      <c r="AK47" s="170">
        <v>3.7477250352607828E-7</v>
      </c>
      <c r="AL47" s="170">
        <v>-3.5562976467862417E-7</v>
      </c>
      <c r="AM47" s="170">
        <v>1.1435671496426741E-6</v>
      </c>
      <c r="AN47" s="170">
        <v>-5.4644743098645062E-7</v>
      </c>
      <c r="AO47" s="170">
        <v>1.0720152901438688E-5</v>
      </c>
      <c r="AP47" s="170">
        <v>-2.8388799281824981E-5</v>
      </c>
      <c r="AQ47" s="170">
        <v>1.9659000254733588E-5</v>
      </c>
      <c r="AR47" s="170">
        <v>-3.8935688035924816E-9</v>
      </c>
      <c r="AS47" s="170">
        <v>-4.1031199525881569E-9</v>
      </c>
      <c r="AT47" s="170">
        <v>-4.7404061387054222E-9</v>
      </c>
      <c r="AU47" s="170">
        <v>-5.727788405186901E-9</v>
      </c>
      <c r="AV47" s="170">
        <v>-6.9179110839623039E-9</v>
      </c>
      <c r="AW47" s="170">
        <v>-8.1780637523167957E-9</v>
      </c>
      <c r="AX47" s="170">
        <v>-9.3843151466191046E-9</v>
      </c>
      <c r="AY47" s="170">
        <v>-1.0434294100353109E-8</v>
      </c>
      <c r="AZ47" s="170">
        <v>-1.1247779516604324E-8</v>
      </c>
      <c r="BA47" s="170">
        <v>-1.1769500057673142E-8</v>
      </c>
      <c r="BB47" s="170">
        <v>-1.1959235134178159E-8</v>
      </c>
      <c r="BC47" s="170">
        <v>-1.1783862383893699E-8</v>
      </c>
      <c r="BD47" s="170">
        <v>-1.1190037528589387E-8</v>
      </c>
      <c r="BE47" s="170">
        <v>-1.0072040931696774E-8</v>
      </c>
      <c r="BF47" s="170">
        <v>-8.2048687584176944E-9</v>
      </c>
      <c r="BG47" s="170">
        <v>-5.1799658763525985E-9</v>
      </c>
      <c r="BH47" s="170">
        <v>-3.9170504375847287E-10</v>
      </c>
      <c r="BI47" s="170">
        <v>6.6086774420818438E-9</v>
      </c>
      <c r="BJ47" s="170">
        <v>1.508166034978653E-8</v>
      </c>
      <c r="BK47" s="170">
        <v>2.2207756006592614E-8</v>
      </c>
      <c r="BL47" s="170">
        <v>2.4928896404880231E-8</v>
      </c>
      <c r="BM47" s="170">
        <v>0</v>
      </c>
      <c r="BN47" s="170">
        <v>0</v>
      </c>
      <c r="BO47" s="170">
        <v>-9.1707761931528715E-9</v>
      </c>
      <c r="BP47" s="170">
        <v>-1.1866581590672124E-8</v>
      </c>
      <c r="BQ47" s="170">
        <v>-1.4742051987794378E-8</v>
      </c>
      <c r="BR47" s="170">
        <v>-1.7881426270062515E-8</v>
      </c>
      <c r="BS47" s="170">
        <v>-2.0632697014539515E-8</v>
      </c>
      <c r="BT47" s="170">
        <v>-2.3197748990425811E-8</v>
      </c>
      <c r="BU47" s="170">
        <v>-2.4926256548388105E-8</v>
      </c>
      <c r="BV47" s="170">
        <v>-2.6268455405905484E-8</v>
      </c>
      <c r="BW47" s="170">
        <v>-2.6514076972198059E-8</v>
      </c>
      <c r="BX47" s="170">
        <v>-2.6407567366532648E-8</v>
      </c>
      <c r="BY47" s="170">
        <v>-2.4989249908457702E-8</v>
      </c>
      <c r="BZ47" s="170">
        <v>-2.3342021828606296E-8</v>
      </c>
      <c r="CA47" s="170">
        <v>-1.9796984501727549E-8</v>
      </c>
      <c r="CB47" s="170">
        <v>-1.5853402986570487E-8</v>
      </c>
      <c r="CC47" s="170">
        <v>-7.7361595956550934E-9</v>
      </c>
      <c r="CD47" s="170">
        <v>2.3350910531063055E-9</v>
      </c>
      <c r="CE47" s="170">
        <v>2.9040099959087719E-8</v>
      </c>
      <c r="CF47" s="170">
        <v>0</v>
      </c>
      <c r="CG47" s="170">
        <v>0</v>
      </c>
      <c r="JE47" s="5"/>
      <c r="JF47" s="5"/>
      <c r="JG47" s="5"/>
      <c r="JH47" s="5"/>
      <c r="JI47" s="5"/>
      <c r="JJ47" s="5"/>
      <c r="JK47" s="5"/>
      <c r="JL47" s="5"/>
    </row>
    <row r="48" spans="1:272">
      <c r="A48" s="185">
        <v>20</v>
      </c>
      <c r="B48" s="170">
        <v>0</v>
      </c>
      <c r="C48" s="170">
        <v>0</v>
      </c>
      <c r="D48" s="170">
        <v>-1.8484883234338675E-10</v>
      </c>
      <c r="E48" s="170">
        <v>-2.2618391162706466E-10</v>
      </c>
      <c r="F48" s="170">
        <v>-3.0695335825760663E-10</v>
      </c>
      <c r="G48" s="170">
        <v>-3.6019893292617918E-10</v>
      </c>
      <c r="H48" s="170">
        <v>-4.5117331899096756E-10</v>
      </c>
      <c r="I48" s="170">
        <v>-4.9807924450172899E-10</v>
      </c>
      <c r="J48" s="170">
        <v>-5.5884756992860616E-10</v>
      </c>
      <c r="K48" s="170">
        <v>-4.9958633703294549E-10</v>
      </c>
      <c r="L48" s="170">
        <v>-3.0402955016730151E-10</v>
      </c>
      <c r="M48" s="170">
        <v>3.9994708437713071E-10</v>
      </c>
      <c r="N48" s="170">
        <v>2.1192854185985165E-9</v>
      </c>
      <c r="O48" s="170">
        <v>6.5138015355224401E-9</v>
      </c>
      <c r="P48" s="170">
        <v>1.7012045200076354E-8</v>
      </c>
      <c r="Q48" s="170">
        <v>4.221303832579795E-8</v>
      </c>
      <c r="R48" s="170">
        <v>1.0016657359772329E-7</v>
      </c>
      <c r="S48" s="170">
        <v>2.2536733105412092E-7</v>
      </c>
      <c r="T48" s="170">
        <v>4.5561332276084244E-7</v>
      </c>
      <c r="U48" s="170">
        <v>7.5460668837134778E-7</v>
      </c>
      <c r="V48" s="170">
        <v>9.0990608471002284E-7</v>
      </c>
      <c r="W48" s="170">
        <v>-3.1986784854458241E-8</v>
      </c>
      <c r="X48" s="170">
        <v>2.9879451985823975E-8</v>
      </c>
      <c r="Y48" s="170">
        <v>-3.4296577293417302E-8</v>
      </c>
      <c r="Z48" s="170">
        <v>2.8620354895002079E-8</v>
      </c>
      <c r="AA48" s="170">
        <v>-3.9852379044176133E-8</v>
      </c>
      <c r="AB48" s="170">
        <v>2.9158604341243154E-8</v>
      </c>
      <c r="AC48" s="170">
        <v>-4.7561674792640165E-8</v>
      </c>
      <c r="AD48" s="170">
        <v>3.2887156054579976E-8</v>
      </c>
      <c r="AE48" s="170">
        <v>-5.7999488861125841E-8</v>
      </c>
      <c r="AF48" s="170">
        <v>4.2453727270895516E-8</v>
      </c>
      <c r="AG48" s="170">
        <v>-7.3155188445742687E-8</v>
      </c>
      <c r="AH48" s="170">
        <v>6.3159884727784096E-8</v>
      </c>
      <c r="AI48" s="170">
        <v>-9.7909924781817283E-8</v>
      </c>
      <c r="AJ48" s="170">
        <v>1.105571178012483E-7</v>
      </c>
      <c r="AK48" s="170">
        <v>-1.4165889670697375E-7</v>
      </c>
      <c r="AL48" s="170">
        <v>2.4883321399909584E-7</v>
      </c>
      <c r="AM48" s="170">
        <v>-2.1692600398931074E-7</v>
      </c>
      <c r="AN48" s="170">
        <v>8.6993847959646055E-7</v>
      </c>
      <c r="AO48" s="170">
        <v>-3.2660020098156958E-7</v>
      </c>
      <c r="AP48" s="170">
        <v>9.6788729046608438E-6</v>
      </c>
      <c r="AQ48" s="170">
        <v>-2.708596763441601E-5</v>
      </c>
      <c r="AR48" s="170">
        <v>-3.893726632949162E-9</v>
      </c>
      <c r="AS48" s="170">
        <v>-4.1030501122517077E-9</v>
      </c>
      <c r="AT48" s="170">
        <v>-4.7406323804822676E-9</v>
      </c>
      <c r="AU48" s="170">
        <v>-5.7278847503828214E-9</v>
      </c>
      <c r="AV48" s="170">
        <v>-6.9185566477327268E-9</v>
      </c>
      <c r="AW48" s="170">
        <v>-8.1790698189304807E-9</v>
      </c>
      <c r="AX48" s="170">
        <v>-9.3870634527336511E-9</v>
      </c>
      <c r="AY48" s="170">
        <v>-1.0439929532806845E-8</v>
      </c>
      <c r="AZ48" s="170">
        <v>-1.1260902425818761E-8</v>
      </c>
      <c r="BA48" s="170">
        <v>-1.1797891229925941E-8</v>
      </c>
      <c r="BB48" s="170">
        <v>-1.2022215917388204E-8</v>
      </c>
      <c r="BC48" s="170">
        <v>-1.1919751885027471E-8</v>
      </c>
      <c r="BD48" s="170">
        <v>-1.1482068630162422E-8</v>
      </c>
      <c r="BE48" s="170">
        <v>-1.0685550285327339E-8</v>
      </c>
      <c r="BF48" s="170">
        <v>-9.4656603209916299E-9</v>
      </c>
      <c r="BG48" s="170">
        <v>-7.6704464417349795E-9</v>
      </c>
      <c r="BH48" s="170">
        <v>-5.023436516635727E-9</v>
      </c>
      <c r="BI48" s="170">
        <v>-1.1595738758692092E-9</v>
      </c>
      <c r="BJ48" s="170">
        <v>3.9887161873217853E-9</v>
      </c>
      <c r="BK48" s="170">
        <v>9.2221802655840498E-9</v>
      </c>
      <c r="BL48" s="170">
        <v>1.1604454452182909E-8</v>
      </c>
      <c r="BM48" s="170">
        <v>0</v>
      </c>
      <c r="BN48" s="170">
        <v>0</v>
      </c>
      <c r="BO48" s="170">
        <v>-9.2067846605030524E-9</v>
      </c>
      <c r="BP48" s="170">
        <v>-1.1820535530518431E-8</v>
      </c>
      <c r="BQ48" s="170">
        <v>-1.4797980508215247E-8</v>
      </c>
      <c r="BR48" s="170">
        <v>-1.7817271375882871E-8</v>
      </c>
      <c r="BS48" s="170">
        <v>-2.0711539748783586E-8</v>
      </c>
      <c r="BT48" s="170">
        <v>-2.3114456871023638E-8</v>
      </c>
      <c r="BU48" s="170">
        <v>-2.5043916851843071E-8</v>
      </c>
      <c r="BV48" s="170">
        <v>-2.617329131503109E-8</v>
      </c>
      <c r="BW48" s="170">
        <v>-2.6726178022882576E-8</v>
      </c>
      <c r="BX48" s="170">
        <v>-2.6363775429684423E-8</v>
      </c>
      <c r="BY48" s="170">
        <v>-2.5512013087425518E-8</v>
      </c>
      <c r="BZ48" s="170">
        <v>-2.3679402681598849E-8</v>
      </c>
      <c r="CA48" s="170">
        <v>-2.1498721278106797E-8</v>
      </c>
      <c r="CB48" s="170">
        <v>-1.7996331202288416E-8</v>
      </c>
      <c r="CC48" s="170">
        <v>-1.4040977064878577E-8</v>
      </c>
      <c r="CD48" s="170">
        <v>-7.1597413230410874E-9</v>
      </c>
      <c r="CE48" s="170">
        <v>1.3890274441199202E-9</v>
      </c>
      <c r="CF48" s="170">
        <v>0</v>
      </c>
      <c r="CG48" s="170">
        <v>0</v>
      </c>
      <c r="JE48" s="5"/>
      <c r="JF48" s="5"/>
      <c r="JG48" s="5"/>
      <c r="JH48" s="5"/>
      <c r="JI48" s="5"/>
      <c r="JJ48" s="5"/>
      <c r="JK48" s="5"/>
      <c r="JL48" s="5"/>
    </row>
    <row r="49" spans="1:272">
      <c r="A49" s="189" t="s">
        <v>265</v>
      </c>
      <c r="B49" s="170">
        <v>0</v>
      </c>
      <c r="C49" s="170">
        <v>0</v>
      </c>
      <c r="D49" s="170">
        <v>-8.5795036230876915E-9</v>
      </c>
      <c r="E49" s="170">
        <v>-7.7333948446139022E-8</v>
      </c>
      <c r="F49" s="170">
        <v>1.8168678978276658E-8</v>
      </c>
      <c r="G49" s="170">
        <v>-4.3437121801960375E-8</v>
      </c>
      <c r="H49" s="170">
        <v>2.3628773904707583E-8</v>
      </c>
      <c r="I49" s="170">
        <v>-2.9147321799191986E-8</v>
      </c>
      <c r="J49" s="170">
        <v>2.1736721161583233E-8</v>
      </c>
      <c r="K49" s="170">
        <v>-2.2660752336545401E-8</v>
      </c>
      <c r="L49" s="170">
        <v>1.8471018060191451E-8</v>
      </c>
      <c r="M49" s="170">
        <v>-1.8896872977615384E-8</v>
      </c>
      <c r="N49" s="170">
        <v>1.5473532026436977E-8</v>
      </c>
      <c r="O49" s="170">
        <v>-1.6150477605415719E-8</v>
      </c>
      <c r="P49" s="170">
        <v>1.2988482205142127E-8</v>
      </c>
      <c r="Q49" s="170">
        <v>-1.3851108632794681E-8</v>
      </c>
      <c r="R49" s="170">
        <v>1.0969342604041582E-8</v>
      </c>
      <c r="S49" s="170">
        <v>-1.1890460127663493E-8</v>
      </c>
      <c r="T49" s="170">
        <v>9.4603970077519306E-9</v>
      </c>
      <c r="U49" s="170">
        <v>-1.0610601796509308E-8</v>
      </c>
      <c r="V49" s="170">
        <v>8.8623054787142076E-9</v>
      </c>
      <c r="W49" s="170">
        <v>-2.6480425079194314E-7</v>
      </c>
      <c r="X49" s="170">
        <v>-2.3719396524487474E-7</v>
      </c>
      <c r="Y49" s="170">
        <v>-1.9987600610499945E-7</v>
      </c>
      <c r="Z49" s="170">
        <v>-1.2096575516333226E-7</v>
      </c>
      <c r="AA49" s="170">
        <v>-6.4657403030747879E-8</v>
      </c>
      <c r="AB49" s="170">
        <v>-3.5167046909714015E-8</v>
      </c>
      <c r="AC49" s="170">
        <v>-2.1264305159767056E-8</v>
      </c>
      <c r="AD49" s="170">
        <v>-1.5517475466366251E-8</v>
      </c>
      <c r="AE49" s="170">
        <v>-1.3211477530413046E-8</v>
      </c>
      <c r="AF49" s="170">
        <v>-1.2503892060799624E-8</v>
      </c>
      <c r="AG49" s="170">
        <v>-1.2115095636477577E-8</v>
      </c>
      <c r="AH49" s="170">
        <v>-1.1859331506465785E-8</v>
      </c>
      <c r="AI49" s="170">
        <v>-1.1306883205897492E-8</v>
      </c>
      <c r="AJ49" s="170">
        <v>-1.0645070242768711E-8</v>
      </c>
      <c r="AK49" s="170">
        <v>-9.6323041250209587E-9</v>
      </c>
      <c r="AL49" s="170">
        <v>-8.5531087013004574E-9</v>
      </c>
      <c r="AM49" s="170">
        <v>-7.1674608148590641E-9</v>
      </c>
      <c r="AN49" s="170">
        <v>-5.8242549037355641E-9</v>
      </c>
      <c r="AO49" s="170">
        <v>-3.9982648642882114E-9</v>
      </c>
      <c r="AP49" s="170">
        <v>-2.275112974838673E-9</v>
      </c>
      <c r="AQ49" s="170">
        <v>-1.857596257235283E-9</v>
      </c>
      <c r="AR49" s="170">
        <v>2.6330380788742265E-3</v>
      </c>
      <c r="AS49" s="170">
        <v>-1.0218521484209363E-3</v>
      </c>
      <c r="AT49" s="170">
        <v>2.9972019710151944E-5</v>
      </c>
      <c r="AU49" s="170">
        <v>-9.3651139888213468E-5</v>
      </c>
      <c r="AV49" s="170">
        <v>2.1011202567485544E-5</v>
      </c>
      <c r="AW49" s="170">
        <v>-2.7437212097715698E-5</v>
      </c>
      <c r="AX49" s="170">
        <v>1.3600646384273074E-5</v>
      </c>
      <c r="AY49" s="170">
        <v>-1.2811875021066147E-5</v>
      </c>
      <c r="AZ49" s="170">
        <v>9.0239479624659048E-6</v>
      </c>
      <c r="BA49" s="170">
        <v>-7.8753321377218057E-6</v>
      </c>
      <c r="BB49" s="170">
        <v>6.4252829069944774E-6</v>
      </c>
      <c r="BC49" s="170">
        <v>-5.6624283390319405E-6</v>
      </c>
      <c r="BD49" s="170">
        <v>4.9449847323264958E-6</v>
      </c>
      <c r="BE49" s="170">
        <v>-4.488605003863895E-6</v>
      </c>
      <c r="BF49" s="170">
        <v>4.0836730645701515E-6</v>
      </c>
      <c r="BG49" s="170">
        <v>-3.8197424206848983E-6</v>
      </c>
      <c r="BH49" s="170">
        <v>3.5862303883112128E-6</v>
      </c>
      <c r="BI49" s="170">
        <v>-3.446322377250995E-6</v>
      </c>
      <c r="BJ49" s="170">
        <v>3.3263925314899257E-6</v>
      </c>
      <c r="BK49" s="170">
        <v>-3.2772295909950593E-6</v>
      </c>
      <c r="BL49" s="170">
        <v>3.2455323397562422E-6</v>
      </c>
      <c r="BM49" s="170">
        <v>0</v>
      </c>
      <c r="BN49" s="170">
        <v>0</v>
      </c>
      <c r="BO49" s="170">
        <v>-5.0799119367874403E-5</v>
      </c>
      <c r="BP49" s="170">
        <v>-2.5462258144709359E-5</v>
      </c>
      <c r="BQ49" s="170">
        <v>-1.1536812776348253E-5</v>
      </c>
      <c r="BR49" s="170">
        <v>-5.0093300279878236E-6</v>
      </c>
      <c r="BS49" s="170">
        <v>-2.1325670216298561E-6</v>
      </c>
      <c r="BT49" s="170">
        <v>-9.1496708750929324E-7</v>
      </c>
      <c r="BU49" s="170">
        <v>-3.9550036032152132E-7</v>
      </c>
      <c r="BV49" s="170">
        <v>-1.8384098810351491E-7</v>
      </c>
      <c r="BW49" s="170">
        <v>-9.0350744295790321E-8</v>
      </c>
      <c r="BX49" s="170">
        <v>-5.5067318300162154E-8</v>
      </c>
      <c r="BY49" s="170">
        <v>-3.5804496856491281E-8</v>
      </c>
      <c r="BZ49" s="170">
        <v>-2.9996868210891932E-8</v>
      </c>
      <c r="CA49" s="170">
        <v>-2.3183227785203227E-8</v>
      </c>
      <c r="CB49" s="170">
        <v>-2.1646591884209707E-8</v>
      </c>
      <c r="CC49" s="170">
        <v>-1.6771891157289136E-8</v>
      </c>
      <c r="CD49" s="170">
        <v>-1.5692456685965257E-8</v>
      </c>
      <c r="CE49" s="170">
        <v>-1.1358623063084842E-8</v>
      </c>
      <c r="CF49" s="170">
        <v>0</v>
      </c>
      <c r="CG49" s="170">
        <v>0</v>
      </c>
      <c r="JE49" s="5"/>
      <c r="JF49" s="5"/>
      <c r="JG49" s="5"/>
      <c r="JH49" s="5"/>
      <c r="JI49" s="5"/>
      <c r="JJ49" s="5"/>
      <c r="JK49" s="5"/>
      <c r="JL49" s="5"/>
    </row>
    <row r="50" spans="1:272">
      <c r="A50" s="185">
        <v>1</v>
      </c>
      <c r="B50" s="170">
        <v>0</v>
      </c>
      <c r="C50" s="170">
        <v>0</v>
      </c>
      <c r="D50" s="170">
        <v>-3.9688152237037623E-7</v>
      </c>
      <c r="E50" s="170">
        <v>1.0666210886995742E-8</v>
      </c>
      <c r="F50" s="170">
        <v>-1.412355839708044E-7</v>
      </c>
      <c r="G50" s="170">
        <v>4.3803204255015029E-8</v>
      </c>
      <c r="H50" s="170">
        <v>-7.6239747509734775E-8</v>
      </c>
      <c r="I50" s="170">
        <v>4.687029314319436E-8</v>
      </c>
      <c r="J50" s="170">
        <v>-5.2201984388947049E-8</v>
      </c>
      <c r="K50" s="170">
        <v>4.1307850369975759E-8</v>
      </c>
      <c r="L50" s="170">
        <v>-4.1007633828936258E-8</v>
      </c>
      <c r="M50" s="170">
        <v>3.4885663332299979E-8</v>
      </c>
      <c r="N50" s="170">
        <v>-3.4126261641650001E-8</v>
      </c>
      <c r="O50" s="170">
        <v>2.9338684651024455E-8</v>
      </c>
      <c r="P50" s="170">
        <v>-2.8936026418263893E-8</v>
      </c>
      <c r="Q50" s="170">
        <v>2.4746117926158798E-8</v>
      </c>
      <c r="R50" s="170">
        <v>-2.4627242882491524E-8</v>
      </c>
      <c r="S50" s="170">
        <v>2.1037309791022908E-8</v>
      </c>
      <c r="T50" s="170">
        <v>-2.1292792778651359E-8</v>
      </c>
      <c r="U50" s="170">
        <v>1.8684676034237311E-8</v>
      </c>
      <c r="V50" s="170">
        <v>-1.9917508749241295E-8</v>
      </c>
      <c r="W50" s="170">
        <v>-4.3558743666231398E-7</v>
      </c>
      <c r="X50" s="170">
        <v>-4.2344110347404852E-7</v>
      </c>
      <c r="Y50" s="170">
        <v>-4.2002637834983326E-7</v>
      </c>
      <c r="Z50" s="170">
        <v>-2.8606807573052486E-7</v>
      </c>
      <c r="AA50" s="170">
        <v>-1.5935986066160154E-7</v>
      </c>
      <c r="AB50" s="170">
        <v>-8.2574535058962298E-8</v>
      </c>
      <c r="AC50" s="170">
        <v>-4.3527604137129404E-8</v>
      </c>
      <c r="AD50" s="170">
        <v>-2.5520442426447044E-8</v>
      </c>
      <c r="AE50" s="170">
        <v>-1.7704300318272406E-8</v>
      </c>
      <c r="AF50" s="170">
        <v>-1.4420470388065766E-8</v>
      </c>
      <c r="AG50" s="170">
        <v>-1.299092178466053E-8</v>
      </c>
      <c r="AH50" s="170">
        <v>-1.2196205073736933E-8</v>
      </c>
      <c r="AI50" s="170">
        <v>-1.1486678324704547E-8</v>
      </c>
      <c r="AJ50" s="170">
        <v>-1.0688585866743563E-8</v>
      </c>
      <c r="AK50" s="170">
        <v>-9.6805457346902624E-9</v>
      </c>
      <c r="AL50" s="170">
        <v>-8.5456737661793983E-9</v>
      </c>
      <c r="AM50" s="170">
        <v>-7.1897836036037321E-9</v>
      </c>
      <c r="AN50" s="170">
        <v>-5.8100276449644124E-9</v>
      </c>
      <c r="AO50" s="170">
        <v>-4.0134535488530768E-9</v>
      </c>
      <c r="AP50" s="170">
        <v>-2.2639327059900943E-9</v>
      </c>
      <c r="AQ50" s="170">
        <v>-1.8688940706348858E-9</v>
      </c>
      <c r="AR50" s="170">
        <v>-2.0436699316330074E-3</v>
      </c>
      <c r="AS50" s="170">
        <v>2.6628939595433315E-3</v>
      </c>
      <c r="AT50" s="170">
        <v>-1.1156152337214501E-3</v>
      </c>
      <c r="AU50" s="170">
        <v>5.0990355885481124E-5</v>
      </c>
      <c r="AV50" s="170">
        <v>-1.210908695125594E-4</v>
      </c>
      <c r="AW50" s="170">
        <v>3.4621128795105053E-5</v>
      </c>
      <c r="AX50" s="170">
        <v>-4.0241972223154166E-5</v>
      </c>
      <c r="AY50" s="170">
        <v>2.2635507418751418E-5</v>
      </c>
      <c r="AZ50" s="170">
        <v>-2.0676903229626102E-5</v>
      </c>
      <c r="BA50" s="170">
        <v>1.5461115097251889E-5</v>
      </c>
      <c r="BB50" s="170">
        <v>-1.3526294477728786E-5</v>
      </c>
      <c r="BC50" s="170">
        <v>1.138218068547323E-5</v>
      </c>
      <c r="BD50" s="170">
        <v>-1.0139771319741015E-5</v>
      </c>
      <c r="BE50" s="170">
        <v>9.0396259410721399E-6</v>
      </c>
      <c r="BF50" s="170">
        <v>-8.2983060683324734E-6</v>
      </c>
      <c r="BG50" s="170">
        <v>7.6792067011217209E-6</v>
      </c>
      <c r="BH50" s="170">
        <v>-7.2577749730787723E-6</v>
      </c>
      <c r="BI50" s="170">
        <v>6.9200603387658253E-6</v>
      </c>
      <c r="BJ50" s="170">
        <v>-6.7168075858339485E-6</v>
      </c>
      <c r="BK50" s="170">
        <v>6.5780727938376017E-6</v>
      </c>
      <c r="BL50" s="170">
        <v>-6.5483159163020623E-6</v>
      </c>
      <c r="BM50" s="170">
        <v>0</v>
      </c>
      <c r="BN50" s="170">
        <v>0</v>
      </c>
      <c r="BO50" s="170">
        <v>-1.0890480210377543E-4</v>
      </c>
      <c r="BP50" s="170">
        <v>-6.2334174213546058E-5</v>
      </c>
      <c r="BQ50" s="170">
        <v>-3.0460437086875726E-5</v>
      </c>
      <c r="BR50" s="170">
        <v>-1.3653272351468809E-5</v>
      </c>
      <c r="BS50" s="170">
        <v>-5.9045475015558071E-6</v>
      </c>
      <c r="BT50" s="170">
        <v>-2.5057200974332624E-6</v>
      </c>
      <c r="BU50" s="170">
        <v>-1.0745197402381866E-6</v>
      </c>
      <c r="BV50" s="170">
        <v>-4.603780912642439E-7</v>
      </c>
      <c r="BW50" s="170">
        <v>-2.1289446352300561E-7</v>
      </c>
      <c r="BX50" s="170">
        <v>-1.0033196984403863E-7</v>
      </c>
      <c r="BY50" s="170">
        <v>-6.0016682917710235E-8</v>
      </c>
      <c r="BZ50" s="170">
        <v>-3.5335270738369359E-8</v>
      </c>
      <c r="CA50" s="170">
        <v>-2.9795593191708666E-8</v>
      </c>
      <c r="CB50" s="170">
        <v>-2.0333733754472058E-8</v>
      </c>
      <c r="CC50" s="170">
        <v>-2.0067136754170006E-8</v>
      </c>
      <c r="CD50" s="170">
        <v>-1.3399216166136052E-8</v>
      </c>
      <c r="CE50" s="170">
        <v>-1.3953588854951416E-8</v>
      </c>
      <c r="CF50" s="170">
        <v>0</v>
      </c>
      <c r="CG50" s="170">
        <v>0</v>
      </c>
      <c r="JE50" s="5"/>
      <c r="JF50" s="5"/>
      <c r="JG50" s="5"/>
      <c r="JH50" s="5"/>
      <c r="JI50" s="5"/>
      <c r="JJ50" s="5"/>
      <c r="JK50" s="5"/>
      <c r="JL50" s="5"/>
    </row>
    <row r="51" spans="1:272">
      <c r="A51" s="185">
        <v>2</v>
      </c>
      <c r="B51" s="170">
        <v>0</v>
      </c>
      <c r="C51" s="170">
        <v>0</v>
      </c>
      <c r="D51" s="170">
        <v>-6.1685315683182011E-8</v>
      </c>
      <c r="E51" s="170">
        <v>-4.0113990416148956E-7</v>
      </c>
      <c r="F51" s="170">
        <v>9.6502029773028842E-9</v>
      </c>
      <c r="G51" s="170">
        <v>-1.2886866483626926E-7</v>
      </c>
      <c r="H51" s="170">
        <v>3.8395480297096E-8</v>
      </c>
      <c r="I51" s="170">
        <v>-6.7166095844825905E-8</v>
      </c>
      <c r="J51" s="170">
        <v>4.067905995978896E-8</v>
      </c>
      <c r="K51" s="170">
        <v>-4.5514058264761951E-8</v>
      </c>
      <c r="L51" s="170">
        <v>3.5622018967875073E-8</v>
      </c>
      <c r="M51" s="170">
        <v>-3.5614153155828773E-8</v>
      </c>
      <c r="N51" s="170">
        <v>2.9895648621157013E-8</v>
      </c>
      <c r="O51" s="170">
        <v>-2.9467585814994707E-8</v>
      </c>
      <c r="P51" s="170">
        <v>2.4937455142981269E-8</v>
      </c>
      <c r="Q51" s="170">
        <v>-2.4738091912961921E-8</v>
      </c>
      <c r="R51" s="170">
        <v>2.0825058276440983E-8</v>
      </c>
      <c r="S51" s="170">
        <v>-2.0866251452267902E-8</v>
      </c>
      <c r="T51" s="170">
        <v>1.7706500214268128E-8</v>
      </c>
      <c r="U51" s="170">
        <v>-1.8372466427138781E-8</v>
      </c>
      <c r="V51" s="170">
        <v>1.6451129019856819E-8</v>
      </c>
      <c r="W51" s="170">
        <v>-2.363372395129901E-7</v>
      </c>
      <c r="X51" s="170">
        <v>-2.7210675783786737E-7</v>
      </c>
      <c r="Y51" s="170">
        <v>-3.934206308646364E-7</v>
      </c>
      <c r="Z51" s="170">
        <v>-3.7191276569663232E-7</v>
      </c>
      <c r="AA51" s="170">
        <v>-2.5266569551563247E-7</v>
      </c>
      <c r="AB51" s="170">
        <v>-1.4262206347699327E-7</v>
      </c>
      <c r="AC51" s="170">
        <v>-7.4648762835403773E-8</v>
      </c>
      <c r="AD51" s="170">
        <v>-4.0404855702977207E-8</v>
      </c>
      <c r="AE51" s="170">
        <v>-2.4381237060512614E-8</v>
      </c>
      <c r="AF51" s="170">
        <v>-1.7454008638123992E-8</v>
      </c>
      <c r="AG51" s="170">
        <v>-1.4256152753478781E-8</v>
      </c>
      <c r="AH51" s="170">
        <v>-1.2797392190039013E-8</v>
      </c>
      <c r="AI51" s="170">
        <v>-1.1696306128449343E-8</v>
      </c>
      <c r="AJ51" s="170">
        <v>-1.0821207097315957E-8</v>
      </c>
      <c r="AK51" s="170">
        <v>-9.696804796727172E-9</v>
      </c>
      <c r="AL51" s="170">
        <v>-8.5888430074624509E-9</v>
      </c>
      <c r="AM51" s="170">
        <v>-7.1742041862266859E-9</v>
      </c>
      <c r="AN51" s="170">
        <v>-5.8342957706280435E-9</v>
      </c>
      <c r="AO51" s="170">
        <v>-3.995860744839375E-9</v>
      </c>
      <c r="AP51" s="170">
        <v>-2.2793225350157815E-9</v>
      </c>
      <c r="AQ51" s="170">
        <v>-1.8549059795471608E-9</v>
      </c>
      <c r="AR51" s="170">
        <v>5.9942217725746154E-5</v>
      </c>
      <c r="AS51" s="170">
        <v>-1.1154714246817126E-3</v>
      </c>
      <c r="AT51" s="170">
        <v>2.6541216960727066E-3</v>
      </c>
      <c r="AU51" s="170">
        <v>-1.0495456268811124E-3</v>
      </c>
      <c r="AV51" s="170">
        <v>4.358510149388547E-5</v>
      </c>
      <c r="AW51" s="170">
        <v>-1.0647819414936615E-4</v>
      </c>
      <c r="AX51" s="170">
        <v>3.0047777279674373E-5</v>
      </c>
      <c r="AY51" s="170">
        <v>-3.5308498469059487E-5</v>
      </c>
      <c r="AZ51" s="170">
        <v>2.0038264691631887E-5</v>
      </c>
      <c r="BA51" s="170">
        <v>-1.8465586946437458E-5</v>
      </c>
      <c r="BB51" s="170">
        <v>1.3980928539565559E-5</v>
      </c>
      <c r="BC51" s="170">
        <v>-1.2353915684121735E-5</v>
      </c>
      <c r="BD51" s="170">
        <v>1.0520222224030995E-5</v>
      </c>
      <c r="BE51" s="170">
        <v>-9.4723572165297615E-6</v>
      </c>
      <c r="BF51" s="170">
        <v>8.5412312848222573E-6</v>
      </c>
      <c r="BG51" s="170">
        <v>-7.9261044027825431E-6</v>
      </c>
      <c r="BH51" s="170">
        <v>7.418584412629693E-6</v>
      </c>
      <c r="BI51" s="170">
        <v>-7.0890997536407938E-6</v>
      </c>
      <c r="BJ51" s="170">
        <v>6.8391060646051697E-6</v>
      </c>
      <c r="BK51" s="170">
        <v>-6.7159875459231149E-6</v>
      </c>
      <c r="BL51" s="170">
        <v>6.6597223424123999E-6</v>
      </c>
      <c r="BM51" s="170">
        <v>0</v>
      </c>
      <c r="BN51" s="170">
        <v>0</v>
      </c>
      <c r="BO51" s="170">
        <v>-1.1187331485947965E-4</v>
      </c>
      <c r="BP51" s="170">
        <v>-8.8473054176934265E-5</v>
      </c>
      <c r="BQ51" s="170">
        <v>-5.2937134394374384E-5</v>
      </c>
      <c r="BR51" s="170">
        <v>-2.6368175784609683E-5</v>
      </c>
      <c r="BS51" s="170">
        <v>-1.1916336392414767E-5</v>
      </c>
      <c r="BT51" s="170">
        <v>-5.1734051079520992E-6</v>
      </c>
      <c r="BU51" s="170">
        <v>-2.2009513578914097E-6</v>
      </c>
      <c r="BV51" s="170">
        <v>-9.4675967850098149E-7</v>
      </c>
      <c r="BW51" s="170">
        <v>-4.0743452452147963E-7</v>
      </c>
      <c r="BX51" s="170">
        <v>-1.8996817552122019E-7</v>
      </c>
      <c r="BY51" s="170">
        <v>-9.0246078751441962E-8</v>
      </c>
      <c r="BZ51" s="170">
        <v>-5.4485814780639185E-8</v>
      </c>
      <c r="CA51" s="170">
        <v>-3.184429006285683E-8</v>
      </c>
      <c r="CB51" s="170">
        <v>-2.6713887076121763E-8</v>
      </c>
      <c r="CC51" s="170">
        <v>-1.7535600504611207E-8</v>
      </c>
      <c r="CD51" s="170">
        <v>-1.7301187827162819E-8</v>
      </c>
      <c r="CE51" s="170">
        <v>-1.0799075043734955E-8</v>
      </c>
      <c r="CF51" s="170">
        <v>0</v>
      </c>
      <c r="CG51" s="170">
        <v>0</v>
      </c>
      <c r="JE51" s="5"/>
      <c r="JF51" s="5"/>
      <c r="JG51" s="5"/>
      <c r="JH51" s="5"/>
      <c r="JI51" s="5"/>
      <c r="JJ51" s="5"/>
      <c r="JK51" s="5"/>
      <c r="JL51" s="5"/>
    </row>
    <row r="52" spans="1:272">
      <c r="A52" s="185">
        <v>3</v>
      </c>
      <c r="B52" s="170">
        <v>0</v>
      </c>
      <c r="C52" s="170">
        <v>0</v>
      </c>
      <c r="D52" s="170">
        <v>3.724960254189532E-7</v>
      </c>
      <c r="E52" s="170">
        <v>-6.1589261254735289E-8</v>
      </c>
      <c r="F52" s="170">
        <v>-4.0946782511150228E-7</v>
      </c>
      <c r="G52" s="170">
        <v>6.1473322684789465E-9</v>
      </c>
      <c r="H52" s="170">
        <v>-1.2329010658730094E-7</v>
      </c>
      <c r="I52" s="170">
        <v>3.3539135833190689E-8</v>
      </c>
      <c r="J52" s="170">
        <v>-6.1312670306443135E-8</v>
      </c>
      <c r="K52" s="170">
        <v>3.5567407127695469E-8</v>
      </c>
      <c r="L52" s="170">
        <v>-4.0348247165609825E-8</v>
      </c>
      <c r="M52" s="170">
        <v>3.0778836859655936E-8</v>
      </c>
      <c r="N52" s="170">
        <v>-3.0984047749789799E-8</v>
      </c>
      <c r="O52" s="170">
        <v>2.5440701948782724E-8</v>
      </c>
      <c r="P52" s="170">
        <v>-2.5192257533085649E-8</v>
      </c>
      <c r="Q52" s="170">
        <v>2.0846669647992558E-8</v>
      </c>
      <c r="R52" s="170">
        <v>-2.0749382053167681E-8</v>
      </c>
      <c r="S52" s="170">
        <v>1.7128463381278148E-8</v>
      </c>
      <c r="T52" s="170">
        <v>-1.7384569009734385E-8</v>
      </c>
      <c r="U52" s="170">
        <v>1.4768507283842067E-8</v>
      </c>
      <c r="V52" s="170">
        <v>-1.6001700932134516E-8</v>
      </c>
      <c r="W52" s="170">
        <v>-1.0402506541984369E-7</v>
      </c>
      <c r="X52" s="170">
        <v>-1.3687108450633178E-7</v>
      </c>
      <c r="Y52" s="170">
        <v>-2.8121849230780829E-7</v>
      </c>
      <c r="Z52" s="170">
        <v>-3.9204799671829691E-7</v>
      </c>
      <c r="AA52" s="170">
        <v>-3.6615018795141559E-7</v>
      </c>
      <c r="AB52" s="170">
        <v>-2.4933256686948659E-7</v>
      </c>
      <c r="AC52" s="170">
        <v>-1.4025137770763871E-7</v>
      </c>
      <c r="AD52" s="170">
        <v>-7.3842772530126345E-8</v>
      </c>
      <c r="AE52" s="170">
        <v>-4.016845741484951E-8</v>
      </c>
      <c r="AF52" s="170">
        <v>-2.4502690307268565E-8</v>
      </c>
      <c r="AG52" s="170">
        <v>-1.7425377778102336E-8</v>
      </c>
      <c r="AH52" s="170">
        <v>-1.4121210350526445E-8</v>
      </c>
      <c r="AI52" s="170">
        <v>-1.2313585340275069E-8</v>
      </c>
      <c r="AJ52" s="170">
        <v>-1.1041085485361145E-8</v>
      </c>
      <c r="AK52" s="170">
        <v>-9.8287028994160381E-9</v>
      </c>
      <c r="AL52" s="170">
        <v>-8.6083352427338786E-9</v>
      </c>
      <c r="AM52" s="170">
        <v>-7.2148297298840725E-9</v>
      </c>
      <c r="AN52" s="170">
        <v>-5.8211712779367568E-9</v>
      </c>
      <c r="AO52" s="170">
        <v>-4.0169036577844995E-9</v>
      </c>
      <c r="AP52" s="170">
        <v>-2.2664231380382341E-9</v>
      </c>
      <c r="AQ52" s="170">
        <v>-1.869217972876177E-9</v>
      </c>
      <c r="AR52" s="170">
        <v>-1.8724114353497529E-4</v>
      </c>
      <c r="AS52" s="170">
        <v>5.0979715372502359E-5</v>
      </c>
      <c r="AT52" s="170">
        <v>-1.0493982536563062E-3</v>
      </c>
      <c r="AU52" s="170">
        <v>2.6470933355966877E-3</v>
      </c>
      <c r="AV52" s="170">
        <v>-1.0350678578353464E-3</v>
      </c>
      <c r="AW52" s="170">
        <v>3.9014189893712953E-5</v>
      </c>
      <c r="AX52" s="170">
        <v>-1.0155478863226255E-4</v>
      </c>
      <c r="AY52" s="170">
        <v>2.7451930174089126E-5</v>
      </c>
      <c r="AZ52" s="170">
        <v>-3.3099638258968263E-5</v>
      </c>
      <c r="BA52" s="170">
        <v>1.8558647789679954E-5</v>
      </c>
      <c r="BB52" s="170">
        <v>-1.7294245704811451E-5</v>
      </c>
      <c r="BC52" s="170">
        <v>1.31191286288839E-5</v>
      </c>
      <c r="BD52" s="170">
        <v>-1.1687079564031809E-5</v>
      </c>
      <c r="BE52" s="170">
        <v>1.0021852605685498E-5</v>
      </c>
      <c r="BF52" s="170">
        <v>-9.1004687884053495E-6</v>
      </c>
      <c r="BG52" s="170">
        <v>8.280648837880927E-6</v>
      </c>
      <c r="BH52" s="170">
        <v>-7.7574723192539107E-6</v>
      </c>
      <c r="BI52" s="170">
        <v>7.3377656063393538E-6</v>
      </c>
      <c r="BJ52" s="170">
        <v>-7.0879307403035762E-6</v>
      </c>
      <c r="BK52" s="170">
        <v>6.9209870314172005E-6</v>
      </c>
      <c r="BL52" s="170">
        <v>-6.8830531216085914E-6</v>
      </c>
      <c r="BM52" s="170">
        <v>0</v>
      </c>
      <c r="BN52" s="170">
        <v>0</v>
      </c>
      <c r="BO52" s="170">
        <v>-8.8447998141281259E-5</v>
      </c>
      <c r="BP52" s="170">
        <v>-1.024938077904928E-4</v>
      </c>
      <c r="BQ52" s="170">
        <v>-8.439206228813491E-5</v>
      </c>
      <c r="BR52" s="170">
        <v>-5.120690831277286E-5</v>
      </c>
      <c r="BS52" s="170">
        <v>-2.5640147268583299E-5</v>
      </c>
      <c r="BT52" s="170">
        <v>-1.1613257014608295E-5</v>
      </c>
      <c r="BU52" s="170">
        <v>-5.0466878934644607E-6</v>
      </c>
      <c r="BV52" s="170">
        <v>-2.1488778754861827E-6</v>
      </c>
      <c r="BW52" s="170">
        <v>-9.2456830921821488E-7</v>
      </c>
      <c r="BX52" s="170">
        <v>-3.9804138486350395E-7</v>
      </c>
      <c r="BY52" s="170">
        <v>-1.8500916467273233E-7</v>
      </c>
      <c r="BZ52" s="170">
        <v>-8.7262468182853457E-8</v>
      </c>
      <c r="CA52" s="170">
        <v>-5.1750692115224372E-8</v>
      </c>
      <c r="CB52" s="170">
        <v>-2.9307270806225639E-8</v>
      </c>
      <c r="CC52" s="170">
        <v>-2.3985034083111962E-8</v>
      </c>
      <c r="CD52" s="170">
        <v>-1.490218510664467E-8</v>
      </c>
      <c r="CE52" s="170">
        <v>-1.4722577895450297E-8</v>
      </c>
      <c r="CF52" s="170">
        <v>0</v>
      </c>
      <c r="CG52" s="170">
        <v>0</v>
      </c>
      <c r="JE52" s="5"/>
      <c r="JF52" s="5"/>
      <c r="JG52" s="5"/>
      <c r="JH52" s="5"/>
      <c r="JI52" s="5"/>
      <c r="JJ52" s="5"/>
      <c r="JK52" s="5"/>
      <c r="JL52" s="5"/>
    </row>
    <row r="53" spans="1:272">
      <c r="A53" s="185">
        <v>4</v>
      </c>
      <c r="B53" s="170">
        <v>0</v>
      </c>
      <c r="C53" s="170">
        <v>0</v>
      </c>
      <c r="D53" s="170">
        <v>-5.8984059339841976E-8</v>
      </c>
      <c r="E53" s="170">
        <v>3.8214073187795109E-7</v>
      </c>
      <c r="F53" s="170">
        <v>-6.495130525765819E-8</v>
      </c>
      <c r="G53" s="170">
        <v>-4.061656731117981E-7</v>
      </c>
      <c r="H53" s="170">
        <v>2.2232928573091045E-9</v>
      </c>
      <c r="I53" s="170">
        <v>-1.1732343117852628E-7</v>
      </c>
      <c r="J53" s="170">
        <v>2.9049334617323202E-8</v>
      </c>
      <c r="K53" s="170">
        <v>-5.5906200439337575E-8</v>
      </c>
      <c r="L53" s="170">
        <v>3.0891939212914093E-8</v>
      </c>
      <c r="M53" s="170">
        <v>-3.5562775038790181E-8</v>
      </c>
      <c r="N53" s="170">
        <v>2.626727246607219E-8</v>
      </c>
      <c r="O53" s="170">
        <v>-2.6584705741443287E-8</v>
      </c>
      <c r="P53" s="170">
        <v>2.1200914380417358E-8</v>
      </c>
      <c r="Q53" s="170">
        <v>-2.1039588180520849E-8</v>
      </c>
      <c r="R53" s="170">
        <v>1.6900177449846393E-8</v>
      </c>
      <c r="S53" s="170">
        <v>-1.6898338029089975E-8</v>
      </c>
      <c r="T53" s="170">
        <v>1.3665357982656456E-8</v>
      </c>
      <c r="U53" s="170">
        <v>-1.4306221993526055E-8</v>
      </c>
      <c r="V53" s="170">
        <v>1.2369801405662836E-8</v>
      </c>
      <c r="W53" s="170">
        <v>-4.1069288165870963E-8</v>
      </c>
      <c r="X53" s="170">
        <v>-5.8376448753386947E-8</v>
      </c>
      <c r="Y53" s="170">
        <v>-1.5201659855694179E-7</v>
      </c>
      <c r="Z53" s="170">
        <v>-2.9359293696038738E-7</v>
      </c>
      <c r="AA53" s="170">
        <v>-3.9757561706244811E-7</v>
      </c>
      <c r="AB53" s="170">
        <v>-3.6887795736733485E-7</v>
      </c>
      <c r="AC53" s="170">
        <v>-2.4868512123862313E-7</v>
      </c>
      <c r="AD53" s="170">
        <v>-1.3970468798919459E-7</v>
      </c>
      <c r="AE53" s="170">
        <v>-7.3429292783992059E-8</v>
      </c>
      <c r="AF53" s="170">
        <v>-4.0117582076637723E-8</v>
      </c>
      <c r="AG53" s="170">
        <v>-2.4357133731513711E-8</v>
      </c>
      <c r="AH53" s="170">
        <v>-1.7219418641958592E-8</v>
      </c>
      <c r="AI53" s="170">
        <v>-1.3602596788164008E-8</v>
      </c>
      <c r="AJ53" s="170">
        <v>-1.1636149785765542E-8</v>
      </c>
      <c r="AK53" s="170">
        <v>-1.0041044474971321E-8</v>
      </c>
      <c r="AL53" s="170">
        <v>-8.7327258617218067E-9</v>
      </c>
      <c r="AM53" s="170">
        <v>-7.234112703386939E-9</v>
      </c>
      <c r="AN53" s="170">
        <v>-5.8580658535915725E-9</v>
      </c>
      <c r="AO53" s="170">
        <v>-4.0061597766164355E-9</v>
      </c>
      <c r="AP53" s="170">
        <v>-2.282339677317567E-9</v>
      </c>
      <c r="AQ53" s="170">
        <v>-1.8583681186579875E-9</v>
      </c>
      <c r="AR53" s="170">
        <v>4.2015352664802441E-5</v>
      </c>
      <c r="AS53" s="170">
        <v>-1.2103752082958442E-4</v>
      </c>
      <c r="AT53" s="170">
        <v>4.3576140344504916E-5</v>
      </c>
      <c r="AU53" s="170">
        <v>-1.0349169579732785E-3</v>
      </c>
      <c r="AV53" s="170">
        <v>2.6429131415077272E-3</v>
      </c>
      <c r="AW53" s="170">
        <v>-1.0302778588081745E-3</v>
      </c>
      <c r="AX53" s="170">
        <v>3.6420443845279669E-5</v>
      </c>
      <c r="AY53" s="170">
        <v>-9.9355138875460678E-5</v>
      </c>
      <c r="AZ53" s="170">
        <v>2.5973442925064058E-5</v>
      </c>
      <c r="BA53" s="170">
        <v>-3.1930443950143528E-5</v>
      </c>
      <c r="BB53" s="170">
        <v>1.7697273984864341E-5</v>
      </c>
      <c r="BC53" s="170">
        <v>-1.6628286969333032E-5</v>
      </c>
      <c r="BD53" s="170">
        <v>1.2620865160880578E-5</v>
      </c>
      <c r="BE53" s="170">
        <v>-1.1315651123030324E-5</v>
      </c>
      <c r="BF53" s="170">
        <v>9.7612995259188638E-6</v>
      </c>
      <c r="BG53" s="170">
        <v>-8.9320282492240577E-6</v>
      </c>
      <c r="BH53" s="170">
        <v>8.1999110302600972E-6</v>
      </c>
      <c r="BI53" s="170">
        <v>-7.7561615301610798E-6</v>
      </c>
      <c r="BJ53" s="170">
        <v>7.4198348979999575E-6</v>
      </c>
      <c r="BK53" s="170">
        <v>-7.2544697799256422E-6</v>
      </c>
      <c r="BL53" s="170">
        <v>7.1825098834534775E-6</v>
      </c>
      <c r="BM53" s="170">
        <v>0</v>
      </c>
      <c r="BN53" s="170">
        <v>0</v>
      </c>
      <c r="BO53" s="170">
        <v>-5.2908156613198026E-5</v>
      </c>
      <c r="BP53" s="170">
        <v>-8.4373372280149145E-5</v>
      </c>
      <c r="BQ53" s="170">
        <v>-1.0077350625006945E-4</v>
      </c>
      <c r="BR53" s="170">
        <v>-8.367378822136609E-5</v>
      </c>
      <c r="BS53" s="170">
        <v>-5.0909366513429527E-5</v>
      </c>
      <c r="BT53" s="170">
        <v>-2.5516374520364853E-5</v>
      </c>
      <c r="BU53" s="170">
        <v>-1.1562716686721634E-5</v>
      </c>
      <c r="BV53" s="170">
        <v>-5.0255502962516568E-6</v>
      </c>
      <c r="BW53" s="170">
        <v>-2.1402773570523327E-6</v>
      </c>
      <c r="BX53" s="170">
        <v>-9.2032003632764902E-7</v>
      </c>
      <c r="BY53" s="170">
        <v>-3.9563303133990176E-7</v>
      </c>
      <c r="BZ53" s="170">
        <v>-1.8278171248543619E-7</v>
      </c>
      <c r="CA53" s="170">
        <v>-8.5071223342537738E-8</v>
      </c>
      <c r="CB53" s="170">
        <v>-4.9282506055222273E-8</v>
      </c>
      <c r="CC53" s="170">
        <v>-2.6710421213429536E-8</v>
      </c>
      <c r="CD53" s="170">
        <v>-2.1373238126641622E-8</v>
      </c>
      <c r="CE53" s="170">
        <v>-1.2346338507960608E-8</v>
      </c>
      <c r="CF53" s="170">
        <v>0</v>
      </c>
      <c r="CG53" s="170">
        <v>0</v>
      </c>
      <c r="JE53" s="5"/>
      <c r="JF53" s="5"/>
      <c r="JG53" s="5"/>
      <c r="JH53" s="5"/>
      <c r="JI53" s="5"/>
      <c r="JJ53" s="5"/>
      <c r="JK53" s="5"/>
      <c r="JL53" s="5"/>
    </row>
    <row r="54" spans="1:272">
      <c r="A54" s="185">
        <v>5</v>
      </c>
      <c r="B54" s="170">
        <v>0</v>
      </c>
      <c r="C54" s="170">
        <v>0</v>
      </c>
      <c r="D54" s="170">
        <v>1.10778994420477E-7</v>
      </c>
      <c r="E54" s="170">
        <v>-5.6418880442248487E-8</v>
      </c>
      <c r="F54" s="170">
        <v>3.7767674070130062E-7</v>
      </c>
      <c r="G54" s="170">
        <v>-6.9020937178237467E-8</v>
      </c>
      <c r="H54" s="170">
        <v>-3.9108379621345107E-7</v>
      </c>
      <c r="I54" s="170">
        <v>-1.7696753125271336E-9</v>
      </c>
      <c r="J54" s="170">
        <v>-1.0974838599468736E-7</v>
      </c>
      <c r="K54" s="170">
        <v>2.4638019288497412E-8</v>
      </c>
      <c r="L54" s="170">
        <v>-5.0249103848730287E-8</v>
      </c>
      <c r="M54" s="170">
        <v>2.6324070810555825E-8</v>
      </c>
      <c r="N54" s="170">
        <v>-3.0781260424663336E-8</v>
      </c>
      <c r="O54" s="170">
        <v>2.1854933558236695E-8</v>
      </c>
      <c r="P54" s="170">
        <v>-2.2211413889986175E-8</v>
      </c>
      <c r="Q54" s="170">
        <v>1.7039089088120043E-8</v>
      </c>
      <c r="R54" s="170">
        <v>-1.6927209002884697E-8</v>
      </c>
      <c r="S54" s="170">
        <v>1.3070116081567097E-8</v>
      </c>
      <c r="T54" s="170">
        <v>-1.3264481620420032E-8</v>
      </c>
      <c r="U54" s="170">
        <v>1.0575271747266155E-8</v>
      </c>
      <c r="V54" s="170">
        <v>-1.1798601420470484E-8</v>
      </c>
      <c r="W54" s="170">
        <v>-1.5687508297070247E-8</v>
      </c>
      <c r="X54" s="170">
        <v>-2.306899688803656E-8</v>
      </c>
      <c r="Y54" s="170">
        <v>-6.9143472060544688E-8</v>
      </c>
      <c r="Z54" s="170">
        <v>-1.6334186242586044E-7</v>
      </c>
      <c r="AA54" s="170">
        <v>-3.0174718902872075E-7</v>
      </c>
      <c r="AB54" s="170">
        <v>-4.0336311964405078E-7</v>
      </c>
      <c r="AC54" s="170">
        <v>-3.6882787660879061E-7</v>
      </c>
      <c r="AD54" s="170">
        <v>-2.4737143481301471E-7</v>
      </c>
      <c r="AE54" s="170">
        <v>-1.3819198804503246E-7</v>
      </c>
      <c r="AF54" s="170">
        <v>-7.2654716572942204E-8</v>
      </c>
      <c r="AG54" s="170">
        <v>-3.9526177787544751E-8</v>
      </c>
      <c r="AH54" s="170">
        <v>-2.3924055414532429E-8</v>
      </c>
      <c r="AI54" s="170">
        <v>-1.6576514622745519E-8</v>
      </c>
      <c r="AJ54" s="170">
        <v>-1.2868465354611375E-8</v>
      </c>
      <c r="AK54" s="170">
        <v>-1.0603539573703649E-8</v>
      </c>
      <c r="AL54" s="170">
        <v>-8.9329924358872463E-9</v>
      </c>
      <c r="AM54" s="170">
        <v>-7.3487937368794743E-9</v>
      </c>
      <c r="AN54" s="170">
        <v>-5.8762135863439705E-9</v>
      </c>
      <c r="AO54" s="170">
        <v>-4.0380805677690947E-9</v>
      </c>
      <c r="AP54" s="170">
        <v>-2.275572740012739E-9</v>
      </c>
      <c r="AQ54" s="170">
        <v>-1.874329738257277E-9</v>
      </c>
      <c r="AR54" s="170">
        <v>-5.4830344200278158E-5</v>
      </c>
      <c r="AS54" s="170">
        <v>3.46067496506252E-5</v>
      </c>
      <c r="AT54" s="170">
        <v>-1.0642866423385297E-4</v>
      </c>
      <c r="AU54" s="170">
        <v>3.9006587453346817E-5</v>
      </c>
      <c r="AV54" s="170">
        <v>-1.0301283908769633E-3</v>
      </c>
      <c r="AW54" s="170">
        <v>2.6407079683758452E-3</v>
      </c>
      <c r="AX54" s="170">
        <v>-1.0282065518579884E-3</v>
      </c>
      <c r="AY54" s="170">
        <v>3.4943790468763735E-5</v>
      </c>
      <c r="AZ54" s="170">
        <v>-9.819432925895089E-5</v>
      </c>
      <c r="BA54" s="170">
        <v>2.511300742464807E-5</v>
      </c>
      <c r="BB54" s="170">
        <v>-3.1266348412260152E-5</v>
      </c>
      <c r="BC54" s="170">
        <v>1.7199339048351253E-5</v>
      </c>
      <c r="BD54" s="170">
        <v>-1.6257582347409963E-5</v>
      </c>
      <c r="BE54" s="170">
        <v>1.2360391531209858E-5</v>
      </c>
      <c r="BF54" s="170">
        <v>-1.1147548481798774E-5</v>
      </c>
      <c r="BG54" s="170">
        <v>9.6806111746257661E-6</v>
      </c>
      <c r="BH54" s="170">
        <v>-8.9307588678179595E-6</v>
      </c>
      <c r="BI54" s="170">
        <v>8.2821099318633388E-6</v>
      </c>
      <c r="BJ54" s="170">
        <v>-7.9223411163552041E-6</v>
      </c>
      <c r="BK54" s="170">
        <v>7.6815765262325936E-6</v>
      </c>
      <c r="BL54" s="170">
        <v>-7.6252667702710607E-6</v>
      </c>
      <c r="BM54" s="170">
        <v>0</v>
      </c>
      <c r="BN54" s="170">
        <v>0</v>
      </c>
      <c r="BO54" s="170">
        <v>-2.63433968672016E-5</v>
      </c>
      <c r="BP54" s="170">
        <v>-5.1182810445758666E-5</v>
      </c>
      <c r="BQ54" s="170">
        <v>-8.3656935166484615E-5</v>
      </c>
      <c r="BR54" s="170">
        <v>-1.0048503396504022E-4</v>
      </c>
      <c r="BS54" s="170">
        <v>-8.3558159616296256E-5</v>
      </c>
      <c r="BT54" s="170">
        <v>-5.0864010546145025E-5</v>
      </c>
      <c r="BU54" s="170">
        <v>-2.5497836488554604E-5</v>
      </c>
      <c r="BV54" s="170">
        <v>-1.1555603814947246E-5</v>
      </c>
      <c r="BW54" s="170">
        <v>-5.0222389836767323E-6</v>
      </c>
      <c r="BX54" s="170">
        <v>-2.1386253558999783E-6</v>
      </c>
      <c r="BY54" s="170">
        <v>-9.1867785650314215E-7</v>
      </c>
      <c r="BZ54" s="170">
        <v>-3.9395038537023881E-7</v>
      </c>
      <c r="CA54" s="170">
        <v>-1.8065786988700843E-7</v>
      </c>
      <c r="CB54" s="170">
        <v>-8.2733679360472611E-8</v>
      </c>
      <c r="CC54" s="170">
        <v>-4.6706376599975627E-8</v>
      </c>
      <c r="CD54" s="170">
        <v>-2.4120525963149867E-8</v>
      </c>
      <c r="CE54" s="170">
        <v>-1.8948313248352776E-8</v>
      </c>
      <c r="CF54" s="170">
        <v>0</v>
      </c>
      <c r="CG54" s="170">
        <v>0</v>
      </c>
      <c r="JE54" s="5"/>
      <c r="JF54" s="5"/>
      <c r="JG54" s="5"/>
      <c r="JH54" s="5"/>
      <c r="JI54" s="5"/>
      <c r="JJ54" s="5"/>
      <c r="JK54" s="5"/>
      <c r="JL54" s="5"/>
    </row>
    <row r="55" spans="1:272">
      <c r="A55" s="185">
        <v>6</v>
      </c>
      <c r="B55" s="170">
        <v>0</v>
      </c>
      <c r="C55" s="170">
        <v>0</v>
      </c>
      <c r="D55" s="170">
        <v>-5.3132935254598734E-8</v>
      </c>
      <c r="E55" s="170">
        <v>1.0469663420967316E-7</v>
      </c>
      <c r="F55" s="170">
        <v>-5.5038301291192377E-8</v>
      </c>
      <c r="G55" s="170">
        <v>3.6086203841445994E-7</v>
      </c>
      <c r="H55" s="170">
        <v>-7.3191345647930062E-8</v>
      </c>
      <c r="I55" s="170">
        <v>-3.6671100369158082E-7</v>
      </c>
      <c r="J55" s="170">
        <v>-5.8156966821903695E-9</v>
      </c>
      <c r="K55" s="170">
        <v>-1.0051781693055672E-7</v>
      </c>
      <c r="L55" s="170">
        <v>2.0140591622926234E-8</v>
      </c>
      <c r="M55" s="170">
        <v>-4.4155585238282721E-8</v>
      </c>
      <c r="N55" s="170">
        <v>2.1709256376510223E-8</v>
      </c>
      <c r="O55" s="170">
        <v>-2.5860817862983948E-8</v>
      </c>
      <c r="P55" s="170">
        <v>1.7432823494228678E-8</v>
      </c>
      <c r="Q55" s="170">
        <v>-1.7782505198726237E-8</v>
      </c>
      <c r="R55" s="170">
        <v>1.2903555562243313E-8</v>
      </c>
      <c r="S55" s="170">
        <v>-1.2872668197749025E-8</v>
      </c>
      <c r="T55" s="170">
        <v>9.4296128157161485E-9</v>
      </c>
      <c r="U55" s="170">
        <v>-1.002609425084617E-8</v>
      </c>
      <c r="V55" s="170">
        <v>8.0458755058246119E-9</v>
      </c>
      <c r="W55" s="171">
        <v>-6.2108306484847655E-9</v>
      </c>
      <c r="X55" s="170">
        <v>-9.2168529969573437E-9</v>
      </c>
      <c r="Y55" s="170">
        <v>-2.9505362963428471E-8</v>
      </c>
      <c r="Z55" s="170">
        <v>-7.6678169669854352E-8</v>
      </c>
      <c r="AA55" s="170">
        <v>-1.7031474381387975E-7</v>
      </c>
      <c r="AB55" s="170">
        <v>-3.0865839830443907E-7</v>
      </c>
      <c r="AC55" s="170">
        <v>-4.048555559052444E-7</v>
      </c>
      <c r="AD55" s="170">
        <v>-3.671570008311959E-7</v>
      </c>
      <c r="AE55" s="170">
        <v>-2.4416704103392103E-7</v>
      </c>
      <c r="AF55" s="170">
        <v>-1.3598736652639473E-7</v>
      </c>
      <c r="AG55" s="170">
        <v>-7.1106385166077983E-8</v>
      </c>
      <c r="AH55" s="170">
        <v>-3.8567494871396125E-8</v>
      </c>
      <c r="AI55" s="170">
        <v>-2.3002622322288006E-8</v>
      </c>
      <c r="AJ55" s="170">
        <v>-1.5700632055356016E-8</v>
      </c>
      <c r="AK55" s="170">
        <v>-1.1767398178978211E-8</v>
      </c>
      <c r="AL55" s="170">
        <v>-9.4590704319660984E-9</v>
      </c>
      <c r="AM55" s="170">
        <v>-7.5338831640759123E-9</v>
      </c>
      <c r="AN55" s="170">
        <v>-5.9802045190636993E-9</v>
      </c>
      <c r="AO55" s="170">
        <v>-4.0547416699096022E-9</v>
      </c>
      <c r="AP55" s="170">
        <v>-2.3001393189203342E-9</v>
      </c>
      <c r="AQ55" s="170">
        <v>-1.871898833082585E-9</v>
      </c>
      <c r="AR55" s="170">
        <v>2.7197339423310954E-5</v>
      </c>
      <c r="AS55" s="170">
        <v>-4.0208562386797381E-5</v>
      </c>
      <c r="AT55" s="170">
        <v>3.0036105459918361E-5</v>
      </c>
      <c r="AU55" s="170">
        <v>-1.01507285914556E-4</v>
      </c>
      <c r="AV55" s="170">
        <v>3.6413796904485867E-5</v>
      </c>
      <c r="AW55" s="170">
        <v>-1.028063189809054E-3</v>
      </c>
      <c r="AX55" s="170">
        <v>2.6396047596341779E-3</v>
      </c>
      <c r="AY55" s="170">
        <v>-1.0271658867366043E-3</v>
      </c>
      <c r="AZ55" s="170">
        <v>3.4084972751722062E-5</v>
      </c>
      <c r="BA55" s="170">
        <v>-9.7537688508280755E-5</v>
      </c>
      <c r="BB55" s="170">
        <v>2.4615859096404605E-5</v>
      </c>
      <c r="BC55" s="170">
        <v>-3.0897210232423395E-5</v>
      </c>
      <c r="BD55" s="170">
        <v>1.6939121483508564E-5</v>
      </c>
      <c r="BE55" s="170">
        <v>-1.6090044647412324E-5</v>
      </c>
      <c r="BF55" s="170">
        <v>1.2279771874188655E-5</v>
      </c>
      <c r="BG55" s="170">
        <v>-1.1146479316718407E-5</v>
      </c>
      <c r="BH55" s="170">
        <v>9.7628907099845634E-6</v>
      </c>
      <c r="BI55" s="170">
        <v>-9.0967854608681241E-6</v>
      </c>
      <c r="BJ55" s="170">
        <v>8.5440252080677887E-6</v>
      </c>
      <c r="BK55" s="170">
        <v>-8.2925930179171931E-6</v>
      </c>
      <c r="BL55" s="170">
        <v>8.1808821160861524E-6</v>
      </c>
      <c r="BM55" s="171">
        <v>0</v>
      </c>
      <c r="BN55" s="170">
        <v>0</v>
      </c>
      <c r="BO55" s="170">
        <v>-1.1895785310149538E-5</v>
      </c>
      <c r="BP55" s="170">
        <v>-2.5618521622373226E-5</v>
      </c>
      <c r="BQ55" s="170">
        <v>-5.0887850183226014E-5</v>
      </c>
      <c r="BR55" s="170">
        <v>-8.354362355992514E-5</v>
      </c>
      <c r="BS55" s="170">
        <v>-1.0044716399513743E-4</v>
      </c>
      <c r="BT55" s="170">
        <v>-8.3547232112527283E-5</v>
      </c>
      <c r="BU55" s="170">
        <v>-5.0861383922366805E-5</v>
      </c>
      <c r="BV55" s="170">
        <v>-2.5496951856463195E-5</v>
      </c>
      <c r="BW55" s="170">
        <v>-1.1555229440203063E-5</v>
      </c>
      <c r="BX55" s="170">
        <v>-5.0214677301076619E-6</v>
      </c>
      <c r="BY55" s="170">
        <v>-2.137554402152665E-6</v>
      </c>
      <c r="BZ55" s="170">
        <v>-9.1706664022555067E-7</v>
      </c>
      <c r="CA55" s="170">
        <v>-3.9195408190478322E-7</v>
      </c>
      <c r="CB55" s="170">
        <v>-1.7833844654940078E-7</v>
      </c>
      <c r="CC55" s="170">
        <v>-8.0177069224018009E-8</v>
      </c>
      <c r="CD55" s="170">
        <v>-4.4246508945894478E-8</v>
      </c>
      <c r="CE55" s="170">
        <v>-2.176461503963057E-8</v>
      </c>
      <c r="CF55" s="170">
        <v>0</v>
      </c>
      <c r="CG55" s="170">
        <v>0</v>
      </c>
      <c r="JE55" s="5"/>
      <c r="JF55" s="5"/>
      <c r="JG55" s="5"/>
      <c r="JH55" s="5"/>
      <c r="JI55" s="5"/>
      <c r="JJ55" s="5"/>
      <c r="JK55" s="5"/>
      <c r="JL55" s="5"/>
    </row>
    <row r="56" spans="1:272">
      <c r="A56" s="189" t="s">
        <v>251</v>
      </c>
      <c r="B56" s="170">
        <v>0</v>
      </c>
      <c r="C56" s="170">
        <v>0</v>
      </c>
      <c r="D56" s="170">
        <v>6.2512463669126206E-8</v>
      </c>
      <c r="E56" s="170">
        <v>-4.8580524561219385E-8</v>
      </c>
      <c r="F56" s="170">
        <v>9.7632369911200483E-8</v>
      </c>
      <c r="G56" s="170">
        <v>-5.3917303680535287E-8</v>
      </c>
      <c r="H56" s="170">
        <v>3.3471459617697436E-7</v>
      </c>
      <c r="I56" s="170">
        <v>-7.7143906402774644E-8</v>
      </c>
      <c r="J56" s="170">
        <v>-3.3469120213240608E-7</v>
      </c>
      <c r="K56" s="170">
        <v>-9.9363537635457276E-9</v>
      </c>
      <c r="L56" s="170">
        <v>-8.9741874839697884E-8</v>
      </c>
      <c r="M56" s="170">
        <v>1.5476293564641033E-8</v>
      </c>
      <c r="N56" s="170">
        <v>-3.7574803347319551E-8</v>
      </c>
      <c r="O56" s="170">
        <v>1.6973581806610622E-8</v>
      </c>
      <c r="P56" s="170">
        <v>-2.0743050443528221E-8</v>
      </c>
      <c r="Q56" s="170">
        <v>1.2949108131777323E-8</v>
      </c>
      <c r="R56" s="170">
        <v>-1.3281934323553296E-8</v>
      </c>
      <c r="S56" s="170">
        <v>8.806620341086303E-9</v>
      </c>
      <c r="T56" s="170">
        <v>-8.9869952683186316E-9</v>
      </c>
      <c r="U56" s="170">
        <v>6.1383551561887883E-9</v>
      </c>
      <c r="V56" s="170">
        <v>-7.3690578155123231E-9</v>
      </c>
      <c r="W56" s="171">
        <v>-2.8334862947572209E-9</v>
      </c>
      <c r="X56" s="170">
        <v>-4.1035397616222909E-9</v>
      </c>
      <c r="Y56" s="170">
        <v>-1.3063509417173053E-8</v>
      </c>
      <c r="Z56" s="170">
        <v>-3.425034232388539E-8</v>
      </c>
      <c r="AA56" s="170">
        <v>-8.1677328666070628E-8</v>
      </c>
      <c r="AB56" s="170">
        <v>-1.7654638317872452E-7</v>
      </c>
      <c r="AC56" s="170">
        <v>-3.1224094390901175E-7</v>
      </c>
      <c r="AD56" s="170">
        <v>-4.0492008045640054E-7</v>
      </c>
      <c r="AE56" s="170">
        <v>-3.6308843390150546E-7</v>
      </c>
      <c r="AF56" s="170">
        <v>-2.401034412846464E-7</v>
      </c>
      <c r="AG56" s="170">
        <v>-1.3274039921482675E-7</v>
      </c>
      <c r="AH56" s="170">
        <v>-6.9112174507528391E-8</v>
      </c>
      <c r="AI56" s="170">
        <v>-3.7047303215112475E-8</v>
      </c>
      <c r="AJ56" s="170">
        <v>-2.182527270394381E-8</v>
      </c>
      <c r="AK56" s="170">
        <v>-1.4438948474394419E-8</v>
      </c>
      <c r="AL56" s="170">
        <v>-1.0547949798520323E-8</v>
      </c>
      <c r="AM56" s="170">
        <v>-8.0177323870755479E-9</v>
      </c>
      <c r="AN56" s="170">
        <v>-6.1482606104333252E-9</v>
      </c>
      <c r="AO56" s="170">
        <v>-4.1448423740899018E-9</v>
      </c>
      <c r="AP56" s="170">
        <v>-2.3162629882416807E-9</v>
      </c>
      <c r="AQ56" s="170">
        <v>-1.9016650046793692E-9</v>
      </c>
      <c r="AR56" s="170">
        <v>-2.558528328472232E-5</v>
      </c>
      <c r="AS56" s="170">
        <v>2.262356736195288E-5</v>
      </c>
      <c r="AT56" s="170">
        <v>-3.5278098084708334E-5</v>
      </c>
      <c r="AU56" s="170">
        <v>2.7442034216331766E-5</v>
      </c>
      <c r="AV56" s="170">
        <v>-9.9310275226606963E-5</v>
      </c>
      <c r="AW56" s="170">
        <v>3.4937804495839244E-5</v>
      </c>
      <c r="AX56" s="170">
        <v>-1.0270322484707689E-3</v>
      </c>
      <c r="AY56" s="170">
        <v>2.6390946690188185E-3</v>
      </c>
      <c r="AZ56" s="170">
        <v>-1.0266185544973779E-3</v>
      </c>
      <c r="BA56" s="170">
        <v>3.3589253896754105E-5</v>
      </c>
      <c r="BB56" s="170">
        <v>-9.7174947899531465E-5</v>
      </c>
      <c r="BC56" s="170">
        <v>2.4356297028267462E-5</v>
      </c>
      <c r="BD56" s="170">
        <v>-3.0730920446593726E-5</v>
      </c>
      <c r="BE56" s="170">
        <v>1.6858700245331274E-5</v>
      </c>
      <c r="BF56" s="170">
        <v>-1.6089370248002086E-5</v>
      </c>
      <c r="BG56" s="170">
        <v>1.236212092707261E-5</v>
      </c>
      <c r="BH56" s="170">
        <v>-1.1312537426869786E-5</v>
      </c>
      <c r="BI56" s="170">
        <v>1.0024922483795944E-5</v>
      </c>
      <c r="BJ56" s="170">
        <v>-9.4666549529420637E-6</v>
      </c>
      <c r="BK56" s="170">
        <v>9.0435248145307376E-6</v>
      </c>
      <c r="BL56" s="170">
        <v>-8.9592730462355003E-6</v>
      </c>
      <c r="BM56" s="171">
        <v>0</v>
      </c>
      <c r="BN56" s="170">
        <v>0</v>
      </c>
      <c r="BO56" s="170">
        <v>-5.1548208635122755E-6</v>
      </c>
      <c r="BP56" s="170">
        <v>-1.159461548071286E-5</v>
      </c>
      <c r="BQ56" s="170">
        <v>-2.549687463581018E-5</v>
      </c>
      <c r="BR56" s="170">
        <v>-5.0845143603836889E-5</v>
      </c>
      <c r="BS56" s="170">
        <v>-8.3534335141546151E-5</v>
      </c>
      <c r="BT56" s="170">
        <v>-1.0045172310549659E-4</v>
      </c>
      <c r="BU56" s="170">
        <v>-8.3552869905263263E-5</v>
      </c>
      <c r="BV56" s="170">
        <v>-5.0865108549493526E-5</v>
      </c>
      <c r="BW56" s="170">
        <v>-2.5498199855587251E-5</v>
      </c>
      <c r="BX56" s="170">
        <v>-1.1555302451881401E-5</v>
      </c>
      <c r="BY56" s="170">
        <v>-5.020537437080185E-6</v>
      </c>
      <c r="BZ56" s="170">
        <v>-2.136082908701727E-6</v>
      </c>
      <c r="CA56" s="170">
        <v>-9.150827332218145E-7</v>
      </c>
      <c r="CB56" s="170">
        <v>-3.896481503590073E-7</v>
      </c>
      <c r="CC56" s="170">
        <v>-1.7590677382863135E-7</v>
      </c>
      <c r="CD56" s="170">
        <v>-7.7783019332572073E-8</v>
      </c>
      <c r="CE56" s="170">
        <v>-4.2430938559292895E-8</v>
      </c>
      <c r="CF56" s="170">
        <v>0</v>
      </c>
      <c r="CG56" s="170">
        <v>0</v>
      </c>
      <c r="JE56" s="5"/>
      <c r="JF56" s="5"/>
      <c r="JG56" s="5"/>
      <c r="JH56" s="5"/>
      <c r="JI56" s="5"/>
      <c r="JJ56" s="5"/>
      <c r="JK56" s="5"/>
      <c r="JL56" s="5"/>
    </row>
    <row r="57" spans="1:272">
      <c r="A57" s="189" t="s">
        <v>253</v>
      </c>
      <c r="B57" s="170">
        <v>0</v>
      </c>
      <c r="C57" s="170">
        <v>0</v>
      </c>
      <c r="D57" s="170">
        <v>-4.5781786557888348E-8</v>
      </c>
      <c r="E57" s="170">
        <v>5.6392366207498135E-8</v>
      </c>
      <c r="F57" s="170">
        <v>-4.4808396215372044E-8</v>
      </c>
      <c r="G57" s="170">
        <v>8.8882182326226335E-8</v>
      </c>
      <c r="H57" s="170">
        <v>-5.268380218346463E-8</v>
      </c>
      <c r="I57" s="170">
        <v>3.0102703728677983E-7</v>
      </c>
      <c r="J57" s="170">
        <v>-8.0795327319892817E-8</v>
      </c>
      <c r="K57" s="170">
        <v>-2.9625203094450513E-7</v>
      </c>
      <c r="L57" s="170">
        <v>-1.4128469226513802E-8</v>
      </c>
      <c r="M57" s="170">
        <v>-7.7576180744599874E-8</v>
      </c>
      <c r="N57" s="170">
        <v>1.0622240633527015E-8</v>
      </c>
      <c r="O57" s="170">
        <v>-3.0522082577473414E-8</v>
      </c>
      <c r="P57" s="170">
        <v>1.2092759521617236E-8</v>
      </c>
      <c r="Q57" s="170">
        <v>-1.5425480425451085E-8</v>
      </c>
      <c r="R57" s="170">
        <v>8.3986256522308121E-9</v>
      </c>
      <c r="S57" s="170">
        <v>-8.7674163188589772E-9</v>
      </c>
      <c r="T57" s="170">
        <v>4.845889617837118E-9</v>
      </c>
      <c r="U57" s="170">
        <v>-5.4738748573066954E-9</v>
      </c>
      <c r="V57" s="170">
        <v>3.3879774108183376E-9</v>
      </c>
      <c r="W57" s="171">
        <v>-1.6512562421198366E-9</v>
      </c>
      <c r="X57" s="170">
        <v>-2.2846595151039268E-9</v>
      </c>
      <c r="Y57" s="170">
        <v>-6.5955677738719381E-9</v>
      </c>
      <c r="Z57" s="170">
        <v>-1.6238886773569119E-8</v>
      </c>
      <c r="AA57" s="170">
        <v>-3.7712454352491642E-8</v>
      </c>
      <c r="AB57" s="170">
        <v>-8.6453316629252725E-8</v>
      </c>
      <c r="AC57" s="170">
        <v>-1.809349364128459E-7</v>
      </c>
      <c r="AD57" s="170">
        <v>-3.1513635815499573E-7</v>
      </c>
      <c r="AE57" s="170">
        <v>-4.0283782063053191E-7</v>
      </c>
      <c r="AF57" s="170">
        <v>-3.5832439498585E-7</v>
      </c>
      <c r="AG57" s="170">
        <v>-2.3473570089472468E-7</v>
      </c>
      <c r="AH57" s="170">
        <v>-1.2899680777370183E-7</v>
      </c>
      <c r="AI57" s="170">
        <v>-6.6441397129114969E-8</v>
      </c>
      <c r="AJ57" s="170">
        <v>-3.5241074900989603E-8</v>
      </c>
      <c r="AK57" s="170">
        <v>-2.0226332095386549E-8</v>
      </c>
      <c r="AL57" s="170">
        <v>-1.3047997370372E-8</v>
      </c>
      <c r="AM57" s="170">
        <v>-9.0193580910462591E-9</v>
      </c>
      <c r="AN57" s="170">
        <v>-6.5859887952305957E-9</v>
      </c>
      <c r="AO57" s="170">
        <v>-4.2910501693079544E-9</v>
      </c>
      <c r="AP57" s="170">
        <v>-2.3867556971476E-9</v>
      </c>
      <c r="AQ57" s="170">
        <v>-1.9328530340384335E-9</v>
      </c>
      <c r="AR57" s="170">
        <v>1.8049504974305731E-5</v>
      </c>
      <c r="AS57" s="170">
        <v>-2.0650329906817909E-5</v>
      </c>
      <c r="AT57" s="170">
        <v>2.002882108524952E-5</v>
      </c>
      <c r="AU57" s="170">
        <v>-3.3071683573486405E-5</v>
      </c>
      <c r="AV57" s="170">
        <v>2.5964677125388221E-5</v>
      </c>
      <c r="AW57" s="170">
        <v>-9.8153042106329105E-5</v>
      </c>
      <c r="AX57" s="170">
        <v>3.4079467405219303E-5</v>
      </c>
      <c r="AY57" s="170">
        <v>-1.0264975825107934E-3</v>
      </c>
      <c r="AZ57" s="170">
        <v>2.6389152190025088E-3</v>
      </c>
      <c r="BA57" s="170">
        <v>-1.0263520700906396E-3</v>
      </c>
      <c r="BB57" s="170">
        <v>3.3330944130548889E-5</v>
      </c>
      <c r="BC57" s="170">
        <v>-9.7013881200105033E-5</v>
      </c>
      <c r="BD57" s="170">
        <v>2.42764102398619E-5</v>
      </c>
      <c r="BE57" s="170">
        <v>-3.0731154533889951E-5</v>
      </c>
      <c r="BF57" s="170">
        <v>1.694119998704336E-5</v>
      </c>
      <c r="BG57" s="170">
        <v>-1.6255634503680685E-5</v>
      </c>
      <c r="BH57" s="170">
        <v>1.2624231499335536E-5</v>
      </c>
      <c r="BI57" s="170">
        <v>-1.1682223875606061E-5</v>
      </c>
      <c r="BJ57" s="170">
        <v>1.0524567497647414E-5</v>
      </c>
      <c r="BK57" s="170">
        <v>-1.0132754690411412E-5</v>
      </c>
      <c r="BL57" s="170">
        <v>9.9063720601464346E-6</v>
      </c>
      <c r="BM57" s="171">
        <v>0</v>
      </c>
      <c r="BN57" s="170">
        <v>0</v>
      </c>
      <c r="BO57" s="170">
        <v>-2.1829066294995022E-6</v>
      </c>
      <c r="BP57" s="170">
        <v>-5.0297382567516504E-6</v>
      </c>
      <c r="BQ57" s="170">
        <v>-1.1546121618420539E-5</v>
      </c>
      <c r="BR57" s="170">
        <v>-2.5481045801954794E-5</v>
      </c>
      <c r="BS57" s="170">
        <v>-5.0845224357523742E-5</v>
      </c>
      <c r="BT57" s="170">
        <v>-8.3542140409041213E-5</v>
      </c>
      <c r="BU57" s="170">
        <v>-1.004615849124646E-4</v>
      </c>
      <c r="BV57" s="170">
        <v>-8.3560071196031119E-5</v>
      </c>
      <c r="BW57" s="170">
        <v>-5.0868530685047259E-5</v>
      </c>
      <c r="BX57" s="170">
        <v>-2.5499015273936563E-5</v>
      </c>
      <c r="BY57" s="170">
        <v>-1.1554682419971333E-5</v>
      </c>
      <c r="BZ57" s="170">
        <v>-5.0191143341336572E-6</v>
      </c>
      <c r="CA57" s="170">
        <v>-2.1341017479801176E-6</v>
      </c>
      <c r="CB57" s="170">
        <v>-9.1288921781555374E-7</v>
      </c>
      <c r="CC57" s="170">
        <v>-3.8727040673455427E-7</v>
      </c>
      <c r="CD57" s="170">
        <v>-1.7404692693779858E-7</v>
      </c>
      <c r="CE57" s="170">
        <v>-7.6716109842062487E-8</v>
      </c>
      <c r="CF57" s="170">
        <v>0</v>
      </c>
      <c r="CG57" s="170">
        <v>0</v>
      </c>
      <c r="JE57" s="5"/>
      <c r="JF57" s="5"/>
      <c r="JG57" s="5"/>
      <c r="JH57" s="5"/>
      <c r="JI57" s="5"/>
      <c r="JJ57" s="5"/>
      <c r="JK57" s="5"/>
      <c r="JL57" s="5"/>
    </row>
    <row r="58" spans="1:272">
      <c r="A58" s="189" t="s">
        <v>252</v>
      </c>
      <c r="B58" s="170">
        <v>0</v>
      </c>
      <c r="C58" s="170">
        <v>0</v>
      </c>
      <c r="D58" s="170">
        <v>4.4349534022722559E-8</v>
      </c>
      <c r="E58" s="170">
        <v>-4.0828029394561949E-8</v>
      </c>
      <c r="F58" s="170">
        <v>5.0604096774349499E-8</v>
      </c>
      <c r="G58" s="170">
        <v>-4.119504592630787E-8</v>
      </c>
      <c r="H58" s="170">
        <v>7.8536867709053164E-8</v>
      </c>
      <c r="I58" s="170">
        <v>-5.1169860636871337E-8</v>
      </c>
      <c r="J58" s="170">
        <v>2.6108412096405301E-7</v>
      </c>
      <c r="K58" s="170">
        <v>-8.4018428372776549E-8</v>
      </c>
      <c r="L58" s="170">
        <v>-2.5231248521608697E-7</v>
      </c>
      <c r="M58" s="170">
        <v>-1.8366351458538874E-8</v>
      </c>
      <c r="N58" s="170">
        <v>-6.4203488326588064E-8</v>
      </c>
      <c r="O58" s="170">
        <v>5.5904375842506462E-9</v>
      </c>
      <c r="P58" s="170">
        <v>-2.3057473829108077E-8</v>
      </c>
      <c r="Q58" s="170">
        <v>7.075471847831663E-9</v>
      </c>
      <c r="R58" s="170">
        <v>-9.9588611544857488E-9</v>
      </c>
      <c r="S58" s="170">
        <v>3.8315415754629944E-9</v>
      </c>
      <c r="T58" s="170">
        <v>-4.3930087472621615E-9</v>
      </c>
      <c r="U58" s="170">
        <v>1.2003015348007384E-9</v>
      </c>
      <c r="V58" s="170">
        <v>-2.5455628019499109E-9</v>
      </c>
      <c r="W58" s="170">
        <v>-1.2421490983282333E-9</v>
      </c>
      <c r="X58" s="170">
        <v>-1.6424424461505946E-9</v>
      </c>
      <c r="Y58" s="170">
        <v>-4.1235689306736779E-9</v>
      </c>
      <c r="Z58" s="170">
        <v>-8.9625837844000969E-9</v>
      </c>
      <c r="AA58" s="170">
        <v>-1.8751771656832756E-8</v>
      </c>
      <c r="AB58" s="170">
        <v>-4.1191004076878936E-8</v>
      </c>
      <c r="AC58" s="170">
        <v>-9.0324735702906322E-8</v>
      </c>
      <c r="AD58" s="170">
        <v>-1.8514587810969788E-7</v>
      </c>
      <c r="AE58" s="170">
        <v>-3.1666641182664835E-7</v>
      </c>
      <c r="AF58" s="170">
        <v>-4.0056525235574047E-7</v>
      </c>
      <c r="AG58" s="170">
        <v>-3.5220605526560776E-7</v>
      </c>
      <c r="AH58" s="170">
        <v>-2.2894874697209572E-7</v>
      </c>
      <c r="AI58" s="170">
        <v>-1.2441807469157122E-7</v>
      </c>
      <c r="AJ58" s="170">
        <v>-6.3453913870743844E-8</v>
      </c>
      <c r="AK58" s="170">
        <v>-3.2946417196068923E-8</v>
      </c>
      <c r="AL58" s="170">
        <v>-1.8478644391341446E-8</v>
      </c>
      <c r="AM58" s="170">
        <v>-1.1321316007154074E-8</v>
      </c>
      <c r="AN58" s="170">
        <v>-7.492167450674463E-9</v>
      </c>
      <c r="AO58" s="170">
        <v>-4.6679325251916259E-9</v>
      </c>
      <c r="AP58" s="170">
        <v>-2.5046761353321456E-9</v>
      </c>
      <c r="AQ58" s="170">
        <v>-2.0319115047812077E-9</v>
      </c>
      <c r="AR58" s="170">
        <v>-1.5714372505601783E-5</v>
      </c>
      <c r="AS58" s="170">
        <v>1.5452873649220032E-5</v>
      </c>
      <c r="AT58" s="170">
        <v>-1.8441656952832702E-5</v>
      </c>
      <c r="AU58" s="170">
        <v>1.8550618822313023E-5</v>
      </c>
      <c r="AV58" s="170">
        <v>-3.1905267590274849E-5</v>
      </c>
      <c r="AW58" s="170">
        <v>2.5104965676553017E-5</v>
      </c>
      <c r="AX58" s="170">
        <v>-9.7500832754358823E-5</v>
      </c>
      <c r="AY58" s="170">
        <v>3.3584142210427173E-5</v>
      </c>
      <c r="AZ58" s="170">
        <v>-1.0262462037944971E-3</v>
      </c>
      <c r="BA58" s="170">
        <v>2.6389343336558047E-3</v>
      </c>
      <c r="BB58" s="170">
        <v>-1.0262723099522461E-3</v>
      </c>
      <c r="BC58" s="170">
        <v>3.3252134902345296E-5</v>
      </c>
      <c r="BD58" s="170">
        <v>-9.701806596257439E-5</v>
      </c>
      <c r="BE58" s="170">
        <v>2.4359328668427762E-5</v>
      </c>
      <c r="BF58" s="170">
        <v>-3.0897969065440034E-5</v>
      </c>
      <c r="BG58" s="170">
        <v>1.7203421582177348E-5</v>
      </c>
      <c r="BH58" s="170">
        <v>-1.662530746795724E-5</v>
      </c>
      <c r="BI58" s="170">
        <v>1.3123966929194092E-5</v>
      </c>
      <c r="BJ58" s="170">
        <v>-1.2347890764831998E-5</v>
      </c>
      <c r="BK58" s="170">
        <v>1.1387564977946103E-5</v>
      </c>
      <c r="BL58" s="170">
        <v>-1.130554265332544E-5</v>
      </c>
      <c r="BM58" s="170">
        <v>0</v>
      </c>
      <c r="BN58" s="170">
        <v>0</v>
      </c>
      <c r="BO58" s="170">
        <v>-9.286819561026916E-7</v>
      </c>
      <c r="BP58" s="170">
        <v>-2.132663099406439E-6</v>
      </c>
      <c r="BQ58" s="170">
        <v>-5.0108294635826488E-6</v>
      </c>
      <c r="BR58" s="170">
        <v>-1.1541715646980854E-5</v>
      </c>
      <c r="BS58" s="170">
        <v>-2.548303698021137E-5</v>
      </c>
      <c r="BT58" s="170">
        <v>-5.0851891148128446E-5</v>
      </c>
      <c r="BU58" s="170">
        <v>-8.3551192458353724E-5</v>
      </c>
      <c r="BV58" s="170">
        <v>-1.0047079692183961E-4</v>
      </c>
      <c r="BW58" s="170">
        <v>-8.3565725611143467E-5</v>
      </c>
      <c r="BX58" s="170">
        <v>-5.0870754386171362E-5</v>
      </c>
      <c r="BY58" s="170">
        <v>-2.5498830016858103E-5</v>
      </c>
      <c r="BZ58" s="170">
        <v>-1.1553357574552944E-5</v>
      </c>
      <c r="CA58" s="170">
        <v>-5.017227636474279E-6</v>
      </c>
      <c r="CB58" s="170">
        <v>-2.1319351439325396E-6</v>
      </c>
      <c r="CC58" s="170">
        <v>-9.1101908696875945E-7</v>
      </c>
      <c r="CD58" s="170">
        <v>-3.8614387803381708E-7</v>
      </c>
      <c r="CE58" s="170">
        <v>-1.7550599732772456E-7</v>
      </c>
      <c r="CF58" s="170">
        <v>0</v>
      </c>
      <c r="CG58" s="170">
        <v>0</v>
      </c>
      <c r="JE58" s="5"/>
      <c r="JF58" s="5"/>
      <c r="JG58" s="5"/>
      <c r="JH58" s="5"/>
      <c r="JI58" s="5"/>
      <c r="JJ58" s="5"/>
      <c r="JK58" s="5"/>
      <c r="JL58" s="5"/>
    </row>
    <row r="59" spans="1:272">
      <c r="A59" s="185">
        <v>10</v>
      </c>
      <c r="B59" s="170">
        <v>0</v>
      </c>
      <c r="C59" s="170">
        <v>0</v>
      </c>
      <c r="D59" s="170">
        <v>-3.820854584972978E-8</v>
      </c>
      <c r="E59" s="170">
        <v>3.9007621237514367E-8</v>
      </c>
      <c r="F59" s="170">
        <v>-3.642028017333689E-8</v>
      </c>
      <c r="G59" s="170">
        <v>4.4568998061854528E-8</v>
      </c>
      <c r="H59" s="170">
        <v>-3.7473588716260771E-8</v>
      </c>
      <c r="I59" s="170">
        <v>6.6753722525333633E-8</v>
      </c>
      <c r="J59" s="170">
        <v>-4.929851009115302E-8</v>
      </c>
      <c r="K59" s="170">
        <v>2.1584234852613494E-7</v>
      </c>
      <c r="L59" s="170">
        <v>-8.6762099275473334E-8</v>
      </c>
      <c r="M59" s="170">
        <v>-2.0382381807844824E-7</v>
      </c>
      <c r="N59" s="170">
        <v>-2.2607906441459268E-8</v>
      </c>
      <c r="O59" s="170">
        <v>-4.9858565096812141E-8</v>
      </c>
      <c r="P59" s="170">
        <v>4.1669753109128157E-10</v>
      </c>
      <c r="Q59" s="170">
        <v>-1.5292267042418237E-8</v>
      </c>
      <c r="R59" s="170">
        <v>1.9633067338539143E-9</v>
      </c>
      <c r="S59" s="170">
        <v>-4.4715267355616807E-9</v>
      </c>
      <c r="T59" s="170">
        <v>-6.2541080530058584E-10</v>
      </c>
      <c r="U59" s="170">
        <v>-4.0700478362196927E-10</v>
      </c>
      <c r="V59" s="170">
        <v>-1.9633484496997121E-9</v>
      </c>
      <c r="W59" s="170">
        <v>-1.1038083668458661E-9</v>
      </c>
      <c r="X59" s="170">
        <v>-1.4140230204967607E-9</v>
      </c>
      <c r="Y59" s="170">
        <v>-3.1636793271790636E-9</v>
      </c>
      <c r="Z59" s="170">
        <v>-6.0971843170382753E-9</v>
      </c>
      <c r="AA59" s="170">
        <v>-1.094584054818535E-8</v>
      </c>
      <c r="AB59" s="170">
        <v>-2.1367376692057413E-8</v>
      </c>
      <c r="AC59" s="170">
        <v>-4.4191432882572525E-8</v>
      </c>
      <c r="AD59" s="170">
        <v>-9.417780882053506E-8</v>
      </c>
      <c r="AE59" s="170">
        <v>-1.8862516153879415E-7</v>
      </c>
      <c r="AF59" s="170">
        <v>-3.1841554342924447E-7</v>
      </c>
      <c r="AG59" s="170">
        <v>-3.972713622774669E-7</v>
      </c>
      <c r="AH59" s="170">
        <v>-3.4601213446836001E-7</v>
      </c>
      <c r="AI59" s="170">
        <v>-2.2218316934430577E-7</v>
      </c>
      <c r="AJ59" s="170">
        <v>-1.1953162136305792E-7</v>
      </c>
      <c r="AK59" s="170">
        <v>-5.9858812068703411E-8</v>
      </c>
      <c r="AL59" s="170">
        <v>-3.0472186457173827E-8</v>
      </c>
      <c r="AM59" s="170">
        <v>-1.6338230321368255E-8</v>
      </c>
      <c r="AN59" s="170">
        <v>-9.5783552292513983E-9</v>
      </c>
      <c r="AO59" s="170">
        <v>-5.446966667560951E-9</v>
      </c>
      <c r="AP59" s="170">
        <v>-2.7935494545792863E-9</v>
      </c>
      <c r="AQ59" s="170">
        <v>-2.2149559243754124E-9</v>
      </c>
      <c r="AR59" s="170">
        <v>1.2856200118231387E-5</v>
      </c>
      <c r="AS59" s="170">
        <v>-1.3503163975644399E-5</v>
      </c>
      <c r="AT59" s="170">
        <v>1.397439805346596E-5</v>
      </c>
      <c r="AU59" s="170">
        <v>-1.7273044143883423E-5</v>
      </c>
      <c r="AV59" s="170">
        <v>1.768997389591459E-5</v>
      </c>
      <c r="AW59" s="170">
        <v>-3.1244420015136265E-5</v>
      </c>
      <c r="AX59" s="170">
        <v>2.4608315791151091E-5</v>
      </c>
      <c r="AY59" s="170">
        <v>-9.7143246116938558E-5</v>
      </c>
      <c r="AZ59" s="170">
        <v>3.3326210695193062E-5</v>
      </c>
      <c r="BA59" s="170">
        <v>-1.0261836079742904E-3</v>
      </c>
      <c r="BB59" s="170">
        <v>2.6390886641177711E-3</v>
      </c>
      <c r="BC59" s="170">
        <v>-1.0263412877424842E-3</v>
      </c>
      <c r="BD59" s="170">
        <v>3.3335953395744539E-5</v>
      </c>
      <c r="BE59" s="170">
        <v>-9.7187488078547281E-5</v>
      </c>
      <c r="BF59" s="170">
        <v>2.4621856640634113E-5</v>
      </c>
      <c r="BG59" s="170">
        <v>-3.1267816152750997E-5</v>
      </c>
      <c r="BH59" s="170">
        <v>1.7703234352982634E-5</v>
      </c>
      <c r="BI59" s="170">
        <v>-1.7290698705054235E-5</v>
      </c>
      <c r="BJ59" s="170">
        <v>1.3987057917892714E-5</v>
      </c>
      <c r="BK59" s="170">
        <v>-1.3520030296042994E-5</v>
      </c>
      <c r="BL59" s="170">
        <v>1.2868903591027474E-5</v>
      </c>
      <c r="BM59" s="170">
        <v>0</v>
      </c>
      <c r="BN59" s="170">
        <v>0</v>
      </c>
      <c r="BO59" s="170">
        <v>-3.8944822254774047E-7</v>
      </c>
      <c r="BP59" s="170">
        <v>-9.088403930341138E-7</v>
      </c>
      <c r="BQ59" s="170">
        <v>-2.126777482835675E-6</v>
      </c>
      <c r="BR59" s="170">
        <v>-5.0105682064956405E-6</v>
      </c>
      <c r="BS59" s="170">
        <v>-1.1544493896310841E-5</v>
      </c>
      <c r="BT59" s="170">
        <v>-2.5487601232460334E-5</v>
      </c>
      <c r="BU59" s="170">
        <v>-5.0858386951523002E-5</v>
      </c>
      <c r="BV59" s="170">
        <v>-8.3559137474982099E-5</v>
      </c>
      <c r="BW59" s="170">
        <v>-1.0047776564381287E-4</v>
      </c>
      <c r="BX59" s="170">
        <v>-8.356967802057046E-5</v>
      </c>
      <c r="BY59" s="170">
        <v>-5.0871391895317746E-5</v>
      </c>
      <c r="BZ59" s="170">
        <v>-2.5497830816249229E-5</v>
      </c>
      <c r="CA59" s="170">
        <v>-1.155147102844852E-5</v>
      </c>
      <c r="CB59" s="170">
        <v>-5.0155127394312205E-6</v>
      </c>
      <c r="CC59" s="170">
        <v>-2.1307380295438964E-6</v>
      </c>
      <c r="CD59" s="170">
        <v>-9.1238477050198938E-7</v>
      </c>
      <c r="CE59" s="170">
        <v>-3.9268183938107244E-7</v>
      </c>
      <c r="CF59" s="170">
        <v>0</v>
      </c>
      <c r="CG59" s="170">
        <v>0</v>
      </c>
      <c r="JE59" s="5"/>
      <c r="JF59" s="5"/>
      <c r="JG59" s="5"/>
      <c r="JH59" s="5"/>
      <c r="JI59" s="5"/>
      <c r="JJ59" s="5"/>
      <c r="JK59" s="5"/>
      <c r="JL59" s="5"/>
    </row>
    <row r="60" spans="1:272">
      <c r="A60" s="185">
        <v>11</v>
      </c>
      <c r="B60" s="170">
        <v>0</v>
      </c>
      <c r="C60" s="170">
        <v>0</v>
      </c>
      <c r="D60" s="170">
        <v>3.5043822772537692E-8</v>
      </c>
      <c r="E60" s="170">
        <v>-3.3485756167655112E-8</v>
      </c>
      <c r="F60" s="170">
        <v>3.4041988867002031E-8</v>
      </c>
      <c r="G60" s="170">
        <v>-3.2139677391430774E-8</v>
      </c>
      <c r="H60" s="170">
        <v>3.8131878011263336E-8</v>
      </c>
      <c r="I60" s="170">
        <v>-3.3520065487166787E-8</v>
      </c>
      <c r="J60" s="170">
        <v>5.3715797243239521E-8</v>
      </c>
      <c r="K60" s="170">
        <v>-4.7036686219037663E-8</v>
      </c>
      <c r="L60" s="170">
        <v>1.6628594495941161E-7</v>
      </c>
      <c r="M60" s="170">
        <v>-8.8937567156269654E-8</v>
      </c>
      <c r="N60" s="170">
        <v>-1.518059045886051E-7</v>
      </c>
      <c r="O60" s="170">
        <v>-2.6801776849059883E-8</v>
      </c>
      <c r="P60" s="170">
        <v>-3.4845704238284614E-8</v>
      </c>
      <c r="Q60" s="170">
        <v>-4.8446892516756685E-9</v>
      </c>
      <c r="R60" s="170">
        <v>-7.4127070509580952E-9</v>
      </c>
      <c r="S60" s="170">
        <v>-3.1563621298697598E-9</v>
      </c>
      <c r="T60" s="170">
        <v>7.9563792651111682E-10</v>
      </c>
      <c r="U60" s="170">
        <v>-4.7980032082947177E-9</v>
      </c>
      <c r="V60" s="170">
        <v>2.9531507391873375E-9</v>
      </c>
      <c r="W60" s="170">
        <v>-1.0505325202480567E-9</v>
      </c>
      <c r="X60" s="170">
        <v>-1.334760561758373E-9</v>
      </c>
      <c r="Y60" s="170">
        <v>-2.7954750018350923E-9</v>
      </c>
      <c r="Z60" s="170">
        <v>-4.944380493613317E-9</v>
      </c>
      <c r="AA60" s="170">
        <v>-7.804827849529991E-9</v>
      </c>
      <c r="AB60" s="170">
        <v>-1.3058405017653566E-8</v>
      </c>
      <c r="AC60" s="170">
        <v>-2.367163022464932E-8</v>
      </c>
      <c r="AD60" s="170">
        <v>-4.7174765263193034E-8</v>
      </c>
      <c r="AE60" s="170">
        <v>-9.7576847142100896E-8</v>
      </c>
      <c r="AF60" s="170">
        <v>-1.9234331067939499E-7</v>
      </c>
      <c r="AG60" s="170">
        <v>-3.1958219605361388E-7</v>
      </c>
      <c r="AH60" s="170">
        <v>-3.9436883339001071E-7</v>
      </c>
      <c r="AI60" s="170">
        <v>-3.3885026755676699E-7</v>
      </c>
      <c r="AJ60" s="170">
        <v>-2.1524354798560856E-7</v>
      </c>
      <c r="AK60" s="170">
        <v>-1.1384407751561329E-7</v>
      </c>
      <c r="AL60" s="170">
        <v>-5.6040585172146022E-8</v>
      </c>
      <c r="AM60" s="170">
        <v>-2.7482843440758539E-8</v>
      </c>
      <c r="AN60" s="170">
        <v>-1.4143935010007509E-8</v>
      </c>
      <c r="AO60" s="170">
        <v>-7.2375760580222322E-9</v>
      </c>
      <c r="AP60" s="170">
        <v>-3.3865053953969983E-9</v>
      </c>
      <c r="AQ60" s="170">
        <v>-2.6427376859138388E-9</v>
      </c>
      <c r="AR60" s="170">
        <v>-1.1291144573235352E-5</v>
      </c>
      <c r="AS60" s="170">
        <v>1.1376556506841151E-5</v>
      </c>
      <c r="AT60" s="170">
        <v>-1.2333534950707069E-5</v>
      </c>
      <c r="AU60" s="170">
        <v>1.3113332598727559E-5</v>
      </c>
      <c r="AV60" s="170">
        <v>-1.6610173211662825E-5</v>
      </c>
      <c r="AW60" s="170">
        <v>1.7192350383731856E-5</v>
      </c>
      <c r="AX60" s="170">
        <v>-3.0878940422236054E-5</v>
      </c>
      <c r="AY60" s="170">
        <v>2.4349168624217793E-5</v>
      </c>
      <c r="AZ60" s="170">
        <v>-9.6987913321024737E-5</v>
      </c>
      <c r="BA60" s="170">
        <v>3.324781840350717E-5</v>
      </c>
      <c r="BB60" s="170">
        <v>-1.0262714201872175E-3</v>
      </c>
      <c r="BC60" s="170">
        <v>2.6393569018419998E-3</v>
      </c>
      <c r="BD60" s="170">
        <v>-1.0265577766379081E-3</v>
      </c>
      <c r="BE60" s="170">
        <v>3.3599199612841577E-5</v>
      </c>
      <c r="BF60" s="170">
        <v>-9.7558560649084399E-5</v>
      </c>
      <c r="BG60" s="170">
        <v>2.5121866931540365E-5</v>
      </c>
      <c r="BH60" s="170">
        <v>-3.1932985286569047E-5</v>
      </c>
      <c r="BI60" s="170">
        <v>1.8566369262317045E-5</v>
      </c>
      <c r="BJ60" s="170">
        <v>-1.8462274872424562E-5</v>
      </c>
      <c r="BK60" s="170">
        <v>1.5468470139652115E-5</v>
      </c>
      <c r="BL60" s="170">
        <v>-1.5733736242100146E-5</v>
      </c>
      <c r="BM60" s="170">
        <v>0</v>
      </c>
      <c r="BN60" s="170">
        <v>0</v>
      </c>
      <c r="BO60" s="170">
        <v>-1.7244453631737606E-7</v>
      </c>
      <c r="BP60" s="170">
        <v>-3.8299193431478131E-7</v>
      </c>
      <c r="BQ60" s="170">
        <v>-9.0786809056732096E-7</v>
      </c>
      <c r="BR60" s="170">
        <v>-2.1286312244471165E-6</v>
      </c>
      <c r="BS60" s="170">
        <v>-5.013280190882983E-6</v>
      </c>
      <c r="BT60" s="170">
        <v>-1.1548034326532517E-5</v>
      </c>
      <c r="BU60" s="170">
        <v>-2.5491754540928633E-5</v>
      </c>
      <c r="BV60" s="170">
        <v>-5.0863791153337576E-5</v>
      </c>
      <c r="BW60" s="170">
        <v>-8.3565090078931948E-5</v>
      </c>
      <c r="BX60" s="170">
        <v>-1.0048268972520854E-4</v>
      </c>
      <c r="BY60" s="170">
        <v>-8.3571539496599131E-5</v>
      </c>
      <c r="BZ60" s="170">
        <v>-5.087086112952355E-5</v>
      </c>
      <c r="CA60" s="170">
        <v>-2.5496369840526962E-5</v>
      </c>
      <c r="CB60" s="170">
        <v>-1.1550316547308044E-5</v>
      </c>
      <c r="CC60" s="170">
        <v>-5.0166736589933203E-6</v>
      </c>
      <c r="CD60" s="170">
        <v>-2.1371041390799406E-6</v>
      </c>
      <c r="CE60" s="170">
        <v>-9.3233548534554183E-7</v>
      </c>
      <c r="CF60" s="170">
        <v>0</v>
      </c>
      <c r="CG60" s="170">
        <v>0</v>
      </c>
      <c r="JE60" s="5"/>
      <c r="JF60" s="5"/>
      <c r="JG60" s="5"/>
      <c r="JH60" s="5"/>
      <c r="JI60" s="5"/>
      <c r="JJ60" s="5"/>
      <c r="JK60" s="5"/>
      <c r="JL60" s="5"/>
    </row>
    <row r="61" spans="1:272">
      <c r="A61" s="185">
        <v>12</v>
      </c>
      <c r="B61" s="170">
        <v>0</v>
      </c>
      <c r="C61" s="170">
        <v>0</v>
      </c>
      <c r="D61" s="170">
        <v>-3.1853695224839728E-8</v>
      </c>
      <c r="E61" s="170">
        <v>3.0291832126245566E-8</v>
      </c>
      <c r="F61" s="170">
        <v>-2.9120030664268954E-8</v>
      </c>
      <c r="G61" s="170">
        <v>2.9101739865399081E-8</v>
      </c>
      <c r="H61" s="170">
        <v>-2.7800368984096043E-8</v>
      </c>
      <c r="I61" s="170">
        <v>3.1254896379353755E-8</v>
      </c>
      <c r="J61" s="170">
        <v>-2.9285880870685816E-8</v>
      </c>
      <c r="K61" s="170">
        <v>3.9629204651020275E-8</v>
      </c>
      <c r="L61" s="170">
        <v>-4.4380075415344073E-8</v>
      </c>
      <c r="M61" s="170">
        <v>1.1346459911760615E-7</v>
      </c>
      <c r="N61" s="170">
        <v>-9.0512315704728991E-8</v>
      </c>
      <c r="O61" s="170">
        <v>-9.7531574076502209E-8</v>
      </c>
      <c r="P61" s="170">
        <v>-3.0891631264726404E-8</v>
      </c>
      <c r="Q61" s="170">
        <v>-1.9598220589266943E-8</v>
      </c>
      <c r="R61" s="170">
        <v>-1.0117394630762894E-8</v>
      </c>
      <c r="S61" s="170">
        <v>2.5909503721881601E-10</v>
      </c>
      <c r="T61" s="170">
        <v>-8.1434878368811137E-9</v>
      </c>
      <c r="U61" s="170">
        <v>5.5037946773732948E-9</v>
      </c>
      <c r="V61" s="170">
        <v>-8.6585956782890138E-9</v>
      </c>
      <c r="W61" s="170">
        <v>-1.0361182098113462E-9</v>
      </c>
      <c r="X61" s="170">
        <v>-1.3010723820473975E-9</v>
      </c>
      <c r="Y61" s="170">
        <v>-2.6451362259973092E-9</v>
      </c>
      <c r="Z61" s="170">
        <v>-4.4888590605252151E-9</v>
      </c>
      <c r="AA61" s="170">
        <v>-6.5101114982338875E-9</v>
      </c>
      <c r="AB61" s="170">
        <v>-9.6491809768157329E-9</v>
      </c>
      <c r="AC61" s="170">
        <v>-1.4921144776890253E-8</v>
      </c>
      <c r="AD61" s="170">
        <v>-2.5930361037371895E-8</v>
      </c>
      <c r="AE61" s="170">
        <v>-4.9783495050614757E-8</v>
      </c>
      <c r="AF61" s="170">
        <v>-1.0104975155306944E-7</v>
      </c>
      <c r="AG61" s="170">
        <v>-1.9568273494657407E-7</v>
      </c>
      <c r="AH61" s="170">
        <v>-3.2128721622588886E-7</v>
      </c>
      <c r="AI61" s="170">
        <v>-3.9071877124980011E-7</v>
      </c>
      <c r="AJ61" s="170">
        <v>-3.3183119186337868E-7</v>
      </c>
      <c r="AK61" s="170">
        <v>-2.072388886826276E-7</v>
      </c>
      <c r="AL61" s="170">
        <v>-1.0788738295859992E-7</v>
      </c>
      <c r="AM61" s="170">
        <v>-5.144990769388466E-8</v>
      </c>
      <c r="AN61" s="170">
        <v>-2.4359336953202189E-8</v>
      </c>
      <c r="AO61" s="170">
        <v>-1.1167160317033296E-8</v>
      </c>
      <c r="AP61" s="170">
        <v>-4.7195873914657421E-9</v>
      </c>
      <c r="AQ61" s="170">
        <v>-3.5466628826245471E-9</v>
      </c>
      <c r="AR61" s="170">
        <v>9.8969974157927753E-6</v>
      </c>
      <c r="AS61" s="170">
        <v>-1.0119684447184512E-5</v>
      </c>
      <c r="AT61" s="170">
        <v>1.051546902358075E-5</v>
      </c>
      <c r="AU61" s="170">
        <v>-1.1669787737497319E-5</v>
      </c>
      <c r="AV61" s="170">
        <v>1.2615191945516809E-5</v>
      </c>
      <c r="AW61" s="170">
        <v>-1.6242902220426632E-5</v>
      </c>
      <c r="AX61" s="170">
        <v>1.6932231971094202E-5</v>
      </c>
      <c r="AY61" s="170">
        <v>-3.0716614770941181E-5</v>
      </c>
      <c r="AZ61" s="170">
        <v>2.4269723377917334E-5</v>
      </c>
      <c r="BA61" s="170">
        <v>-9.6998268899776586E-5</v>
      </c>
      <c r="BB61" s="170">
        <v>3.3332131175548361E-5</v>
      </c>
      <c r="BC61" s="170">
        <v>-1.0265080043448866E-3</v>
      </c>
      <c r="BD61" s="170">
        <v>2.639752442561618E-3</v>
      </c>
      <c r="BE61" s="170">
        <v>-1.0269574100637152E-3</v>
      </c>
      <c r="BF61" s="170">
        <v>3.4099741873495903E-5</v>
      </c>
      <c r="BG61" s="170">
        <v>-9.8223576326035545E-5</v>
      </c>
      <c r="BH61" s="170">
        <v>2.59850923825609E-5</v>
      </c>
      <c r="BI61" s="170">
        <v>-3.3103929764837635E-5</v>
      </c>
      <c r="BJ61" s="170">
        <v>2.0047782959167369E-5</v>
      </c>
      <c r="BK61" s="170">
        <v>-2.0675180668052467E-5</v>
      </c>
      <c r="BL61" s="170">
        <v>1.8068080115568314E-5</v>
      </c>
      <c r="BM61" s="170">
        <v>0</v>
      </c>
      <c r="BN61" s="170">
        <v>0</v>
      </c>
      <c r="BO61" s="170">
        <v>-7.3734975723031301E-8</v>
      </c>
      <c r="BP61" s="170">
        <v>-1.7105686942418274E-7</v>
      </c>
      <c r="BQ61" s="170">
        <v>-3.8447524000293905E-7</v>
      </c>
      <c r="BR61" s="170">
        <v>-9.1029529647561056E-7</v>
      </c>
      <c r="BS61" s="170">
        <v>-2.1315246047713863E-6</v>
      </c>
      <c r="BT61" s="170">
        <v>-5.0161552805544262E-6</v>
      </c>
      <c r="BU61" s="170">
        <v>-1.1550992817920904E-5</v>
      </c>
      <c r="BV61" s="170">
        <v>-2.5495094432674295E-5</v>
      </c>
      <c r="BW61" s="170">
        <v>-5.0867656700108964E-5</v>
      </c>
      <c r="BX61" s="170">
        <v>-8.3569351800075086E-5</v>
      </c>
      <c r="BY61" s="170">
        <v>-1.0048525427422215E-4</v>
      </c>
      <c r="BZ61" s="170">
        <v>-8.3572124373460443E-5</v>
      </c>
      <c r="CA61" s="170">
        <v>-5.0869982351751245E-5</v>
      </c>
      <c r="CB61" s="170">
        <v>-2.549737124480367E-5</v>
      </c>
      <c r="CC61" s="170">
        <v>-1.1556187830344002E-5</v>
      </c>
      <c r="CD61" s="170">
        <v>-5.0362775323669023E-6</v>
      </c>
      <c r="CE61" s="170">
        <v>-2.1875224973415991E-6</v>
      </c>
      <c r="CF61" s="170">
        <v>0</v>
      </c>
      <c r="CG61" s="170">
        <v>0</v>
      </c>
      <c r="JE61" s="5"/>
      <c r="JF61" s="5"/>
      <c r="JG61" s="5"/>
      <c r="JH61" s="5"/>
      <c r="JI61" s="5"/>
      <c r="JJ61" s="5"/>
      <c r="JK61" s="5"/>
      <c r="JL61" s="5"/>
    </row>
    <row r="62" spans="1:272">
      <c r="A62" s="185">
        <v>13</v>
      </c>
      <c r="B62" s="170">
        <v>0</v>
      </c>
      <c r="C62" s="170">
        <v>0</v>
      </c>
      <c r="D62" s="170">
        <v>2.8879641530707645E-8</v>
      </c>
      <c r="E62" s="170">
        <v>-2.7484446905616988E-8</v>
      </c>
      <c r="F62" s="170">
        <v>2.5793381660006647E-8</v>
      </c>
      <c r="G62" s="170">
        <v>-2.4851318346670446E-8</v>
      </c>
      <c r="H62" s="170">
        <v>2.4050739110539958E-8</v>
      </c>
      <c r="I62" s="170">
        <v>-2.3312903621439444E-8</v>
      </c>
      <c r="J62" s="170">
        <v>2.3963206938579256E-8</v>
      </c>
      <c r="K62" s="170">
        <v>-2.4764308009944883E-8</v>
      </c>
      <c r="L62" s="170">
        <v>2.4749802264558012E-8</v>
      </c>
      <c r="M62" s="170">
        <v>-4.134622255135417E-8</v>
      </c>
      <c r="N62" s="170">
        <v>5.8675356130658996E-8</v>
      </c>
      <c r="O62" s="170">
        <v>-9.1436566342780219E-8</v>
      </c>
      <c r="P62" s="170">
        <v>-4.2666615365339022E-8</v>
      </c>
      <c r="Q62" s="170">
        <v>-3.4820029957793294E-8</v>
      </c>
      <c r="R62" s="170">
        <v>-4.7938934041178496E-9</v>
      </c>
      <c r="S62" s="170">
        <v>-1.5299539858846311E-8</v>
      </c>
      <c r="T62" s="170">
        <v>7.1943785038374841E-9</v>
      </c>
      <c r="U62" s="170">
        <v>-1.2913260947537372E-8</v>
      </c>
      <c r="V62" s="170">
        <v>9.4131702895120374E-9</v>
      </c>
      <c r="W62" s="170">
        <v>-1.024902833818796E-9</v>
      </c>
      <c r="X62" s="170">
        <v>-1.2920552144941237E-9</v>
      </c>
      <c r="Y62" s="170">
        <v>-2.5861535512653937E-9</v>
      </c>
      <c r="Z62" s="170">
        <v>-4.2937889425998867E-9</v>
      </c>
      <c r="AA62" s="170">
        <v>-5.9874287411031691E-9</v>
      </c>
      <c r="AB62" s="170">
        <v>-8.2142950948774919E-9</v>
      </c>
      <c r="AC62" s="170">
        <v>-1.126614079721364E-8</v>
      </c>
      <c r="AD62" s="170">
        <v>-1.6715783367228973E-8</v>
      </c>
      <c r="AE62" s="170">
        <v>-2.7828266864593437E-8</v>
      </c>
      <c r="AF62" s="170">
        <v>-5.23161558190607E-8</v>
      </c>
      <c r="AG62" s="170">
        <v>-1.0415535296669459E-7</v>
      </c>
      <c r="AH62" s="170">
        <v>-1.9933033202259573E-7</v>
      </c>
      <c r="AI62" s="170">
        <v>-3.2245642022675599E-7</v>
      </c>
      <c r="AJ62" s="170">
        <v>-3.8749580184612324E-7</v>
      </c>
      <c r="AK62" s="170">
        <v>-3.2348560801086346E-7</v>
      </c>
      <c r="AL62" s="170">
        <v>-1.9893223337522612E-7</v>
      </c>
      <c r="AM62" s="170">
        <v>-1.0063934539798715E-7</v>
      </c>
      <c r="AN62" s="170">
        <v>-4.6555844812738727E-8</v>
      </c>
      <c r="AO62" s="170">
        <v>-2.0016324383409195E-8</v>
      </c>
      <c r="AP62" s="170">
        <v>-7.6280034483317645E-9</v>
      </c>
      <c r="AQ62" s="170">
        <v>-5.583403285768201E-9</v>
      </c>
      <c r="AR62" s="170">
        <v>-8.9475099395334987E-6</v>
      </c>
      <c r="AS62" s="170">
        <v>9.0351431169684994E-6</v>
      </c>
      <c r="AT62" s="170">
        <v>-9.455260083246169E-6</v>
      </c>
      <c r="AU62" s="170">
        <v>1.0017172422663621E-5</v>
      </c>
      <c r="AV62" s="170">
        <v>-1.130180568493203E-5</v>
      </c>
      <c r="AW62" s="170">
        <v>1.2354487422964116E-5</v>
      </c>
      <c r="AX62" s="170">
        <v>-1.6079039628775999E-5</v>
      </c>
      <c r="AY62" s="170">
        <v>1.6851864338546643E-5</v>
      </c>
      <c r="AZ62" s="170">
        <v>-3.07210000612857E-5</v>
      </c>
      <c r="BA62" s="170">
        <v>2.4353193464617585E-5</v>
      </c>
      <c r="BB62" s="170">
        <v>-9.7174147347070975E-5</v>
      </c>
      <c r="BC62" s="170">
        <v>3.3595974726497459E-5</v>
      </c>
      <c r="BD62" s="170">
        <v>-1.026928494128946E-3</v>
      </c>
      <c r="BE62" s="170">
        <v>2.6403310628673434E-3</v>
      </c>
      <c r="BF62" s="170">
        <v>-1.0276322511390849E-3</v>
      </c>
      <c r="BG62" s="170">
        <v>3.4963309042501602E-5</v>
      </c>
      <c r="BH62" s="170">
        <v>-9.9393055229878249E-5</v>
      </c>
      <c r="BI62" s="170">
        <v>2.7466485385608982E-5</v>
      </c>
      <c r="BJ62" s="170">
        <v>-3.5315830452118839E-5</v>
      </c>
      <c r="BK62" s="170">
        <v>2.2647330791322077E-5</v>
      </c>
      <c r="BL62" s="170">
        <v>-2.5615658929016959E-5</v>
      </c>
      <c r="BM62" s="170">
        <v>0</v>
      </c>
      <c r="BN62" s="170">
        <v>0</v>
      </c>
      <c r="BO62" s="170">
        <v>-3.9478621302892266E-8</v>
      </c>
      <c r="BP62" s="170">
        <v>-7.4868441118009997E-8</v>
      </c>
      <c r="BQ62" s="170">
        <v>-1.7325948088648528E-7</v>
      </c>
      <c r="BR62" s="170">
        <v>-3.8736814206456608E-7</v>
      </c>
      <c r="BS62" s="170">
        <v>-9.1310408183248185E-7</v>
      </c>
      <c r="BT62" s="170">
        <v>-2.1342062071113552E-6</v>
      </c>
      <c r="BU62" s="170">
        <v>-5.0185119812845468E-6</v>
      </c>
      <c r="BV62" s="170">
        <v>-1.1553202943616023E-5</v>
      </c>
      <c r="BW62" s="170">
        <v>-2.5497436891469566E-5</v>
      </c>
      <c r="BX62" s="170">
        <v>-5.0870339119428847E-5</v>
      </c>
      <c r="BY62" s="170">
        <v>-8.3571990162128386E-5</v>
      </c>
      <c r="BZ62" s="170">
        <v>-1.0048695950377618E-4</v>
      </c>
      <c r="CA62" s="170">
        <v>-8.357362093768218E-5</v>
      </c>
      <c r="CB62" s="170">
        <v>-5.08754346817861E-5</v>
      </c>
      <c r="CC62" s="170">
        <v>-2.5515906263892871E-5</v>
      </c>
      <c r="CD62" s="170">
        <v>-1.1605878723718992E-5</v>
      </c>
      <c r="CE62" s="170">
        <v>-5.1616999078188427E-6</v>
      </c>
      <c r="CF62" s="170">
        <v>0</v>
      </c>
      <c r="CG62" s="170">
        <v>0</v>
      </c>
      <c r="JE62" s="5"/>
      <c r="JF62" s="5"/>
      <c r="JG62" s="5"/>
      <c r="JH62" s="5"/>
      <c r="JI62" s="5"/>
      <c r="JJ62" s="5"/>
      <c r="JK62" s="5"/>
      <c r="JL62" s="5"/>
    </row>
    <row r="63" spans="1:272">
      <c r="A63" s="185">
        <v>14</v>
      </c>
      <c r="B63" s="170">
        <v>0</v>
      </c>
      <c r="C63" s="170">
        <v>0</v>
      </c>
      <c r="D63" s="170">
        <v>-2.6688999026350035E-8</v>
      </c>
      <c r="E63" s="170">
        <v>2.4540158946846169E-8</v>
      </c>
      <c r="F63" s="170">
        <v>-2.332978846189417E-8</v>
      </c>
      <c r="G63" s="170">
        <v>2.1347557489341675E-8</v>
      </c>
      <c r="H63" s="170">
        <v>-2.0560844490322079E-8</v>
      </c>
      <c r="I63" s="170">
        <v>1.8834500785394289E-8</v>
      </c>
      <c r="J63" s="170">
        <v>-1.8644760757149909E-8</v>
      </c>
      <c r="K63" s="170">
        <v>1.6326268264937668E-8</v>
      </c>
      <c r="L63" s="170">
        <v>-1.9979795851131205E-8</v>
      </c>
      <c r="M63" s="170">
        <v>9.3989200678309986E-9</v>
      </c>
      <c r="N63" s="170">
        <v>-3.7977236694382687E-8</v>
      </c>
      <c r="O63" s="170">
        <v>3.5961403898513935E-9</v>
      </c>
      <c r="P63" s="170">
        <v>-9.1722326935349046E-8</v>
      </c>
      <c r="Q63" s="170">
        <v>1.025534729932667E-8</v>
      </c>
      <c r="R63" s="170">
        <v>-3.8541044451723466E-8</v>
      </c>
      <c r="S63" s="170">
        <v>8.4133075490288488E-9</v>
      </c>
      <c r="T63" s="170">
        <v>-2.0320569091677776E-8</v>
      </c>
      <c r="U63" s="170">
        <v>1.2728043822452981E-8</v>
      </c>
      <c r="V63" s="170">
        <v>-1.7895263833231118E-8</v>
      </c>
      <c r="W63" s="170">
        <v>-1.0256711163782206E-9</v>
      </c>
      <c r="X63" s="170">
        <v>-1.2837325793376678E-9</v>
      </c>
      <c r="Y63" s="170">
        <v>-2.5594106599798242E-9</v>
      </c>
      <c r="Z63" s="170">
        <v>-4.2180927219938192E-9</v>
      </c>
      <c r="AA63" s="170">
        <v>-5.7571182257352278E-9</v>
      </c>
      <c r="AB63" s="170">
        <v>-7.6248161240674152E-9</v>
      </c>
      <c r="AC63" s="170">
        <v>-9.6994181585797024E-9</v>
      </c>
      <c r="AD63" s="170">
        <v>-1.2802998842880982E-8</v>
      </c>
      <c r="AE63" s="170">
        <v>-1.8148534070997841E-8</v>
      </c>
      <c r="AF63" s="170">
        <v>-2.9563424476168876E-8</v>
      </c>
      <c r="AG63" s="170">
        <v>-5.4445214529354687E-8</v>
      </c>
      <c r="AH63" s="170">
        <v>-1.0728448692768198E-7</v>
      </c>
      <c r="AI63" s="170">
        <v>-2.0249480899179848E-7</v>
      </c>
      <c r="AJ63" s="170">
        <v>-3.2397690673273736E-7</v>
      </c>
      <c r="AK63" s="170">
        <v>-3.8281712902438073E-7</v>
      </c>
      <c r="AL63" s="170">
        <v>-3.1479985787643362E-7</v>
      </c>
      <c r="AM63" s="170">
        <v>-1.8840560710853867E-7</v>
      </c>
      <c r="AN63" s="170">
        <v>-9.2747199675469161E-8</v>
      </c>
      <c r="AO63" s="170">
        <v>-3.9461957193541274E-8</v>
      </c>
      <c r="AP63" s="170">
        <v>-1.4169913496118449E-8</v>
      </c>
      <c r="AQ63" s="170">
        <v>-1.0124551903982286E-8</v>
      </c>
      <c r="AR63" s="170">
        <v>8.1734431725533843E-6</v>
      </c>
      <c r="AS63" s="170">
        <v>-8.2815855029296387E-6</v>
      </c>
      <c r="AT63" s="170">
        <v>8.5369582717234124E-6</v>
      </c>
      <c r="AU63" s="170">
        <v>-9.0867608616273518E-6</v>
      </c>
      <c r="AV63" s="170">
        <v>9.7562094139759734E-6</v>
      </c>
      <c r="AW63" s="170">
        <v>-1.113740413601569E-5</v>
      </c>
      <c r="AX63" s="170">
        <v>1.2273494516468252E-5</v>
      </c>
      <c r="AY63" s="170">
        <v>-1.6082154951819052E-5</v>
      </c>
      <c r="AZ63" s="170">
        <v>1.6934505402307428E-5</v>
      </c>
      <c r="BA63" s="170">
        <v>-3.0892032911788578E-5</v>
      </c>
      <c r="BB63" s="170">
        <v>2.4616443125061251E-5</v>
      </c>
      <c r="BC63" s="170">
        <v>-9.7551795083909831E-5</v>
      </c>
      <c r="BD63" s="170">
        <v>3.4097232464701516E-5</v>
      </c>
      <c r="BE63" s="170">
        <v>-1.0276243097545365E-3</v>
      </c>
      <c r="BF63" s="170">
        <v>2.6412180789178556E-3</v>
      </c>
      <c r="BG63" s="170">
        <v>-1.0287934068561784E-3</v>
      </c>
      <c r="BH63" s="170">
        <v>3.6444845742890182E-5</v>
      </c>
      <c r="BI63" s="170">
        <v>-1.0160237197494227E-4</v>
      </c>
      <c r="BJ63" s="170">
        <v>3.0065887111185716E-5</v>
      </c>
      <c r="BK63" s="170">
        <v>-4.0255070738179806E-5</v>
      </c>
      <c r="BL63" s="170">
        <v>2.7226438664982038E-5</v>
      </c>
      <c r="BM63" s="170">
        <v>0</v>
      </c>
      <c r="BN63" s="170">
        <v>0</v>
      </c>
      <c r="BO63" s="170">
        <v>-1.8829960127790568E-8</v>
      </c>
      <c r="BP63" s="170">
        <v>-4.1359318438081796E-8</v>
      </c>
      <c r="BQ63" s="170">
        <v>-7.7598766252977696E-8</v>
      </c>
      <c r="BR63" s="170">
        <v>-1.761899767054253E-7</v>
      </c>
      <c r="BS63" s="170">
        <v>-3.902422335035292E-7</v>
      </c>
      <c r="BT63" s="170">
        <v>-9.1566903087026671E-7</v>
      </c>
      <c r="BU63" s="170">
        <v>-2.136307414469234E-6</v>
      </c>
      <c r="BV63" s="170">
        <v>-5.020310196077596E-6</v>
      </c>
      <c r="BW63" s="170">
        <v>-1.1554696172305306E-5</v>
      </c>
      <c r="BX63" s="170">
        <v>-2.5499360038566795E-5</v>
      </c>
      <c r="BY63" s="170">
        <v>-5.0872701780183875E-5</v>
      </c>
      <c r="BZ63" s="170">
        <v>-8.357604378930679E-5</v>
      </c>
      <c r="CA63" s="170">
        <v>-1.0049355879028514E-4</v>
      </c>
      <c r="CB63" s="170">
        <v>-8.3591775798653718E-5</v>
      </c>
      <c r="CC63" s="170">
        <v>-5.0923159238003134E-5</v>
      </c>
      <c r="CD63" s="170">
        <v>-2.5639860726437562E-5</v>
      </c>
      <c r="CE63" s="170">
        <v>-1.190778198212586E-5</v>
      </c>
      <c r="CF63" s="170">
        <v>0</v>
      </c>
      <c r="CG63" s="170">
        <v>0</v>
      </c>
      <c r="JE63" s="5"/>
      <c r="JF63" s="5"/>
      <c r="JG63" s="5"/>
      <c r="JH63" s="5"/>
      <c r="JI63" s="5"/>
      <c r="JJ63" s="5"/>
      <c r="JK63" s="5"/>
      <c r="JL63" s="5"/>
    </row>
    <row r="64" spans="1:272">
      <c r="A64" s="185">
        <v>15</v>
      </c>
      <c r="B64" s="170">
        <v>0</v>
      </c>
      <c r="C64" s="170">
        <v>0</v>
      </c>
      <c r="D64" s="170">
        <v>2.4111105541022238E-8</v>
      </c>
      <c r="E64" s="170">
        <v>-2.2642606706007229E-8</v>
      </c>
      <c r="F64" s="170">
        <v>2.0348811060084886E-8</v>
      </c>
      <c r="G64" s="170">
        <v>-1.92460076137392E-8</v>
      </c>
      <c r="H64" s="170">
        <v>1.6871346936028823E-8</v>
      </c>
      <c r="I64" s="170">
        <v>-1.619411747060017E-8</v>
      </c>
      <c r="J64" s="170">
        <v>1.3453135496957507E-8</v>
      </c>
      <c r="K64" s="170">
        <v>-1.3802164813292653E-8</v>
      </c>
      <c r="L64" s="170">
        <v>8.4627521636031314E-9</v>
      </c>
      <c r="M64" s="170">
        <v>-1.4987373159987269E-8</v>
      </c>
      <c r="N64" s="170">
        <v>-5.9838288824793907E-9</v>
      </c>
      <c r="O64" s="170">
        <v>-3.4355455413646768E-8</v>
      </c>
      <c r="P64" s="170">
        <v>-4.9264085258654799E-8</v>
      </c>
      <c r="Q64" s="170">
        <v>-9.1417294622474281E-8</v>
      </c>
      <c r="R64" s="170">
        <v>5.7004730949147481E-8</v>
      </c>
      <c r="S64" s="170">
        <v>-4.2095615091682702E-8</v>
      </c>
      <c r="T64" s="170">
        <v>1.8144723745515634E-8</v>
      </c>
      <c r="U64" s="170">
        <v>-2.5500365335401711E-8</v>
      </c>
      <c r="V64" s="170">
        <v>1.6682722296097296E-8</v>
      </c>
      <c r="W64" s="170">
        <v>-1.0206698665434877E-9</v>
      </c>
      <c r="X64" s="170">
        <v>-1.2842498569206045E-9</v>
      </c>
      <c r="Y64" s="170">
        <v>-2.549462982154224E-9</v>
      </c>
      <c r="Z64" s="170">
        <v>-4.1797683117485511E-9</v>
      </c>
      <c r="AA64" s="170">
        <v>-5.6677285931208858E-9</v>
      </c>
      <c r="AB64" s="170">
        <v>-7.3593284828494163E-9</v>
      </c>
      <c r="AC64" s="170">
        <v>-9.0464664107775581E-9</v>
      </c>
      <c r="AD64" s="170">
        <v>-1.1098500488163138E-8</v>
      </c>
      <c r="AE64" s="170">
        <v>-1.3976520325736419E-8</v>
      </c>
      <c r="AF64" s="170">
        <v>-1.9376580862575513E-8</v>
      </c>
      <c r="AG64" s="170">
        <v>-3.0869886740632713E-8</v>
      </c>
      <c r="AH64" s="170">
        <v>-5.6418390207199937E-8</v>
      </c>
      <c r="AI64" s="170">
        <v>-1.0991357348524104E-7</v>
      </c>
      <c r="AJ64" s="170">
        <v>-2.0569832145816874E-7</v>
      </c>
      <c r="AK64" s="170">
        <v>-3.2410544693849944E-7</v>
      </c>
      <c r="AL64" s="170">
        <v>-3.7765785506488093E-7</v>
      </c>
      <c r="AM64" s="170">
        <v>-3.0264764393950099E-7</v>
      </c>
      <c r="AN64" s="170">
        <v>-1.7664329355183641E-7</v>
      </c>
      <c r="AO64" s="170">
        <v>-8.0614151261485319E-8</v>
      </c>
      <c r="AP64" s="170">
        <v>-2.8734427507755473E-8</v>
      </c>
      <c r="AQ64" s="170">
        <v>-2.0509244729423402E-8</v>
      </c>
      <c r="AR64" s="170">
        <v>-7.6150002972937388E-6</v>
      </c>
      <c r="AS64" s="170">
        <v>7.6747189018730151E-6</v>
      </c>
      <c r="AT64" s="170">
        <v>-7.9125322357879738E-6</v>
      </c>
      <c r="AU64" s="170">
        <v>8.2759784188668216E-6</v>
      </c>
      <c r="AV64" s="170">
        <v>-8.922003080534192E-6</v>
      </c>
      <c r="AW64" s="170">
        <v>9.6748712870398233E-6</v>
      </c>
      <c r="AX64" s="170">
        <v>-1.1140141300303487E-5</v>
      </c>
      <c r="AY64" s="170">
        <v>1.2355507304262388E-5</v>
      </c>
      <c r="AZ64" s="170">
        <v>-1.625219022001035E-5</v>
      </c>
      <c r="BA64" s="170">
        <v>1.7197060224472814E-5</v>
      </c>
      <c r="BB64" s="170">
        <v>-3.1266040616030553E-5</v>
      </c>
      <c r="BC64" s="170">
        <v>2.5117385538694042E-5</v>
      </c>
      <c r="BD64" s="170">
        <v>-9.8223297416565928E-5</v>
      </c>
      <c r="BE64" s="170">
        <v>3.4961639852557744E-5</v>
      </c>
      <c r="BF64" s="170">
        <v>-1.0288055950355775E-3</v>
      </c>
      <c r="BG64" s="170">
        <v>2.6426705868987945E-3</v>
      </c>
      <c r="BH64" s="170">
        <v>-1.0309781750418986E-3</v>
      </c>
      <c r="BI64" s="170">
        <v>3.9044171929108382E-5</v>
      </c>
      <c r="BJ64" s="170">
        <v>-1.065383565711751E-4</v>
      </c>
      <c r="BK64" s="170">
        <v>3.4644691913980133E-5</v>
      </c>
      <c r="BL64" s="170">
        <v>-5.489303100651929E-5</v>
      </c>
      <c r="BM64" s="170">
        <v>0</v>
      </c>
      <c r="BN64" s="170">
        <v>0</v>
      </c>
      <c r="BO64" s="170">
        <v>-1.6016489530664794E-8</v>
      </c>
      <c r="BP64" s="170">
        <v>-2.1249929727996934E-8</v>
      </c>
      <c r="BQ64" s="170">
        <v>-4.4153436654784425E-8</v>
      </c>
      <c r="BR64" s="170">
        <v>-8.0646725785691777E-8</v>
      </c>
      <c r="BS64" s="170">
        <v>-1.7905895309194689E-7</v>
      </c>
      <c r="BT64" s="170">
        <v>-3.9276894909085761E-7</v>
      </c>
      <c r="BU64" s="170">
        <v>-9.1778336798152679E-7</v>
      </c>
      <c r="BV64" s="170">
        <v>-2.1379318050976972E-6</v>
      </c>
      <c r="BW64" s="170">
        <v>-5.0219111546667222E-6</v>
      </c>
      <c r="BX64" s="170">
        <v>-1.1556645782553584E-5</v>
      </c>
      <c r="BY64" s="170">
        <v>-2.5503438959197139E-5</v>
      </c>
      <c r="BZ64" s="170">
        <v>-5.0881368966307224E-5</v>
      </c>
      <c r="CA64" s="170">
        <v>-8.359635181564582E-5</v>
      </c>
      <c r="CB64" s="170">
        <v>-1.0054207360818109E-4</v>
      </c>
      <c r="CC64" s="170">
        <v>-8.3713162682773207E-5</v>
      </c>
      <c r="CD64" s="170">
        <v>-5.1222524290508867E-5</v>
      </c>
      <c r="CE64" s="170">
        <v>-2.6366376600248404E-5</v>
      </c>
      <c r="CF64" s="170">
        <v>0</v>
      </c>
      <c r="CG64" s="170">
        <v>0</v>
      </c>
      <c r="JE64" s="5"/>
      <c r="JF64" s="5"/>
      <c r="JG64" s="5"/>
      <c r="JH64" s="5"/>
      <c r="JI64" s="5"/>
      <c r="JJ64" s="5"/>
      <c r="JK64" s="5"/>
      <c r="JL64" s="5"/>
    </row>
    <row r="65" spans="1:272">
      <c r="A65" s="185">
        <v>16</v>
      </c>
      <c r="B65" s="170">
        <v>0</v>
      </c>
      <c r="C65" s="170">
        <v>0</v>
      </c>
      <c r="D65" s="170">
        <v>-2.242191688039109E-8</v>
      </c>
      <c r="E65" s="170">
        <v>2.0109331221291693E-8</v>
      </c>
      <c r="F65" s="170">
        <v>-1.8740182225167397E-8</v>
      </c>
      <c r="G65" s="170">
        <v>1.6217922702958944E-8</v>
      </c>
      <c r="H65" s="170">
        <v>-1.5184705657597604E-8</v>
      </c>
      <c r="I65" s="170">
        <v>1.2345972948843106E-8</v>
      </c>
      <c r="J65" s="170">
        <v>-1.175048648414942E-8</v>
      </c>
      <c r="K65" s="170">
        <v>7.9586345817670513E-9</v>
      </c>
      <c r="L65" s="170">
        <v>-8.8349623818469067E-9</v>
      </c>
      <c r="M65" s="170">
        <v>5.5930015678135319E-10</v>
      </c>
      <c r="N65" s="170">
        <v>-9.8940212884552893E-9</v>
      </c>
      <c r="O65" s="170">
        <v>-2.0749229630435856E-8</v>
      </c>
      <c r="P65" s="170">
        <v>-3.0660349869649184E-8</v>
      </c>
      <c r="Q65" s="170">
        <v>-9.5843175777240416E-8</v>
      </c>
      <c r="R65" s="170">
        <v>-9.0793049381058659E-8</v>
      </c>
      <c r="S65" s="170">
        <v>9.017881077307215E-8</v>
      </c>
      <c r="T65" s="170">
        <v>-4.597359952334239E-8</v>
      </c>
      <c r="U65" s="170">
        <v>2.2074710991849453E-8</v>
      </c>
      <c r="V65" s="170">
        <v>-3.2937677975002175E-8</v>
      </c>
      <c r="W65" s="170">
        <v>-1.0231548216494855E-9</v>
      </c>
      <c r="X65" s="170">
        <v>-1.2805966155725258E-9</v>
      </c>
      <c r="Y65" s="170">
        <v>-2.5432867209860573E-9</v>
      </c>
      <c r="Z65" s="170">
        <v>-4.1685428269577589E-9</v>
      </c>
      <c r="AA65" s="170">
        <v>-5.619957550092706E-9</v>
      </c>
      <c r="AB65" s="170">
        <v>-7.2563302832064204E-9</v>
      </c>
      <c r="AC65" s="170">
        <v>-8.7472325745223708E-9</v>
      </c>
      <c r="AD65" s="170">
        <v>-1.0380151467598645E-8</v>
      </c>
      <c r="AE65" s="170">
        <v>-1.213386246823269E-8</v>
      </c>
      <c r="AF65" s="170">
        <v>-1.4929330404871949E-8</v>
      </c>
      <c r="AG65" s="170">
        <v>-2.016746728888024E-8</v>
      </c>
      <c r="AH65" s="170">
        <v>-3.1943701800586834E-8</v>
      </c>
      <c r="AI65" s="170">
        <v>-5.789489179835238E-8</v>
      </c>
      <c r="AJ65" s="170">
        <v>-1.1236674290602014E-7</v>
      </c>
      <c r="AK65" s="170">
        <v>-2.0775210091626882E-7</v>
      </c>
      <c r="AL65" s="170">
        <v>-3.2361643042189298E-7</v>
      </c>
      <c r="AM65" s="170">
        <v>-3.6831736600154333E-7</v>
      </c>
      <c r="AN65" s="170">
        <v>-2.8867709347908787E-7</v>
      </c>
      <c r="AO65" s="170">
        <v>-1.5724006088464248E-7</v>
      </c>
      <c r="AP65" s="170">
        <v>-6.0393369477226269E-8</v>
      </c>
      <c r="AQ65" s="170">
        <v>-4.3995634059883497E-8</v>
      </c>
      <c r="AR65" s="170">
        <v>7.1761891061309522E-6</v>
      </c>
      <c r="AS65" s="170">
        <v>-7.2446238908195477E-6</v>
      </c>
      <c r="AT65" s="170">
        <v>7.4139193377870143E-6</v>
      </c>
      <c r="AU65" s="170">
        <v>-7.7473852055479E-6</v>
      </c>
      <c r="AV65" s="170">
        <v>8.1945163241766593E-6</v>
      </c>
      <c r="AW65" s="170">
        <v>-8.9245371845782949E-6</v>
      </c>
      <c r="AX65" s="170">
        <v>9.7564741966628148E-6</v>
      </c>
      <c r="AY65" s="170">
        <v>-1.1309944279022758E-5</v>
      </c>
      <c r="AZ65" s="170">
        <v>1.2617467343811245E-5</v>
      </c>
      <c r="BA65" s="170">
        <v>-1.6625475829386381E-5</v>
      </c>
      <c r="BB65" s="170">
        <v>1.7697476526418087E-5</v>
      </c>
      <c r="BC65" s="170">
        <v>-3.1935169155166184E-5</v>
      </c>
      <c r="BD65" s="170">
        <v>2.598177703785916E-5</v>
      </c>
      <c r="BE65" s="170">
        <v>-9.9398880426859008E-5</v>
      </c>
      <c r="BF65" s="170">
        <v>3.644413879856832E-5</v>
      </c>
      <c r="BG65" s="170">
        <v>-1.0310080686058958E-3</v>
      </c>
      <c r="BH65" s="170">
        <v>2.6451947525089402E-3</v>
      </c>
      <c r="BI65" s="170">
        <v>-1.0358776624624433E-3</v>
      </c>
      <c r="BJ65" s="170">
        <v>4.3622631707629779E-5</v>
      </c>
      <c r="BK65" s="170">
        <v>-1.2117311522689076E-4</v>
      </c>
      <c r="BL65" s="170">
        <v>4.2062445407438679E-5</v>
      </c>
      <c r="BM65" s="170">
        <v>0</v>
      </c>
      <c r="BN65" s="170">
        <v>0</v>
      </c>
      <c r="BO65" s="170">
        <v>-9.4202343351872321E-9</v>
      </c>
      <c r="BP65" s="170">
        <v>-1.8505417618219672E-8</v>
      </c>
      <c r="BQ65" s="170">
        <v>-2.4172666837039514E-8</v>
      </c>
      <c r="BR65" s="170">
        <v>-4.7218447873358996E-8</v>
      </c>
      <c r="BS65" s="170">
        <v>-8.3525344168675341E-8</v>
      </c>
      <c r="BT65" s="170">
        <v>-1.8169300791595902E-7</v>
      </c>
      <c r="BU65" s="170">
        <v>-3.9490077906893767E-7</v>
      </c>
      <c r="BV65" s="170">
        <v>-9.1984739145830171E-7</v>
      </c>
      <c r="BW65" s="170">
        <v>-2.1400916523570437E-6</v>
      </c>
      <c r="BX65" s="170">
        <v>-5.0260573658265003E-6</v>
      </c>
      <c r="BY65" s="170">
        <v>-1.1565376063124884E-5</v>
      </c>
      <c r="BZ65" s="170">
        <v>-2.5525199129723724E-5</v>
      </c>
      <c r="CA65" s="170">
        <v>-5.0932628921923674E-5</v>
      </c>
      <c r="CB65" s="170">
        <v>-8.3720982995971613E-5</v>
      </c>
      <c r="CC65" s="170">
        <v>-1.0084032872072619E-4</v>
      </c>
      <c r="CD65" s="170">
        <v>-8.4436897665083721E-5</v>
      </c>
      <c r="CE65" s="170">
        <v>-5.2951379658520383E-5</v>
      </c>
      <c r="CF65" s="170">
        <v>0</v>
      </c>
      <c r="CG65" s="170">
        <v>0</v>
      </c>
      <c r="JE65" s="5"/>
      <c r="JF65" s="5"/>
      <c r="JG65" s="5"/>
      <c r="JH65" s="5"/>
      <c r="JI65" s="5"/>
      <c r="JJ65" s="5"/>
      <c r="JK65" s="5"/>
      <c r="JL65" s="5"/>
    </row>
    <row r="66" spans="1:272">
      <c r="A66" s="185">
        <v>17</v>
      </c>
      <c r="B66" s="170">
        <v>0</v>
      </c>
      <c r="C66" s="170">
        <v>0</v>
      </c>
      <c r="D66" s="170">
        <v>2.0274487378965856E-8</v>
      </c>
      <c r="E66" s="170">
        <v>-1.8747715303551093E-8</v>
      </c>
      <c r="F66" s="170">
        <v>1.6256442157998246E-8</v>
      </c>
      <c r="G66" s="170">
        <v>-1.4961327836095071E-8</v>
      </c>
      <c r="H66" s="170">
        <v>1.2156429202012157E-8</v>
      </c>
      <c r="I66" s="170">
        <v>-1.1168334070041689E-8</v>
      </c>
      <c r="J66" s="170">
        <v>7.8243701785302427E-9</v>
      </c>
      <c r="K66" s="170">
        <v>-7.294226458409928E-9</v>
      </c>
      <c r="L66" s="170">
        <v>2.4750039045799802E-9</v>
      </c>
      <c r="M66" s="170">
        <v>-3.8645228212966205E-9</v>
      </c>
      <c r="N66" s="170">
        <v>-7.0906258768117504E-9</v>
      </c>
      <c r="O66" s="170">
        <v>-4.925611988555628E-9</v>
      </c>
      <c r="P66" s="170">
        <v>-3.3911160847694099E-8</v>
      </c>
      <c r="Q66" s="170">
        <v>-2.7360923805607704E-8</v>
      </c>
      <c r="R66" s="170">
        <v>-1.2948969637209574E-7</v>
      </c>
      <c r="S66" s="170">
        <v>-9.0815202561671704E-8</v>
      </c>
      <c r="T66" s="170">
        <v>9.8312947876713863E-8</v>
      </c>
      <c r="U66" s="170">
        <v>-5.2596862727176071E-8</v>
      </c>
      <c r="V66" s="170">
        <v>2.0190430261332159E-8</v>
      </c>
      <c r="W66" s="170">
        <v>-1.0200858438722264E-9</v>
      </c>
      <c r="X66" s="170">
        <v>-1.2821382395380543E-9</v>
      </c>
      <c r="Y66" s="170">
        <v>-2.5425627275945231E-9</v>
      </c>
      <c r="Z66" s="170">
        <v>-4.1578639170766784E-9</v>
      </c>
      <c r="AA66" s="170">
        <v>-5.6075960835034956E-9</v>
      </c>
      <c r="AB66" s="170">
        <v>-7.19923655272319E-9</v>
      </c>
      <c r="AC66" s="170">
        <v>-8.6315588477361224E-9</v>
      </c>
      <c r="AD66" s="170">
        <v>-1.0046729623243355E-8</v>
      </c>
      <c r="AE66" s="170">
        <v>-1.1351993678431286E-8</v>
      </c>
      <c r="AF66" s="170">
        <v>-1.2945350856163843E-8</v>
      </c>
      <c r="AG66" s="170">
        <v>-1.5451923210731087E-8</v>
      </c>
      <c r="AH66" s="170">
        <v>-2.0714953830426442E-8</v>
      </c>
      <c r="AI66" s="170">
        <v>-3.2578653437403448E-8</v>
      </c>
      <c r="AJ66" s="170">
        <v>-5.9201427734357649E-8</v>
      </c>
      <c r="AK66" s="170">
        <v>-1.1413141452987387E-7</v>
      </c>
      <c r="AL66" s="170">
        <v>-2.0957157243445493E-7</v>
      </c>
      <c r="AM66" s="170">
        <v>-3.2016152955612882E-7</v>
      </c>
      <c r="AN66" s="170">
        <v>-3.5815343096556427E-7</v>
      </c>
      <c r="AO66" s="170">
        <v>-2.6439264814766619E-7</v>
      </c>
      <c r="AP66" s="170">
        <v>-1.223074632774297E-7</v>
      </c>
      <c r="AQ66" s="170">
        <v>-9.4912721294379966E-8</v>
      </c>
      <c r="AR66" s="170">
        <v>-6.8736172507550454E-6</v>
      </c>
      <c r="AS66" s="170">
        <v>6.9149787213339496E-6</v>
      </c>
      <c r="AT66" s="170">
        <v>-7.0789765071315382E-6</v>
      </c>
      <c r="AU66" s="170">
        <v>7.3325096767265743E-6</v>
      </c>
      <c r="AV66" s="170">
        <v>-7.7496868760009198E-6</v>
      </c>
      <c r="AW66" s="170">
        <v>8.2758976680976589E-6</v>
      </c>
      <c r="AX66" s="170">
        <v>-9.0942690115471941E-6</v>
      </c>
      <c r="AY66" s="170">
        <v>1.001798910015674E-5</v>
      </c>
      <c r="AZ66" s="170">
        <v>-1.1683126197780544E-5</v>
      </c>
      <c r="BA66" s="170">
        <v>1.3117356821027793E-5</v>
      </c>
      <c r="BB66" s="170">
        <v>-1.7294159415553872E-5</v>
      </c>
      <c r="BC66" s="170">
        <v>1.8561539480011737E-5</v>
      </c>
      <c r="BD66" s="170">
        <v>-3.3109680522557188E-5</v>
      </c>
      <c r="BE66" s="170">
        <v>2.7464573676700125E-5</v>
      </c>
      <c r="BF66" s="170">
        <v>-1.0161346082135986E-4</v>
      </c>
      <c r="BG66" s="170">
        <v>3.9044524062142397E-5</v>
      </c>
      <c r="BH66" s="170">
        <v>-1.0359201652952487E-3</v>
      </c>
      <c r="BI66" s="170">
        <v>2.6496654391877828E-3</v>
      </c>
      <c r="BJ66" s="170">
        <v>-1.0504719439319312E-3</v>
      </c>
      <c r="BK66" s="170">
        <v>5.1039671800977136E-5</v>
      </c>
      <c r="BL66" s="170">
        <v>-1.8744978881544429E-4</v>
      </c>
      <c r="BM66" s="170">
        <v>0</v>
      </c>
      <c r="BN66" s="170">
        <v>0</v>
      </c>
      <c r="BO66" s="170">
        <v>-1.1794686893644356E-8</v>
      </c>
      <c r="BP66" s="170">
        <v>-1.2039721217332178E-8</v>
      </c>
      <c r="BQ66" s="170">
        <v>-2.1449944122489678E-8</v>
      </c>
      <c r="BR66" s="170">
        <v>-2.7256785671843219E-8</v>
      </c>
      <c r="BS66" s="170">
        <v>-5.0224776604899311E-8</v>
      </c>
      <c r="BT66" s="170">
        <v>-8.621754676248935E-8</v>
      </c>
      <c r="BU66" s="170">
        <v>-1.8434788040239371E-7</v>
      </c>
      <c r="BV66" s="170">
        <v>-3.9767450397171997E-7</v>
      </c>
      <c r="BW66" s="170">
        <v>-9.2446816859682189E-7</v>
      </c>
      <c r="BX66" s="170">
        <v>-2.1492024835103775E-6</v>
      </c>
      <c r="BY66" s="170">
        <v>-5.0480802696102621E-6</v>
      </c>
      <c r="BZ66" s="170">
        <v>-1.1617603935329231E-5</v>
      </c>
      <c r="CA66" s="170">
        <v>-2.5652202901931033E-5</v>
      </c>
      <c r="CB66" s="170">
        <v>-5.1235959640356925E-5</v>
      </c>
      <c r="CC66" s="170">
        <v>-8.4447778142533251E-5</v>
      </c>
      <c r="CD66" s="170">
        <v>-1.0257000497283837E-4</v>
      </c>
      <c r="CE66" s="170">
        <v>-8.8518282902742907E-5</v>
      </c>
      <c r="CF66" s="170">
        <v>0</v>
      </c>
      <c r="CG66" s="170">
        <v>0</v>
      </c>
      <c r="JE66" s="5"/>
      <c r="JF66" s="5"/>
      <c r="JG66" s="5"/>
      <c r="JH66" s="5"/>
      <c r="JI66" s="5"/>
      <c r="JJ66" s="5"/>
      <c r="JK66" s="5"/>
      <c r="JL66" s="5"/>
    </row>
    <row r="67" spans="1:272">
      <c r="A67" s="185">
        <v>18</v>
      </c>
      <c r="B67" s="170">
        <v>0</v>
      </c>
      <c r="C67" s="170">
        <v>0</v>
      </c>
      <c r="D67" s="170">
        <v>-1.9164381243322103E-8</v>
      </c>
      <c r="E67" s="170">
        <v>1.6795701239775507E-8</v>
      </c>
      <c r="F67" s="170">
        <v>-1.5328191306200685E-8</v>
      </c>
      <c r="G67" s="170">
        <v>1.2620756075891617E-8</v>
      </c>
      <c r="H67" s="170">
        <v>-1.1394087726942999E-8</v>
      </c>
      <c r="I67" s="170">
        <v>8.2669914178292803E-9</v>
      </c>
      <c r="J67" s="170">
        <v>-7.3136530175515752E-9</v>
      </c>
      <c r="K67" s="170">
        <v>3.4531486495124132E-9</v>
      </c>
      <c r="L67" s="170">
        <v>-2.9891239192376859E-9</v>
      </c>
      <c r="M67" s="170">
        <v>-2.784877122065374E-9</v>
      </c>
      <c r="N67" s="170">
        <v>8.4943099559575783E-10</v>
      </c>
      <c r="O67" s="170">
        <v>-1.411396383876457E-8</v>
      </c>
      <c r="P67" s="170">
        <v>-6.2561560401654917E-10</v>
      </c>
      <c r="Q67" s="170">
        <v>-4.4333643283741539E-8</v>
      </c>
      <c r="R67" s="170">
        <v>-2.5883419052519569E-8</v>
      </c>
      <c r="S67" s="170">
        <v>-1.4169873974947046E-7</v>
      </c>
      <c r="T67" s="170">
        <v>-9.5084813063771434E-8</v>
      </c>
      <c r="U67" s="170">
        <v>6.9499915030909651E-8</v>
      </c>
      <c r="V67" s="170">
        <v>-7.2590054293188253E-8</v>
      </c>
      <c r="W67" s="170">
        <v>-1.0221754232904684E-9</v>
      </c>
      <c r="X67" s="170">
        <v>-1.2802187018755534E-9</v>
      </c>
      <c r="Y67" s="170">
        <v>-2.5397302482525404E-9</v>
      </c>
      <c r="Z67" s="170">
        <v>-4.1590921589827313E-9</v>
      </c>
      <c r="AA67" s="170">
        <v>-5.5933177545125982E-9</v>
      </c>
      <c r="AB67" s="170">
        <v>-7.1860235536672414E-9</v>
      </c>
      <c r="AC67" s="170">
        <v>-8.5660761133922839E-9</v>
      </c>
      <c r="AD67" s="170">
        <v>-9.9199655481916809E-9</v>
      </c>
      <c r="AE67" s="170">
        <v>-1.0988439959955221E-8</v>
      </c>
      <c r="AF67" s="170">
        <v>-1.2108028618688284E-8</v>
      </c>
      <c r="AG67" s="170">
        <v>-1.3350318640303266E-8</v>
      </c>
      <c r="AH67" s="170">
        <v>-1.5778742581231562E-8</v>
      </c>
      <c r="AI67" s="170">
        <v>-2.0969381768381795E-8</v>
      </c>
      <c r="AJ67" s="170">
        <v>-3.3329903250069445E-8</v>
      </c>
      <c r="AK67" s="170">
        <v>-6.070242005455019E-8</v>
      </c>
      <c r="AL67" s="170">
        <v>-1.1727794933994659E-7</v>
      </c>
      <c r="AM67" s="170">
        <v>-2.1272771611102003E-7</v>
      </c>
      <c r="AN67" s="170">
        <v>-3.2222357573854299E-7</v>
      </c>
      <c r="AO67" s="170">
        <v>-3.4413015493933172E-7</v>
      </c>
      <c r="AP67" s="170">
        <v>-2.1764936473258711E-7</v>
      </c>
      <c r="AQ67" s="170">
        <v>-1.9025592976567142E-7</v>
      </c>
      <c r="AR67" s="170">
        <v>6.6539853219149529E-6</v>
      </c>
      <c r="AS67" s="170">
        <v>-6.7067422299058664E-6</v>
      </c>
      <c r="AT67" s="170">
        <v>6.8337836153587338E-6</v>
      </c>
      <c r="AU67" s="170">
        <v>-7.0809422259124591E-6</v>
      </c>
      <c r="AV67" s="170">
        <v>7.4138317710190407E-6</v>
      </c>
      <c r="AW67" s="170">
        <v>-7.9193294506442283E-6</v>
      </c>
      <c r="AX67" s="170">
        <v>8.537110771899733E-6</v>
      </c>
      <c r="AY67" s="170">
        <v>-9.4674878942375494E-6</v>
      </c>
      <c r="AZ67" s="170">
        <v>1.0517428904160163E-5</v>
      </c>
      <c r="BA67" s="170">
        <v>-1.2351818352632993E-5</v>
      </c>
      <c r="BB67" s="170">
        <v>1.3980991333694697E-5</v>
      </c>
      <c r="BC67" s="170">
        <v>-1.8468505965208255E-5</v>
      </c>
      <c r="BD67" s="170">
        <v>2.0044230391922994E-5</v>
      </c>
      <c r="BE67" s="170">
        <v>-3.5324501036043312E-5</v>
      </c>
      <c r="BF67" s="170">
        <v>3.0065579156379539E-5</v>
      </c>
      <c r="BG67" s="170">
        <v>-1.0655323372435558E-4</v>
      </c>
      <c r="BH67" s="170">
        <v>4.3624032360123019E-5</v>
      </c>
      <c r="BI67" s="170">
        <v>-1.0505181725859775E-3</v>
      </c>
      <c r="BJ67" s="170">
        <v>2.6569660734008082E-3</v>
      </c>
      <c r="BK67" s="170">
        <v>-1.1167155587407866E-3</v>
      </c>
      <c r="BL67" s="170">
        <v>6.0015775270429154E-5</v>
      </c>
      <c r="BM67" s="170">
        <v>0</v>
      </c>
      <c r="BN67" s="170">
        <v>0</v>
      </c>
      <c r="BO67" s="170">
        <v>-7.8744972813988351E-9</v>
      </c>
      <c r="BP67" s="170">
        <v>-1.4437047798159196E-8</v>
      </c>
      <c r="BQ67" s="170">
        <v>-1.5005369664225194E-8</v>
      </c>
      <c r="BR67" s="170">
        <v>-2.4665831419292942E-8</v>
      </c>
      <c r="BS67" s="170">
        <v>-3.033004690805139E-8</v>
      </c>
      <c r="BT67" s="170">
        <v>-5.3457443862042681E-8</v>
      </c>
      <c r="BU67" s="170">
        <v>-8.9618324764145201E-8</v>
      </c>
      <c r="BV67" s="170">
        <v>-1.8964895916738778E-7</v>
      </c>
      <c r="BW67" s="170">
        <v>-4.0738128676845687E-7</v>
      </c>
      <c r="BX67" s="170">
        <v>-9.4703297595514767E-7</v>
      </c>
      <c r="BY67" s="170">
        <v>-2.2018419614305586E-6</v>
      </c>
      <c r="BZ67" s="170">
        <v>-5.1757841584656148E-6</v>
      </c>
      <c r="CA67" s="170">
        <v>-1.1922499903502015E-5</v>
      </c>
      <c r="CB67" s="170">
        <v>-2.6383667399538966E-5</v>
      </c>
      <c r="CC67" s="170">
        <v>-5.2972317385566376E-5</v>
      </c>
      <c r="CD67" s="170">
        <v>-8.8538465414195842E-5</v>
      </c>
      <c r="CE67" s="170">
        <v>-1.1196105324190852E-4</v>
      </c>
      <c r="CF67" s="170">
        <v>0</v>
      </c>
      <c r="CG67" s="170">
        <v>0</v>
      </c>
      <c r="JE67" s="5"/>
      <c r="JF67" s="5"/>
      <c r="JG67" s="5"/>
      <c r="JH67" s="5"/>
      <c r="JI67" s="5"/>
      <c r="JJ67" s="5"/>
      <c r="JK67" s="5"/>
      <c r="JL67" s="5"/>
    </row>
    <row r="68" spans="1:272">
      <c r="A68" s="185">
        <v>19</v>
      </c>
      <c r="B68" s="170">
        <v>0</v>
      </c>
      <c r="C68" s="170">
        <v>0</v>
      </c>
      <c r="D68" s="170">
        <v>1.7830056887610735E-8</v>
      </c>
      <c r="E68" s="170">
        <v>-1.6274146037469539E-8</v>
      </c>
      <c r="F68" s="170">
        <v>1.370983222118281E-8</v>
      </c>
      <c r="G68" s="170">
        <v>-1.2316470836016966E-8</v>
      </c>
      <c r="H68" s="170">
        <v>9.3721554494858347E-9</v>
      </c>
      <c r="I68" s="170">
        <v>-8.2172508762554585E-9</v>
      </c>
      <c r="J68" s="170">
        <v>4.7460128213133994E-9</v>
      </c>
      <c r="K68" s="170">
        <v>-3.8361312801440316E-9</v>
      </c>
      <c r="L68" s="170">
        <v>-5.4481915023176311E-10</v>
      </c>
      <c r="M68" s="170">
        <v>8.7587374704018166E-10</v>
      </c>
      <c r="N68" s="170">
        <v>-7.6279516128003867E-9</v>
      </c>
      <c r="O68" s="170">
        <v>4.7680870077269568E-9</v>
      </c>
      <c r="P68" s="170">
        <v>-2.0556802573970767E-8</v>
      </c>
      <c r="Q68" s="170">
        <v>1.489471305499726E-9</v>
      </c>
      <c r="R68" s="170">
        <v>-5.2631090314420376E-8</v>
      </c>
      <c r="S68" s="170">
        <v>-3.0828079899484283E-8</v>
      </c>
      <c r="T68" s="170">
        <v>-1.3017155296953358E-7</v>
      </c>
      <c r="U68" s="170">
        <v>-1.1652006466368378E-7</v>
      </c>
      <c r="V68" s="170">
        <v>3.3102184939354489E-8</v>
      </c>
      <c r="W68" s="170">
        <v>-1.0202188921958327E-9</v>
      </c>
      <c r="X68" s="170">
        <v>-1.2813762423324047E-9</v>
      </c>
      <c r="Y68" s="170">
        <v>-2.5414197787235325E-9</v>
      </c>
      <c r="Z68" s="170">
        <v>-4.1534006230239068E-9</v>
      </c>
      <c r="AA68" s="170">
        <v>-5.5962988314063689E-9</v>
      </c>
      <c r="AB68" s="170">
        <v>-7.1688151479510002E-9</v>
      </c>
      <c r="AC68" s="170">
        <v>-8.5536686513470267E-9</v>
      </c>
      <c r="AD68" s="170">
        <v>-9.8496609448707944E-9</v>
      </c>
      <c r="AE68" s="170">
        <v>-1.0860412675916772E-8</v>
      </c>
      <c r="AF68" s="170">
        <v>-1.1736298076200767E-8</v>
      </c>
      <c r="AG68" s="170">
        <v>-1.251448751255914E-8</v>
      </c>
      <c r="AH68" s="170">
        <v>-1.3689951715778885E-8</v>
      </c>
      <c r="AI68" s="170">
        <v>-1.6139782267420412E-8</v>
      </c>
      <c r="AJ68" s="170">
        <v>-2.2081218432547983E-8</v>
      </c>
      <c r="AK68" s="170">
        <v>-3.6096834125653224E-8</v>
      </c>
      <c r="AL68" s="170">
        <v>-6.7526475384377405E-8</v>
      </c>
      <c r="AM68" s="170">
        <v>-1.3097715870765795E-7</v>
      </c>
      <c r="AN68" s="170">
        <v>-2.3833801158118132E-7</v>
      </c>
      <c r="AO68" s="170">
        <v>-3.4717693746137537E-7</v>
      </c>
      <c r="AP68" s="170">
        <v>-3.1012153108741472E-7</v>
      </c>
      <c r="AQ68" s="170">
        <v>-3.164013002660701E-7</v>
      </c>
      <c r="AR68" s="170">
        <v>-6.5392530600972569E-6</v>
      </c>
      <c r="AS68" s="170">
        <v>6.5724458935690896E-6</v>
      </c>
      <c r="AT68" s="170">
        <v>-6.7082317939647113E-6</v>
      </c>
      <c r="AU68" s="170">
        <v>6.9151902866648963E-6</v>
      </c>
      <c r="AV68" s="170">
        <v>-7.2504006824416682E-6</v>
      </c>
      <c r="AW68" s="170">
        <v>7.6748794558426111E-6</v>
      </c>
      <c r="AX68" s="170">
        <v>-8.2925760444186892E-6</v>
      </c>
      <c r="AY68" s="170">
        <v>9.0361930449865543E-6</v>
      </c>
      <c r="AZ68" s="170">
        <v>-1.0136299554251381E-5</v>
      </c>
      <c r="BA68" s="170">
        <v>1.1380638636390463E-5</v>
      </c>
      <c r="BB68" s="170">
        <v>-1.3526271312473909E-5</v>
      </c>
      <c r="BC68" s="170">
        <v>1.5463380630059478E-5</v>
      </c>
      <c r="BD68" s="170">
        <v>-2.0683449576118072E-5</v>
      </c>
      <c r="BE68" s="170">
        <v>2.2645382722607205E-5</v>
      </c>
      <c r="BF68" s="170">
        <v>-4.0265818690433908E-5</v>
      </c>
      <c r="BG68" s="170">
        <v>3.4646029415161381E-5</v>
      </c>
      <c r="BH68" s="170">
        <v>-1.2118993367325306E-4</v>
      </c>
      <c r="BI68" s="170">
        <v>5.1041744733418375E-5</v>
      </c>
      <c r="BJ68" s="170">
        <v>-1.1167539430942178E-3</v>
      </c>
      <c r="BK68" s="170">
        <v>2.6658504760313055E-3</v>
      </c>
      <c r="BL68" s="170">
        <v>-2.0459526274244533E-3</v>
      </c>
      <c r="BM68" s="170">
        <v>0</v>
      </c>
      <c r="BN68" s="170">
        <v>0</v>
      </c>
      <c r="BO68" s="170">
        <v>-1.1026446842206963E-8</v>
      </c>
      <c r="BP68" s="170">
        <v>-1.0538185555966242E-8</v>
      </c>
      <c r="BQ68" s="170">
        <v>-1.7535334498790914E-8</v>
      </c>
      <c r="BR68" s="170">
        <v>-1.8289890371969289E-8</v>
      </c>
      <c r="BS68" s="170">
        <v>-2.8283249361289535E-8</v>
      </c>
      <c r="BT68" s="170">
        <v>-3.431609340227042E-8</v>
      </c>
      <c r="BU68" s="170">
        <v>-5.9401029452807763E-8</v>
      </c>
      <c r="BV68" s="170">
        <v>-1.0003427049434739E-7</v>
      </c>
      <c r="BW68" s="170">
        <v>-2.1286340101082743E-7</v>
      </c>
      <c r="BX68" s="170">
        <v>-4.6063855075897133E-7</v>
      </c>
      <c r="BY68" s="170">
        <v>-1.0752313796678379E-6</v>
      </c>
      <c r="BZ68" s="170">
        <v>-2.5073236147900658E-6</v>
      </c>
      <c r="CA68" s="170">
        <v>-5.908210743282417E-6</v>
      </c>
      <c r="CB68" s="170">
        <v>-1.3661962849073494E-5</v>
      </c>
      <c r="CC68" s="170">
        <v>-3.0481161222369149E-5</v>
      </c>
      <c r="CD68" s="170">
        <v>-6.2380185611494974E-5</v>
      </c>
      <c r="CE68" s="170">
        <v>-1.0898937079815619E-4</v>
      </c>
      <c r="CF68" s="170">
        <v>0</v>
      </c>
      <c r="CG68" s="170">
        <v>0</v>
      </c>
      <c r="JE68" s="5"/>
      <c r="JF68" s="5"/>
      <c r="JG68" s="5"/>
      <c r="JH68" s="5"/>
      <c r="JI68" s="5"/>
      <c r="JJ68" s="5"/>
      <c r="JK68" s="5"/>
      <c r="JL68" s="5"/>
    </row>
    <row r="69" spans="1:272">
      <c r="A69" s="185">
        <v>20</v>
      </c>
      <c r="B69" s="170">
        <v>0</v>
      </c>
      <c r="C69" s="170">
        <v>0</v>
      </c>
      <c r="D69" s="170">
        <v>-9.0079320616468612E-9</v>
      </c>
      <c r="E69" s="170">
        <v>7.6091521974695265E-9</v>
      </c>
      <c r="F69" s="170">
        <v>-7.127137039957061E-9</v>
      </c>
      <c r="G69" s="170">
        <v>5.4095034704203313E-9</v>
      </c>
      <c r="H69" s="170">
        <v>-5.1797561151450359E-9</v>
      </c>
      <c r="I69" s="170">
        <v>3.0809780143938948E-9</v>
      </c>
      <c r="J69" s="170">
        <v>-3.1391966258814414E-9</v>
      </c>
      <c r="K69" s="170">
        <v>5.3578993032799796E-10</v>
      </c>
      <c r="L69" s="170">
        <v>-9.0488084249897374E-10</v>
      </c>
      <c r="M69" s="170">
        <v>-2.4699779458861566E-9</v>
      </c>
      <c r="N69" s="170">
        <v>1.4527845675609284E-9</v>
      </c>
      <c r="O69" s="170">
        <v>-6.7333220049549722E-9</v>
      </c>
      <c r="P69" s="170">
        <v>2.7722380645520464E-9</v>
      </c>
      <c r="Q69" s="170">
        <v>-1.5048883567586022E-8</v>
      </c>
      <c r="R69" s="170">
        <v>-2.1654893576226244E-9</v>
      </c>
      <c r="S69" s="170">
        <v>-3.4642316182204657E-8</v>
      </c>
      <c r="T69" s="170">
        <v>-2.8832774180042919E-8</v>
      </c>
      <c r="U69" s="170">
        <v>-5.3332639246748644E-8</v>
      </c>
      <c r="V69" s="170">
        <v>-8.7448430495642098E-8</v>
      </c>
      <c r="W69" s="170">
        <v>-1.0214199027121858E-9</v>
      </c>
      <c r="X69" s="170">
        <v>-1.280477183876141E-9</v>
      </c>
      <c r="Y69" s="170">
        <v>-2.5394248485451624E-9</v>
      </c>
      <c r="Z69" s="170">
        <v>-4.1560244703811476E-9</v>
      </c>
      <c r="AA69" s="170">
        <v>-5.5892779727757925E-9</v>
      </c>
      <c r="AB69" s="170">
        <v>-7.169452372184849E-9</v>
      </c>
      <c r="AC69" s="170">
        <v>-8.5313763532554078E-9</v>
      </c>
      <c r="AD69" s="170">
        <v>-9.8226872714267556E-9</v>
      </c>
      <c r="AE69" s="170">
        <v>-1.0758266609282639E-8</v>
      </c>
      <c r="AF69" s="170">
        <v>-1.1526816225549722E-8</v>
      </c>
      <c r="AG69" s="170">
        <v>-1.1954853907691173E-8</v>
      </c>
      <c r="AH69" s="170">
        <v>-1.2401468250587825E-8</v>
      </c>
      <c r="AI69" s="170">
        <v>-1.3004328443253771E-8</v>
      </c>
      <c r="AJ69" s="170">
        <v>-1.4816226270395407E-8</v>
      </c>
      <c r="AK69" s="170">
        <v>-1.9352615055197254E-8</v>
      </c>
      <c r="AL69" s="170">
        <v>-3.064065454658449E-8</v>
      </c>
      <c r="AM69" s="170">
        <v>-5.5121778146248839E-8</v>
      </c>
      <c r="AN69" s="170">
        <v>-1.0279647438195999E-7</v>
      </c>
      <c r="AO69" s="170">
        <v>-1.6688935986826561E-7</v>
      </c>
      <c r="AP69" s="170">
        <v>-1.7450717806247564E-7</v>
      </c>
      <c r="AQ69" s="170">
        <v>-1.922730648798855E-7</v>
      </c>
      <c r="AR69" s="170">
        <v>3.2436200463515897E-6</v>
      </c>
      <c r="AS69" s="170">
        <v>-3.2718303522694697E-6</v>
      </c>
      <c r="AT69" s="170">
        <v>3.3246704950832637E-6</v>
      </c>
      <c r="AU69" s="170">
        <v>-3.4415515461436123E-6</v>
      </c>
      <c r="AV69" s="170">
        <v>3.584643058991334E-6</v>
      </c>
      <c r="AW69" s="170">
        <v>-3.8158884967411428E-6</v>
      </c>
      <c r="AX69" s="170">
        <v>4.082157414044927E-6</v>
      </c>
      <c r="AY69" s="170">
        <v>-4.485972968387577E-6</v>
      </c>
      <c r="AZ69" s="170">
        <v>4.9438733654015555E-6</v>
      </c>
      <c r="BA69" s="170">
        <v>-5.6613718458434068E-6</v>
      </c>
      <c r="BB69" s="170">
        <v>6.4252980604080406E-6</v>
      </c>
      <c r="BC69" s="170">
        <v>-7.87670512834844E-6</v>
      </c>
      <c r="BD69" s="170">
        <v>9.0263668931365652E-6</v>
      </c>
      <c r="BE69" s="170">
        <v>-1.2818138249950875E-5</v>
      </c>
      <c r="BF69" s="170">
        <v>1.3608007709397302E-5</v>
      </c>
      <c r="BG69" s="170">
        <v>-2.74574009414246E-5</v>
      </c>
      <c r="BH69" s="170">
        <v>2.1028320330624953E-5</v>
      </c>
      <c r="BI69" s="170">
        <v>-9.3737911280292817E-5</v>
      </c>
      <c r="BJ69" s="170">
        <v>3.000547431520892E-5</v>
      </c>
      <c r="BK69" s="170">
        <v>-1.0229924723894925E-3</v>
      </c>
      <c r="BL69" s="170">
        <v>2.6358034315317499E-3</v>
      </c>
      <c r="BM69" s="170">
        <v>0</v>
      </c>
      <c r="BN69" s="170">
        <v>0</v>
      </c>
      <c r="BO69" s="170">
        <v>-8.4336530761429612E-9</v>
      </c>
      <c r="BP69" s="170">
        <v>-1.2829710176103334E-8</v>
      </c>
      <c r="BQ69" s="170">
        <v>-1.4242521293260793E-8</v>
      </c>
      <c r="BR69" s="170">
        <v>-1.960229372628665E-8</v>
      </c>
      <c r="BS69" s="170">
        <v>-2.1674870071159071E-8</v>
      </c>
      <c r="BT69" s="170">
        <v>-2.8981355687382355E-8</v>
      </c>
      <c r="BU69" s="170">
        <v>-3.5198790395985099E-8</v>
      </c>
      <c r="BV69" s="170">
        <v>-5.4783908708015312E-8</v>
      </c>
      <c r="BW69" s="170">
        <v>-9.0339027915890814E-8</v>
      </c>
      <c r="BX69" s="170">
        <v>-1.8410915086215673E-7</v>
      </c>
      <c r="BY69" s="170">
        <v>-3.9613578254330758E-7</v>
      </c>
      <c r="BZ69" s="170">
        <v>-9.1618248843727379E-7</v>
      </c>
      <c r="CA69" s="170">
        <v>-2.1348249083495832E-6</v>
      </c>
      <c r="CB69" s="170">
        <v>-5.0137559417713848E-6</v>
      </c>
      <c r="CC69" s="170">
        <v>-1.1546122840021843E-5</v>
      </c>
      <c r="CD69" s="170">
        <v>-2.5482566644303627E-5</v>
      </c>
      <c r="CE69" s="170">
        <v>-5.0839950493513187E-5</v>
      </c>
      <c r="CF69" s="170">
        <v>0</v>
      </c>
      <c r="CG69" s="170">
        <v>0</v>
      </c>
      <c r="JE69" s="5"/>
      <c r="JF69" s="5"/>
      <c r="JG69" s="5"/>
      <c r="JH69" s="5"/>
      <c r="JI69" s="5"/>
      <c r="JJ69" s="5"/>
      <c r="JK69" s="5"/>
      <c r="JL69" s="5"/>
    </row>
    <row r="70" spans="1:272">
      <c r="A70" s="185">
        <v>0</v>
      </c>
      <c r="B70" s="170">
        <v>0</v>
      </c>
      <c r="C70" s="170">
        <v>0</v>
      </c>
      <c r="D70" s="170">
        <v>8.4151615625535848E-8</v>
      </c>
      <c r="E70" s="170">
        <v>3.0750976314193135E-8</v>
      </c>
      <c r="F70" s="170">
        <v>8.2953869956783156E-9</v>
      </c>
      <c r="G70" s="170">
        <v>9.7356590523110169E-10</v>
      </c>
      <c r="H70" s="170">
        <v>-8.7149063466567954E-10</v>
      </c>
      <c r="I70" s="170">
        <v>-1.1107759850668064E-9</v>
      </c>
      <c r="J70" s="170">
        <v>-1.0255242325201981E-9</v>
      </c>
      <c r="K70" s="170">
        <v>-9.4824330624820082E-10</v>
      </c>
      <c r="L70" s="170">
        <v>-9.2376953172281309E-10</v>
      </c>
      <c r="M70" s="170">
        <v>-9.3978880382344649E-10</v>
      </c>
      <c r="N70" s="170">
        <v>-9.6254661402683697E-10</v>
      </c>
      <c r="O70" s="170">
        <v>-9.8279389744010935E-10</v>
      </c>
      <c r="P70" s="170">
        <v>-9.8117170073432872E-10</v>
      </c>
      <c r="Q70" s="170">
        <v>-9.6317147434352439E-10</v>
      </c>
      <c r="R70" s="170">
        <v>-9.2345678361117087E-10</v>
      </c>
      <c r="S70" s="170">
        <v>-8.7772684160193246E-10</v>
      </c>
      <c r="T70" s="170">
        <v>-8.3151029173615947E-10</v>
      </c>
      <c r="U70" s="170">
        <v>-8.0136961998179216E-10</v>
      </c>
      <c r="V70" s="170">
        <v>-7.7584066662052297E-10</v>
      </c>
      <c r="W70" s="170">
        <v>-1.3375633937659365E-6</v>
      </c>
      <c r="X70" s="170">
        <v>-2.0798370650153703E-7</v>
      </c>
      <c r="Y70" s="170">
        <v>4.3137775578609877E-9</v>
      </c>
      <c r="Z70" s="170">
        <v>-1.8956543192098392E-7</v>
      </c>
      <c r="AA70" s="170">
        <v>3.5799590487417206E-8</v>
      </c>
      <c r="AB70" s="170">
        <v>-8.5395900764467577E-8</v>
      </c>
      <c r="AC70" s="170">
        <v>3.1738405611245156E-8</v>
      </c>
      <c r="AD70" s="170">
        <v>-5.4057874645554633E-8</v>
      </c>
      <c r="AE70" s="170">
        <v>2.2022606037868313E-8</v>
      </c>
      <c r="AF70" s="170">
        <v>-4.2183230697623683E-8</v>
      </c>
      <c r="AG70" s="170">
        <v>1.4520382491385898E-8</v>
      </c>
      <c r="AH70" s="170">
        <v>-3.5532325582512781E-8</v>
      </c>
      <c r="AI70" s="170">
        <v>1.0133717060331969E-8</v>
      </c>
      <c r="AJ70" s="170">
        <v>-3.0128680407518769E-8</v>
      </c>
      <c r="AK70" s="170">
        <v>8.1573870417086294E-9</v>
      </c>
      <c r="AL70" s="170">
        <v>-2.482442835595951E-8</v>
      </c>
      <c r="AM70" s="170">
        <v>7.6015886191620049E-9</v>
      </c>
      <c r="AN70" s="170">
        <v>-1.9072120885192667E-8</v>
      </c>
      <c r="AO70" s="170">
        <v>7.0945384730007637E-9</v>
      </c>
      <c r="AP70" s="170">
        <v>-9.6025282806793408E-9</v>
      </c>
      <c r="AQ70" s="170">
        <v>4.94729434695018E-9</v>
      </c>
      <c r="AR70" s="170">
        <v>-1.0021073191121675E-4</v>
      </c>
      <c r="AS70" s="170">
        <v>-8.3339436235028145E-5</v>
      </c>
      <c r="AT70" s="170">
        <v>-5.0730076622669673E-5</v>
      </c>
      <c r="AU70" s="170">
        <v>-2.5420813899281708E-5</v>
      </c>
      <c r="AV70" s="170">
        <v>-1.1512416455837412E-5</v>
      </c>
      <c r="AW70" s="170">
        <v>-4.9923734496927251E-6</v>
      </c>
      <c r="AX70" s="170">
        <v>-2.1181634562413441E-6</v>
      </c>
      <c r="AY70" s="170">
        <v>-9.0094969921291878E-7</v>
      </c>
      <c r="AZ70" s="170">
        <v>-3.812075302188452E-7</v>
      </c>
      <c r="BA70" s="170">
        <v>-1.6919352356222777E-7</v>
      </c>
      <c r="BB70" s="170">
        <v>-7.5602324847250769E-8</v>
      </c>
      <c r="BC70" s="170">
        <v>-4.0521398209290602E-8</v>
      </c>
      <c r="BD70" s="170">
        <v>-2.1831319692135342E-8</v>
      </c>
      <c r="BE70" s="170">
        <v>-1.6894897250820237E-8</v>
      </c>
      <c r="BF70" s="170">
        <v>-1.1254563178932143E-8</v>
      </c>
      <c r="BG70" s="170">
        <v>-1.1083574657531889E-8</v>
      </c>
      <c r="BH70" s="170">
        <v>-7.7652091586141795E-9</v>
      </c>
      <c r="BI70" s="170">
        <v>-8.2933961314499453E-9</v>
      </c>
      <c r="BJ70" s="170">
        <v>-5.6752051762950373E-9</v>
      </c>
      <c r="BK70" s="170">
        <v>-6.6807159331871074E-9</v>
      </c>
      <c r="BL70" s="170">
        <v>-4.8417451572682494E-9</v>
      </c>
      <c r="BM70" s="170">
        <v>3.3489324667266353E-4</v>
      </c>
      <c r="BN70" s="170">
        <v>0</v>
      </c>
      <c r="BO70" s="170">
        <v>3.0007706184610841E-5</v>
      </c>
      <c r="BP70" s="170">
        <v>-9.3780051735709507E-5</v>
      </c>
      <c r="BQ70" s="170">
        <v>2.1032914608406166E-5</v>
      </c>
      <c r="BR70" s="170">
        <v>-2.7484299718246427E-5</v>
      </c>
      <c r="BS70" s="170">
        <v>1.3608272924292928E-5</v>
      </c>
      <c r="BT70" s="170">
        <v>-1.2841964422708094E-5</v>
      </c>
      <c r="BU70" s="170">
        <v>9.0224366712514967E-6</v>
      </c>
      <c r="BV70" s="170">
        <v>-7.9002172583186969E-6</v>
      </c>
      <c r="BW70" s="170">
        <v>6.4191145516392033E-6</v>
      </c>
      <c r="BX70" s="170">
        <v>-5.6842917289244962E-6</v>
      </c>
      <c r="BY70" s="170">
        <v>4.937417248884528E-6</v>
      </c>
      <c r="BZ70" s="170">
        <v>-4.5074198265404426E-6</v>
      </c>
      <c r="CA70" s="170">
        <v>4.0769193165492772E-6</v>
      </c>
      <c r="CB70" s="170">
        <v>-3.8350577535169428E-6</v>
      </c>
      <c r="CC70" s="170">
        <v>3.581588339799823E-6</v>
      </c>
      <c r="CD70" s="170">
        <v>-3.4577034167080582E-6</v>
      </c>
      <c r="CE70" s="170">
        <v>3.3240557317225671E-6</v>
      </c>
      <c r="CF70" s="170">
        <v>0</v>
      </c>
      <c r="CG70" s="170">
        <v>0</v>
      </c>
      <c r="JE70" s="5"/>
      <c r="JF70" s="5"/>
      <c r="JG70" s="5"/>
      <c r="JH70" s="5"/>
      <c r="JI70" s="5"/>
      <c r="JJ70" s="5"/>
      <c r="JK70" s="5"/>
      <c r="JL70" s="5"/>
    </row>
    <row r="71" spans="1:272">
      <c r="A71" s="185">
        <v>1</v>
      </c>
      <c r="B71" s="170">
        <v>0</v>
      </c>
      <c r="C71" s="170">
        <v>0</v>
      </c>
      <c r="D71" s="170">
        <v>2.0222115275193319E-7</v>
      </c>
      <c r="E71" s="170">
        <v>8.9313501185323918E-8</v>
      </c>
      <c r="F71" s="170">
        <v>2.9486880479297133E-8</v>
      </c>
      <c r="G71" s="170">
        <v>6.5325856497587618E-9</v>
      </c>
      <c r="H71" s="170">
        <v>-2.0108510496435615E-10</v>
      </c>
      <c r="I71" s="170">
        <v>-1.5423414385793343E-9</v>
      </c>
      <c r="J71" s="170">
        <v>-1.4851494592876553E-9</v>
      </c>
      <c r="K71" s="170">
        <v>-1.2448982082804348E-9</v>
      </c>
      <c r="L71" s="170">
        <v>-1.0901760175359329E-9</v>
      </c>
      <c r="M71" s="170">
        <v>-1.0192588281346366E-9</v>
      </c>
      <c r="N71" s="170">
        <v>-1.0048173807748463E-9</v>
      </c>
      <c r="O71" s="170">
        <v>-9.9760884705441509E-10</v>
      </c>
      <c r="P71" s="170">
        <v>-9.9195987143831901E-10</v>
      </c>
      <c r="Q71" s="170">
        <v>-9.6395663100543321E-10</v>
      </c>
      <c r="R71" s="170">
        <v>-9.2717323263469839E-10</v>
      </c>
      <c r="S71" s="170">
        <v>-8.7641001561340368E-10</v>
      </c>
      <c r="T71" s="170">
        <v>-8.3334244422144104E-10</v>
      </c>
      <c r="U71" s="170">
        <v>-8.0016051338222764E-10</v>
      </c>
      <c r="V71" s="170">
        <v>-7.7717018232811895E-10</v>
      </c>
      <c r="W71" s="170">
        <v>3.4563348391458736E-7</v>
      </c>
      <c r="X71" s="170">
        <v>-1.819220560956049E-6</v>
      </c>
      <c r="Y71" s="170">
        <v>-1.1732077370503142E-6</v>
      </c>
      <c r="Z71" s="170">
        <v>4.3261911760775852E-8</v>
      </c>
      <c r="AA71" s="170">
        <v>-2.8024026448649827E-7</v>
      </c>
      <c r="AB71" s="170">
        <v>7.1794021111102464E-8</v>
      </c>
      <c r="AC71" s="170">
        <v>-1.2927611731353544E-7</v>
      </c>
      <c r="AD71" s="170">
        <v>6.0794491479079654E-8</v>
      </c>
      <c r="AE71" s="170">
        <v>-8.3519832666592982E-8</v>
      </c>
      <c r="AF71" s="170">
        <v>4.5508127320773254E-8</v>
      </c>
      <c r="AG71" s="170">
        <v>-6.442915873186216E-8</v>
      </c>
      <c r="AH71" s="170">
        <v>3.4223949606683937E-8</v>
      </c>
      <c r="AI71" s="170">
        <v>-5.3055526514881467E-8</v>
      </c>
      <c r="AJ71" s="170">
        <v>2.7145081236122794E-8</v>
      </c>
      <c r="AK71" s="170">
        <v>-4.4084131708639898E-8</v>
      </c>
      <c r="AL71" s="170">
        <v>2.287166955469886E-8</v>
      </c>
      <c r="AM71" s="170">
        <v>-3.5609431550328463E-8</v>
      </c>
      <c r="AN71" s="170">
        <v>1.9583304280089432E-8</v>
      </c>
      <c r="AO71" s="170">
        <v>-2.5090799718478924E-8</v>
      </c>
      <c r="AP71" s="170">
        <v>1.1252183326898048E-8</v>
      </c>
      <c r="AQ71" s="170">
        <v>-1.4339128970860344E-8</v>
      </c>
      <c r="AR71" s="170">
        <v>-1.6667157355646558E-4</v>
      </c>
      <c r="AS71" s="170">
        <v>-1.5093077609104469E-4</v>
      </c>
      <c r="AT71" s="170">
        <v>-1.0876185330913984E-4</v>
      </c>
      <c r="AU71" s="170">
        <v>-6.2241676632814573E-5</v>
      </c>
      <c r="AV71" s="170">
        <v>-3.0408990533490264E-5</v>
      </c>
      <c r="AW71" s="170">
        <v>-1.3623729800544515E-5</v>
      </c>
      <c r="AX71" s="170">
        <v>-5.8846204011095613E-6</v>
      </c>
      <c r="AY71" s="170">
        <v>-2.4893662468998302E-6</v>
      </c>
      <c r="AZ71" s="170">
        <v>-1.0592321667831819E-6</v>
      </c>
      <c r="BA71" s="170">
        <v>-4.4532507103697446E-7</v>
      </c>
      <c r="BB71" s="170">
        <v>-1.9796762843496703E-7</v>
      </c>
      <c r="BC71" s="170">
        <v>-8.5719353550319091E-8</v>
      </c>
      <c r="BD71" s="170">
        <v>-4.6008737567983764E-8</v>
      </c>
      <c r="BE71" s="170">
        <v>-2.222493830070857E-8</v>
      </c>
      <c r="BF71" s="170">
        <v>-1.7857829000475704E-8</v>
      </c>
      <c r="BG71" s="170">
        <v>-9.7720765817390791E-9</v>
      </c>
      <c r="BH71" s="170">
        <v>-1.1056280104998627E-8</v>
      </c>
      <c r="BI71" s="170">
        <v>-6.0027826528647864E-9</v>
      </c>
      <c r="BJ71" s="170">
        <v>-8.267504943683065E-9</v>
      </c>
      <c r="BK71" s="170">
        <v>-4.2983653037400894E-9</v>
      </c>
      <c r="BL71" s="170">
        <v>-7.3017920297957154E-9</v>
      </c>
      <c r="BM71" s="170">
        <v>0</v>
      </c>
      <c r="BN71" s="170">
        <v>3.3489324667266353E-4</v>
      </c>
      <c r="BO71" s="170">
        <v>-1.1169746266100915E-3</v>
      </c>
      <c r="BP71" s="170">
        <v>5.1056706475779367E-5</v>
      </c>
      <c r="BQ71" s="170">
        <v>-1.2126176706258531E-4</v>
      </c>
      <c r="BR71" s="170">
        <v>3.4660403514679207E-5</v>
      </c>
      <c r="BS71" s="170">
        <v>-4.0308058513244923E-5</v>
      </c>
      <c r="BT71" s="170">
        <v>2.2653993946568474E-5</v>
      </c>
      <c r="BU71" s="170">
        <v>-2.0718413449035977E-5</v>
      </c>
      <c r="BV71" s="170">
        <v>1.5467395851123134E-5</v>
      </c>
      <c r="BW71" s="170">
        <v>-1.3558720365933101E-5</v>
      </c>
      <c r="BX71" s="170">
        <v>1.1382536424279945E-5</v>
      </c>
      <c r="BY71" s="170">
        <v>-1.0166778414556505E-5</v>
      </c>
      <c r="BZ71" s="170">
        <v>9.0381009922730556E-6</v>
      </c>
      <c r="CA71" s="170">
        <v>-8.3207044206292576E-6</v>
      </c>
      <c r="CB71" s="170">
        <v>7.6782407528525057E-6</v>
      </c>
      <c r="CC71" s="170">
        <v>-7.2755857261157559E-6</v>
      </c>
      <c r="CD71" s="170">
        <v>6.9206861802844463E-6</v>
      </c>
      <c r="CE71" s="170">
        <v>-6.729231523856767E-6</v>
      </c>
      <c r="CF71" s="170">
        <v>0</v>
      </c>
      <c r="CG71" s="170">
        <v>0</v>
      </c>
      <c r="JE71" s="5"/>
      <c r="JF71" s="5"/>
      <c r="JG71" s="5"/>
      <c r="JH71" s="5"/>
      <c r="JI71" s="5"/>
      <c r="JJ71" s="5"/>
      <c r="JK71" s="5"/>
      <c r="JL71" s="5"/>
    </row>
    <row r="72" spans="1:272">
      <c r="A72" s="185">
        <v>2</v>
      </c>
      <c r="B72" s="170">
        <v>0</v>
      </c>
      <c r="C72" s="170">
        <v>0</v>
      </c>
      <c r="D72" s="170">
        <v>3.1952806927277609E-7</v>
      </c>
      <c r="E72" s="170">
        <v>2.1875796087808633E-7</v>
      </c>
      <c r="F72" s="170">
        <v>1.075392526697929E-7</v>
      </c>
      <c r="G72" s="170">
        <v>4.1066549591716053E-8</v>
      </c>
      <c r="H72" s="170">
        <v>1.2676499869099304E-8</v>
      </c>
      <c r="I72" s="170">
        <v>2.8140005187273854E-9</v>
      </c>
      <c r="J72" s="170">
        <v>-1.475005926148971E-10</v>
      </c>
      <c r="K72" s="170">
        <v>-8.7213643544269733E-10</v>
      </c>
      <c r="L72" s="170">
        <v>-1.0073441581088979E-9</v>
      </c>
      <c r="M72" s="170">
        <v>-1.0114401275865243E-9</v>
      </c>
      <c r="N72" s="170">
        <v>-1.0088556782490422E-9</v>
      </c>
      <c r="O72" s="170">
        <v>-1.0044459855486685E-9</v>
      </c>
      <c r="P72" s="170">
        <v>-9.934800668661922E-10</v>
      </c>
      <c r="Q72" s="170">
        <v>-9.6684248575504565E-10</v>
      </c>
      <c r="R72" s="170">
        <v>-9.2684597358150842E-10</v>
      </c>
      <c r="S72" s="170">
        <v>-8.773169871598808E-10</v>
      </c>
      <c r="T72" s="170">
        <v>-8.3326041435243252E-10</v>
      </c>
      <c r="U72" s="170">
        <v>-8.0014056362857303E-10</v>
      </c>
      <c r="V72" s="170">
        <v>-7.7741574544656954E-10</v>
      </c>
      <c r="W72" s="170">
        <v>-1.4209224116404064E-7</v>
      </c>
      <c r="X72" s="170">
        <v>1.1095394757380608E-6</v>
      </c>
      <c r="Y72" s="170">
        <v>-6.7708808591398383E-8</v>
      </c>
      <c r="Z72" s="170">
        <v>-7.1411764923627628E-7</v>
      </c>
      <c r="AA72" s="170">
        <v>6.9919546858480096E-9</v>
      </c>
      <c r="AB72" s="170">
        <v>-1.8526103805985099E-7</v>
      </c>
      <c r="AC72" s="170">
        <v>3.8814125113575521E-8</v>
      </c>
      <c r="AD72" s="170">
        <v>-9.0939732645232403E-8</v>
      </c>
      <c r="AE72" s="170">
        <v>3.6313078444185117E-8</v>
      </c>
      <c r="AF72" s="170">
        <v>-6.174939127242432E-8</v>
      </c>
      <c r="AG72" s="170">
        <v>2.7932144672002384E-8</v>
      </c>
      <c r="AH72" s="170">
        <v>-4.8928741437773349E-8</v>
      </c>
      <c r="AI72" s="170">
        <v>2.1285660515792012E-8</v>
      </c>
      <c r="AJ72" s="170">
        <v>-4.0378661437752618E-8</v>
      </c>
      <c r="AK72" s="170">
        <v>1.7099590791347105E-8</v>
      </c>
      <c r="AL72" s="170">
        <v>-3.2745623543497132E-8</v>
      </c>
      <c r="AM72" s="170">
        <v>1.4311893264599816E-8</v>
      </c>
      <c r="AN72" s="170">
        <v>-2.4496462810559727E-8</v>
      </c>
      <c r="AO72" s="170">
        <v>1.0462475655778924E-8</v>
      </c>
      <c r="AP72" s="170">
        <v>-9.1493937683922587E-9</v>
      </c>
      <c r="AQ72" s="170">
        <v>3.991894087129104E-9</v>
      </c>
      <c r="AR72" s="170">
        <v>-1.0143768301142736E-4</v>
      </c>
      <c r="AS72" s="170">
        <v>-1.0874524177595866E-4</v>
      </c>
      <c r="AT72" s="170">
        <v>-1.1172560420927973E-4</v>
      </c>
      <c r="AU72" s="170">
        <v>-8.8343972550289764E-5</v>
      </c>
      <c r="AV72" s="170">
        <v>-5.2853395508075818E-5</v>
      </c>
      <c r="AW72" s="170">
        <v>-2.6320025151767783E-5</v>
      </c>
      <c r="AX72" s="170">
        <v>-1.1887536028847211E-5</v>
      </c>
      <c r="AY72" s="170">
        <v>-5.1530916874457586E-6</v>
      </c>
      <c r="AZ72" s="170">
        <v>-2.1839861608126353E-6</v>
      </c>
      <c r="BA72" s="170">
        <v>-9.309815759628171E-7</v>
      </c>
      <c r="BB72" s="170">
        <v>-3.9221557328060834E-7</v>
      </c>
      <c r="BC72" s="170">
        <v>-1.7522192418883493E-7</v>
      </c>
      <c r="BD72" s="170">
        <v>-7.6191543949891263E-8</v>
      </c>
      <c r="BE72" s="170">
        <v>-4.1347444580474725E-8</v>
      </c>
      <c r="BF72" s="170">
        <v>-1.9902415766332292E-8</v>
      </c>
      <c r="BG72" s="170">
        <v>-1.6143505376564054E-8</v>
      </c>
      <c r="BH72" s="170">
        <v>-8.5275537407763716E-9</v>
      </c>
      <c r="BI72" s="170">
        <v>-9.9000443668756486E-9</v>
      </c>
      <c r="BJ72" s="170">
        <v>-5.1161437475776938E-9</v>
      </c>
      <c r="BK72" s="170">
        <v>-7.6736199064760923E-9</v>
      </c>
      <c r="BL72" s="170">
        <v>-4.1032624920599327E-9</v>
      </c>
      <c r="BM72" s="170">
        <v>0</v>
      </c>
      <c r="BN72" s="170">
        <v>0</v>
      </c>
      <c r="BO72" s="170">
        <v>2.6573587434025772E-3</v>
      </c>
      <c r="BP72" s="170">
        <v>-1.0509384823956614E-3</v>
      </c>
      <c r="BQ72" s="170">
        <v>4.3641749938754093E-5</v>
      </c>
      <c r="BR72" s="170">
        <v>-1.0663234988671366E-4</v>
      </c>
      <c r="BS72" s="170">
        <v>3.0079066189984406E-5</v>
      </c>
      <c r="BT72" s="170">
        <v>-3.5368815989621762E-5</v>
      </c>
      <c r="BU72" s="170">
        <v>2.0051864202345544E-5</v>
      </c>
      <c r="BV72" s="170">
        <v>-1.8504488138412562E-5</v>
      </c>
      <c r="BW72" s="170">
        <v>1.398476701748841E-5</v>
      </c>
      <c r="BX72" s="170">
        <v>-1.2384476785637666E-5</v>
      </c>
      <c r="BY72" s="170">
        <v>1.051985415030034E-5</v>
      </c>
      <c r="BZ72" s="170">
        <v>-9.4975376975026225E-6</v>
      </c>
      <c r="CA72" s="170">
        <v>8.5401138714125633E-6</v>
      </c>
      <c r="CB72" s="170">
        <v>-7.9465444953755755E-6</v>
      </c>
      <c r="CC72" s="170">
        <v>7.4185984794983388E-6</v>
      </c>
      <c r="CD72" s="170">
        <v>-7.1047016862816566E-6</v>
      </c>
      <c r="CE72" s="170">
        <v>6.8402997909801067E-6</v>
      </c>
      <c r="CF72" s="170">
        <v>0</v>
      </c>
      <c r="CG72" s="170">
        <v>0</v>
      </c>
      <c r="JE72" s="5"/>
      <c r="JF72" s="5"/>
      <c r="JG72" s="5"/>
      <c r="JH72" s="5"/>
      <c r="JI72" s="5"/>
      <c r="JJ72" s="5"/>
      <c r="JK72" s="5"/>
      <c r="JL72" s="5"/>
    </row>
    <row r="73" spans="1:272">
      <c r="A73" s="185">
        <v>3</v>
      </c>
      <c r="B73" s="170">
        <v>0</v>
      </c>
      <c r="C73" s="170">
        <v>0</v>
      </c>
      <c r="D73" s="170">
        <v>3.0647046623922557E-7</v>
      </c>
      <c r="E73" s="170">
        <v>3.2073780641153719E-7</v>
      </c>
      <c r="F73" s="170">
        <v>2.3015561884834466E-7</v>
      </c>
      <c r="G73" s="170">
        <v>1.1679310723778245E-7</v>
      </c>
      <c r="H73" s="170">
        <v>4.6457697073223951E-8</v>
      </c>
      <c r="I73" s="170">
        <v>1.5431897787423717E-8</v>
      </c>
      <c r="J73" s="170">
        <v>4.1324972739204262E-9</v>
      </c>
      <c r="K73" s="170">
        <v>4.4291790775564347E-10</v>
      </c>
      <c r="L73" s="170">
        <v>-6.2911089742502893E-10</v>
      </c>
      <c r="M73" s="170">
        <v>-9.2667744807234116E-10</v>
      </c>
      <c r="N73" s="170">
        <v>-9.9226279840114353E-10</v>
      </c>
      <c r="O73" s="170">
        <v>-1.0086455741422138E-9</v>
      </c>
      <c r="P73" s="170">
        <v>-9.9477482283529786E-10</v>
      </c>
      <c r="Q73" s="170">
        <v>-9.7069733969110399E-10</v>
      </c>
      <c r="R73" s="170">
        <v>-9.2577600308041982E-10</v>
      </c>
      <c r="S73" s="170">
        <v>-8.8006473363467683E-10</v>
      </c>
      <c r="T73" s="170">
        <v>-8.3081741368955524E-10</v>
      </c>
      <c r="U73" s="170">
        <v>-8.0312808401589945E-10</v>
      </c>
      <c r="V73" s="170">
        <v>-7.7451825655712502E-10</v>
      </c>
      <c r="W73" s="170">
        <v>3.215787852213145E-7</v>
      </c>
      <c r="X73" s="170">
        <v>-1.3363870370760558E-7</v>
      </c>
      <c r="Y73" s="170">
        <v>6.6149633090632479E-7</v>
      </c>
      <c r="Z73" s="170">
        <v>-6.8124568969603701E-8</v>
      </c>
      <c r="AA73" s="170">
        <v>-5.2092795634693553E-7</v>
      </c>
      <c r="AB73" s="170">
        <v>-9.9240295357317453E-9</v>
      </c>
      <c r="AC73" s="170">
        <v>-1.4882831394511456E-7</v>
      </c>
      <c r="AD73" s="170">
        <v>2.2982634282459584E-8</v>
      </c>
      <c r="AE73" s="170">
        <v>-7.4228895937748017E-8</v>
      </c>
      <c r="AF73" s="170">
        <v>2.3984756181865889E-8</v>
      </c>
      <c r="AG73" s="170">
        <v>-5.0688422241798187E-8</v>
      </c>
      <c r="AH73" s="170">
        <v>1.8692244869996174E-8</v>
      </c>
      <c r="AI73" s="170">
        <v>-3.9895254127745455E-8</v>
      </c>
      <c r="AJ73" s="170">
        <v>1.4225988604415653E-8</v>
      </c>
      <c r="AK73" s="170">
        <v>-3.2105831945088187E-8</v>
      </c>
      <c r="AL73" s="170">
        <v>1.1316748378101936E-8</v>
      </c>
      <c r="AM73" s="170">
        <v>-2.4493603004165414E-8</v>
      </c>
      <c r="AN73" s="170">
        <v>8.7116957088994339E-9</v>
      </c>
      <c r="AO73" s="170">
        <v>-1.4305231950662385E-8</v>
      </c>
      <c r="AP73" s="170">
        <v>2.6794156103511534E-10</v>
      </c>
      <c r="AQ73" s="170">
        <v>-3.374052791087418E-9</v>
      </c>
      <c r="AR73" s="170">
        <v>-5.0817543172722131E-5</v>
      </c>
      <c r="AS73" s="170">
        <v>-6.2221246837171809E-5</v>
      </c>
      <c r="AT73" s="170">
        <v>-8.8329696219429372E-5</v>
      </c>
      <c r="AU73" s="170">
        <v>-1.0234524719501529E-4</v>
      </c>
      <c r="AV73" s="170">
        <v>-8.4263679713113447E-5</v>
      </c>
      <c r="AW73" s="170">
        <v>-5.1122911793961137E-5</v>
      </c>
      <c r="AX73" s="170">
        <v>-2.5591410559489173E-5</v>
      </c>
      <c r="AY73" s="170">
        <v>-1.1583540812518806E-5</v>
      </c>
      <c r="AZ73" s="170">
        <v>-5.025562088358236E-6</v>
      </c>
      <c r="BA73" s="170">
        <v>-2.1313361338461011E-6</v>
      </c>
      <c r="BB73" s="170">
        <v>-9.0859066815757746E-7</v>
      </c>
      <c r="BC73" s="170">
        <v>-3.8298736768500062E-7</v>
      </c>
      <c r="BD73" s="170">
        <v>-1.7081530975027687E-7</v>
      </c>
      <c r="BE73" s="170">
        <v>-7.4074424794550185E-8</v>
      </c>
      <c r="BF73" s="170">
        <v>-3.9780017750655697E-8</v>
      </c>
      <c r="BG73" s="170">
        <v>-1.8732099938586198E-8</v>
      </c>
      <c r="BH73" s="170">
        <v>-1.4968369656609559E-8</v>
      </c>
      <c r="BI73" s="170">
        <v>-7.5035518449884195E-9</v>
      </c>
      <c r="BJ73" s="170">
        <v>-9.0355013732130584E-9</v>
      </c>
      <c r="BK73" s="170">
        <v>-4.5446559876239105E-9</v>
      </c>
      <c r="BL73" s="170">
        <v>-7.6105785660142877E-9</v>
      </c>
      <c r="BM73" s="170">
        <v>0</v>
      </c>
      <c r="BN73" s="170">
        <v>0</v>
      </c>
      <c r="BO73" s="170">
        <v>-1.0506761727067514E-3</v>
      </c>
      <c r="BP73" s="170">
        <v>2.6506051381292419E-3</v>
      </c>
      <c r="BQ73" s="170">
        <v>-1.0364798256814398E-3</v>
      </c>
      <c r="BR73" s="170">
        <v>3.9063579748320967E-5</v>
      </c>
      <c r="BS73" s="170">
        <v>-1.0170324602972544E-4</v>
      </c>
      <c r="BT73" s="170">
        <v>2.7478035519216989E-5</v>
      </c>
      <c r="BU73" s="170">
        <v>-3.3157425320091708E-5</v>
      </c>
      <c r="BV73" s="170">
        <v>1.8569314539197003E-5</v>
      </c>
      <c r="BW73" s="170">
        <v>-1.733152643869714E-5</v>
      </c>
      <c r="BX73" s="170">
        <v>1.3121808521003581E-5</v>
      </c>
      <c r="BY73" s="170">
        <v>-1.1716061523803107E-5</v>
      </c>
      <c r="BZ73" s="170">
        <v>1.0021599098700748E-5</v>
      </c>
      <c r="CA73" s="170">
        <v>-9.1238798640521872E-6</v>
      </c>
      <c r="CB73" s="170">
        <v>8.2804398208611246E-6</v>
      </c>
      <c r="CC73" s="170">
        <v>-7.7758929005698571E-6</v>
      </c>
      <c r="CD73" s="170">
        <v>7.3388799274464616E-6</v>
      </c>
      <c r="CE73" s="170">
        <v>-7.1007320659518459E-6</v>
      </c>
      <c r="CF73" s="170">
        <v>0</v>
      </c>
      <c r="CG73" s="170">
        <v>0</v>
      </c>
      <c r="JE73" s="5"/>
      <c r="JF73" s="5"/>
      <c r="JG73" s="5"/>
      <c r="JH73" s="5"/>
      <c r="JI73" s="5"/>
      <c r="JJ73" s="5"/>
      <c r="JK73" s="5"/>
      <c r="JL73" s="5"/>
    </row>
    <row r="74" spans="1:272">
      <c r="A74" s="185">
        <v>4</v>
      </c>
      <c r="B74" s="170">
        <v>0</v>
      </c>
      <c r="C74" s="170">
        <v>0</v>
      </c>
      <c r="D74" s="170">
        <v>2.0392430777866643E-7</v>
      </c>
      <c r="E74" s="170">
        <v>3.0078567361838208E-7</v>
      </c>
      <c r="F74" s="170">
        <v>3.2350701612729591E-7</v>
      </c>
      <c r="G74" s="170">
        <v>2.3477026371937924E-7</v>
      </c>
      <c r="H74" s="170">
        <v>1.2060107006993954E-7</v>
      </c>
      <c r="I74" s="170">
        <v>4.8914947356495605E-8</v>
      </c>
      <c r="J74" s="170">
        <v>1.6823277981484224E-8</v>
      </c>
      <c r="K74" s="170">
        <v>4.8531521549986047E-9</v>
      </c>
      <c r="L74" s="170">
        <v>7.8322492031588839E-10</v>
      </c>
      <c r="M74" s="170">
        <v>-4.8366982096231532E-10</v>
      </c>
      <c r="N74" s="170">
        <v>-8.7407463775401775E-10</v>
      </c>
      <c r="O74" s="170">
        <v>-9.7064929787799546E-10</v>
      </c>
      <c r="P74" s="170">
        <v>-9.9157059255141592E-10</v>
      </c>
      <c r="Q74" s="170">
        <v>-9.647947123458706E-10</v>
      </c>
      <c r="R74" s="170">
        <v>-9.2980205861104578E-10</v>
      </c>
      <c r="S74" s="170">
        <v>-8.7553012136566309E-10</v>
      </c>
      <c r="T74" s="170">
        <v>-8.3555873907741334E-10</v>
      </c>
      <c r="U74" s="170">
        <v>-7.9821890895291018E-10</v>
      </c>
      <c r="V74" s="170">
        <v>-7.7959288195583775E-10</v>
      </c>
      <c r="W74" s="170">
        <v>-1.2019813107887086E-7</v>
      </c>
      <c r="X74" s="170">
        <v>2.4252969527880137E-7</v>
      </c>
      <c r="Y74" s="170">
        <v>-9.3562390177711734E-8</v>
      </c>
      <c r="Z74" s="170">
        <v>4.6785223270238994E-7</v>
      </c>
      <c r="AA74" s="170">
        <v>-7.156683921153374E-8</v>
      </c>
      <c r="AB74" s="170">
        <v>-4.6143044305447135E-7</v>
      </c>
      <c r="AC74" s="170">
        <v>-1.9546885040052922E-8</v>
      </c>
      <c r="AD74" s="170">
        <v>-1.3188970560633222E-7</v>
      </c>
      <c r="AE74" s="170">
        <v>1.390919667831954E-8</v>
      </c>
      <c r="AF74" s="170">
        <v>-6.5061164198574343E-8</v>
      </c>
      <c r="AG74" s="170">
        <v>1.6646042861429036E-8</v>
      </c>
      <c r="AH74" s="170">
        <v>-4.3680037764617919E-8</v>
      </c>
      <c r="AI74" s="170">
        <v>1.3015578494718162E-8</v>
      </c>
      <c r="AJ74" s="170">
        <v>-3.347961419690269E-8</v>
      </c>
      <c r="AK74" s="170">
        <v>9.7063597956391964E-9</v>
      </c>
      <c r="AL74" s="170">
        <v>-2.5697862741344092E-8</v>
      </c>
      <c r="AM74" s="170">
        <v>7.2097770717474044E-9</v>
      </c>
      <c r="AN74" s="170">
        <v>-1.7441102476609614E-8</v>
      </c>
      <c r="AO74" s="170">
        <v>3.2325818712307218E-9</v>
      </c>
      <c r="AP74" s="170">
        <v>-1.454804267457283E-9</v>
      </c>
      <c r="AQ74" s="170">
        <v>-3.7294332751883013E-9</v>
      </c>
      <c r="AR74" s="170">
        <v>-2.3003598992032159E-5</v>
      </c>
      <c r="AS74" s="170">
        <v>-3.0392062920407623E-5</v>
      </c>
      <c r="AT74" s="170">
        <v>-5.2835074925423943E-5</v>
      </c>
      <c r="AU74" s="170">
        <v>-8.4249683965472637E-5</v>
      </c>
      <c r="AV74" s="170">
        <v>-1.0062201182553849E-4</v>
      </c>
      <c r="AW74" s="170">
        <v>-8.3543365739998843E-5</v>
      </c>
      <c r="AX74" s="170">
        <v>-5.0824343915606266E-5</v>
      </c>
      <c r="AY74" s="170">
        <v>-2.5466631787908525E-5</v>
      </c>
      <c r="AZ74" s="170">
        <v>-1.1532198080127039E-5</v>
      </c>
      <c r="BA74" s="170">
        <v>-5.0038544861296154E-6</v>
      </c>
      <c r="BB74" s="170">
        <v>-2.1225402740194409E-6</v>
      </c>
      <c r="BC74" s="170">
        <v>-9.0450850337688266E-7</v>
      </c>
      <c r="BD74" s="170">
        <v>-3.811314090972982E-7</v>
      </c>
      <c r="BE74" s="170">
        <v>-1.6945457290717969E-7</v>
      </c>
      <c r="BF74" s="170">
        <v>-7.3050724316657935E-8</v>
      </c>
      <c r="BG74" s="170">
        <v>-3.8678790027250404E-8</v>
      </c>
      <c r="BH74" s="170">
        <v>-1.7688904839571688E-8</v>
      </c>
      <c r="BI74" s="170">
        <v>-1.3966324473260619E-8</v>
      </c>
      <c r="BJ74" s="170">
        <v>-6.6613743466695577E-9</v>
      </c>
      <c r="BK74" s="170">
        <v>-8.595979121296107E-9</v>
      </c>
      <c r="BL74" s="170">
        <v>-4.5512464296442189E-9</v>
      </c>
      <c r="BM74" s="170">
        <v>0</v>
      </c>
      <c r="BN74" s="170">
        <v>0</v>
      </c>
      <c r="BO74" s="170">
        <v>4.3630571298457672E-5</v>
      </c>
      <c r="BP74" s="170">
        <v>-1.0362903954163642E-3</v>
      </c>
      <c r="BQ74" s="170">
        <v>2.6465073994444846E-3</v>
      </c>
      <c r="BR74" s="170">
        <v>-1.0317001425822168E-3</v>
      </c>
      <c r="BS74" s="170">
        <v>3.6464540952113624E-5</v>
      </c>
      <c r="BT74" s="170">
        <v>-9.9500965234099604E-5</v>
      </c>
      <c r="BU74" s="170">
        <v>2.5996092683980499E-5</v>
      </c>
      <c r="BV74" s="170">
        <v>-3.1986821601415294E-5</v>
      </c>
      <c r="BW74" s="170">
        <v>1.7706261820521609E-5</v>
      </c>
      <c r="BX74" s="170">
        <v>-1.6664311761786937E-5</v>
      </c>
      <c r="BY74" s="170">
        <v>1.2623266306524957E-5</v>
      </c>
      <c r="BZ74" s="170">
        <v>-1.134316850826074E-5</v>
      </c>
      <c r="CA74" s="170">
        <v>9.761740779557223E-6</v>
      </c>
      <c r="CB74" s="170">
        <v>-8.9537234817468631E-6</v>
      </c>
      <c r="CC74" s="170">
        <v>8.20088111805101E-6</v>
      </c>
      <c r="CD74" s="170">
        <v>-7.7725398212058562E-6</v>
      </c>
      <c r="CE74" s="170">
        <v>7.4216175364423641E-6</v>
      </c>
      <c r="CF74" s="170">
        <v>0</v>
      </c>
      <c r="CG74" s="170">
        <v>0</v>
      </c>
      <c r="JE74" s="5"/>
      <c r="JF74" s="5"/>
      <c r="JG74" s="5"/>
      <c r="JH74" s="5"/>
      <c r="JI74" s="5"/>
      <c r="JJ74" s="5"/>
      <c r="JK74" s="5"/>
      <c r="JL74" s="5"/>
    </row>
    <row r="75" spans="1:272">
      <c r="A75" s="185">
        <v>5</v>
      </c>
      <c r="B75" s="170">
        <v>0</v>
      </c>
      <c r="C75" s="170">
        <v>0</v>
      </c>
      <c r="D75" s="170">
        <v>1.0923287833809213E-7</v>
      </c>
      <c r="E75" s="170">
        <v>1.9932781798068325E-7</v>
      </c>
      <c r="F75" s="170">
        <v>3.0007078050151146E-7</v>
      </c>
      <c r="G75" s="170">
        <v>3.2481743281212881E-7</v>
      </c>
      <c r="H75" s="170">
        <v>2.3735355183920065E-7</v>
      </c>
      <c r="I75" s="170">
        <v>1.2329148293620219E-7</v>
      </c>
      <c r="J75" s="170">
        <v>5.0932512050641559E-8</v>
      </c>
      <c r="K75" s="170">
        <v>1.8072658224665758E-8</v>
      </c>
      <c r="L75" s="170">
        <v>5.5397926468152384E-9</v>
      </c>
      <c r="M75" s="170">
        <v>1.1263753560794592E-9</v>
      </c>
      <c r="N75" s="170">
        <v>-3.2177366196717197E-10</v>
      </c>
      <c r="O75" s="170">
        <v>-7.9891846866814696E-10</v>
      </c>
      <c r="P75" s="170">
        <v>-9.2406724068485571E-10</v>
      </c>
      <c r="Q75" s="170">
        <v>-9.5038136682876477E-10</v>
      </c>
      <c r="R75" s="170">
        <v>-9.1560442248873072E-10</v>
      </c>
      <c r="S75" s="170">
        <v>-8.7897135390764167E-10</v>
      </c>
      <c r="T75" s="170">
        <v>-8.2769340656018158E-10</v>
      </c>
      <c r="U75" s="170">
        <v>-8.0454952597309396E-10</v>
      </c>
      <c r="V75" s="170">
        <v>-7.7241102007979999E-10</v>
      </c>
      <c r="W75" s="170">
        <v>1.4377442896673669E-7</v>
      </c>
      <c r="X75" s="170">
        <v>-1.0425564172329956E-7</v>
      </c>
      <c r="Y75" s="170">
        <v>1.4765076324337214E-7</v>
      </c>
      <c r="Z75" s="170">
        <v>-8.0604397750518502E-8</v>
      </c>
      <c r="AA75" s="170">
        <v>4.0444925401162684E-7</v>
      </c>
      <c r="AB75" s="170">
        <v>-7.5856089763037606E-8</v>
      </c>
      <c r="AC75" s="170">
        <v>-3.9531002973456699E-7</v>
      </c>
      <c r="AD75" s="170">
        <v>-2.7141338380554062E-8</v>
      </c>
      <c r="AE75" s="170">
        <v>-1.1714669100642451E-7</v>
      </c>
      <c r="AF75" s="170">
        <v>6.9085652401109007E-9</v>
      </c>
      <c r="AG75" s="170">
        <v>-5.7021766492355706E-8</v>
      </c>
      <c r="AH75" s="170">
        <v>1.0914834442098254E-8</v>
      </c>
      <c r="AI75" s="170">
        <v>-3.7246514889610117E-8</v>
      </c>
      <c r="AJ75" s="170">
        <v>8.4714916861492343E-9</v>
      </c>
      <c r="AK75" s="170">
        <v>-2.7301034600416636E-8</v>
      </c>
      <c r="AL75" s="170">
        <v>5.8482175366837879E-9</v>
      </c>
      <c r="AM75" s="170">
        <v>-1.9107014867524565E-8</v>
      </c>
      <c r="AN75" s="170">
        <v>3.0870007650044566E-9</v>
      </c>
      <c r="AO75" s="170">
        <v>-8.3894270635415235E-9</v>
      </c>
      <c r="AP75" s="170">
        <v>-6.386370459538198E-9</v>
      </c>
      <c r="AQ75" s="170">
        <v>3.3273287140670512E-9</v>
      </c>
      <c r="AR75" s="170">
        <v>-9.9657137702448509E-6</v>
      </c>
      <c r="AS75" s="170">
        <v>-1.3611084435079997E-5</v>
      </c>
      <c r="AT75" s="170">
        <v>-2.6304412172676436E-5</v>
      </c>
      <c r="AU75" s="170">
        <v>-5.1104900480631301E-5</v>
      </c>
      <c r="AV75" s="170">
        <v>-8.3529567427071549E-5</v>
      </c>
      <c r="AW75" s="170">
        <v>-1.003306913499489E-4</v>
      </c>
      <c r="AX75" s="170">
        <v>-8.3426630427703473E-5</v>
      </c>
      <c r="AY75" s="170">
        <v>-5.0778137781185496E-5</v>
      </c>
      <c r="AZ75" s="170">
        <v>-2.544747924960794E-5</v>
      </c>
      <c r="BA75" s="170">
        <v>-1.1524599823927261E-5</v>
      </c>
      <c r="BB75" s="170">
        <v>-5.0003908017928851E-6</v>
      </c>
      <c r="BC75" s="170">
        <v>-2.1210682044062499E-6</v>
      </c>
      <c r="BD75" s="170">
        <v>-9.0342534838991526E-7</v>
      </c>
      <c r="BE75" s="170">
        <v>-3.8031717757947677E-7</v>
      </c>
      <c r="BF75" s="170">
        <v>-1.6849960240525549E-7</v>
      </c>
      <c r="BG75" s="170">
        <v>-7.2080510296378884E-8</v>
      </c>
      <c r="BH75" s="170">
        <v>-3.7656961917683669E-8</v>
      </c>
      <c r="BI75" s="170">
        <v>-1.670887976368904E-8</v>
      </c>
      <c r="BJ75" s="170">
        <v>-1.3255910597505393E-8</v>
      </c>
      <c r="BK75" s="170">
        <v>-6.2914912210696643E-9</v>
      </c>
      <c r="BL75" s="170">
        <v>-9.1464509022537639E-9</v>
      </c>
      <c r="BM75" s="170">
        <v>0</v>
      </c>
      <c r="BN75" s="170">
        <v>0</v>
      </c>
      <c r="BO75" s="170">
        <v>-1.0656059781181792E-4</v>
      </c>
      <c r="BP75" s="170">
        <v>3.9057783440257115E-5</v>
      </c>
      <c r="BQ75" s="170">
        <v>-1.0315338739398791E-3</v>
      </c>
      <c r="BR75" s="170">
        <v>2.6443307572587794E-3</v>
      </c>
      <c r="BS75" s="170">
        <v>-1.0296230446914889E-3</v>
      </c>
      <c r="BT75" s="170">
        <v>3.498415502914229E-5</v>
      </c>
      <c r="BU75" s="170">
        <v>-9.8338016947723531E-5</v>
      </c>
      <c r="BV75" s="170">
        <v>2.5133455449432629E-5</v>
      </c>
      <c r="BW75" s="170">
        <v>-3.1321547733828935E-5</v>
      </c>
      <c r="BX75" s="170">
        <v>1.7207590762600605E-5</v>
      </c>
      <c r="BY75" s="170">
        <v>-1.6292349594490664E-5</v>
      </c>
      <c r="BZ75" s="170">
        <v>1.2363188154358383E-5</v>
      </c>
      <c r="CA75" s="170">
        <v>-1.1173527604439744E-5</v>
      </c>
      <c r="CB75" s="170">
        <v>9.6821662090088464E-6</v>
      </c>
      <c r="CC75" s="170">
        <v>-8.9506042986282634E-6</v>
      </c>
      <c r="CD75" s="170">
        <v>8.2843254146458767E-6</v>
      </c>
      <c r="CE75" s="170">
        <v>-7.9359846864856273E-6</v>
      </c>
      <c r="CF75" s="170">
        <v>0</v>
      </c>
      <c r="CG75" s="170">
        <v>0</v>
      </c>
      <c r="JE75" s="5"/>
      <c r="JF75" s="5"/>
      <c r="JG75" s="5"/>
      <c r="JH75" s="5"/>
      <c r="JI75" s="5"/>
      <c r="JJ75" s="5"/>
      <c r="JK75" s="5"/>
      <c r="JL75" s="5"/>
    </row>
    <row r="76" spans="1:272">
      <c r="A76" s="185">
        <v>6</v>
      </c>
      <c r="B76" s="170">
        <v>0</v>
      </c>
      <c r="C76" s="170">
        <v>0</v>
      </c>
      <c r="D76" s="170">
        <v>5.1642298768980955E-8</v>
      </c>
      <c r="E76" s="170">
        <v>1.0552337555866468E-7</v>
      </c>
      <c r="F76" s="170">
        <v>1.9590855404624928E-7</v>
      </c>
      <c r="G76" s="170">
        <v>2.96122475523357E-7</v>
      </c>
      <c r="H76" s="170">
        <v>3.2194005731275016E-7</v>
      </c>
      <c r="I76" s="170">
        <v>2.3694203759098943E-7</v>
      </c>
      <c r="J76" s="170">
        <v>1.2450507560944626E-7</v>
      </c>
      <c r="K76" s="170">
        <v>5.2375513582963781E-8</v>
      </c>
      <c r="L76" s="170">
        <v>1.9133858179788837E-8</v>
      </c>
      <c r="M76" s="170">
        <v>6.1792104057531466E-9</v>
      </c>
      <c r="N76" s="170">
        <v>1.4706204808627731E-9</v>
      </c>
      <c r="O76" s="170">
        <v>-1.4196698587116117E-10</v>
      </c>
      <c r="P76" s="170">
        <v>-7.003719648404291E-10</v>
      </c>
      <c r="Q76" s="170">
        <v>-8.5408713902887794E-10</v>
      </c>
      <c r="R76" s="170">
        <v>-8.9050023639770123E-10</v>
      </c>
      <c r="S76" s="170">
        <v>-8.5684821898641581E-10</v>
      </c>
      <c r="T76" s="170">
        <v>-8.3077764949067716E-10</v>
      </c>
      <c r="U76" s="170">
        <v>-7.933929824021713E-10</v>
      </c>
      <c r="V76" s="170">
        <v>-7.7964036502366262E-10</v>
      </c>
      <c r="W76" s="170">
        <v>-9.1974089524830566E-8</v>
      </c>
      <c r="X76" s="170">
        <v>1.1266659839586843E-7</v>
      </c>
      <c r="Y76" s="170">
        <v>-7.2024848705360588E-8</v>
      </c>
      <c r="Z76" s="170">
        <v>1.0792317882087685E-7</v>
      </c>
      <c r="AA76" s="170">
        <v>-7.6129320691377146E-8</v>
      </c>
      <c r="AB76" s="170">
        <v>3.3380799014729316E-7</v>
      </c>
      <c r="AC76" s="170">
        <v>-7.9699577041597689E-8</v>
      </c>
      <c r="AD76" s="170">
        <v>-3.574100259528189E-7</v>
      </c>
      <c r="AE76" s="170">
        <v>-3.296396893225769E-8</v>
      </c>
      <c r="AF76" s="170">
        <v>-1.0570831404520486E-7</v>
      </c>
      <c r="AG76" s="170">
        <v>1.5061418633625206E-9</v>
      </c>
      <c r="AH76" s="170">
        <v>-5.0151809533519749E-8</v>
      </c>
      <c r="AI76" s="170">
        <v>6.3956006355124931E-9</v>
      </c>
      <c r="AJ76" s="170">
        <v>-3.1430438080257971E-8</v>
      </c>
      <c r="AK76" s="170">
        <v>4.7330170049589037E-9</v>
      </c>
      <c r="AL76" s="170">
        <v>-2.1472286122094056E-8</v>
      </c>
      <c r="AM76" s="170">
        <v>2.2608179759539235E-9</v>
      </c>
      <c r="AN76" s="170">
        <v>-1.2419112369413471E-8</v>
      </c>
      <c r="AO76" s="170">
        <v>-2.3415815955653005E-9</v>
      </c>
      <c r="AP76" s="170">
        <v>5.0965077041218603E-9</v>
      </c>
      <c r="AQ76" s="170">
        <v>-1.0361421715670486E-8</v>
      </c>
      <c r="AR76" s="170">
        <v>-4.2179687718055305E-6</v>
      </c>
      <c r="AS76" s="170">
        <v>-5.8746853791549446E-6</v>
      </c>
      <c r="AT76" s="170">
        <v>-1.1875557459316912E-5</v>
      </c>
      <c r="AU76" s="170">
        <v>-2.5576149901443465E-5</v>
      </c>
      <c r="AV76" s="170">
        <v>-5.0806860690338859E-5</v>
      </c>
      <c r="AW76" s="170">
        <v>-8.34134623846714E-5</v>
      </c>
      <c r="AX76" s="170">
        <v>-1.0029174922907602E-4</v>
      </c>
      <c r="AY76" s="170">
        <v>-8.3415187152437956E-5</v>
      </c>
      <c r="AZ76" s="170">
        <v>-5.0775325135121586E-5</v>
      </c>
      <c r="BA76" s="170">
        <v>-2.5446339200113832E-5</v>
      </c>
      <c r="BB76" s="170">
        <v>-1.1524192003097966E-5</v>
      </c>
      <c r="BC76" s="170">
        <v>-4.9998439801303192E-6</v>
      </c>
      <c r="BD76" s="170">
        <v>-2.1205756908747099E-6</v>
      </c>
      <c r="BE76" s="170">
        <v>-9.0268955378143571E-7</v>
      </c>
      <c r="BF76" s="170">
        <v>-3.7949324382055774E-7</v>
      </c>
      <c r="BG76" s="170">
        <v>-1.675492723304069E-7</v>
      </c>
      <c r="BH76" s="170">
        <v>-7.1079414849335306E-8</v>
      </c>
      <c r="BI76" s="170">
        <v>-3.6807973014224465E-8</v>
      </c>
      <c r="BJ76" s="170">
        <v>-1.6067808276612003E-8</v>
      </c>
      <c r="BK76" s="170">
        <v>-1.3429693640901319E-8</v>
      </c>
      <c r="BL76" s="170">
        <v>-7.5968261839008742E-9</v>
      </c>
      <c r="BM76" s="170">
        <v>0</v>
      </c>
      <c r="BN76" s="170">
        <v>0</v>
      </c>
      <c r="BO76" s="170">
        <v>3.0069819230969757E-5</v>
      </c>
      <c r="BP76" s="170">
        <v>-1.0164588151237798E-4</v>
      </c>
      <c r="BQ76" s="170">
        <v>3.6461011049749903E-5</v>
      </c>
      <c r="BR76" s="170">
        <v>-1.0294827941084049E-3</v>
      </c>
      <c r="BS76" s="170">
        <v>2.6432062493157793E-3</v>
      </c>
      <c r="BT76" s="170">
        <v>-1.0285723488330633E-3</v>
      </c>
      <c r="BU76" s="170">
        <v>3.4122552310834311E-5</v>
      </c>
      <c r="BV76" s="170">
        <v>-9.7679672775477389E-5</v>
      </c>
      <c r="BW76" s="170">
        <v>2.463498579947349E-5</v>
      </c>
      <c r="BX76" s="170">
        <v>-3.0951354515844377E-5</v>
      </c>
      <c r="BY76" s="170">
        <v>1.6947340956814328E-5</v>
      </c>
      <c r="BZ76" s="170">
        <v>-1.6123559157195644E-5</v>
      </c>
      <c r="CA76" s="170">
        <v>1.2283456492504566E-5</v>
      </c>
      <c r="CB76" s="170">
        <v>-1.1170919655709143E-5</v>
      </c>
      <c r="CC76" s="170">
        <v>9.7657759749088647E-6</v>
      </c>
      <c r="CD76" s="170">
        <v>-9.1147167736092461E-6</v>
      </c>
      <c r="CE76" s="170">
        <v>8.5469449343658217E-6</v>
      </c>
      <c r="CF76" s="170">
        <v>0</v>
      </c>
      <c r="CG76" s="170">
        <v>0</v>
      </c>
      <c r="JE76" s="5"/>
      <c r="JF76" s="5"/>
      <c r="JG76" s="5"/>
      <c r="JH76" s="5"/>
      <c r="JI76" s="5"/>
      <c r="JJ76" s="5"/>
      <c r="JK76" s="5"/>
      <c r="JL76" s="5"/>
    </row>
    <row r="77" spans="1:272">
      <c r="A77" s="189" t="s">
        <v>251</v>
      </c>
      <c r="B77" s="170">
        <v>0</v>
      </c>
      <c r="C77" s="170">
        <v>0</v>
      </c>
      <c r="D77" s="170">
        <v>2.3036058704748108E-8</v>
      </c>
      <c r="E77" s="170">
        <v>4.9513190110679151E-8</v>
      </c>
      <c r="F77" s="170">
        <v>1.0282470590292212E-7</v>
      </c>
      <c r="G77" s="170">
        <v>1.9156028379538768E-7</v>
      </c>
      <c r="H77" s="170">
        <v>2.9062104846460385E-7</v>
      </c>
      <c r="I77" s="170">
        <v>3.1788483903159826E-7</v>
      </c>
      <c r="J77" s="170">
        <v>2.361448955917195E-7</v>
      </c>
      <c r="K77" s="170">
        <v>1.2580961981630257E-7</v>
      </c>
      <c r="L77" s="170">
        <v>5.4013291889122721E-8</v>
      </c>
      <c r="M77" s="170">
        <v>2.0347417371040236E-8</v>
      </c>
      <c r="N77" s="170">
        <v>6.9162493939438639E-9</v>
      </c>
      <c r="O77" s="170">
        <v>1.8763675986619934E-9</v>
      </c>
      <c r="P77" s="170">
        <v>8.0107695227016633E-11</v>
      </c>
      <c r="Q77" s="170">
        <v>-5.7108720304341614E-10</v>
      </c>
      <c r="R77" s="170">
        <v>-7.6267974956390502E-10</v>
      </c>
      <c r="S77" s="170">
        <v>-8.2049746758440132E-10</v>
      </c>
      <c r="T77" s="170">
        <v>-8.0046530744453119E-10</v>
      </c>
      <c r="U77" s="170">
        <v>-7.9554770411572554E-10</v>
      </c>
      <c r="V77" s="170">
        <v>-7.6297201017624982E-10</v>
      </c>
      <c r="W77" s="170">
        <v>8.5894250762486772E-8</v>
      </c>
      <c r="X77" s="170">
        <v>-7.8948209722763966E-8</v>
      </c>
      <c r="Y77" s="170">
        <v>7.2494790539467337E-8</v>
      </c>
      <c r="Z77" s="170">
        <v>-5.9177605678647217E-8</v>
      </c>
      <c r="AA77" s="170">
        <v>8.7295095396137499E-8</v>
      </c>
      <c r="AB77" s="170">
        <v>-7.4026466126316462E-8</v>
      </c>
      <c r="AC77" s="170">
        <v>2.9172965653238361E-7</v>
      </c>
      <c r="AD77" s="170">
        <v>-8.3211001517173218E-8</v>
      </c>
      <c r="AE77" s="170">
        <v>-3.0894179288302518E-7</v>
      </c>
      <c r="AF77" s="170">
        <v>-3.8026463867029977E-8</v>
      </c>
      <c r="AG77" s="170">
        <v>-9.3272160462507347E-8</v>
      </c>
      <c r="AH77" s="170">
        <v>-3.2618386920274939E-9</v>
      </c>
      <c r="AI77" s="170">
        <v>-4.2768919911281086E-8</v>
      </c>
      <c r="AJ77" s="170">
        <v>2.2958389248209632E-9</v>
      </c>
      <c r="AK77" s="170">
        <v>-2.513228822447665E-8</v>
      </c>
      <c r="AL77" s="170">
        <v>1.0986555762604109E-9</v>
      </c>
      <c r="AM77" s="170">
        <v>-1.4867760789281818E-8</v>
      </c>
      <c r="AN77" s="170">
        <v>-1.8825586910382534E-9</v>
      </c>
      <c r="AO77" s="170">
        <v>-2.9175460988855058E-9</v>
      </c>
      <c r="AP77" s="170">
        <v>-1.3226482801705108E-8</v>
      </c>
      <c r="AQ77" s="170">
        <v>1.024479918307591E-8</v>
      </c>
      <c r="AR77" s="170">
        <v>-1.7831588943476845E-6</v>
      </c>
      <c r="AS77" s="170">
        <v>-2.4806776899523696E-6</v>
      </c>
      <c r="AT77" s="170">
        <v>-5.1434539096728757E-6</v>
      </c>
      <c r="AU77" s="170">
        <v>-1.157192540227707E-5</v>
      </c>
      <c r="AV77" s="170">
        <v>-2.5452059671761116E-5</v>
      </c>
      <c r="AW77" s="170">
        <v>-5.0761725903917688E-5</v>
      </c>
      <c r="AX77" s="170">
        <v>-8.3402990189293189E-5</v>
      </c>
      <c r="AY77" s="170">
        <v>-1.0029596188950772E-4</v>
      </c>
      <c r="AZ77" s="170">
        <v>-8.3421187283458652E-5</v>
      </c>
      <c r="BA77" s="170">
        <v>-5.0779204963241057E-5</v>
      </c>
      <c r="BB77" s="170">
        <v>-2.5447803734916792E-5</v>
      </c>
      <c r="BC77" s="170">
        <v>-1.1524586822067598E-5</v>
      </c>
      <c r="BD77" s="170">
        <v>-4.9995372119705894E-6</v>
      </c>
      <c r="BE77" s="170">
        <v>-2.1199949477329084E-6</v>
      </c>
      <c r="BF77" s="170">
        <v>-9.0188653785840899E-7</v>
      </c>
      <c r="BG77" s="170">
        <v>-3.7856016563501328E-7</v>
      </c>
      <c r="BH77" s="170">
        <v>-1.6667635763275916E-7</v>
      </c>
      <c r="BI77" s="170">
        <v>-7.0298092323214486E-8</v>
      </c>
      <c r="BJ77" s="170">
        <v>-3.6709724963377284E-8</v>
      </c>
      <c r="BK77" s="170">
        <v>-1.6996224541992528E-8</v>
      </c>
      <c r="BL77" s="170">
        <v>-1.7277758093386044E-8</v>
      </c>
      <c r="BM77" s="170">
        <v>0</v>
      </c>
      <c r="BN77" s="170">
        <v>0</v>
      </c>
      <c r="BO77" s="170">
        <v>-3.5325073739286166E-5</v>
      </c>
      <c r="BP77" s="170">
        <v>2.7473803557127152E-5</v>
      </c>
      <c r="BQ77" s="170">
        <v>-9.9451265143124857E-5</v>
      </c>
      <c r="BR77" s="170">
        <v>3.4981664624698114E-5</v>
      </c>
      <c r="BS77" s="170">
        <v>-1.0284475840873939E-3</v>
      </c>
      <c r="BT77" s="170">
        <v>2.6426617615511105E-3</v>
      </c>
      <c r="BU77" s="170">
        <v>-1.0280088680389879E-3</v>
      </c>
      <c r="BV77" s="170">
        <v>3.3624941333815369E-5</v>
      </c>
      <c r="BW77" s="170">
        <v>-9.731506849630696E-5</v>
      </c>
      <c r="BX77" s="170">
        <v>2.437489029119223E-5</v>
      </c>
      <c r="BY77" s="170">
        <v>-3.0783875439989537E-5</v>
      </c>
      <c r="BZ77" s="170">
        <v>1.6867494986226997E-5</v>
      </c>
      <c r="CA77" s="170">
        <v>-1.6121491022107906E-5</v>
      </c>
      <c r="CB77" s="170">
        <v>1.2367082664823048E-5</v>
      </c>
      <c r="CC77" s="170">
        <v>-1.133525748676686E-5</v>
      </c>
      <c r="CD77" s="170">
        <v>1.0029173855249373E-5</v>
      </c>
      <c r="CE77" s="170">
        <v>-9.4818504004817545E-6</v>
      </c>
      <c r="CF77" s="170">
        <v>0</v>
      </c>
      <c r="CG77" s="170">
        <v>0</v>
      </c>
      <c r="JE77" s="5"/>
      <c r="JF77" s="5"/>
      <c r="JG77" s="5"/>
      <c r="JH77" s="5"/>
      <c r="JI77" s="5"/>
      <c r="JJ77" s="5"/>
      <c r="JK77" s="5"/>
      <c r="JL77" s="5"/>
    </row>
    <row r="78" spans="1:272">
      <c r="A78" s="189" t="s">
        <v>254</v>
      </c>
      <c r="B78" s="170">
        <v>0</v>
      </c>
      <c r="C78" s="170">
        <v>0</v>
      </c>
      <c r="D78" s="170">
        <v>9.8251680594271145E-9</v>
      </c>
      <c r="E78" s="170">
        <v>2.1835916290653212E-8</v>
      </c>
      <c r="F78" s="170">
        <v>4.7704717107439825E-8</v>
      </c>
      <c r="G78" s="170">
        <v>9.9378533284765071E-8</v>
      </c>
      <c r="H78" s="170">
        <v>1.8574352715127479E-7</v>
      </c>
      <c r="I78" s="170">
        <v>2.833072268830641E-7</v>
      </c>
      <c r="J78" s="170">
        <v>3.123647815569536E-7</v>
      </c>
      <c r="K78" s="170">
        <v>2.3466091556066916E-7</v>
      </c>
      <c r="L78" s="170">
        <v>1.2698777983111851E-7</v>
      </c>
      <c r="M78" s="170">
        <v>5.5720116630307573E-8</v>
      </c>
      <c r="N78" s="170">
        <v>2.1649438316282855E-8</v>
      </c>
      <c r="O78" s="170">
        <v>7.7198593429654241E-9</v>
      </c>
      <c r="P78" s="170">
        <v>2.3277637443555935E-9</v>
      </c>
      <c r="Q78" s="170">
        <v>3.3402155226238957E-10</v>
      </c>
      <c r="R78" s="170">
        <v>-4.2133229058472518E-10</v>
      </c>
      <c r="S78" s="170">
        <v>-6.6209649469052177E-10</v>
      </c>
      <c r="T78" s="170">
        <v>-7.535965390296107E-10</v>
      </c>
      <c r="U78" s="170">
        <v>-7.5530738565985581E-10</v>
      </c>
      <c r="V78" s="170">
        <v>-7.5782081776959486E-10</v>
      </c>
      <c r="W78" s="170">
        <v>-6.9917051255959887E-8</v>
      </c>
      <c r="X78" s="170">
        <v>7.0991163529927594E-8</v>
      </c>
      <c r="Y78" s="170">
        <v>-5.6155321863309124E-8</v>
      </c>
      <c r="Z78" s="170">
        <v>5.3130837537215313E-8</v>
      </c>
      <c r="AA78" s="170">
        <v>-5.2957317914370188E-8</v>
      </c>
      <c r="AB78" s="170">
        <v>6.9051540101764948E-8</v>
      </c>
      <c r="AC78" s="170">
        <v>-7.2848919562499403E-8</v>
      </c>
      <c r="AD78" s="170">
        <v>2.3971756214447542E-7</v>
      </c>
      <c r="AE78" s="170">
        <v>-8.6012315863389995E-8</v>
      </c>
      <c r="AF78" s="170">
        <v>-2.7299246665638082E-7</v>
      </c>
      <c r="AG78" s="170">
        <v>-4.2259843962432844E-8</v>
      </c>
      <c r="AH78" s="170">
        <v>-8.1609318802829595E-8</v>
      </c>
      <c r="AI78" s="170">
        <v>-7.4549230174916488E-9</v>
      </c>
      <c r="AJ78" s="170">
        <v>-3.5465052735600453E-8</v>
      </c>
      <c r="AK78" s="170">
        <v>-1.5294226981907384E-9</v>
      </c>
      <c r="AL78" s="170">
        <v>-1.8717242578369766E-8</v>
      </c>
      <c r="AM78" s="170">
        <v>-2.7842863939856878E-9</v>
      </c>
      <c r="AN78" s="170">
        <v>-7.6496761264894764E-9</v>
      </c>
      <c r="AO78" s="170">
        <v>-8.2147782667690164E-9</v>
      </c>
      <c r="AP78" s="170">
        <v>1.2612398949536608E-8</v>
      </c>
      <c r="AQ78" s="170">
        <v>-1.7990808454409655E-8</v>
      </c>
      <c r="AR78" s="170">
        <v>-7.4293652558488679E-7</v>
      </c>
      <c r="AS78" s="170">
        <v>-1.0509232983108416E-6</v>
      </c>
      <c r="AT78" s="170">
        <v>-2.1754958616179172E-6</v>
      </c>
      <c r="AU78" s="170">
        <v>-5.0163668203457312E-6</v>
      </c>
      <c r="AV78" s="170">
        <v>-1.1521366109459953E-5</v>
      </c>
      <c r="AW78" s="170">
        <v>-2.5434121612470796E-5</v>
      </c>
      <c r="AX78" s="170">
        <v>-5.0760455012993587E-5</v>
      </c>
      <c r="AY78" s="170">
        <v>-8.3410286384803068E-5</v>
      </c>
      <c r="AZ78" s="170">
        <v>-1.003064846464026E-4</v>
      </c>
      <c r="BA78" s="170">
        <v>-8.3429084167247096E-5</v>
      </c>
      <c r="BB78" s="170">
        <v>-5.0783303855758478E-5</v>
      </c>
      <c r="BC78" s="170">
        <v>-2.5449152783271013E-5</v>
      </c>
      <c r="BD78" s="170">
        <v>-1.1524694170503026E-5</v>
      </c>
      <c r="BE78" s="170">
        <v>-4.9990423968131507E-6</v>
      </c>
      <c r="BF78" s="170">
        <v>-2.1192151146943099E-6</v>
      </c>
      <c r="BG78" s="170">
        <v>-9.010753227808227E-7</v>
      </c>
      <c r="BH78" s="170">
        <v>-3.777487824517802E-7</v>
      </c>
      <c r="BI78" s="170">
        <v>-1.6643417938479712E-7</v>
      </c>
      <c r="BJ78" s="170">
        <v>-7.0952796084274816E-8</v>
      </c>
      <c r="BK78" s="170">
        <v>-4.0180107250878451E-8</v>
      </c>
      <c r="BL78" s="170">
        <v>-2.5960207432488682E-8</v>
      </c>
      <c r="BM78" s="170">
        <v>0</v>
      </c>
      <c r="BN78" s="170">
        <v>0</v>
      </c>
      <c r="BO78" s="170">
        <v>2.0049217904143484E-5</v>
      </c>
      <c r="BP78" s="170">
        <v>-3.3121193375659456E-5</v>
      </c>
      <c r="BQ78" s="170">
        <v>2.5993621413850115E-5</v>
      </c>
      <c r="BR78" s="170">
        <v>-9.829571720180594E-5</v>
      </c>
      <c r="BS78" s="170">
        <v>3.4120286281397262E-5</v>
      </c>
      <c r="BT78" s="170">
        <v>-1.02790360566417E-3</v>
      </c>
      <c r="BU78" s="170">
        <v>2.6424321887326308E-3</v>
      </c>
      <c r="BV78" s="170">
        <v>-1.0277270222932005E-3</v>
      </c>
      <c r="BW78" s="170">
        <v>3.3365422313090175E-5</v>
      </c>
      <c r="BX78" s="170">
        <v>-9.7152344244928293E-5</v>
      </c>
      <c r="BY78" s="170">
        <v>2.4295087448721272E-5</v>
      </c>
      <c r="BZ78" s="170">
        <v>-3.0782920432331025E-5</v>
      </c>
      <c r="CA78" s="170">
        <v>1.6951020774199395E-5</v>
      </c>
      <c r="CB78" s="170">
        <v>-1.6286349644004291E-5</v>
      </c>
      <c r="CC78" s="170">
        <v>1.2630651633502638E-5</v>
      </c>
      <c r="CD78" s="170">
        <v>-1.1703132583029878E-5</v>
      </c>
      <c r="CE78" s="170">
        <v>1.0529494775889823E-5</v>
      </c>
      <c r="CF78" s="170">
        <v>0</v>
      </c>
      <c r="CG78" s="170">
        <v>0</v>
      </c>
      <c r="JE78" s="5"/>
      <c r="JF78" s="5"/>
      <c r="JG78" s="5"/>
      <c r="JH78" s="5"/>
      <c r="JI78" s="5"/>
      <c r="JJ78" s="5"/>
      <c r="JK78" s="5"/>
      <c r="JL78" s="5"/>
    </row>
    <row r="79" spans="1:272">
      <c r="A79" s="189" t="s">
        <v>252</v>
      </c>
      <c r="B79" s="170">
        <v>0</v>
      </c>
      <c r="C79" s="170">
        <v>0</v>
      </c>
      <c r="D79" s="170">
        <v>4.1090385730165773E-9</v>
      </c>
      <c r="E79" s="170">
        <v>9.2087763042545735E-9</v>
      </c>
      <c r="F79" s="170">
        <v>2.0832057315596435E-8</v>
      </c>
      <c r="G79" s="170">
        <v>4.5685171007591043E-8</v>
      </c>
      <c r="H79" s="170">
        <v>9.5493413563982392E-8</v>
      </c>
      <c r="I79" s="170">
        <v>1.7942663178839547E-7</v>
      </c>
      <c r="J79" s="170">
        <v>2.7576647364145615E-7</v>
      </c>
      <c r="K79" s="170">
        <v>3.0719297120353462E-7</v>
      </c>
      <c r="L79" s="170">
        <v>2.3392361823066519E-7</v>
      </c>
      <c r="M79" s="170">
        <v>1.2886257239251159E-7</v>
      </c>
      <c r="N79" s="170">
        <v>5.7881797731111241E-8</v>
      </c>
      <c r="O79" s="170">
        <v>2.3200271189465044E-8</v>
      </c>
      <c r="P79" s="170">
        <v>8.6509038392105001E-9</v>
      </c>
      <c r="Q79" s="170">
        <v>2.8432719014321011E-9</v>
      </c>
      <c r="R79" s="170">
        <v>6.1966800232703936E-10</v>
      </c>
      <c r="S79" s="170">
        <v>-2.6006111140737152E-10</v>
      </c>
      <c r="T79" s="170">
        <v>-5.6287145399879228E-10</v>
      </c>
      <c r="U79" s="170">
        <v>-6.9213275563607349E-10</v>
      </c>
      <c r="V79" s="170">
        <v>-6.8797161886211032E-10</v>
      </c>
      <c r="W79" s="170">
        <v>6.1109858783906239E-8</v>
      </c>
      <c r="X79" s="170">
        <v>-6.0717166436967271E-8</v>
      </c>
      <c r="Y79" s="170">
        <v>4.7426410650650101E-8</v>
      </c>
      <c r="Z79" s="170">
        <v>-4.6117315394931328E-8</v>
      </c>
      <c r="AA79" s="170">
        <v>4.1591485664934923E-8</v>
      </c>
      <c r="AB79" s="170">
        <v>-4.8803473088147396E-8</v>
      </c>
      <c r="AC79" s="170">
        <v>5.4682229458088014E-8</v>
      </c>
      <c r="AD79" s="170">
        <v>-7.1878470216330244E-8</v>
      </c>
      <c r="AE79" s="170">
        <v>2.0101686739935121E-7</v>
      </c>
      <c r="AF79" s="170">
        <v>-8.8320285089132709E-8</v>
      </c>
      <c r="AG79" s="170">
        <v>-2.2497312134031092E-7</v>
      </c>
      <c r="AH79" s="170">
        <v>-4.6099704214041051E-8</v>
      </c>
      <c r="AI79" s="170">
        <v>-6.8022642693702829E-8</v>
      </c>
      <c r="AJ79" s="170">
        <v>-1.1509819254545637E-8</v>
      </c>
      <c r="AK79" s="170">
        <v>-2.7052173975493291E-8</v>
      </c>
      <c r="AL79" s="170">
        <v>-5.5462826157617773E-9</v>
      </c>
      <c r="AM79" s="170">
        <v>-1.1010627042127278E-8</v>
      </c>
      <c r="AN79" s="170">
        <v>-7.6538976813608141E-9</v>
      </c>
      <c r="AO79" s="170">
        <v>3.3881768133567505E-9</v>
      </c>
      <c r="AP79" s="170">
        <v>-2.186900548332109E-8</v>
      </c>
      <c r="AQ79" s="170">
        <v>1.8987695764042449E-8</v>
      </c>
      <c r="AR79" s="170">
        <v>-3.1825490569693213E-7</v>
      </c>
      <c r="AS79" s="170">
        <v>-4.3708253549918307E-7</v>
      </c>
      <c r="AT79" s="170">
        <v>-9.2296309883827131E-7</v>
      </c>
      <c r="AU79" s="170">
        <v>-2.1234495953261207E-6</v>
      </c>
      <c r="AV79" s="170">
        <v>-4.9955699452468108E-6</v>
      </c>
      <c r="AW79" s="170">
        <v>-1.1515019985489091E-5</v>
      </c>
      <c r="AX79" s="170">
        <v>-2.5434618288700353E-5</v>
      </c>
      <c r="AY79" s="170">
        <v>-5.0766260958455238E-5</v>
      </c>
      <c r="AZ79" s="170">
        <v>-8.3419706561393007E-5</v>
      </c>
      <c r="BA79" s="170">
        <v>-1.003166535008747E-4</v>
      </c>
      <c r="BB79" s="170">
        <v>-8.3435985981797744E-5</v>
      </c>
      <c r="BC79" s="170">
        <v>-5.0786428446258761E-5</v>
      </c>
      <c r="BD79" s="170">
        <v>-2.5449905989223069E-5</v>
      </c>
      <c r="BE79" s="170">
        <v>-1.1524377190718141E-5</v>
      </c>
      <c r="BF79" s="170">
        <v>-4.9984025353842826E-6</v>
      </c>
      <c r="BG79" s="170">
        <v>-2.1184519370309698E-6</v>
      </c>
      <c r="BH79" s="170">
        <v>-9.007893228059162E-7</v>
      </c>
      <c r="BI79" s="170">
        <v>-3.7825114765259333E-7</v>
      </c>
      <c r="BJ79" s="170">
        <v>-1.6962678501394905E-7</v>
      </c>
      <c r="BK79" s="170">
        <v>-7.9537671159751901E-8</v>
      </c>
      <c r="BL79" s="170">
        <v>-6.2646156368007202E-8</v>
      </c>
      <c r="BM79" s="170">
        <v>0</v>
      </c>
      <c r="BN79" s="170">
        <v>0</v>
      </c>
      <c r="BO79" s="170">
        <v>-1.8468542864390905E-5</v>
      </c>
      <c r="BP79" s="170">
        <v>1.8569529303802073E-5</v>
      </c>
      <c r="BQ79" s="170">
        <v>-3.1956117167404675E-5</v>
      </c>
      <c r="BR79" s="170">
        <v>2.5131285723851487E-5</v>
      </c>
      <c r="BS79" s="170">
        <v>-9.7643836183117688E-5</v>
      </c>
      <c r="BT79" s="170">
        <v>3.3622483335059399E-5</v>
      </c>
      <c r="BU79" s="170">
        <v>-1.0276364706213147E-3</v>
      </c>
      <c r="BV79" s="170">
        <v>2.6424044246663243E-3</v>
      </c>
      <c r="BW79" s="170">
        <v>-1.0276301577997636E-3</v>
      </c>
      <c r="BX79" s="170">
        <v>3.3286144419033542E-5</v>
      </c>
      <c r="BY79" s="170">
        <v>-9.7154650787125536E-5</v>
      </c>
      <c r="BZ79" s="170">
        <v>2.4378696592992526E-5</v>
      </c>
      <c r="CA79" s="170">
        <v>-3.0948349509094337E-5</v>
      </c>
      <c r="CB79" s="170">
        <v>1.7214668009546003E-5</v>
      </c>
      <c r="CC79" s="170">
        <v>-1.6654380426876883E-5</v>
      </c>
      <c r="CD79" s="170">
        <v>1.3131868060396867E-5</v>
      </c>
      <c r="CE79" s="170">
        <v>-1.2365963619881874E-5</v>
      </c>
      <c r="CF79" s="170">
        <v>0</v>
      </c>
      <c r="CG79" s="170">
        <v>0</v>
      </c>
      <c r="JE79" s="5"/>
      <c r="JF79" s="5"/>
      <c r="JG79" s="5"/>
      <c r="JH79" s="5"/>
      <c r="JI79" s="5"/>
      <c r="JJ79" s="5"/>
      <c r="JK79" s="5"/>
      <c r="JL79" s="5"/>
    </row>
    <row r="80" spans="1:272">
      <c r="A80" s="185">
        <v>10</v>
      </c>
      <c r="B80" s="170">
        <v>0</v>
      </c>
      <c r="C80" s="170">
        <v>0</v>
      </c>
      <c r="D80" s="170">
        <v>1.5909975750823984E-9</v>
      </c>
      <c r="E80" s="170">
        <v>3.7725493495519903E-9</v>
      </c>
      <c r="F80" s="170">
        <v>8.6511667346813415E-9</v>
      </c>
      <c r="G80" s="170">
        <v>1.9683335493019129E-8</v>
      </c>
      <c r="H80" s="170">
        <v>4.33453522399791E-8</v>
      </c>
      <c r="I80" s="170">
        <v>9.1093315061227206E-8</v>
      </c>
      <c r="J80" s="170">
        <v>1.7243705512685895E-7</v>
      </c>
      <c r="K80" s="170">
        <v>2.6762145104912683E-7</v>
      </c>
      <c r="L80" s="170">
        <v>3.0182185190503351E-7</v>
      </c>
      <c r="M80" s="170">
        <v>2.3340137248116094E-7</v>
      </c>
      <c r="N80" s="170">
        <v>1.3106416310365399E-7</v>
      </c>
      <c r="O80" s="170">
        <v>6.0285349083454115E-8</v>
      </c>
      <c r="P80" s="170">
        <v>2.4886379851415708E-8</v>
      </c>
      <c r="Q80" s="170">
        <v>9.6471346923121786E-9</v>
      </c>
      <c r="R80" s="170">
        <v>3.3846919759991043E-9</v>
      </c>
      <c r="S80" s="170">
        <v>9.1091313584667035E-10</v>
      </c>
      <c r="T80" s="170">
        <v>-1.0132573828984808E-10</v>
      </c>
      <c r="U80" s="170">
        <v>-4.5357953462230819E-10</v>
      </c>
      <c r="V80" s="170">
        <v>-5.5668588093876802E-10</v>
      </c>
      <c r="W80" s="170">
        <v>-5.4906723108620148E-8</v>
      </c>
      <c r="X80" s="170">
        <v>5.2207228856750604E-8</v>
      </c>
      <c r="Y80" s="170">
        <v>-4.4542591194361638E-8</v>
      </c>
      <c r="Z80" s="170">
        <v>3.445354763021792E-8</v>
      </c>
      <c r="AA80" s="170">
        <v>-4.056171342037653E-8</v>
      </c>
      <c r="AB80" s="170">
        <v>3.1488214971685551E-8</v>
      </c>
      <c r="AC80" s="170">
        <v>-4.554421362426837E-8</v>
      </c>
      <c r="AD80" s="170">
        <v>3.99725493982176E-8</v>
      </c>
      <c r="AE80" s="170">
        <v>-7.0590491106235858E-8</v>
      </c>
      <c r="AF80" s="170">
        <v>1.5111112712154578E-7</v>
      </c>
      <c r="AG80" s="170">
        <v>-8.9855143973230899E-8</v>
      </c>
      <c r="AH80" s="170">
        <v>-1.8502773829536882E-7</v>
      </c>
      <c r="AI80" s="170">
        <v>-4.9450150346601565E-8</v>
      </c>
      <c r="AJ80" s="170">
        <v>-5.4471920360195534E-8</v>
      </c>
      <c r="AK80" s="170">
        <v>-1.5527413991330853E-8</v>
      </c>
      <c r="AL80" s="170">
        <v>-1.8232506749578058E-8</v>
      </c>
      <c r="AM80" s="170">
        <v>-1.0215878260135383E-8</v>
      </c>
      <c r="AN80" s="170">
        <v>-2.1909067506685493E-9</v>
      </c>
      <c r="AO80" s="170">
        <v>-1.5856967930127297E-8</v>
      </c>
      <c r="AP80" s="170">
        <v>2.29803682543178E-8</v>
      </c>
      <c r="AQ80" s="170">
        <v>-2.8344975718185255E-8</v>
      </c>
      <c r="AR80" s="170">
        <v>-1.3080395249277457E-7</v>
      </c>
      <c r="AS80" s="170">
        <v>-1.8976332780998873E-7</v>
      </c>
      <c r="AT80" s="170">
        <v>-3.8446446393035794E-7</v>
      </c>
      <c r="AU80" s="170">
        <v>-9.0140515722517982E-7</v>
      </c>
      <c r="AV80" s="170">
        <v>-2.1157543325333716E-6</v>
      </c>
      <c r="AW80" s="170">
        <v>-4.9934498347622531E-6</v>
      </c>
      <c r="AX80" s="170">
        <v>-1.151622685376726E-5</v>
      </c>
      <c r="AY80" s="170">
        <v>-2.5438054588353216E-5</v>
      </c>
      <c r="AZ80" s="170">
        <v>-5.0772577601181369E-5</v>
      </c>
      <c r="BA80" s="170">
        <v>-8.3428337679465378E-5</v>
      </c>
      <c r="BB80" s="170">
        <v>-1.0032516570358493E-4</v>
      </c>
      <c r="BC80" s="170">
        <v>-8.3441312434116843E-5</v>
      </c>
      <c r="BD80" s="170">
        <v>-5.0788387447066715E-5</v>
      </c>
      <c r="BE80" s="170">
        <v>-2.5450083703828152E-5</v>
      </c>
      <c r="BF80" s="170">
        <v>-1.1523840766227809E-5</v>
      </c>
      <c r="BG80" s="170">
        <v>-4.9981405377448245E-6</v>
      </c>
      <c r="BH80" s="170">
        <v>-2.1188810771036955E-6</v>
      </c>
      <c r="BI80" s="170">
        <v>-9.0381100327925229E-7</v>
      </c>
      <c r="BJ80" s="170">
        <v>-3.8654947799681403E-7</v>
      </c>
      <c r="BK80" s="170">
        <v>-1.9171032728104139E-7</v>
      </c>
      <c r="BL80" s="170">
        <v>-1.3267740654728663E-7</v>
      </c>
      <c r="BM80" s="170">
        <v>0</v>
      </c>
      <c r="BN80" s="170">
        <v>0</v>
      </c>
      <c r="BO80" s="170">
        <v>1.3987132940636247E-5</v>
      </c>
      <c r="BP80" s="170">
        <v>-1.7302011518746787E-5</v>
      </c>
      <c r="BQ80" s="170">
        <v>1.7706607188498959E-5</v>
      </c>
      <c r="BR80" s="170">
        <v>-3.1296627006334934E-5</v>
      </c>
      <c r="BS80" s="170">
        <v>2.4632183848355401E-5</v>
      </c>
      <c r="BT80" s="170">
        <v>-9.7286233080032817E-5</v>
      </c>
      <c r="BU80" s="170">
        <v>3.3362551153763277E-5</v>
      </c>
      <c r="BV80" s="170">
        <v>-1.0275587448012947E-3</v>
      </c>
      <c r="BW80" s="170">
        <v>2.6425090827354451E-3</v>
      </c>
      <c r="BX80" s="170">
        <v>-1.0276851189624696E-3</v>
      </c>
      <c r="BY80" s="170">
        <v>3.3370081183636894E-5</v>
      </c>
      <c r="BZ80" s="170">
        <v>-9.7322400829492198E-5</v>
      </c>
      <c r="CA80" s="170">
        <v>2.4642357570564072E-5</v>
      </c>
      <c r="CB80" s="170">
        <v>-3.1316819653783522E-5</v>
      </c>
      <c r="CC80" s="170">
        <v>1.7716063564372059E-5</v>
      </c>
      <c r="CD80" s="170">
        <v>-1.7318006128637731E-5</v>
      </c>
      <c r="CE80" s="170">
        <v>1.399552573996608E-5</v>
      </c>
      <c r="CF80" s="170">
        <v>0</v>
      </c>
      <c r="CG80" s="170">
        <v>0</v>
      </c>
      <c r="JE80" s="5"/>
      <c r="JF80" s="5"/>
      <c r="JG80" s="5"/>
      <c r="JH80" s="5"/>
      <c r="JI80" s="5"/>
      <c r="JJ80" s="5"/>
      <c r="JK80" s="5"/>
      <c r="JL80" s="5"/>
    </row>
    <row r="81" spans="1:272">
      <c r="A81" s="185">
        <v>11</v>
      </c>
      <c r="B81" s="170">
        <v>0</v>
      </c>
      <c r="C81" s="170">
        <v>0</v>
      </c>
      <c r="D81" s="170">
        <v>5.8299173656150053E-10</v>
      </c>
      <c r="E81" s="170">
        <v>1.4056496663592878E-9</v>
      </c>
      <c r="F81" s="170">
        <v>3.4643519930834633E-9</v>
      </c>
      <c r="G81" s="170">
        <v>8.0440721169959615E-9</v>
      </c>
      <c r="H81" s="170">
        <v>1.8432135923665609E-8</v>
      </c>
      <c r="I81" s="170">
        <v>4.0862266476745742E-8</v>
      </c>
      <c r="J81" s="170">
        <v>8.6561875086946265E-8</v>
      </c>
      <c r="K81" s="170">
        <v>1.6549003376399841E-7</v>
      </c>
      <c r="L81" s="170">
        <v>2.5997355966726075E-7</v>
      </c>
      <c r="M81" s="170">
        <v>2.9748091976412455E-7</v>
      </c>
      <c r="N81" s="170">
        <v>2.3402975404254556E-7</v>
      </c>
      <c r="O81" s="170">
        <v>1.3409563347833036E-7</v>
      </c>
      <c r="P81" s="170">
        <v>6.3139005834863849E-8</v>
      </c>
      <c r="Q81" s="170">
        <v>2.6771279010127127E-8</v>
      </c>
      <c r="R81" s="170">
        <v>1.0713729037270186E-8</v>
      </c>
      <c r="S81" s="170">
        <v>3.9408512548266172E-9</v>
      </c>
      <c r="T81" s="170">
        <v>1.210701129069025E-9</v>
      </c>
      <c r="U81" s="170">
        <v>1.1336695036228469E-10</v>
      </c>
      <c r="V81" s="170">
        <v>-1.2747936512419499E-10</v>
      </c>
      <c r="W81" s="170">
        <v>4.7588632117998074E-8</v>
      </c>
      <c r="X81" s="170">
        <v>-4.843173893337522E-8</v>
      </c>
      <c r="Y81" s="170">
        <v>3.548981474205213E-8</v>
      </c>
      <c r="Z81" s="170">
        <v>-3.6900737449382788E-8</v>
      </c>
      <c r="AA81" s="170">
        <v>2.5955051444843012E-8</v>
      </c>
      <c r="AB81" s="170">
        <v>-3.6523082835863622E-8</v>
      </c>
      <c r="AC81" s="170">
        <v>2.3073304335621534E-8</v>
      </c>
      <c r="AD81" s="170">
        <v>-4.2516770143185066E-8</v>
      </c>
      <c r="AE81" s="170">
        <v>2.6799935101163028E-8</v>
      </c>
      <c r="AF81" s="170">
        <v>-6.8927477256173603E-8</v>
      </c>
      <c r="AG81" s="170">
        <v>1.1017933191993528E-7</v>
      </c>
      <c r="AH81" s="170">
        <v>-9.0843920376671439E-8</v>
      </c>
      <c r="AI81" s="170">
        <v>-1.3125615907587405E-7</v>
      </c>
      <c r="AJ81" s="170">
        <v>-5.261433947044989E-8</v>
      </c>
      <c r="AK81" s="170">
        <v>-3.8208158632415615E-8</v>
      </c>
      <c r="AL81" s="170">
        <v>-1.9895683373288819E-8</v>
      </c>
      <c r="AM81" s="170">
        <v>-7.1985721931290372E-9</v>
      </c>
      <c r="AN81" s="170">
        <v>-1.6370786110314685E-8</v>
      </c>
      <c r="AO81" s="170">
        <v>1.2230277137786105E-8</v>
      </c>
      <c r="AP81" s="170">
        <v>-3.4480374311360426E-8</v>
      </c>
      <c r="AQ81" s="170">
        <v>3.1946574417949169E-8</v>
      </c>
      <c r="AR81" s="170">
        <v>-6.0850045404158882E-8</v>
      </c>
      <c r="AS81" s="170">
        <v>-7.7714651764350682E-8</v>
      </c>
      <c r="AT81" s="170">
        <v>-1.6776130734728165E-7</v>
      </c>
      <c r="AU81" s="170">
        <v>-3.7632799956582026E-7</v>
      </c>
      <c r="AV81" s="170">
        <v>-8.9865625803916332E-7</v>
      </c>
      <c r="AW81" s="170">
        <v>-2.1157830124209956E-6</v>
      </c>
      <c r="AX81" s="170">
        <v>-4.9945516303193751E-6</v>
      </c>
      <c r="AY81" s="170">
        <v>-1.1518486132619762E-5</v>
      </c>
      <c r="AZ81" s="170">
        <v>-2.5441594531939155E-5</v>
      </c>
      <c r="BA81" s="170">
        <v>-5.0778131268607794E-5</v>
      </c>
      <c r="BB81" s="170">
        <v>-8.3435518636425354E-5</v>
      </c>
      <c r="BC81" s="170">
        <v>-1.003316857023134E-4</v>
      </c>
      <c r="BD81" s="170">
        <v>-8.3444965388995438E-5</v>
      </c>
      <c r="BE81" s="170">
        <v>-5.0789323716623363E-5</v>
      </c>
      <c r="BF81" s="170">
        <v>-2.5450182150648072E-5</v>
      </c>
      <c r="BG81" s="170">
        <v>-1.1524246457290692E-5</v>
      </c>
      <c r="BH81" s="170">
        <v>-5.0010237500686402E-6</v>
      </c>
      <c r="BI81" s="170">
        <v>-2.1269661066502831E-6</v>
      </c>
      <c r="BJ81" s="170">
        <v>-9.2558756807410933E-7</v>
      </c>
      <c r="BK81" s="170">
        <v>-4.3929938082831188E-7</v>
      </c>
      <c r="BL81" s="170">
        <v>-3.2033318466297207E-7</v>
      </c>
      <c r="BM81" s="170">
        <v>0</v>
      </c>
      <c r="BN81" s="170">
        <v>0</v>
      </c>
      <c r="BO81" s="170">
        <v>-1.2353058268352993E-5</v>
      </c>
      <c r="BP81" s="170">
        <v>1.3124764201240109E-5</v>
      </c>
      <c r="BQ81" s="170">
        <v>-1.664059837124321E-5</v>
      </c>
      <c r="BR81" s="170">
        <v>1.7206752070931225E-5</v>
      </c>
      <c r="BS81" s="170">
        <v>-3.0932146049334357E-5</v>
      </c>
      <c r="BT81" s="170">
        <v>2.4371021266712486E-5</v>
      </c>
      <c r="BU81" s="170">
        <v>-9.713018725284573E-5</v>
      </c>
      <c r="BV81" s="170">
        <v>3.3282818250766891E-5</v>
      </c>
      <c r="BW81" s="170">
        <v>-1.0276296162526248E-3</v>
      </c>
      <c r="BX81" s="170">
        <v>2.6427376373454373E-3</v>
      </c>
      <c r="BY81" s="170">
        <v>-1.027886922654653E-3</v>
      </c>
      <c r="BZ81" s="170">
        <v>3.3634110520498295E-5</v>
      </c>
      <c r="CA81" s="170">
        <v>-9.769141268780023E-5</v>
      </c>
      <c r="CB81" s="170">
        <v>2.5143960440962719E-5</v>
      </c>
      <c r="CC81" s="170">
        <v>-3.1980208529097251E-5</v>
      </c>
      <c r="CD81" s="170">
        <v>1.8580815586411163E-5</v>
      </c>
      <c r="CE81" s="170">
        <v>-1.8486391314692169E-5</v>
      </c>
      <c r="CF81" s="170">
        <v>0</v>
      </c>
      <c r="CG81" s="170">
        <v>0</v>
      </c>
      <c r="JE81" s="5"/>
      <c r="JF81" s="5"/>
      <c r="JG81" s="5"/>
      <c r="JH81" s="5"/>
      <c r="JI81" s="5"/>
      <c r="JJ81" s="5"/>
      <c r="JK81" s="5"/>
      <c r="JL81" s="5"/>
    </row>
    <row r="82" spans="1:272">
      <c r="A82" s="185">
        <v>12</v>
      </c>
      <c r="B82" s="170">
        <v>0</v>
      </c>
      <c r="C82" s="170">
        <v>0</v>
      </c>
      <c r="D82" s="170">
        <v>1.120901341274854E-10</v>
      </c>
      <c r="E82" s="170">
        <v>4.6232935560589503E-10</v>
      </c>
      <c r="F82" s="170">
        <v>1.2227934987076684E-9</v>
      </c>
      <c r="G82" s="170">
        <v>3.1214077332351951E-9</v>
      </c>
      <c r="H82" s="170">
        <v>7.3652283319375941E-9</v>
      </c>
      <c r="I82" s="170">
        <v>1.705917572482308E-8</v>
      </c>
      <c r="J82" s="170">
        <v>3.8184601916888022E-8</v>
      </c>
      <c r="K82" s="170">
        <v>8.1752790256755866E-8</v>
      </c>
      <c r="L82" s="170">
        <v>1.5823681842398061E-7</v>
      </c>
      <c r="M82" s="170">
        <v>2.5215894344985807E-7</v>
      </c>
      <c r="N82" s="170">
        <v>2.93263700637451E-7</v>
      </c>
      <c r="O82" s="170">
        <v>2.3495139418829452E-7</v>
      </c>
      <c r="P82" s="170">
        <v>1.3735599944639219E-7</v>
      </c>
      <c r="Q82" s="170">
        <v>6.608248515807327E-8</v>
      </c>
      <c r="R82" s="170">
        <v>2.8650138561569721E-8</v>
      </c>
      <c r="S82" s="170">
        <v>1.1744946564045612E-8</v>
      </c>
      <c r="T82" s="170">
        <v>4.5034359369730103E-9</v>
      </c>
      <c r="U82" s="170">
        <v>1.6768592152712402E-9</v>
      </c>
      <c r="V82" s="170">
        <v>9.0543834283901515E-10</v>
      </c>
      <c r="W82" s="170">
        <v>-4.4716879654381762E-8</v>
      </c>
      <c r="X82" s="170">
        <v>4.1365606485412667E-8</v>
      </c>
      <c r="Y82" s="170">
        <v>-3.6321410758586961E-8</v>
      </c>
      <c r="Z82" s="170">
        <v>2.5249746053380039E-8</v>
      </c>
      <c r="AA82" s="170">
        <v>-3.2254916755911293E-8</v>
      </c>
      <c r="AB82" s="170">
        <v>1.8323439686544664E-8</v>
      </c>
      <c r="AC82" s="170">
        <v>-3.3060579511770519E-8</v>
      </c>
      <c r="AD82" s="170">
        <v>1.4695138065089384E-8</v>
      </c>
      <c r="AE82" s="170">
        <v>-3.9199175258057963E-8</v>
      </c>
      <c r="AF82" s="170">
        <v>1.2489716483909344E-8</v>
      </c>
      <c r="AG82" s="170">
        <v>-6.6528545206034217E-8</v>
      </c>
      <c r="AH82" s="170">
        <v>5.6320798527730379E-8</v>
      </c>
      <c r="AI82" s="170">
        <v>-9.1038900056664102E-8</v>
      </c>
      <c r="AJ82" s="170">
        <v>-8.4965031383723633E-8</v>
      </c>
      <c r="AK82" s="170">
        <v>-5.563117406625084E-8</v>
      </c>
      <c r="AL82" s="170">
        <v>-2.1357792153733209E-8</v>
      </c>
      <c r="AM82" s="170">
        <v>-2.5277992843977058E-8</v>
      </c>
      <c r="AN82" s="170">
        <v>5.7735864676309186E-9</v>
      </c>
      <c r="AO82" s="170">
        <v>-2.765267265203878E-8</v>
      </c>
      <c r="AP82" s="170">
        <v>4.0213292079676569E-8</v>
      </c>
      <c r="AQ82" s="170">
        <v>-4.4143505830084538E-8</v>
      </c>
      <c r="AR82" s="170">
        <v>-2.4205326285547263E-8</v>
      </c>
      <c r="AS82" s="170">
        <v>-3.8401259834958427E-8</v>
      </c>
      <c r="AT82" s="170">
        <v>-6.9188737526504904E-8</v>
      </c>
      <c r="AU82" s="170">
        <v>-1.6470844483951047E-7</v>
      </c>
      <c r="AV82" s="170">
        <v>-3.7604868205685589E-7</v>
      </c>
      <c r="AW82" s="170">
        <v>-8.9927359716549484E-7</v>
      </c>
      <c r="AX82" s="170">
        <v>-2.1170497936324675E-6</v>
      </c>
      <c r="AY82" s="170">
        <v>-4.9960760100573309E-6</v>
      </c>
      <c r="AZ82" s="170">
        <v>-1.1520596793808001E-5</v>
      </c>
      <c r="BA82" s="170">
        <v>-2.5444677995229074E-5</v>
      </c>
      <c r="BB82" s="170">
        <v>-5.0782652890888525E-5</v>
      </c>
      <c r="BC82" s="170">
        <v>-8.3441130605606059E-5</v>
      </c>
      <c r="BD82" s="170">
        <v>-1.0033628419890898E-4</v>
      </c>
      <c r="BE82" s="170">
        <v>-8.3447391282802683E-5</v>
      </c>
      <c r="BF82" s="170">
        <v>-5.0790385621498417E-5</v>
      </c>
      <c r="BG82" s="170">
        <v>-2.545297158119974E-5</v>
      </c>
      <c r="BH82" s="170">
        <v>-1.1532058719643767E-5</v>
      </c>
      <c r="BI82" s="170">
        <v>-5.0224941569462605E-6</v>
      </c>
      <c r="BJ82" s="170">
        <v>-2.179364057458024E-6</v>
      </c>
      <c r="BK82" s="170">
        <v>-1.0538043496132548E-6</v>
      </c>
      <c r="BL82" s="170">
        <v>-7.454732891351533E-7</v>
      </c>
      <c r="BM82" s="170">
        <v>0</v>
      </c>
      <c r="BN82" s="170">
        <v>0</v>
      </c>
      <c r="BO82" s="170">
        <v>1.0523914089037843E-5</v>
      </c>
      <c r="BP82" s="170">
        <v>-1.1691403381461435E-5</v>
      </c>
      <c r="BQ82" s="170">
        <v>1.2624654000246197E-5</v>
      </c>
      <c r="BR82" s="170">
        <v>-1.6274859923620044E-5</v>
      </c>
      <c r="BS82" s="170">
        <v>1.6944556188448815E-5</v>
      </c>
      <c r="BT82" s="170">
        <v>-3.0770702314752299E-5</v>
      </c>
      <c r="BU82" s="170">
        <v>2.4290016962572466E-5</v>
      </c>
      <c r="BV82" s="170">
        <v>-9.7139750500163676E-5</v>
      </c>
      <c r="BW82" s="170">
        <v>3.3366384449672379E-5</v>
      </c>
      <c r="BX82" s="170">
        <v>-1.0278523347882144E-3</v>
      </c>
      <c r="BY82" s="170">
        <v>2.6430937264053612E-3</v>
      </c>
      <c r="BZ82" s="170">
        <v>-1.0282750649259107E-3</v>
      </c>
      <c r="CA82" s="170">
        <v>3.4135915325661299E-5</v>
      </c>
      <c r="CB82" s="170">
        <v>-9.8354394527018152E-5</v>
      </c>
      <c r="CC82" s="170">
        <v>2.6008937463199603E-5</v>
      </c>
      <c r="CD82" s="170">
        <v>-3.3149116764231128E-5</v>
      </c>
      <c r="CE82" s="170">
        <v>2.0062588162568839E-5</v>
      </c>
      <c r="CF82" s="170">
        <v>0</v>
      </c>
      <c r="CG82" s="170">
        <v>0</v>
      </c>
      <c r="JE82" s="5"/>
      <c r="JF82" s="5"/>
      <c r="JG82" s="5"/>
      <c r="JH82" s="5"/>
      <c r="JI82" s="5"/>
      <c r="JJ82" s="5"/>
      <c r="JK82" s="5"/>
      <c r="JL82" s="5"/>
    </row>
    <row r="83" spans="1:272">
      <c r="A83" s="185">
        <v>13</v>
      </c>
      <c r="B83" s="170">
        <v>0</v>
      </c>
      <c r="C83" s="170">
        <v>0</v>
      </c>
      <c r="D83" s="170">
        <v>-3.8825409823039581E-11</v>
      </c>
      <c r="E83" s="170">
        <v>2.7880129011925801E-11</v>
      </c>
      <c r="F83" s="170">
        <v>3.3933106355486418E-10</v>
      </c>
      <c r="G83" s="170">
        <v>1.0231771127343435E-9</v>
      </c>
      <c r="H83" s="170">
        <v>2.7506487211476679E-9</v>
      </c>
      <c r="I83" s="170">
        <v>6.6469725106124223E-9</v>
      </c>
      <c r="J83" s="170">
        <v>1.5638151866184696E-8</v>
      </c>
      <c r="K83" s="170">
        <v>3.5469828054401694E-8</v>
      </c>
      <c r="L83" s="170">
        <v>7.6988539985507903E-8</v>
      </c>
      <c r="M83" s="170">
        <v>1.5127153618125639E-7</v>
      </c>
      <c r="N83" s="170">
        <v>2.4506810753074748E-7</v>
      </c>
      <c r="O83" s="170">
        <v>2.9011346612803784E-7</v>
      </c>
      <c r="P83" s="170">
        <v>2.3681192094826529E-7</v>
      </c>
      <c r="Q83" s="170">
        <v>1.4111371283172028E-7</v>
      </c>
      <c r="R83" s="170">
        <v>6.9161302039197009E-8</v>
      </c>
      <c r="S83" s="170">
        <v>3.051680932618588E-8</v>
      </c>
      <c r="T83" s="170">
        <v>1.2849318766421325E-8</v>
      </c>
      <c r="U83" s="170">
        <v>5.541265170661328E-9</v>
      </c>
      <c r="V83" s="170">
        <v>3.6505828798725766E-9</v>
      </c>
      <c r="W83" s="170">
        <v>3.8805517655285816E-8</v>
      </c>
      <c r="X83" s="170">
        <v>-3.9904539197298413E-8</v>
      </c>
      <c r="Y83" s="170">
        <v>2.8081942843727958E-8</v>
      </c>
      <c r="Z83" s="170">
        <v>-3.0248690004251214E-8</v>
      </c>
      <c r="AA83" s="170">
        <v>1.8016777411567651E-8</v>
      </c>
      <c r="AB83" s="170">
        <v>-2.8687349267388389E-8</v>
      </c>
      <c r="AC83" s="170">
        <v>1.1750408966781099E-8</v>
      </c>
      <c r="AD83" s="170">
        <v>-2.9713813354663211E-8</v>
      </c>
      <c r="AE83" s="170">
        <v>7.0124441393876685E-9</v>
      </c>
      <c r="AF83" s="170">
        <v>-3.5514725445517168E-8</v>
      </c>
      <c r="AG83" s="170">
        <v>-9.9653776228826065E-10</v>
      </c>
      <c r="AH83" s="170">
        <v>-6.3533372578734669E-8</v>
      </c>
      <c r="AI83" s="170">
        <v>1.0804769021095996E-8</v>
      </c>
      <c r="AJ83" s="170">
        <v>-9.069541754229594E-8</v>
      </c>
      <c r="AK83" s="170">
        <v>-1.9669331290744296E-8</v>
      </c>
      <c r="AL83" s="170">
        <v>-5.8896220103418306E-8</v>
      </c>
      <c r="AM83" s="170">
        <v>9.1412689943978683E-10</v>
      </c>
      <c r="AN83" s="170">
        <v>-3.277309594484307E-8</v>
      </c>
      <c r="AO83" s="170">
        <v>2.8658086067917258E-8</v>
      </c>
      <c r="AP83" s="170">
        <v>-5.4791805567418596E-8</v>
      </c>
      <c r="AQ83" s="170">
        <v>5.5117672951405464E-8</v>
      </c>
      <c r="AR83" s="170">
        <v>-1.5532933883728988E-8</v>
      </c>
      <c r="AS83" s="170">
        <v>-1.5243768564462577E-8</v>
      </c>
      <c r="AT83" s="170">
        <v>-3.4981599972095181E-8</v>
      </c>
      <c r="AU83" s="170">
        <v>-6.8663502538772914E-8</v>
      </c>
      <c r="AV83" s="170">
        <v>-1.6515428908467811E-7</v>
      </c>
      <c r="AW83" s="170">
        <v>-3.7713769379566251E-7</v>
      </c>
      <c r="AX83" s="170">
        <v>-9.0044850966354993E-7</v>
      </c>
      <c r="AY83" s="170">
        <v>-2.1183487187074618E-6</v>
      </c>
      <c r="AZ83" s="170">
        <v>-4.9974727625692283E-6</v>
      </c>
      <c r="BA83" s="170">
        <v>-1.1522323303322286E-5</v>
      </c>
      <c r="BB83" s="170">
        <v>-2.5447226359340237E-5</v>
      </c>
      <c r="BC83" s="170">
        <v>-5.0786208242552472E-5</v>
      </c>
      <c r="BD83" s="170">
        <v>-8.3445535620994834E-5</v>
      </c>
      <c r="BE83" s="170">
        <v>-1.0034000175733049E-4</v>
      </c>
      <c r="BF83" s="170">
        <v>-8.3451297033831082E-5</v>
      </c>
      <c r="BG83" s="170">
        <v>-5.0798024468081421E-5</v>
      </c>
      <c r="BH83" s="170">
        <v>-2.5473901959427338E-5</v>
      </c>
      <c r="BI83" s="170">
        <v>-1.1583946097904906E-5</v>
      </c>
      <c r="BJ83" s="170">
        <v>-5.1502560315642289E-6</v>
      </c>
      <c r="BK83" s="170">
        <v>-2.4850954191852475E-6</v>
      </c>
      <c r="BL83" s="170">
        <v>-1.7868119011142405E-6</v>
      </c>
      <c r="BM83" s="170">
        <v>0</v>
      </c>
      <c r="BN83" s="170">
        <v>0</v>
      </c>
      <c r="BO83" s="170">
        <v>-9.4712827047819573E-6</v>
      </c>
      <c r="BP83" s="170">
        <v>1.0024428231776461E-5</v>
      </c>
      <c r="BQ83" s="170">
        <v>-1.1325081612760755E-5</v>
      </c>
      <c r="BR83" s="170">
        <v>1.2361973966584943E-5</v>
      </c>
      <c r="BS83" s="170">
        <v>-1.6112335704586861E-5</v>
      </c>
      <c r="BT83" s="170">
        <v>1.6862503889133502E-5</v>
      </c>
      <c r="BU83" s="170">
        <v>-3.0775643198978185E-5</v>
      </c>
      <c r="BV83" s="170">
        <v>2.4372544245575558E-5</v>
      </c>
      <c r="BW83" s="170">
        <v>-9.7314471744238803E-5</v>
      </c>
      <c r="BX83" s="170">
        <v>3.3630221253577235E-5</v>
      </c>
      <c r="BY83" s="170">
        <v>-1.0282583322123264E-3</v>
      </c>
      <c r="BZ83" s="170">
        <v>2.643643008613947E-3</v>
      </c>
      <c r="CA83" s="170">
        <v>-1.0289349257539709E-3</v>
      </c>
      <c r="CB83" s="170">
        <v>3.5001352613880741E-5</v>
      </c>
      <c r="CC83" s="170">
        <v>-9.9520479282748644E-5</v>
      </c>
      <c r="CD83" s="170">
        <v>2.7492200974262054E-5</v>
      </c>
      <c r="CE83" s="170">
        <v>-3.5356429340972867E-5</v>
      </c>
      <c r="CF83" s="170">
        <v>0</v>
      </c>
      <c r="CG83" s="170">
        <v>0</v>
      </c>
      <c r="JE83" s="5"/>
      <c r="JF83" s="5"/>
      <c r="JG83" s="5"/>
      <c r="JH83" s="5"/>
      <c r="JI83" s="5"/>
      <c r="JJ83" s="5"/>
      <c r="JK83" s="5"/>
      <c r="JL83" s="5"/>
    </row>
    <row r="84" spans="1:272">
      <c r="A84" s="185">
        <v>14</v>
      </c>
      <c r="B84" s="170">
        <v>0</v>
      </c>
      <c r="C84" s="170">
        <v>0</v>
      </c>
      <c r="D84" s="170">
        <v>-1.4056675433894391E-10</v>
      </c>
      <c r="E84" s="170">
        <v>-1.1090905252438823E-10</v>
      </c>
      <c r="F84" s="170">
        <v>-6.3541262222761483E-11</v>
      </c>
      <c r="G84" s="170">
        <v>2.0262759551235225E-10</v>
      </c>
      <c r="H84" s="170">
        <v>8.0160799372514381E-10</v>
      </c>
      <c r="I84" s="170">
        <v>2.3462928544628692E-9</v>
      </c>
      <c r="J84" s="170">
        <v>5.8732716249760002E-9</v>
      </c>
      <c r="K84" s="170">
        <v>1.4122678339822733E-8</v>
      </c>
      <c r="L84" s="170">
        <v>3.2592985620812236E-8</v>
      </c>
      <c r="M84" s="170">
        <v>7.1957239765922668E-8</v>
      </c>
      <c r="N84" s="170">
        <v>1.4390374379050042E-7</v>
      </c>
      <c r="O84" s="170">
        <v>2.374464143058878E-7</v>
      </c>
      <c r="P84" s="170">
        <v>2.8635244991383178E-7</v>
      </c>
      <c r="Q84" s="170">
        <v>2.3802573931534568E-7</v>
      </c>
      <c r="R84" s="170">
        <v>1.4424958981254476E-7</v>
      </c>
      <c r="S84" s="170">
        <v>7.1788361614757369E-8</v>
      </c>
      <c r="T84" s="170">
        <v>3.2404833331732785E-8</v>
      </c>
      <c r="U84" s="170">
        <v>1.5102166508657359E-8</v>
      </c>
      <c r="V84" s="170">
        <v>1.0304585779546168E-8</v>
      </c>
      <c r="W84" s="170">
        <v>-3.7336138856129296E-8</v>
      </c>
      <c r="X84" s="170">
        <v>3.3917119918617985E-8</v>
      </c>
      <c r="Y84" s="170">
        <v>-3.0159505950775535E-8</v>
      </c>
      <c r="Z84" s="170">
        <v>1.9177219801315417E-8</v>
      </c>
      <c r="AA84" s="170">
        <v>-2.6194500889272168E-8</v>
      </c>
      <c r="AB84" s="170">
        <v>1.1243745228190007E-8</v>
      </c>
      <c r="AC84" s="170">
        <v>-2.536698304201917E-8</v>
      </c>
      <c r="AD84" s="170">
        <v>5.1534240126313749E-9</v>
      </c>
      <c r="AE84" s="170">
        <v>-2.5913869464190841E-8</v>
      </c>
      <c r="AF84" s="170">
        <v>-1.1529941764107465E-9</v>
      </c>
      <c r="AG84" s="170">
        <v>-3.0990906505694385E-8</v>
      </c>
      <c r="AH84" s="170">
        <v>-1.6420184758525115E-8</v>
      </c>
      <c r="AI84" s="170">
        <v>-5.9494087158626257E-8</v>
      </c>
      <c r="AJ84" s="170">
        <v>-5.2894540268273596E-8</v>
      </c>
      <c r="AK84" s="170">
        <v>-8.9548643446687595E-8</v>
      </c>
      <c r="AL84" s="170">
        <v>3.8087497096518523E-8</v>
      </c>
      <c r="AM84" s="170">
        <v>-6.315448794744516E-8</v>
      </c>
      <c r="AN84" s="170">
        <v>2.7127721495487801E-8</v>
      </c>
      <c r="AO84" s="170">
        <v>-4.8142614188431174E-8</v>
      </c>
      <c r="AP84" s="170">
        <v>7.7912205640139054E-8</v>
      </c>
      <c r="AQ84" s="170">
        <v>-6.9970552166957051E-8</v>
      </c>
      <c r="AR84" s="170">
        <v>-5.8631409803855091E-9</v>
      </c>
      <c r="AS84" s="170">
        <v>-1.1681583679172227E-8</v>
      </c>
      <c r="AT84" s="170">
        <v>-1.4361566336798875E-8</v>
      </c>
      <c r="AU84" s="170">
        <v>-3.5206001035692441E-8</v>
      </c>
      <c r="AV84" s="170">
        <v>-6.9639551631577563E-8</v>
      </c>
      <c r="AW84" s="170">
        <v>-1.6628369250779385E-7</v>
      </c>
      <c r="AX84" s="170">
        <v>-3.7837507601051195E-7</v>
      </c>
      <c r="AY84" s="170">
        <v>-9.0161815235442629E-7</v>
      </c>
      <c r="AZ84" s="170">
        <v>-2.1194422587822266E-6</v>
      </c>
      <c r="BA84" s="170">
        <v>-4.9986842758344476E-6</v>
      </c>
      <c r="BB84" s="170">
        <v>-1.1523782376677885E-5</v>
      </c>
      <c r="BC84" s="170">
        <v>-2.544966730077149E-5</v>
      </c>
      <c r="BD84" s="170">
        <v>-5.0789867139022511E-5</v>
      </c>
      <c r="BE84" s="170">
        <v>-8.3451412762701471E-5</v>
      </c>
      <c r="BF84" s="170">
        <v>-1.0034925948812405E-4</v>
      </c>
      <c r="BG84" s="170">
        <v>-8.3472155207945715E-5</v>
      </c>
      <c r="BH84" s="170">
        <v>-5.0848971823262724E-5</v>
      </c>
      <c r="BI84" s="170">
        <v>-2.5600751024099836E-5</v>
      </c>
      <c r="BJ84" s="170">
        <v>-1.1889002942602102E-5</v>
      </c>
      <c r="BK84" s="170">
        <v>-5.8827425439036557E-6</v>
      </c>
      <c r="BL84" s="170">
        <v>-4.2242237226802949E-6</v>
      </c>
      <c r="BM84" s="170">
        <v>0</v>
      </c>
      <c r="BN84" s="170">
        <v>0</v>
      </c>
      <c r="BO84" s="170">
        <v>8.5429684152247615E-6</v>
      </c>
      <c r="BP84" s="170">
        <v>-9.1049588568523971E-6</v>
      </c>
      <c r="BQ84" s="170">
        <v>9.7617109845242423E-6</v>
      </c>
      <c r="BR84" s="170">
        <v>-1.1162414059620254E-5</v>
      </c>
      <c r="BS84" s="170">
        <v>1.227917439992498E-5</v>
      </c>
      <c r="BT84" s="170">
        <v>-1.6116700197796438E-5</v>
      </c>
      <c r="BU84" s="170">
        <v>1.6943936127286471E-5</v>
      </c>
      <c r="BV84" s="170">
        <v>-3.0947101836376192E-5</v>
      </c>
      <c r="BW84" s="170">
        <v>2.4635474028855821E-5</v>
      </c>
      <c r="BX84" s="170">
        <v>-9.7691146112750463E-5</v>
      </c>
      <c r="BY84" s="170">
        <v>3.4132138764345071E-5</v>
      </c>
      <c r="BZ84" s="170">
        <v>-1.0289429759363449E-3</v>
      </c>
      <c r="CA84" s="170">
        <v>2.6444929930417773E-3</v>
      </c>
      <c r="CB84" s="170">
        <v>-1.0300801357160908E-3</v>
      </c>
      <c r="CC84" s="170">
        <v>3.6485029264408178E-5</v>
      </c>
      <c r="CD84" s="170">
        <v>-1.0172518254766102E-4</v>
      </c>
      <c r="CE84" s="170">
        <v>3.0091746632658247E-5</v>
      </c>
      <c r="CF84" s="170">
        <v>0</v>
      </c>
      <c r="CG84" s="170">
        <v>0</v>
      </c>
      <c r="JE84" s="5"/>
      <c r="JF84" s="5"/>
      <c r="JG84" s="5"/>
      <c r="JH84" s="5"/>
      <c r="JI84" s="5"/>
      <c r="JJ84" s="5"/>
      <c r="JK84" s="5"/>
      <c r="JL84" s="5"/>
    </row>
    <row r="85" spans="1:272">
      <c r="A85" s="185">
        <v>15</v>
      </c>
      <c r="B85" s="170">
        <v>0</v>
      </c>
      <c r="C85" s="170">
        <v>0</v>
      </c>
      <c r="D85" s="170">
        <v>-1.4562078098058159E-10</v>
      </c>
      <c r="E85" s="170">
        <v>-2.0285751525702658E-10</v>
      </c>
      <c r="F85" s="170">
        <v>-1.9048478735885323E-10</v>
      </c>
      <c r="G85" s="170">
        <v>-1.6501823493344299E-10</v>
      </c>
      <c r="H85" s="170">
        <v>5.355944700808214E-11</v>
      </c>
      <c r="I85" s="170">
        <v>5.6512652545049561E-10</v>
      </c>
      <c r="J85" s="170">
        <v>1.9235312256477282E-9</v>
      </c>
      <c r="K85" s="170">
        <v>5.0764185221983195E-9</v>
      </c>
      <c r="L85" s="170">
        <v>1.2580107019967573E-8</v>
      </c>
      <c r="M85" s="170">
        <v>2.9693459013029058E-8</v>
      </c>
      <c r="N85" s="170">
        <v>6.6935576010283438E-8</v>
      </c>
      <c r="O85" s="170">
        <v>1.3662010082183134E-7</v>
      </c>
      <c r="P85" s="170">
        <v>2.2996343809106288E-7</v>
      </c>
      <c r="Q85" s="170">
        <v>2.8256754537655862E-7</v>
      </c>
      <c r="R85" s="170">
        <v>2.388503455866272E-7</v>
      </c>
      <c r="S85" s="170">
        <v>1.4691574915319743E-7</v>
      </c>
      <c r="T85" s="170">
        <v>7.4784563082425326E-8</v>
      </c>
      <c r="U85" s="170">
        <v>3.7242045056767501E-8</v>
      </c>
      <c r="V85" s="170">
        <v>2.6383272293916793E-8</v>
      </c>
      <c r="W85" s="170">
        <v>3.2225298037349449E-8</v>
      </c>
      <c r="X85" s="170">
        <v>-3.3405266706957215E-8</v>
      </c>
      <c r="Y85" s="170">
        <v>2.2432774626529599E-8</v>
      </c>
      <c r="Z85" s="170">
        <v>-2.4919063850253131E-8</v>
      </c>
      <c r="AA85" s="170">
        <v>1.242513198540497E-8</v>
      </c>
      <c r="AB85" s="170">
        <v>-2.2845686048198654E-8</v>
      </c>
      <c r="AC85" s="170">
        <v>5.1512403358965414E-9</v>
      </c>
      <c r="AD85" s="170">
        <v>-2.196303145267368E-8</v>
      </c>
      <c r="AE85" s="170">
        <v>-1.0728849034357878E-9</v>
      </c>
      <c r="AF85" s="170">
        <v>-2.1582122650943636E-8</v>
      </c>
      <c r="AG85" s="170">
        <v>-9.1375652616284091E-9</v>
      </c>
      <c r="AH85" s="170">
        <v>-2.5682911989600425E-8</v>
      </c>
      <c r="AI85" s="170">
        <v>-3.1736746894429252E-8</v>
      </c>
      <c r="AJ85" s="170">
        <v>-5.4565737841995205E-8</v>
      </c>
      <c r="AK85" s="170">
        <v>-1.0834569654186862E-7</v>
      </c>
      <c r="AL85" s="170">
        <v>-8.7934347631365878E-8</v>
      </c>
      <c r="AM85" s="170">
        <v>1.3511474177568502E-7</v>
      </c>
      <c r="AN85" s="170">
        <v>-6.995085256558188E-8</v>
      </c>
      <c r="AO85" s="170">
        <v>7.9037627495235832E-8</v>
      </c>
      <c r="AP85" s="170">
        <v>-8.8505217724870312E-8</v>
      </c>
      <c r="AQ85" s="170">
        <v>1.0990170968489449E-7</v>
      </c>
      <c r="AR85" s="170">
        <v>-7.4111901127022471E-9</v>
      </c>
      <c r="AS85" s="170">
        <v>-4.5516229200666478E-9</v>
      </c>
      <c r="AT85" s="170">
        <v>-1.1552992835899303E-8</v>
      </c>
      <c r="AU85" s="170">
        <v>-1.5126600741196186E-8</v>
      </c>
      <c r="AV85" s="170">
        <v>-3.6246829770541751E-8</v>
      </c>
      <c r="AW85" s="170">
        <v>-7.0887487902235419E-8</v>
      </c>
      <c r="AX85" s="170">
        <v>-1.67514706155967E-7</v>
      </c>
      <c r="AY85" s="170">
        <v>-3.7950074641610608E-7</v>
      </c>
      <c r="AZ85" s="170">
        <v>-9.0270382117220015E-7</v>
      </c>
      <c r="BA85" s="170">
        <v>-2.1204331251566628E-6</v>
      </c>
      <c r="BB85" s="170">
        <v>-5.0001353043846495E-6</v>
      </c>
      <c r="BC85" s="170">
        <v>-1.1526049312349854E-5</v>
      </c>
      <c r="BD85" s="170">
        <v>-2.5454667151765172E-5</v>
      </c>
      <c r="BE85" s="170">
        <v>-5.0799977215732487E-5</v>
      </c>
      <c r="BF85" s="170">
        <v>-8.3474108019126949E-5</v>
      </c>
      <c r="BG85" s="170">
        <v>-1.0040070599505245E-4</v>
      </c>
      <c r="BH85" s="170">
        <v>-8.3597774148068274E-5</v>
      </c>
      <c r="BI85" s="170">
        <v>-5.1152444540070899E-5</v>
      </c>
      <c r="BJ85" s="170">
        <v>-2.633210890460084E-5</v>
      </c>
      <c r="BK85" s="170">
        <v>-1.362743657330704E-5</v>
      </c>
      <c r="BL85" s="170">
        <v>-9.9781105042346504E-6</v>
      </c>
      <c r="BM85" s="170">
        <v>0</v>
      </c>
      <c r="BN85" s="170">
        <v>0</v>
      </c>
      <c r="BO85" s="170">
        <v>-7.9266692960593299E-6</v>
      </c>
      <c r="BP85" s="170">
        <v>8.2809031808397255E-6</v>
      </c>
      <c r="BQ85" s="170">
        <v>-8.9420471020924359E-6</v>
      </c>
      <c r="BR85" s="170">
        <v>9.6786036481076685E-6</v>
      </c>
      <c r="BS85" s="170">
        <v>-1.1166740937239448E-5</v>
      </c>
      <c r="BT85" s="170">
        <v>1.2359771868219278E-5</v>
      </c>
      <c r="BU85" s="170">
        <v>-1.6287747909468835E-5</v>
      </c>
      <c r="BV85" s="170">
        <v>1.720590701652254E-5</v>
      </c>
      <c r="BW85" s="170">
        <v>-3.1321321326047158E-5</v>
      </c>
      <c r="BX85" s="170">
        <v>2.5136865131084997E-5</v>
      </c>
      <c r="BY85" s="170">
        <v>-9.836160756208593E-5</v>
      </c>
      <c r="BZ85" s="170">
        <v>3.4998081558885858E-5</v>
      </c>
      <c r="CA85" s="170">
        <v>-1.0301098756073269E-3</v>
      </c>
      <c r="CB85" s="170">
        <v>2.6459066317393162E-3</v>
      </c>
      <c r="CC85" s="170">
        <v>-1.0322316677510027E-3</v>
      </c>
      <c r="CD85" s="170">
        <v>3.9086922920148222E-5</v>
      </c>
      <c r="CE85" s="170">
        <v>-1.066487348580683E-4</v>
      </c>
      <c r="CF85" s="170">
        <v>0</v>
      </c>
      <c r="CG85" s="170">
        <v>0</v>
      </c>
      <c r="JE85" s="5"/>
      <c r="JF85" s="5"/>
      <c r="JG85" s="5"/>
      <c r="JH85" s="5"/>
      <c r="JI85" s="5"/>
      <c r="JJ85" s="5"/>
      <c r="JK85" s="5"/>
      <c r="JL85" s="5"/>
    </row>
    <row r="86" spans="1:272">
      <c r="A86" s="185">
        <v>16</v>
      </c>
      <c r="B86" s="170">
        <v>0</v>
      </c>
      <c r="C86" s="170">
        <v>0</v>
      </c>
      <c r="D86" s="170">
        <v>-1.8085715729733117E-10</v>
      </c>
      <c r="E86" s="170">
        <v>-2.0727845803555347E-10</v>
      </c>
      <c r="F86" s="170">
        <v>-2.7366698460020258E-10</v>
      </c>
      <c r="G86" s="170">
        <v>-2.7957584832884815E-10</v>
      </c>
      <c r="H86" s="170">
        <v>-2.7819922560895082E-10</v>
      </c>
      <c r="I86" s="170">
        <v>-1.1006315649186079E-10</v>
      </c>
      <c r="J86" s="170">
        <v>3.0719071976439906E-10</v>
      </c>
      <c r="K86" s="170">
        <v>1.4631395753193023E-9</v>
      </c>
      <c r="L86" s="170">
        <v>4.2031042444894243E-9</v>
      </c>
      <c r="M86" s="170">
        <v>1.0870487782736751E-8</v>
      </c>
      <c r="N86" s="170">
        <v>2.6422763138493234E-8</v>
      </c>
      <c r="O86" s="170">
        <v>6.1104758189993552E-8</v>
      </c>
      <c r="P86" s="170">
        <v>1.2768953268393866E-7</v>
      </c>
      <c r="Q86" s="170">
        <v>2.1959835148789355E-7</v>
      </c>
      <c r="R86" s="170">
        <v>2.7492414701700518E-7</v>
      </c>
      <c r="S86" s="170">
        <v>2.362714739066623E-7</v>
      </c>
      <c r="T86" s="170">
        <v>1.4900388150530404E-7</v>
      </c>
      <c r="U86" s="170">
        <v>8.3830896975022376E-8</v>
      </c>
      <c r="V86" s="170">
        <v>6.1943639122602728E-8</v>
      </c>
      <c r="W86" s="170">
        <v>-3.121254670513735E-8</v>
      </c>
      <c r="X86" s="170">
        <v>2.7814338117302306E-8</v>
      </c>
      <c r="Y86" s="170">
        <v>-2.4766068603595579E-8</v>
      </c>
      <c r="Z86" s="170">
        <v>1.3951511049768868E-8</v>
      </c>
      <c r="AA86" s="170">
        <v>-2.0891120667508612E-8</v>
      </c>
      <c r="AB86" s="170">
        <v>5.6464950763648827E-9</v>
      </c>
      <c r="AC86" s="170">
        <v>-1.9275769607792782E-8</v>
      </c>
      <c r="AD86" s="170">
        <v>-1.3292385843691566E-9</v>
      </c>
      <c r="AE86" s="170">
        <v>-1.7667808039030393E-8</v>
      </c>
      <c r="AF86" s="170">
        <v>-8.0542004690972866E-9</v>
      </c>
      <c r="AG86" s="170">
        <v>-1.5871413459415516E-8</v>
      </c>
      <c r="AH86" s="170">
        <v>-1.8730677125610463E-8</v>
      </c>
      <c r="AI86" s="170">
        <v>-1.8575631092711917E-8</v>
      </c>
      <c r="AJ86" s="170">
        <v>-5.1796283148243726E-8</v>
      </c>
      <c r="AK86" s="170">
        <v>-4.7607646793911459E-8</v>
      </c>
      <c r="AL86" s="170">
        <v>-2.0255856660408761E-7</v>
      </c>
      <c r="AM86" s="170">
        <v>-8.564673448814084E-8</v>
      </c>
      <c r="AN86" s="170">
        <v>2.3254949313008156E-7</v>
      </c>
      <c r="AO86" s="170">
        <v>-8.7399032229659521E-8</v>
      </c>
      <c r="AP86" s="170">
        <v>2.0343531835643997E-7</v>
      </c>
      <c r="AQ86" s="170">
        <v>-1.1113706441116448E-7</v>
      </c>
      <c r="AR86" s="170">
        <v>-2.8212578813188575E-9</v>
      </c>
      <c r="AS86" s="170">
        <v>-6.8536497937187748E-9</v>
      </c>
      <c r="AT86" s="170">
        <v>-4.9655071058870374E-9</v>
      </c>
      <c r="AU86" s="170">
        <v>-1.2387150165335172E-8</v>
      </c>
      <c r="AV86" s="170">
        <v>-1.6296564155721062E-8</v>
      </c>
      <c r="AW86" s="170">
        <v>-3.7512273885454371E-8</v>
      </c>
      <c r="AX86" s="170">
        <v>-7.2127705468597828E-8</v>
      </c>
      <c r="AY86" s="170">
        <v>-1.6874550999230544E-7</v>
      </c>
      <c r="AZ86" s="170">
        <v>-3.8059551791037486E-7</v>
      </c>
      <c r="BA86" s="170">
        <v>-9.0411515518547181E-7</v>
      </c>
      <c r="BB86" s="170">
        <v>-2.122394079112832E-6</v>
      </c>
      <c r="BC86" s="170">
        <v>-5.0045077806341803E-6</v>
      </c>
      <c r="BD86" s="170">
        <v>-1.1535501156611008E-5</v>
      </c>
      <c r="BE86" s="170">
        <v>-2.5477585828772273E-5</v>
      </c>
      <c r="BF86" s="170">
        <v>-5.0853139494643981E-5</v>
      </c>
      <c r="BG86" s="170">
        <v>-8.3601354884080484E-5</v>
      </c>
      <c r="BH86" s="170">
        <v>-1.0070359977387109E-4</v>
      </c>
      <c r="BI86" s="170">
        <v>-8.4326993775528711E-5</v>
      </c>
      <c r="BJ86" s="170">
        <v>-5.2889023942135954E-5</v>
      </c>
      <c r="BK86" s="170">
        <v>-3.042645363101659E-5</v>
      </c>
      <c r="BL86" s="170">
        <v>-2.3029961269044662E-5</v>
      </c>
      <c r="BM86" s="170">
        <v>0</v>
      </c>
      <c r="BN86" s="170">
        <v>0</v>
      </c>
      <c r="BO86" s="170">
        <v>7.4185499154878657E-6</v>
      </c>
      <c r="BP86" s="170">
        <v>-7.7638021364674489E-6</v>
      </c>
      <c r="BQ86" s="170">
        <v>8.1978701278870803E-6</v>
      </c>
      <c r="BR86" s="170">
        <v>-8.9465103542429891E-6</v>
      </c>
      <c r="BS86" s="170">
        <v>9.758635605573052E-6</v>
      </c>
      <c r="BT86" s="170">
        <v>-1.1338068352828469E-5</v>
      </c>
      <c r="BU86" s="170">
        <v>1.2620838870424829E-5</v>
      </c>
      <c r="BV86" s="170">
        <v>-1.6661949122166364E-5</v>
      </c>
      <c r="BW86" s="170">
        <v>1.7706442855361807E-5</v>
      </c>
      <c r="BX86" s="170">
        <v>-3.1990751828616253E-5</v>
      </c>
      <c r="BY86" s="170">
        <v>2.6002527763468923E-5</v>
      </c>
      <c r="BZ86" s="170">
        <v>-9.9536799729720412E-5</v>
      </c>
      <c r="CA86" s="170">
        <v>3.6482996206775669E-5</v>
      </c>
      <c r="CB86" s="170">
        <v>-1.0322977056347097E-3</v>
      </c>
      <c r="CC86" s="170">
        <v>2.6483458922348705E-3</v>
      </c>
      <c r="CD86" s="170">
        <v>-1.0370774519159252E-3</v>
      </c>
      <c r="CE86" s="170">
        <v>4.3665783085451785E-5</v>
      </c>
      <c r="CF86" s="170">
        <v>0</v>
      </c>
      <c r="CG86" s="170">
        <v>0</v>
      </c>
      <c r="JE86" s="5"/>
      <c r="JF86" s="5"/>
      <c r="JG86" s="5"/>
      <c r="JH86" s="5"/>
      <c r="JI86" s="5"/>
      <c r="JJ86" s="5"/>
      <c r="JK86" s="5"/>
      <c r="JL86" s="5"/>
    </row>
    <row r="87" spans="1:272">
      <c r="A87" s="185">
        <v>17</v>
      </c>
      <c r="B87" s="170">
        <v>0</v>
      </c>
      <c r="C87" s="170">
        <v>0</v>
      </c>
      <c r="D87" s="170">
        <v>-1.6446487393330053E-10</v>
      </c>
      <c r="E87" s="170">
        <v>-2.3852202826654114E-10</v>
      </c>
      <c r="F87" s="170">
        <v>-2.7729284809853807E-10</v>
      </c>
      <c r="G87" s="170">
        <v>-3.5301333705785938E-10</v>
      </c>
      <c r="H87" s="170">
        <v>-3.7789795751802112E-10</v>
      </c>
      <c r="I87" s="170">
        <v>-4.0065640387364817E-10</v>
      </c>
      <c r="J87" s="170">
        <v>-2.8400782868529049E-10</v>
      </c>
      <c r="K87" s="170">
        <v>3.5719261426211545E-11</v>
      </c>
      <c r="L87" s="170">
        <v>9.7808628694171982E-10</v>
      </c>
      <c r="M87" s="170">
        <v>3.2755857837615836E-9</v>
      </c>
      <c r="N87" s="170">
        <v>9.0334445943511819E-9</v>
      </c>
      <c r="O87" s="170">
        <v>2.2854364039319558E-8</v>
      </c>
      <c r="P87" s="170">
        <v>5.4599325444950919E-8</v>
      </c>
      <c r="Q87" s="170">
        <v>1.1733777951235038E-7</v>
      </c>
      <c r="R87" s="170">
        <v>2.0673908817485342E-7</v>
      </c>
      <c r="S87" s="170">
        <v>2.6454324105104836E-7</v>
      </c>
      <c r="T87" s="170">
        <v>2.3475768052713282E-7</v>
      </c>
      <c r="U87" s="170">
        <v>1.6469532126971197E-7</v>
      </c>
      <c r="V87" s="170">
        <v>1.3269480613749507E-7</v>
      </c>
      <c r="W87" s="170">
        <v>2.6098954136127373E-8</v>
      </c>
      <c r="X87" s="170">
        <v>-2.7310807750367496E-8</v>
      </c>
      <c r="Y87" s="170">
        <v>1.6830480302204011E-8</v>
      </c>
      <c r="Z87" s="170">
        <v>-1.944684937431549E-8</v>
      </c>
      <c r="AA87" s="170">
        <v>6.8333105226684616E-9</v>
      </c>
      <c r="AB87" s="170">
        <v>-1.7012277983374725E-8</v>
      </c>
      <c r="AC87" s="170">
        <v>-1.0238467072775604E-9</v>
      </c>
      <c r="AD87" s="170">
        <v>-1.5089986250606093E-8</v>
      </c>
      <c r="AE87" s="170">
        <v>-8.0647827866203503E-9</v>
      </c>
      <c r="AF87" s="170">
        <v>-1.2192830177024487E-8</v>
      </c>
      <c r="AG87" s="170">
        <v>-1.5714624963191887E-8</v>
      </c>
      <c r="AH87" s="170">
        <v>-8.4629740907152693E-9</v>
      </c>
      <c r="AI87" s="170">
        <v>-2.9832597186904696E-8</v>
      </c>
      <c r="AJ87" s="170">
        <v>-9.2341012914210346E-9</v>
      </c>
      <c r="AK87" s="170">
        <v>-7.5456312528890209E-8</v>
      </c>
      <c r="AL87" s="170">
        <v>-3.8256315384530247E-8</v>
      </c>
      <c r="AM87" s="170">
        <v>-2.9766730679626128E-7</v>
      </c>
      <c r="AN87" s="170">
        <v>-8.4091322052507822E-8</v>
      </c>
      <c r="AO87" s="170">
        <v>5.1717791709485429E-7</v>
      </c>
      <c r="AP87" s="170">
        <v>-1.4149844328835691E-7</v>
      </c>
      <c r="AQ87" s="170">
        <v>2.9504995579847994E-7</v>
      </c>
      <c r="AR87" s="170">
        <v>-5.8771928632117814E-9</v>
      </c>
      <c r="AS87" s="170">
        <v>-2.8069570163188667E-9</v>
      </c>
      <c r="AT87" s="170">
        <v>-7.3373196992835879E-9</v>
      </c>
      <c r="AU87" s="170">
        <v>-5.930727716385306E-9</v>
      </c>
      <c r="AV87" s="170">
        <v>-1.3578943599271281E-8</v>
      </c>
      <c r="AW87" s="170">
        <v>-1.7581337474996604E-8</v>
      </c>
      <c r="AX87" s="170">
        <v>-3.8879788906911943E-8</v>
      </c>
      <c r="AY87" s="170">
        <v>-7.3415454986948766E-8</v>
      </c>
      <c r="AZ87" s="170">
        <v>-1.7035882827486329E-7</v>
      </c>
      <c r="BA87" s="170">
        <v>-3.8270676242268249E-7</v>
      </c>
      <c r="BB87" s="170">
        <v>-9.0851160562123718E-7</v>
      </c>
      <c r="BC87" s="170">
        <v>-2.1316821394131047E-6</v>
      </c>
      <c r="BD87" s="170">
        <v>-5.0271374039916468E-6</v>
      </c>
      <c r="BE87" s="170">
        <v>-1.1588688115627511E-5</v>
      </c>
      <c r="BF87" s="170">
        <v>-2.5606024514181201E-5</v>
      </c>
      <c r="BG87" s="170">
        <v>-5.1158352930267924E-5</v>
      </c>
      <c r="BH87" s="170">
        <v>-8.4331727508021574E-5</v>
      </c>
      <c r="BI87" s="170">
        <v>-1.0243857317409041E-4</v>
      </c>
      <c r="BJ87" s="170">
        <v>-8.8418777298080494E-5</v>
      </c>
      <c r="BK87" s="170">
        <v>-6.2289963060045326E-5</v>
      </c>
      <c r="BL87" s="170">
        <v>-5.0873838501620099E-5</v>
      </c>
      <c r="BM87" s="170">
        <v>0</v>
      </c>
      <c r="BN87" s="170">
        <v>0</v>
      </c>
      <c r="BO87" s="170">
        <v>-7.0920905826631397E-6</v>
      </c>
      <c r="BP87" s="170">
        <v>7.336172617273198E-6</v>
      </c>
      <c r="BQ87" s="170">
        <v>-7.7681297221120915E-6</v>
      </c>
      <c r="BR87" s="170">
        <v>8.2776833388951384E-6</v>
      </c>
      <c r="BS87" s="170">
        <v>-9.1180706219680596E-6</v>
      </c>
      <c r="BT87" s="170">
        <v>1.0019004520868728E-5</v>
      </c>
      <c r="BU87" s="170">
        <v>-1.171261263589475E-5</v>
      </c>
      <c r="BV87" s="170">
        <v>1.3120527609731674E-5</v>
      </c>
      <c r="BW87" s="170">
        <v>-1.7331471786484704E-5</v>
      </c>
      <c r="BX87" s="170">
        <v>1.857152522109144E-5</v>
      </c>
      <c r="BY87" s="170">
        <v>-3.3165795074197057E-5</v>
      </c>
      <c r="BZ87" s="170">
        <v>2.7487750087672353E-5</v>
      </c>
      <c r="CA87" s="170">
        <v>-1.0175165472140615E-4</v>
      </c>
      <c r="CB87" s="170">
        <v>3.9087245829848801E-5</v>
      </c>
      <c r="CC87" s="170">
        <v>-1.0371798802995432E-3</v>
      </c>
      <c r="CD87" s="170">
        <v>2.6526728712496562E-3</v>
      </c>
      <c r="CE87" s="170">
        <v>-1.051525327310798E-3</v>
      </c>
      <c r="CF87" s="170">
        <v>0</v>
      </c>
      <c r="CG87" s="170">
        <v>0</v>
      </c>
      <c r="JE87" s="5"/>
      <c r="JF87" s="5"/>
      <c r="JG87" s="5"/>
      <c r="JH87" s="5"/>
      <c r="JI87" s="5"/>
      <c r="JJ87" s="5"/>
      <c r="JK87" s="5"/>
      <c r="JL87" s="5"/>
    </row>
    <row r="88" spans="1:272">
      <c r="A88" s="185">
        <v>18</v>
      </c>
      <c r="B88" s="170">
        <v>0</v>
      </c>
      <c r="C88" s="170">
        <v>0</v>
      </c>
      <c r="D88" s="170">
        <v>-1.854482903266392E-10</v>
      </c>
      <c r="E88" s="170">
        <v>-2.2428858051278802E-10</v>
      </c>
      <c r="F88" s="170">
        <v>-3.0450977819708837E-10</v>
      </c>
      <c r="G88" s="170">
        <v>-3.5635547612335801E-10</v>
      </c>
      <c r="H88" s="170">
        <v>-4.4175619912927987E-10</v>
      </c>
      <c r="I88" s="170">
        <v>-4.8760272554381531E-10</v>
      </c>
      <c r="J88" s="170">
        <v>-5.3776887211362599E-10</v>
      </c>
      <c r="K88" s="170">
        <v>-4.8533852923825823E-10</v>
      </c>
      <c r="L88" s="170">
        <v>-2.9488505944709833E-10</v>
      </c>
      <c r="M88" s="170">
        <v>3.4771281538365222E-10</v>
      </c>
      <c r="N88" s="170">
        <v>1.9946916457995743E-9</v>
      </c>
      <c r="O88" s="170">
        <v>6.3428627498267001E-9</v>
      </c>
      <c r="P88" s="170">
        <v>1.7295929456456505E-8</v>
      </c>
      <c r="Q88" s="170">
        <v>4.3688098835298919E-8</v>
      </c>
      <c r="R88" s="170">
        <v>9.829642905155555E-8</v>
      </c>
      <c r="S88" s="170">
        <v>1.8052762051491221E-7</v>
      </c>
      <c r="T88" s="170">
        <v>2.4330334621177087E-7</v>
      </c>
      <c r="U88" s="170">
        <v>2.4287731190248925E-7</v>
      </c>
      <c r="V88" s="170">
        <v>2.26781033031138E-7</v>
      </c>
      <c r="W88" s="170">
        <v>-2.3801424334227096E-8</v>
      </c>
      <c r="X88" s="170">
        <v>2.0405560307101638E-8</v>
      </c>
      <c r="Y88" s="170">
        <v>-1.7667267057046621E-8</v>
      </c>
      <c r="Z88" s="170">
        <v>6.8577042432849942E-9</v>
      </c>
      <c r="AA88" s="170">
        <v>-1.3603229487427151E-8</v>
      </c>
      <c r="AB88" s="170">
        <v>-1.9585231883345346E-9</v>
      </c>
      <c r="AC88" s="170">
        <v>-1.1156082312988974E-8</v>
      </c>
      <c r="AD88" s="170">
        <v>-9.9522905409841163E-9</v>
      </c>
      <c r="AE88" s="170">
        <v>-7.9015836091643735E-9</v>
      </c>
      <c r="AF88" s="170">
        <v>-1.7925662072663981E-8</v>
      </c>
      <c r="AG88" s="170">
        <v>-2.5223873581936917E-9</v>
      </c>
      <c r="AH88" s="170">
        <v>-2.8264911840411363E-8</v>
      </c>
      <c r="AI88" s="170">
        <v>4.842351645957848E-9</v>
      </c>
      <c r="AJ88" s="170">
        <v>-5.029319128662424E-8</v>
      </c>
      <c r="AK88" s="170">
        <v>8.3584596276886554E-9</v>
      </c>
      <c r="AL88" s="170">
        <v>-1.2494936529391163E-7</v>
      </c>
      <c r="AM88" s="170">
        <v>-1.9235199207478663E-8</v>
      </c>
      <c r="AN88" s="170">
        <v>-5.8374044624387009E-7</v>
      </c>
      <c r="AO88" s="170">
        <v>-8.5838082139749806E-8</v>
      </c>
      <c r="AP88" s="170">
        <v>1.1724061937728734E-6</v>
      </c>
      <c r="AQ88" s="170">
        <v>-1.6170045669424815E-7</v>
      </c>
      <c r="AR88" s="170">
        <v>-2.3738618977432388E-9</v>
      </c>
      <c r="AS88" s="170">
        <v>-5.9324314316342569E-9</v>
      </c>
      <c r="AT88" s="170">
        <v>-3.4220831328533053E-9</v>
      </c>
      <c r="AU88" s="170">
        <v>-8.3251257435390408E-9</v>
      </c>
      <c r="AV88" s="170">
        <v>-7.1438440510063298E-9</v>
      </c>
      <c r="AW88" s="170">
        <v>-1.4995359142586629E-8</v>
      </c>
      <c r="AX88" s="170">
        <v>-1.9015637901112636E-8</v>
      </c>
      <c r="AY88" s="170">
        <v>-4.070702390610423E-8</v>
      </c>
      <c r="AZ88" s="170">
        <v>-7.5772328298305281E-8</v>
      </c>
      <c r="BA88" s="170">
        <v>-1.7499126990456301E-7</v>
      </c>
      <c r="BB88" s="170">
        <v>-3.9217473636675264E-7</v>
      </c>
      <c r="BC88" s="170">
        <v>-9.3122184797442228E-7</v>
      </c>
      <c r="BD88" s="170">
        <v>-2.1848537361812065E-6</v>
      </c>
      <c r="BE88" s="170">
        <v>-5.1556454233149069E-6</v>
      </c>
      <c r="BF88" s="170">
        <v>-1.1894624130889384E-5</v>
      </c>
      <c r="BG88" s="170">
        <v>-2.6338507454075167E-5</v>
      </c>
      <c r="BH88" s="170">
        <v>-5.2896111379383441E-5</v>
      </c>
      <c r="BI88" s="170">
        <v>-8.8424275353530388E-5</v>
      </c>
      <c r="BJ88" s="170">
        <v>-1.1183769193376772E-4</v>
      </c>
      <c r="BK88" s="170">
        <v>-1.0886433939957951E-4</v>
      </c>
      <c r="BL88" s="170">
        <v>-1.0154883215020172E-4</v>
      </c>
      <c r="BM88" s="170">
        <v>0</v>
      </c>
      <c r="BN88" s="170">
        <v>0</v>
      </c>
      <c r="BO88" s="170">
        <v>6.8376973483486192E-6</v>
      </c>
      <c r="BP88" s="170">
        <v>-7.0964667668101003E-6</v>
      </c>
      <c r="BQ88" s="170">
        <v>7.4161103802683468E-6</v>
      </c>
      <c r="BR88" s="170">
        <v>-7.939912625778881E-6</v>
      </c>
      <c r="BS88" s="170">
        <v>8.5375765164604168E-6</v>
      </c>
      <c r="BT88" s="170">
        <v>-9.4931092994335027E-6</v>
      </c>
      <c r="BU88" s="170">
        <v>1.0517907154781653E-5</v>
      </c>
      <c r="BV88" s="170">
        <v>-1.2382681673470461E-5</v>
      </c>
      <c r="BW88" s="170">
        <v>1.398482704737022E-5</v>
      </c>
      <c r="BX88" s="170">
        <v>-1.8506966030019543E-5</v>
      </c>
      <c r="BY88" s="170">
        <v>2.0056376053565639E-5</v>
      </c>
      <c r="BZ88" s="170">
        <v>-3.5382261610085606E-5</v>
      </c>
      <c r="CA88" s="170">
        <v>3.0092693309107806E-5</v>
      </c>
      <c r="CB88" s="170">
        <v>-1.066948105323531E-4</v>
      </c>
      <c r="CC88" s="170">
        <v>4.3672127511507231E-5</v>
      </c>
      <c r="CD88" s="170">
        <v>-1.0517354557978797E-3</v>
      </c>
      <c r="CE88" s="170">
        <v>2.6595665939250076E-3</v>
      </c>
      <c r="CF88" s="170">
        <v>0</v>
      </c>
      <c r="CG88" s="170">
        <v>0</v>
      </c>
      <c r="JE88" s="5"/>
      <c r="JF88" s="5"/>
      <c r="JG88" s="5"/>
      <c r="JH88" s="5"/>
      <c r="JI88" s="5"/>
      <c r="JJ88" s="5"/>
      <c r="JK88" s="5"/>
      <c r="JL88" s="5"/>
    </row>
    <row r="89" spans="1:272">
      <c r="A89" s="185">
        <v>19</v>
      </c>
      <c r="B89" s="170">
        <v>0</v>
      </c>
      <c r="C89" s="170">
        <v>0</v>
      </c>
      <c r="D89" s="170">
        <v>-1.7022245584453707E-10</v>
      </c>
      <c r="E89" s="170">
        <v>-2.4107586735119249E-10</v>
      </c>
      <c r="F89" s="170">
        <v>-2.9360674277813627E-10</v>
      </c>
      <c r="G89" s="170">
        <v>-3.7819522835227178E-10</v>
      </c>
      <c r="H89" s="170">
        <v>-4.4609626562990977E-10</v>
      </c>
      <c r="I89" s="170">
        <v>-5.4037613271583958E-10</v>
      </c>
      <c r="J89" s="170">
        <v>-6.1438355546114608E-10</v>
      </c>
      <c r="K89" s="170">
        <v>-7.0314694637384808E-10</v>
      </c>
      <c r="L89" s="170">
        <v>-7.5692066713719055E-10</v>
      </c>
      <c r="M89" s="170">
        <v>-7.9287158237933703E-10</v>
      </c>
      <c r="N89" s="170">
        <v>-7.0239048821818431E-10</v>
      </c>
      <c r="O89" s="170">
        <v>-2.9104730167168167E-10</v>
      </c>
      <c r="P89" s="170">
        <v>1.2825295916532922E-9</v>
      </c>
      <c r="Q89" s="170">
        <v>6.3728369479160412E-9</v>
      </c>
      <c r="R89" s="170">
        <v>2.1269820753288754E-8</v>
      </c>
      <c r="S89" s="170">
        <v>5.7233683147100357E-8</v>
      </c>
      <c r="T89" s="170">
        <v>1.2056207391044789E-7</v>
      </c>
      <c r="U89" s="170">
        <v>1.8598853291283376E-7</v>
      </c>
      <c r="V89" s="170">
        <v>2.1226974639115538E-7</v>
      </c>
      <c r="W89" s="170">
        <v>1.4195373346817487E-8</v>
      </c>
      <c r="X89" s="170">
        <v>-1.5369835985755604E-8</v>
      </c>
      <c r="Y89" s="170">
        <v>4.9570752835470221E-9</v>
      </c>
      <c r="Z89" s="170">
        <v>-7.3602946778761155E-9</v>
      </c>
      <c r="AA89" s="170">
        <v>-5.6962783239228189E-9</v>
      </c>
      <c r="AB89" s="170">
        <v>-3.831619206053786E-9</v>
      </c>
      <c r="AC89" s="170">
        <v>-1.5069295921480975E-8</v>
      </c>
      <c r="AD89" s="170">
        <v>1.6802615150440941E-10</v>
      </c>
      <c r="AE89" s="170">
        <v>-2.4650603993475219E-8</v>
      </c>
      <c r="AF89" s="170">
        <v>6.7385470145279281E-9</v>
      </c>
      <c r="AG89" s="170">
        <v>-3.6045289242434401E-8</v>
      </c>
      <c r="AH89" s="170">
        <v>1.7635212386620447E-8</v>
      </c>
      <c r="AI89" s="170">
        <v>-5.4253782450780671E-8</v>
      </c>
      <c r="AJ89" s="170">
        <v>3.3600801456363383E-8</v>
      </c>
      <c r="AK89" s="170">
        <v>-9.7793612683463531E-8</v>
      </c>
      <c r="AL89" s="170">
        <v>4.8678802947412736E-8</v>
      </c>
      <c r="AM89" s="170">
        <v>-2.5059900861558372E-7</v>
      </c>
      <c r="AN89" s="170">
        <v>2.758501021399017E-8</v>
      </c>
      <c r="AO89" s="170">
        <v>-1.2543771230594788E-6</v>
      </c>
      <c r="AP89" s="170">
        <v>-2.3816412184517688E-6</v>
      </c>
      <c r="AQ89" s="170">
        <v>2.5519361830672762E-7</v>
      </c>
      <c r="AR89" s="170">
        <v>-5.568791198342477E-9</v>
      </c>
      <c r="AS89" s="170">
        <v>-2.561000528134114E-9</v>
      </c>
      <c r="AT89" s="170">
        <v>-6.5702185938567402E-9</v>
      </c>
      <c r="AU89" s="170">
        <v>-4.4315980563759393E-9</v>
      </c>
      <c r="AV89" s="170">
        <v>-9.6706228610314766E-9</v>
      </c>
      <c r="AW89" s="170">
        <v>-8.6288901479832092E-9</v>
      </c>
      <c r="AX89" s="170">
        <v>-1.6973080798440124E-8</v>
      </c>
      <c r="AY89" s="170">
        <v>-2.1595061113970518E-8</v>
      </c>
      <c r="AZ89" s="170">
        <v>-4.5602862328285873E-8</v>
      </c>
      <c r="BA89" s="170">
        <v>-8.5511617394908325E-8</v>
      </c>
      <c r="BB89" s="170">
        <v>-1.9794629588761869E-7</v>
      </c>
      <c r="BC89" s="170">
        <v>-4.4553207249177853E-7</v>
      </c>
      <c r="BD89" s="170">
        <v>-1.0598424010137045E-6</v>
      </c>
      <c r="BE89" s="170">
        <v>-2.4908923981497833E-6</v>
      </c>
      <c r="BF89" s="170">
        <v>-5.8885082242280168E-6</v>
      </c>
      <c r="BG89" s="170">
        <v>-1.3633706509052033E-5</v>
      </c>
      <c r="BH89" s="170">
        <v>-3.0433890410136273E-5</v>
      </c>
      <c r="BI89" s="170">
        <v>-6.2298349948538794E-5</v>
      </c>
      <c r="BJ89" s="170">
        <v>-1.0887083772941551E-4</v>
      </c>
      <c r="BK89" s="170">
        <v>-1.5109594154960468E-4</v>
      </c>
      <c r="BL89" s="170">
        <v>-1.6685417198469103E-4</v>
      </c>
      <c r="BM89" s="170">
        <v>0</v>
      </c>
      <c r="BN89" s="170">
        <v>0</v>
      </c>
      <c r="BO89" s="170">
        <v>-6.7208802153429215E-6</v>
      </c>
      <c r="BP89" s="170">
        <v>6.9182857353415939E-6</v>
      </c>
      <c r="BQ89" s="170">
        <v>-7.2681508050004763E-6</v>
      </c>
      <c r="BR89" s="170">
        <v>7.675821491957821E-6</v>
      </c>
      <c r="BS89" s="170">
        <v>-8.3152670699587952E-6</v>
      </c>
      <c r="BT89" s="170">
        <v>9.0358438845147414E-6</v>
      </c>
      <c r="BU89" s="170">
        <v>-1.0163706748387096E-5</v>
      </c>
      <c r="BV89" s="170">
        <v>1.1381426616554907E-5</v>
      </c>
      <c r="BW89" s="170">
        <v>-1.3558707246350854E-5</v>
      </c>
      <c r="BX89" s="170">
        <v>1.5469081636737416E-5</v>
      </c>
      <c r="BY89" s="170">
        <v>-2.0723973885461249E-5</v>
      </c>
      <c r="BZ89" s="170">
        <v>2.2661418088945523E-5</v>
      </c>
      <c r="CA89" s="170">
        <v>-4.03282570620305E-5</v>
      </c>
      <c r="CB89" s="170">
        <v>3.467946265591908E-5</v>
      </c>
      <c r="CC89" s="170">
        <v>-1.2134462695058869E-4</v>
      </c>
      <c r="CD89" s="170">
        <v>5.109649512193778E-5</v>
      </c>
      <c r="CE89" s="170">
        <v>-1.1178757529040299E-3</v>
      </c>
      <c r="CF89" s="170">
        <v>3.3489324667266353E-4</v>
      </c>
      <c r="CG89" s="170">
        <v>0</v>
      </c>
      <c r="JE89" s="5"/>
      <c r="JF89" s="5"/>
      <c r="JG89" s="5"/>
      <c r="JH89" s="5"/>
      <c r="JI89" s="5"/>
      <c r="JJ89" s="5"/>
      <c r="JK89" s="5"/>
      <c r="JL89" s="5"/>
    </row>
    <row r="90" spans="1:272">
      <c r="A90" s="185">
        <v>20</v>
      </c>
      <c r="B90" s="170">
        <v>0</v>
      </c>
      <c r="C90" s="170">
        <v>0</v>
      </c>
      <c r="D90" s="170">
        <v>-1.8081703661277878E-10</v>
      </c>
      <c r="E90" s="170">
        <v>-2.3181369299037904E-10</v>
      </c>
      <c r="F90" s="170">
        <v>-3.0370602529951709E-10</v>
      </c>
      <c r="G90" s="170">
        <v>-3.7153289100379868E-10</v>
      </c>
      <c r="H90" s="170">
        <v>-4.5788976236465638E-10</v>
      </c>
      <c r="I90" s="170">
        <v>-5.3972731838024864E-10</v>
      </c>
      <c r="J90" s="170">
        <v>-6.3470262133544296E-10</v>
      </c>
      <c r="K90" s="170">
        <v>-7.2002972280071117E-10</v>
      </c>
      <c r="L90" s="170">
        <v>-8.0976888599383981E-10</v>
      </c>
      <c r="M90" s="170">
        <v>-8.8118019974242352E-10</v>
      </c>
      <c r="N90" s="170">
        <v>-9.4040357662317122E-10</v>
      </c>
      <c r="O90" s="170">
        <v>-9.2000090614736106E-10</v>
      </c>
      <c r="P90" s="170">
        <v>-6.4098445777562821E-10</v>
      </c>
      <c r="Q90" s="170">
        <v>6.2996886058877262E-10</v>
      </c>
      <c r="R90" s="170">
        <v>5.0232336741559079E-9</v>
      </c>
      <c r="S90" s="170">
        <v>1.7885696109188543E-8</v>
      </c>
      <c r="T90" s="170">
        <v>4.7285599950662682E-8</v>
      </c>
      <c r="U90" s="170">
        <v>9.1196495002353654E-8</v>
      </c>
      <c r="V90" s="170">
        <v>1.1560092708241533E-7</v>
      </c>
      <c r="W90" s="170">
        <v>-8.1030954818421866E-9</v>
      </c>
      <c r="X90" s="170">
        <v>5.2374387789323816E-9</v>
      </c>
      <c r="Y90" s="170">
        <v>-5.7722015531272002E-9</v>
      </c>
      <c r="Z90" s="170">
        <v>-3.0709251013982156E-9</v>
      </c>
      <c r="AA90" s="170">
        <v>-5.0083597175075206E-9</v>
      </c>
      <c r="AB90" s="170">
        <v>-9.3819887832663552E-9</v>
      </c>
      <c r="AC90" s="170">
        <v>-4.6986795740800821E-9</v>
      </c>
      <c r="AD90" s="170">
        <v>-1.541111565407172E-8</v>
      </c>
      <c r="AE90" s="170">
        <v>-3.2029479730265821E-9</v>
      </c>
      <c r="AF90" s="170">
        <v>-2.1325514658288727E-8</v>
      </c>
      <c r="AG90" s="170">
        <v>6.9602385768007113E-10</v>
      </c>
      <c r="AH90" s="170">
        <v>-2.8198608806693884E-8</v>
      </c>
      <c r="AI90" s="170">
        <v>7.9025906968593358E-9</v>
      </c>
      <c r="AJ90" s="170">
        <v>-3.9987705361010752E-8</v>
      </c>
      <c r="AK90" s="170">
        <v>1.8193428401110308E-8</v>
      </c>
      <c r="AL90" s="170">
        <v>-7.144041374187235E-8</v>
      </c>
      <c r="AM90" s="170">
        <v>2.5048159993409632E-8</v>
      </c>
      <c r="AN90" s="170">
        <v>-1.8439768399859218E-7</v>
      </c>
      <c r="AO90" s="170">
        <v>-4.9228109176158813E-9</v>
      </c>
      <c r="AP90" s="170">
        <v>-1.737341879627988E-7</v>
      </c>
      <c r="AQ90" s="170">
        <v>-1.7648175211944296E-6</v>
      </c>
      <c r="AR90" s="170">
        <v>-3.1115320316162771E-9</v>
      </c>
      <c r="AS90" s="170">
        <v>-4.9406735664102926E-9</v>
      </c>
      <c r="AT90" s="170">
        <v>-3.9806220425275056E-9</v>
      </c>
      <c r="AU90" s="170">
        <v>-6.7201046055899677E-9</v>
      </c>
      <c r="AV90" s="170">
        <v>-6.3824049313472093E-9</v>
      </c>
      <c r="AW90" s="170">
        <v>-9.9396710936480877E-9</v>
      </c>
      <c r="AX90" s="170">
        <v>-1.0374254389304739E-8</v>
      </c>
      <c r="AY90" s="170">
        <v>-1.6268601169361783E-8</v>
      </c>
      <c r="AZ90" s="170">
        <v>-2.1435538536920923E-8</v>
      </c>
      <c r="BA90" s="170">
        <v>-4.0326541316706351E-8</v>
      </c>
      <c r="BB90" s="170">
        <v>-7.55941205819773E-8</v>
      </c>
      <c r="BC90" s="170">
        <v>-1.6938641093294079E-7</v>
      </c>
      <c r="BD90" s="170">
        <v>-3.8167208148573351E-7</v>
      </c>
      <c r="BE90" s="170">
        <v>-9.0188913375163593E-7</v>
      </c>
      <c r="BF90" s="170">
        <v>-2.1201033010631093E-6</v>
      </c>
      <c r="BG90" s="170">
        <v>-4.9967082632136191E-6</v>
      </c>
      <c r="BH90" s="170">
        <v>-1.1522613552673102E-5</v>
      </c>
      <c r="BI90" s="170">
        <v>-2.5444743005155708E-5</v>
      </c>
      <c r="BJ90" s="170">
        <v>-5.0781653055088157E-5</v>
      </c>
      <c r="BK90" s="170">
        <v>-8.3431396260262906E-5</v>
      </c>
      <c r="BL90" s="170">
        <v>-1.0032133100872971E-4</v>
      </c>
      <c r="BM90" s="170">
        <v>0</v>
      </c>
      <c r="BN90" s="170">
        <v>0</v>
      </c>
      <c r="BO90" s="170">
        <v>3.3242861234740571E-6</v>
      </c>
      <c r="BP90" s="170">
        <v>-3.4522285064826419E-6</v>
      </c>
      <c r="BQ90" s="170">
        <v>3.5816854955413256E-6</v>
      </c>
      <c r="BR90" s="170">
        <v>-3.8308023805612571E-6</v>
      </c>
      <c r="BS90" s="170">
        <v>4.0764858294833644E-6</v>
      </c>
      <c r="BT90" s="170">
        <v>-4.5047878277739387E-6</v>
      </c>
      <c r="BU90" s="170">
        <v>4.9368122499063936E-6</v>
      </c>
      <c r="BV90" s="170">
        <v>-5.6833214513091317E-6</v>
      </c>
      <c r="BW90" s="170">
        <v>6.4191263484976898E-6</v>
      </c>
      <c r="BX90" s="170">
        <v>-7.9014452500246629E-6</v>
      </c>
      <c r="BY90" s="170">
        <v>9.0240875728842066E-6</v>
      </c>
      <c r="BZ90" s="170">
        <v>-1.2847537615627852E-5</v>
      </c>
      <c r="CA90" s="170">
        <v>1.3613421015672008E-5</v>
      </c>
      <c r="CB90" s="170">
        <v>-2.7501942083455463E-5</v>
      </c>
      <c r="CC90" s="170">
        <v>2.1045423517535501E-5</v>
      </c>
      <c r="CD90" s="170">
        <v>-9.385276288601385E-5</v>
      </c>
      <c r="CE90" s="170">
        <v>3.0032187348364259E-5</v>
      </c>
      <c r="CF90" s="170">
        <v>0</v>
      </c>
      <c r="CG90" s="170">
        <v>3.3489324667266353E-4</v>
      </c>
      <c r="JE90" s="5"/>
      <c r="JF90" s="5"/>
      <c r="JG90" s="5"/>
      <c r="JH90" s="5"/>
      <c r="JI90" s="5"/>
      <c r="JJ90" s="5"/>
      <c r="JK90" s="5"/>
      <c r="JL90" s="5"/>
    </row>
    <row r="91" spans="1:27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row>
    <row r="92" spans="1:272">
      <c r="A92" s="51" t="s">
        <v>242</v>
      </c>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row>
    <row r="93" spans="1:272">
      <c r="A93" s="189" t="s">
        <v>264</v>
      </c>
      <c r="B93" s="22">
        <f t="shared" ref="B93:AG93" si="0">B7-B$6</f>
        <v>3.3489324667266353E-4</v>
      </c>
      <c r="C93" s="22">
        <f t="shared" si="0"/>
        <v>0</v>
      </c>
      <c r="D93" s="22">
        <f t="shared" si="0"/>
        <v>-1.6738897928330311E-7</v>
      </c>
      <c r="E93" s="22">
        <f t="shared" si="0"/>
        <v>4.5426064977674522E-7</v>
      </c>
      <c r="F93" s="22">
        <f t="shared" si="0"/>
        <v>-1.0882114080301577E-7</v>
      </c>
      <c r="G93" s="22">
        <f t="shared" si="0"/>
        <v>1.3351999947020397E-7</v>
      </c>
      <c r="H93" s="22">
        <f t="shared" si="0"/>
        <v>-6.8509129579211121E-8</v>
      </c>
      <c r="I93" s="22">
        <f t="shared" si="0"/>
        <v>6.2870074819823215E-8</v>
      </c>
      <c r="J93" s="22">
        <f t="shared" si="0"/>
        <v>-4.498730903874923E-8</v>
      </c>
      <c r="K93" s="22">
        <f t="shared" si="0"/>
        <v>3.8828523893213792E-8</v>
      </c>
      <c r="L93" s="22">
        <f t="shared" si="0"/>
        <v>-3.1929417261565413E-8</v>
      </c>
      <c r="M93" s="22">
        <f t="shared" si="0"/>
        <v>2.7958178961433325E-8</v>
      </c>
      <c r="N93" s="22">
        <f t="shared" si="0"/>
        <v>-2.4556032895016843E-8</v>
      </c>
      <c r="O93" s="22">
        <f t="shared" si="0"/>
        <v>2.2168419479486162E-8</v>
      </c>
      <c r="P93" s="22">
        <f t="shared" si="0"/>
        <v>-2.0275508856485125E-8</v>
      </c>
      <c r="Q93" s="22">
        <f t="shared" si="0"/>
        <v>1.8868514237683234E-8</v>
      </c>
      <c r="R93" s="22">
        <f t="shared" si="0"/>
        <v>-1.7800732501211175E-8</v>
      </c>
      <c r="S93" s="22">
        <f t="shared" si="0"/>
        <v>1.7030051342343467E-8</v>
      </c>
      <c r="T93" s="22">
        <f t="shared" si="0"/>
        <v>-1.6504429152037803E-8</v>
      </c>
      <c r="U93" s="22">
        <f t="shared" si="0"/>
        <v>1.6200046847489823E-8</v>
      </c>
      <c r="V93" s="22">
        <f t="shared" si="0"/>
        <v>-1.6099934204345551E-8</v>
      </c>
      <c r="W93" s="22">
        <f t="shared" si="0"/>
        <v>4.7328030754195541E-7</v>
      </c>
      <c r="X93" s="22">
        <f t="shared" si="0"/>
        <v>3.9260756051060137E-7</v>
      </c>
      <c r="Y93" s="22">
        <f t="shared" si="0"/>
        <v>2.3731622016737181E-7</v>
      </c>
      <c r="Z93" s="22">
        <f t="shared" si="0"/>
        <v>1.1765524902751706E-7</v>
      </c>
      <c r="AA93" s="22">
        <f t="shared" si="0"/>
        <v>5.2578817987506858E-8</v>
      </c>
      <c r="AB93" s="22">
        <f t="shared" si="0"/>
        <v>2.2458538938714041E-8</v>
      </c>
      <c r="AC93" s="22">
        <f t="shared" si="0"/>
        <v>9.3593666827535033E-9</v>
      </c>
      <c r="AD93" s="22">
        <f t="shared" si="0"/>
        <v>3.8943377718919926E-9</v>
      </c>
      <c r="AE93" s="22">
        <f t="shared" si="0"/>
        <v>1.5912405807568124E-9</v>
      </c>
      <c r="AF93" s="22">
        <f t="shared" si="0"/>
        <v>6.6815991584003834E-10</v>
      </c>
      <c r="AG93" s="22">
        <f t="shared" si="0"/>
        <v>2.6406300333688479E-10</v>
      </c>
      <c r="AH93" s="22">
        <f t="shared" ref="AH93:BM93" si="1">AH7-AH$6</f>
        <v>1.1820384378316968E-10</v>
      </c>
      <c r="AI93" s="22">
        <f t="shared" si="1"/>
        <v>4.0135524434102218E-11</v>
      </c>
      <c r="AJ93" s="22">
        <f t="shared" si="1"/>
        <v>2.4189591276826202E-11</v>
      </c>
      <c r="AK93" s="22">
        <f t="shared" si="1"/>
        <v>2.9018976883116838E-12</v>
      </c>
      <c r="AL93" s="22">
        <f t="shared" si="1"/>
        <v>7.7571500689077675E-12</v>
      </c>
      <c r="AM93" s="22">
        <f t="shared" si="1"/>
        <v>-3.0017025805642637E-12</v>
      </c>
      <c r="AN93" s="22">
        <f t="shared" si="1"/>
        <v>4.6867648523861807E-12</v>
      </c>
      <c r="AO93" s="22">
        <f t="shared" si="1"/>
        <v>-3.7938431566016486E-12</v>
      </c>
      <c r="AP93" s="22">
        <f t="shared" si="1"/>
        <v>4.0585556156059674E-12</v>
      </c>
      <c r="AQ93" s="22">
        <f t="shared" si="1"/>
        <v>-3.8532773502454772E-12</v>
      </c>
      <c r="AR93" s="22">
        <f t="shared" si="1"/>
        <v>4.5495216825173481E-7</v>
      </c>
      <c r="AS93" s="22">
        <f t="shared" si="1"/>
        <v>1.6466796355917327E-8</v>
      </c>
      <c r="AT93" s="22">
        <f t="shared" si="1"/>
        <v>7.0396052670361218E-9</v>
      </c>
      <c r="AU93" s="22">
        <f t="shared" si="1"/>
        <v>3.8542383203185246E-9</v>
      </c>
      <c r="AV93" s="22">
        <f t="shared" si="1"/>
        <v>1.7114767105768269E-9</v>
      </c>
      <c r="AW93" s="22">
        <f t="shared" si="1"/>
        <v>9.6841948703925657E-10</v>
      </c>
      <c r="AX93" s="22">
        <f t="shared" si="1"/>
        <v>3.6518002958382486E-10</v>
      </c>
      <c r="AY93" s="22">
        <f t="shared" si="1"/>
        <v>2.4962501086609119E-10</v>
      </c>
      <c r="AZ93" s="22">
        <f t="shared" si="1"/>
        <v>5.2714106818903478E-11</v>
      </c>
      <c r="BA93" s="22">
        <f t="shared" si="1"/>
        <v>7.7769335301742528E-11</v>
      </c>
      <c r="BB93" s="22">
        <f t="shared" si="1"/>
        <v>-1.0880063419554443E-11</v>
      </c>
      <c r="BC93" s="22">
        <f t="shared" si="1"/>
        <v>3.5881793860486656E-11</v>
      </c>
      <c r="BD93" s="22">
        <f t="shared" si="1"/>
        <v>-2.0386788645318597E-11</v>
      </c>
      <c r="BE93" s="22">
        <f t="shared" si="1"/>
        <v>2.3937516680685024E-11</v>
      </c>
      <c r="BF93" s="22">
        <f t="shared" si="1"/>
        <v>-1.9584440443470115E-11</v>
      </c>
      <c r="BG93" s="22">
        <f t="shared" si="1"/>
        <v>1.9218961278254796E-11</v>
      </c>
      <c r="BH93" s="22">
        <f t="shared" si="1"/>
        <v>-1.7471422757909974E-11</v>
      </c>
      <c r="BI93" s="22">
        <f t="shared" si="1"/>
        <v>1.667387964014006E-11</v>
      </c>
      <c r="BJ93" s="22">
        <f t="shared" si="1"/>
        <v>-1.5799263783242362E-11</v>
      </c>
      <c r="BK93" s="22">
        <f t="shared" si="1"/>
        <v>1.5348744983458918E-11</v>
      </c>
      <c r="BL93" s="22">
        <f t="shared" si="1"/>
        <v>-1.5150873104732517E-11</v>
      </c>
      <c r="BM93" s="22">
        <f t="shared" si="1"/>
        <v>0</v>
      </c>
      <c r="BN93" s="22">
        <f t="shared" ref="BN93:CG93" si="2">BN7-BN$6</f>
        <v>0</v>
      </c>
      <c r="BO93" s="22">
        <f t="shared" si="2"/>
        <v>5.5998684838653954E-9</v>
      </c>
      <c r="BP93" s="22">
        <f t="shared" si="2"/>
        <v>3.2923602911805553E-9</v>
      </c>
      <c r="BQ93" s="22">
        <f t="shared" si="2"/>
        <v>1.7526247106435053E-9</v>
      </c>
      <c r="BR93" s="22">
        <f t="shared" si="2"/>
        <v>8.8080687978803304E-10</v>
      </c>
      <c r="BS93" s="22">
        <f t="shared" si="2"/>
        <v>4.2688032933373797E-10</v>
      </c>
      <c r="BT93" s="22">
        <f t="shared" si="2"/>
        <v>2.0227862794238962E-10</v>
      </c>
      <c r="BU93" s="22">
        <f t="shared" si="2"/>
        <v>9.4091453011073997E-11</v>
      </c>
      <c r="BV93" s="22">
        <f t="shared" si="2"/>
        <v>4.3355394346180731E-11</v>
      </c>
      <c r="BW93" s="22">
        <f t="shared" si="2"/>
        <v>1.9661686191618474E-11</v>
      </c>
      <c r="BX93" s="22">
        <f t="shared" si="2"/>
        <v>8.9454728618033191E-12</v>
      </c>
      <c r="BY93" s="22">
        <f t="shared" si="2"/>
        <v>3.9525140608438519E-12</v>
      </c>
      <c r="BZ93" s="22">
        <f t="shared" si="2"/>
        <v>1.8163595597916603E-12</v>
      </c>
      <c r="CA93" s="22">
        <f t="shared" si="2"/>
        <v>7.5649796917691132E-13</v>
      </c>
      <c r="CB93" s="22">
        <f t="shared" si="2"/>
        <v>3.801944208508309E-13</v>
      </c>
      <c r="CC93" s="22">
        <f t="shared" si="2"/>
        <v>1.2425864916003337E-13</v>
      </c>
      <c r="CD93" s="22">
        <f t="shared" si="2"/>
        <v>9.5929329001318182E-14</v>
      </c>
      <c r="CE93" s="22">
        <f t="shared" si="2"/>
        <v>3.4421902787439181E-15</v>
      </c>
      <c r="CF93" s="22">
        <f t="shared" si="2"/>
        <v>0</v>
      </c>
      <c r="CG93" s="22">
        <f t="shared" si="2"/>
        <v>0</v>
      </c>
    </row>
    <row r="94" spans="1:272">
      <c r="A94" s="185">
        <v>1</v>
      </c>
      <c r="B94" s="22">
        <f t="shared" ref="B94:AG94" si="3">B8-B$6</f>
        <v>0</v>
      </c>
      <c r="C94" s="22">
        <f t="shared" si="3"/>
        <v>3.3489324667266353E-4</v>
      </c>
      <c r="D94" s="22">
        <f t="shared" si="3"/>
        <v>9.5739001090747507E-3</v>
      </c>
      <c r="E94" s="22">
        <f t="shared" si="3"/>
        <v>-2.7839679880822717E-7</v>
      </c>
      <c r="F94" s="22">
        <f t="shared" si="3"/>
        <v>5.9246959407638487E-7</v>
      </c>
      <c r="G94" s="22">
        <f t="shared" si="3"/>
        <v>-1.7873618501892521E-7</v>
      </c>
      <c r="H94" s="22">
        <f t="shared" si="3"/>
        <v>1.9795145350164639E-7</v>
      </c>
      <c r="I94" s="22">
        <f t="shared" si="3"/>
        <v>-1.143961096822108E-7</v>
      </c>
      <c r="J94" s="22">
        <f t="shared" si="3"/>
        <v>1.0250507214810969E-7</v>
      </c>
      <c r="K94" s="22">
        <f t="shared" si="3"/>
        <v>-7.7525930279054514E-8</v>
      </c>
      <c r="L94" s="22">
        <f t="shared" si="3"/>
        <v>6.7315522695572821E-8</v>
      </c>
      <c r="M94" s="22">
        <f t="shared" si="3"/>
        <v>-5.6932450411791011E-8</v>
      </c>
      <c r="N94" s="22">
        <f t="shared" si="3"/>
        <v>5.0523141881515411E-8</v>
      </c>
      <c r="O94" s="22">
        <f t="shared" si="3"/>
        <v>-4.5186077306034916E-8</v>
      </c>
      <c r="P94" s="22">
        <f t="shared" si="3"/>
        <v>4.1361367388817216E-8</v>
      </c>
      <c r="Q94" s="22">
        <f t="shared" si="3"/>
        <v>-3.8377178307973911E-8</v>
      </c>
      <c r="R94" s="22">
        <f t="shared" si="3"/>
        <v>3.6182183325502931E-8</v>
      </c>
      <c r="S94" s="22">
        <f t="shared" si="3"/>
        <v>-3.4576042358969782E-8</v>
      </c>
      <c r="T94" s="22">
        <f t="shared" si="3"/>
        <v>3.3492302031024279E-8</v>
      </c>
      <c r="U94" s="22">
        <f t="shared" si="3"/>
        <v>-3.2861461883573946E-8</v>
      </c>
      <c r="V94" s="22">
        <f t="shared" si="3"/>
        <v>3.2655514431265034E-8</v>
      </c>
      <c r="W94" s="22">
        <f t="shared" si="3"/>
        <v>7.9135707764302739E-7</v>
      </c>
      <c r="X94" s="22">
        <f t="shared" si="3"/>
        <v>7.1614498461845553E-7</v>
      </c>
      <c r="Y94" s="22">
        <f t="shared" si="3"/>
        <v>5.1442103934454493E-7</v>
      </c>
      <c r="Z94" s="22">
        <f t="shared" si="3"/>
        <v>2.9223627498485708E-7</v>
      </c>
      <c r="AA94" s="22">
        <f t="shared" si="3"/>
        <v>1.4123903752286715E-7</v>
      </c>
      <c r="AB94" s="22">
        <f t="shared" si="3"/>
        <v>6.2434942163570047E-8</v>
      </c>
      <c r="AC94" s="22">
        <f t="shared" si="3"/>
        <v>2.6563757001120218E-8</v>
      </c>
      <c r="AD94" s="22">
        <f t="shared" si="3"/>
        <v>1.1038142069104397E-8</v>
      </c>
      <c r="AE94" s="22">
        <f t="shared" si="3"/>
        <v>4.5989031895806569E-9</v>
      </c>
      <c r="AF94" s="22">
        <f t="shared" si="3"/>
        <v>1.8700921998784598E-9</v>
      </c>
      <c r="AG94" s="22">
        <f t="shared" si="3"/>
        <v>7.9261960232731936E-10</v>
      </c>
      <c r="AH94" s="22">
        <f t="shared" ref="AH94:BM94" si="4">AH8-AH$6</f>
        <v>3.066159997133727E-10</v>
      </c>
      <c r="AI94" s="22">
        <f t="shared" si="4"/>
        <v>1.4352220451474622E-10</v>
      </c>
      <c r="AJ94" s="22">
        <f t="shared" si="4"/>
        <v>4.3378180719155031E-11</v>
      </c>
      <c r="AK94" s="22">
        <f t="shared" si="4"/>
        <v>3.2199059374909023E-11</v>
      </c>
      <c r="AL94" s="22">
        <f t="shared" si="4"/>
        <v>-1.0089112899820478E-13</v>
      </c>
      <c r="AM94" s="22">
        <f t="shared" si="4"/>
        <v>1.2542109055036448E-11</v>
      </c>
      <c r="AN94" s="22">
        <f t="shared" si="4"/>
        <v>-6.849698148023403E-12</v>
      </c>
      <c r="AO94" s="22">
        <f t="shared" si="4"/>
        <v>8.8151099104667036E-12</v>
      </c>
      <c r="AP94" s="22">
        <f t="shared" si="4"/>
        <v>-7.706166163089917E-12</v>
      </c>
      <c r="AQ94" s="22">
        <f t="shared" si="4"/>
        <v>8.1807411119274621E-12</v>
      </c>
      <c r="AR94" s="22">
        <f t="shared" si="4"/>
        <v>3.3081261977789685E-8</v>
      </c>
      <c r="AS94" s="22">
        <f t="shared" si="4"/>
        <v>3.0538867548642664E-7</v>
      </c>
      <c r="AT94" s="22">
        <f t="shared" si="4"/>
        <v>2.0670574458872321E-8</v>
      </c>
      <c r="AU94" s="22">
        <f t="shared" si="4"/>
        <v>8.8194657773861003E-9</v>
      </c>
      <c r="AV94" s="22">
        <f t="shared" si="4"/>
        <v>4.8753022719290546E-9</v>
      </c>
      <c r="AW94" s="22">
        <f t="shared" si="4"/>
        <v>2.0918800783960008E-9</v>
      </c>
      <c r="AX94" s="22">
        <f t="shared" si="4"/>
        <v>1.2305461775606981E-9</v>
      </c>
      <c r="AY94" s="22">
        <f t="shared" si="4"/>
        <v>4.2051334109107007E-10</v>
      </c>
      <c r="AZ94" s="22">
        <f t="shared" si="4"/>
        <v>3.3070014605114E-10</v>
      </c>
      <c r="BA94" s="22">
        <f t="shared" si="4"/>
        <v>4.1895943323690013E-11</v>
      </c>
      <c r="BB94" s="22">
        <f t="shared" si="4"/>
        <v>1.1472269762146596E-10</v>
      </c>
      <c r="BC94" s="22">
        <f t="shared" si="4"/>
        <v>-3.1566734671006447E-11</v>
      </c>
      <c r="BD94" s="22">
        <f t="shared" si="4"/>
        <v>6.0287280454141478E-11</v>
      </c>
      <c r="BE94" s="22">
        <f t="shared" si="4"/>
        <v>-4.0238268563292539E-11</v>
      </c>
      <c r="BF94" s="22">
        <f t="shared" si="4"/>
        <v>4.3417601089572127E-11</v>
      </c>
      <c r="BG94" s="22">
        <f t="shared" si="4"/>
        <v>-3.7240885105793795E-11</v>
      </c>
      <c r="BH94" s="22">
        <f t="shared" si="4"/>
        <v>3.6034315471550251E-11</v>
      </c>
      <c r="BI94" s="22">
        <f t="shared" si="4"/>
        <v>-3.3342079832889221E-11</v>
      </c>
      <c r="BJ94" s="22">
        <f t="shared" si="4"/>
        <v>3.2019593648334368E-11</v>
      </c>
      <c r="BK94" s="22">
        <f t="shared" si="4"/>
        <v>-3.0880412378199028E-11</v>
      </c>
      <c r="BL94" s="22">
        <f t="shared" si="4"/>
        <v>3.0602564815804278E-11</v>
      </c>
      <c r="BM94" s="22">
        <f t="shared" si="4"/>
        <v>0</v>
      </c>
      <c r="BN94" s="22">
        <f t="shared" ref="BN94:CG94" si="5">BN8-BN$6</f>
        <v>0</v>
      </c>
      <c r="BO94" s="22">
        <f t="shared" si="5"/>
        <v>1.1501036487438414E-8</v>
      </c>
      <c r="BP94" s="22">
        <f t="shared" si="5"/>
        <v>7.4284141659126563E-9</v>
      </c>
      <c r="BQ94" s="22">
        <f t="shared" si="5"/>
        <v>4.2123680900852062E-9</v>
      </c>
      <c r="BR94" s="22">
        <f t="shared" si="5"/>
        <v>2.1992222700126002E-9</v>
      </c>
      <c r="BS94" s="22">
        <f t="shared" si="5"/>
        <v>1.0925238854458505E-9</v>
      </c>
      <c r="BT94" s="22">
        <f t="shared" si="5"/>
        <v>5.2541743929883188E-10</v>
      </c>
      <c r="BU94" s="22">
        <f t="shared" si="5"/>
        <v>2.4768698406296206E-10</v>
      </c>
      <c r="BV94" s="22">
        <f t="shared" si="5"/>
        <v>1.146914849630383E-10</v>
      </c>
      <c r="BW94" s="22">
        <f t="shared" si="5"/>
        <v>5.2726193763490912E-11</v>
      </c>
      <c r="BX94" s="22">
        <f t="shared" si="5"/>
        <v>2.3804433247986658E-11</v>
      </c>
      <c r="BY94" s="22">
        <f t="shared" si="5"/>
        <v>1.0847516894299037E-11</v>
      </c>
      <c r="BZ94" s="22">
        <f t="shared" si="5"/>
        <v>4.7462360872043091E-12</v>
      </c>
      <c r="CA94" s="22">
        <f t="shared" si="5"/>
        <v>2.2137132376154399E-12</v>
      </c>
      <c r="CB94" s="22">
        <f t="shared" si="5"/>
        <v>8.875867464341609E-13</v>
      </c>
      <c r="CC94" s="22">
        <f t="shared" si="5"/>
        <v>4.7978348444976926E-13</v>
      </c>
      <c r="CD94" s="22">
        <f t="shared" si="5"/>
        <v>1.2855929293125942E-13</v>
      </c>
      <c r="CE94" s="22">
        <f t="shared" si="5"/>
        <v>1.3844167121962155E-13</v>
      </c>
      <c r="CF94" s="22">
        <f t="shared" si="5"/>
        <v>0</v>
      </c>
      <c r="CG94" s="22">
        <f t="shared" si="5"/>
        <v>0</v>
      </c>
    </row>
    <row r="95" spans="1:272">
      <c r="A95" s="185">
        <v>2</v>
      </c>
      <c r="B95" s="22">
        <f t="shared" ref="B95:AG95" si="6">B9-B$6</f>
        <v>0</v>
      </c>
      <c r="C95" s="22">
        <f t="shared" si="6"/>
        <v>0</v>
      </c>
      <c r="D95" s="22">
        <f t="shared" si="6"/>
        <v>-1.915108159655806E-2</v>
      </c>
      <c r="E95" s="22">
        <f t="shared" si="6"/>
        <v>9.5739326957926599E-3</v>
      </c>
      <c r="F95" s="22">
        <f t="shared" si="6"/>
        <v>-2.5402599390972204E-7</v>
      </c>
      <c r="G95" s="22">
        <f t="shared" si="6"/>
        <v>5.5694113861399095E-7</v>
      </c>
      <c r="H95" s="22">
        <f t="shared" si="6"/>
        <v>-1.656315459870688E-7</v>
      </c>
      <c r="I95" s="22">
        <f t="shared" si="6"/>
        <v>1.8560449896802523E-7</v>
      </c>
      <c r="J95" s="22">
        <f t="shared" si="6"/>
        <v>-1.081576393699851E-7</v>
      </c>
      <c r="K95" s="22">
        <f t="shared" si="6"/>
        <v>9.7808811606025844E-8</v>
      </c>
      <c r="L95" s="22">
        <f t="shared" si="6"/>
        <v>-7.4886151674190122E-8</v>
      </c>
      <c r="M95" s="22">
        <f t="shared" si="6"/>
        <v>6.568251255241048E-8</v>
      </c>
      <c r="N95" s="22">
        <f t="shared" si="6"/>
        <v>-5.6214373996431698E-8</v>
      </c>
      <c r="O95" s="22">
        <f t="shared" si="6"/>
        <v>5.0422597167938782E-8</v>
      </c>
      <c r="P95" s="22">
        <f t="shared" si="6"/>
        <v>-4.5608989345219641E-8</v>
      </c>
      <c r="Q95" s="22">
        <f t="shared" si="6"/>
        <v>4.2207785645562737E-8</v>
      </c>
      <c r="R95" s="22">
        <f t="shared" si="6"/>
        <v>-3.9603092919990651E-8</v>
      </c>
      <c r="S95" s="22">
        <f t="shared" si="6"/>
        <v>3.7759715891492397E-8</v>
      </c>
      <c r="T95" s="22">
        <f t="shared" si="6"/>
        <v>-3.6501452123572964E-8</v>
      </c>
      <c r="U95" s="22">
        <f t="shared" si="6"/>
        <v>3.5778801078635374E-8</v>
      </c>
      <c r="V95" s="22">
        <f t="shared" si="6"/>
        <v>-3.5540337877918327E-8</v>
      </c>
      <c r="W95" s="22">
        <f t="shared" si="6"/>
        <v>5.1080973803429447E-7</v>
      </c>
      <c r="X95" s="22">
        <f t="shared" si="6"/>
        <v>5.4933518482121424E-7</v>
      </c>
      <c r="Y95" s="22">
        <f t="shared" si="6"/>
        <v>5.6643132976623598E-7</v>
      </c>
      <c r="Z95" s="22">
        <f t="shared" si="6"/>
        <v>4.4719068157579998E-7</v>
      </c>
      <c r="AA95" s="22">
        <f t="shared" si="6"/>
        <v>2.65717812271558E-7</v>
      </c>
      <c r="AB95" s="22">
        <f t="shared" si="6"/>
        <v>1.3092201920162161E-7</v>
      </c>
      <c r="AC95" s="22">
        <f t="shared" si="6"/>
        <v>5.8344575364062759E-8</v>
      </c>
      <c r="AD95" s="22">
        <f t="shared" si="6"/>
        <v>2.4908012394871319E-8</v>
      </c>
      <c r="AE95" s="22">
        <f t="shared" si="6"/>
        <v>1.0364355755008234E-8</v>
      </c>
      <c r="AF95" s="22">
        <f t="shared" si="6"/>
        <v>4.3213393458229208E-9</v>
      </c>
      <c r="AG95" s="22">
        <f t="shared" si="6"/>
        <v>1.7568721766109944E-9</v>
      </c>
      <c r="AH95" s="22">
        <f t="shared" ref="AH95:BM95" si="7">AH9-AH$6</f>
        <v>7.4558278478133741E-10</v>
      </c>
      <c r="AI95" s="22">
        <f t="shared" si="7"/>
        <v>2.8748199485420468E-10</v>
      </c>
      <c r="AJ95" s="22">
        <f t="shared" si="7"/>
        <v>1.3563557299110213E-10</v>
      </c>
      <c r="AK95" s="22">
        <f t="shared" si="7"/>
        <v>3.9983876706506789E-11</v>
      </c>
      <c r="AL95" s="22">
        <f t="shared" si="7"/>
        <v>3.1092166440410723E-11</v>
      </c>
      <c r="AM95" s="22">
        <f t="shared" si="7"/>
        <v>-9.6205410962497896E-13</v>
      </c>
      <c r="AN95" s="22">
        <f t="shared" si="7"/>
        <v>1.2723680107412492E-11</v>
      </c>
      <c r="AO95" s="22">
        <f t="shared" si="7"/>
        <v>-7.3821409436261869E-12</v>
      </c>
      <c r="AP95" s="22">
        <f t="shared" si="7"/>
        <v>9.4132264510287181E-12</v>
      </c>
      <c r="AQ95" s="22">
        <f t="shared" si="7"/>
        <v>-8.1662028484849603E-12</v>
      </c>
      <c r="AR95" s="22">
        <f t="shared" si="7"/>
        <v>1.5193888392136591E-8</v>
      </c>
      <c r="AS95" s="22">
        <f t="shared" si="7"/>
        <v>2.1511117167045181E-8</v>
      </c>
      <c r="AT95" s="22">
        <f t="shared" si="7"/>
        <v>1.4908506682278304E-7</v>
      </c>
      <c r="AU95" s="22">
        <f t="shared" si="7"/>
        <v>1.9001629766413229E-8</v>
      </c>
      <c r="AV95" s="22">
        <f t="shared" si="7"/>
        <v>7.9762102024642328E-9</v>
      </c>
      <c r="AW95" s="22">
        <f t="shared" si="7"/>
        <v>4.4353304839568858E-9</v>
      </c>
      <c r="AX95" s="22">
        <f t="shared" si="7"/>
        <v>1.9007989857494883E-9</v>
      </c>
      <c r="AY95" s="22">
        <f t="shared" si="7"/>
        <v>1.1275436460840603E-9</v>
      </c>
      <c r="AZ95" s="22">
        <f t="shared" si="7"/>
        <v>3.8297512030387724E-10</v>
      </c>
      <c r="BA95" s="22">
        <f t="shared" si="7"/>
        <v>3.0600184070294419E-10</v>
      </c>
      <c r="BB95" s="22">
        <f t="shared" si="7"/>
        <v>3.6568421278278598E-11</v>
      </c>
      <c r="BC95" s="22">
        <f t="shared" si="7"/>
        <v>1.0770615620897799E-10</v>
      </c>
      <c r="BD95" s="22">
        <f t="shared" si="7"/>
        <v>-3.0984454986874633E-11</v>
      </c>
      <c r="BE95" s="22">
        <f t="shared" si="7"/>
        <v>5.7512734936014296E-11</v>
      </c>
      <c r="BF95" s="22">
        <f t="shared" si="7"/>
        <v>-3.8962208024183732E-11</v>
      </c>
      <c r="BG95" s="22">
        <f t="shared" si="7"/>
        <v>4.1906235871753852E-11</v>
      </c>
      <c r="BH95" s="22">
        <f t="shared" si="7"/>
        <v>-3.6207587924454577E-11</v>
      </c>
      <c r="BI95" s="22">
        <f t="shared" si="7"/>
        <v>3.5177158173258513E-11</v>
      </c>
      <c r="BJ95" s="22">
        <f t="shared" si="7"/>
        <v>-3.2870711574607128E-11</v>
      </c>
      <c r="BK95" s="22">
        <f t="shared" si="7"/>
        <v>3.203004632628282E-11</v>
      </c>
      <c r="BL95" s="22">
        <f t="shared" si="7"/>
        <v>-3.149416628876777E-11</v>
      </c>
      <c r="BM95" s="22">
        <f t="shared" si="7"/>
        <v>0</v>
      </c>
      <c r="BN95" s="22">
        <f t="shared" ref="BN95:CG95" si="8">BN9-BN$6</f>
        <v>0</v>
      </c>
      <c r="BO95" s="22">
        <f t="shared" si="8"/>
        <v>1.1882832034947548E-8</v>
      </c>
      <c r="BP95" s="22">
        <f t="shared" si="8"/>
        <v>9.7182390300381985E-9</v>
      </c>
      <c r="BQ95" s="22">
        <f t="shared" si="8"/>
        <v>6.5161893330525352E-9</v>
      </c>
      <c r="BR95" s="22">
        <f t="shared" si="8"/>
        <v>3.7720259046696486E-9</v>
      </c>
      <c r="BS95" s="22">
        <f t="shared" si="8"/>
        <v>1.9915849669331165E-9</v>
      </c>
      <c r="BT95" s="22">
        <f t="shared" si="8"/>
        <v>9.9606882835057644E-10</v>
      </c>
      <c r="BU95" s="22">
        <f t="shared" si="8"/>
        <v>4.8109443766368375E-10</v>
      </c>
      <c r="BV95" s="22">
        <f t="shared" si="8"/>
        <v>2.2749760289658049E-10</v>
      </c>
      <c r="BW95" s="22">
        <f t="shared" si="8"/>
        <v>1.0557275782989287E-10</v>
      </c>
      <c r="BX95" s="22">
        <f t="shared" si="8"/>
        <v>4.8629739708479783E-11</v>
      </c>
      <c r="BY95" s="22">
        <f t="shared" si="8"/>
        <v>2.1977868118979897E-11</v>
      </c>
      <c r="BZ95" s="22">
        <f t="shared" si="8"/>
        <v>1.0035745003678955E-11</v>
      </c>
      <c r="CA95" s="22">
        <f t="shared" si="8"/>
        <v>4.3870132106754299E-12</v>
      </c>
      <c r="CB95" s="22">
        <f t="shared" si="8"/>
        <v>2.0570173838132719E-12</v>
      </c>
      <c r="CC95" s="22">
        <f t="shared" si="8"/>
        <v>8.1757072772841257E-13</v>
      </c>
      <c r="CD95" s="22">
        <f t="shared" si="8"/>
        <v>4.5345238235274627E-13</v>
      </c>
      <c r="CE95" s="22">
        <f t="shared" si="8"/>
        <v>1.1806946538829035E-13</v>
      </c>
      <c r="CF95" s="22">
        <f t="shared" si="8"/>
        <v>0</v>
      </c>
      <c r="CG95" s="22">
        <f t="shared" si="8"/>
        <v>0</v>
      </c>
    </row>
    <row r="96" spans="1:272">
      <c r="A96" s="185">
        <v>3</v>
      </c>
      <c r="B96" s="22">
        <f t="shared" ref="B96:AG96" si="9">B10-B$6</f>
        <v>0</v>
      </c>
      <c r="C96" s="22">
        <f t="shared" si="9"/>
        <v>0</v>
      </c>
      <c r="D96" s="22">
        <f t="shared" si="9"/>
        <v>9.5743182055265091E-3</v>
      </c>
      <c r="E96" s="22">
        <f t="shared" si="9"/>
        <v>-1.9152033079237428E-2</v>
      </c>
      <c r="F96" s="22">
        <f t="shared" si="9"/>
        <v>9.5742385267632291E-3</v>
      </c>
      <c r="G96" s="22">
        <f t="shared" si="9"/>
        <v>-2.446334748347724E-7</v>
      </c>
      <c r="H96" s="22">
        <f t="shared" si="9"/>
        <v>5.6807104837685313E-7</v>
      </c>
      <c r="I96" s="22">
        <f t="shared" si="9"/>
        <v>-1.621314318460274E-7</v>
      </c>
      <c r="J96" s="22">
        <f t="shared" si="9"/>
        <v>1.8601586330889433E-7</v>
      </c>
      <c r="K96" s="22">
        <f t="shared" si="9"/>
        <v>-1.0719851127550827E-7</v>
      </c>
      <c r="L96" s="22">
        <f t="shared" si="9"/>
        <v>9.7951999228331071E-8</v>
      </c>
      <c r="M96" s="22">
        <f t="shared" si="9"/>
        <v>-7.5170251014851361E-8</v>
      </c>
      <c r="N96" s="22">
        <f t="shared" si="9"/>
        <v>6.6454537795813563E-8</v>
      </c>
      <c r="O96" s="22">
        <f t="shared" si="9"/>
        <v>-5.7277018594144196E-8</v>
      </c>
      <c r="P96" s="22">
        <f t="shared" si="9"/>
        <v>5.1814405287619914E-8</v>
      </c>
      <c r="Q96" s="22">
        <f t="shared" si="9"/>
        <v>-4.7289583236619889E-8</v>
      </c>
      <c r="R96" s="22">
        <f t="shared" si="9"/>
        <v>4.418793497391848E-8</v>
      </c>
      <c r="S96" s="22">
        <f t="shared" si="9"/>
        <v>-4.1891115632649366E-8</v>
      </c>
      <c r="T96" s="22">
        <f t="shared" si="9"/>
        <v>4.0384460329962135E-8</v>
      </c>
      <c r="U96" s="22">
        <f t="shared" si="9"/>
        <v>-3.9504050943105413E-8</v>
      </c>
      <c r="V96" s="22">
        <f t="shared" si="9"/>
        <v>3.922135267827681E-8</v>
      </c>
      <c r="W96" s="22">
        <f t="shared" si="9"/>
        <v>2.7078860609489774E-7</v>
      </c>
      <c r="X96" s="22">
        <f t="shared" si="9"/>
        <v>3.3368894042989716E-7</v>
      </c>
      <c r="Y96" s="22">
        <f t="shared" si="9"/>
        <v>4.7817193999381941E-7</v>
      </c>
      <c r="Z96" s="22">
        <f t="shared" si="9"/>
        <v>5.5622126574705746E-7</v>
      </c>
      <c r="AA96" s="22">
        <f t="shared" si="9"/>
        <v>4.5701002817023031E-7</v>
      </c>
      <c r="AB96" s="22">
        <f t="shared" si="9"/>
        <v>2.7530299643698387E-7</v>
      </c>
      <c r="AC96" s="22">
        <f t="shared" si="9"/>
        <v>1.3633361894402632E-7</v>
      </c>
      <c r="AD96" s="22">
        <f t="shared" si="9"/>
        <v>6.0882636253001786E-8</v>
      </c>
      <c r="AE96" s="22">
        <f t="shared" si="9"/>
        <v>2.6010199686355972E-8</v>
      </c>
      <c r="AF96" s="22">
        <f t="shared" si="9"/>
        <v>1.082848591081226E-8</v>
      </c>
      <c r="AG96" s="22">
        <f t="shared" si="9"/>
        <v>4.5140182961705185E-9</v>
      </c>
      <c r="AH96" s="22">
        <f t="shared" ref="AH96:BM96" si="10">AH10-AH$6</f>
        <v>1.8363156446901651E-9</v>
      </c>
      <c r="AI96" s="22">
        <f t="shared" si="10"/>
        <v>7.7855236374027264E-10</v>
      </c>
      <c r="AJ96" s="22">
        <f t="shared" si="10"/>
        <v>3.0068591262809787E-10</v>
      </c>
      <c r="AK96" s="22">
        <f t="shared" si="10"/>
        <v>1.4153382827328728E-10</v>
      </c>
      <c r="AL96" s="22">
        <f t="shared" si="10"/>
        <v>4.1849976367760728E-11</v>
      </c>
      <c r="AM96" s="22">
        <f t="shared" si="10"/>
        <v>3.2531815455086246E-11</v>
      </c>
      <c r="AN96" s="22">
        <f t="shared" si="10"/>
        <v>-1.0996456740147806E-12</v>
      </c>
      <c r="AO96" s="22">
        <f t="shared" si="10"/>
        <v>1.3605782968575584E-11</v>
      </c>
      <c r="AP96" s="22">
        <f t="shared" si="10"/>
        <v>-7.8220717731236795E-12</v>
      </c>
      <c r="AQ96" s="22">
        <f t="shared" si="10"/>
        <v>1.0787393934120083E-11</v>
      </c>
      <c r="AR96" s="22">
        <f t="shared" si="10"/>
        <v>8.6514069837505562E-9</v>
      </c>
      <c r="AS96" s="22">
        <f t="shared" si="10"/>
        <v>1.0135566825226686E-8</v>
      </c>
      <c r="AT96" s="22">
        <f t="shared" si="10"/>
        <v>1.9697892467000155E-8</v>
      </c>
      <c r="AU96" s="22">
        <f t="shared" si="10"/>
        <v>1.5816099517188214E-7</v>
      </c>
      <c r="AV96" s="22">
        <f t="shared" si="10"/>
        <v>1.951127940002436E-8</v>
      </c>
      <c r="AW96" s="22">
        <f t="shared" si="10"/>
        <v>8.171464439145942E-9</v>
      </c>
      <c r="AX96" s="22">
        <f t="shared" si="10"/>
        <v>4.5461461784901907E-9</v>
      </c>
      <c r="AY96" s="22">
        <f t="shared" si="10"/>
        <v>1.9608616936966363E-9</v>
      </c>
      <c r="AZ96" s="22">
        <f t="shared" si="10"/>
        <v>1.1559569075703785E-9</v>
      </c>
      <c r="BA96" s="22">
        <f t="shared" si="10"/>
        <v>4.003387709890677E-10</v>
      </c>
      <c r="BB96" s="22">
        <f t="shared" si="10"/>
        <v>3.1154789246809326E-10</v>
      </c>
      <c r="BC96" s="22">
        <f t="shared" si="10"/>
        <v>4.18980675942303E-11</v>
      </c>
      <c r="BD96" s="22">
        <f t="shared" si="10"/>
        <v>1.0782463482050244E-10</v>
      </c>
      <c r="BE96" s="22">
        <f t="shared" si="10"/>
        <v>-2.8813713664449622E-11</v>
      </c>
      <c r="BF96" s="22">
        <f t="shared" si="10"/>
        <v>5.6641246716087083E-11</v>
      </c>
      <c r="BG96" s="22">
        <f t="shared" si="10"/>
        <v>-3.7725485594193283E-11</v>
      </c>
      <c r="BH96" s="22">
        <f t="shared" si="10"/>
        <v>4.1079654758627705E-11</v>
      </c>
      <c r="BI96" s="22">
        <f t="shared" si="10"/>
        <v>-3.5489610773740163E-11</v>
      </c>
      <c r="BJ96" s="22">
        <f t="shared" si="10"/>
        <v>3.4854471486927044E-11</v>
      </c>
      <c r="BK96" s="22">
        <f t="shared" si="10"/>
        <v>-3.2984747589802788E-11</v>
      </c>
      <c r="BL96" s="22">
        <f t="shared" si="10"/>
        <v>3.2923405067351212E-11</v>
      </c>
      <c r="BM96" s="22">
        <f t="shared" si="10"/>
        <v>0</v>
      </c>
      <c r="BN96" s="22">
        <f t="shared" ref="BN96:CG96" si="11">BN10-BN$6</f>
        <v>0</v>
      </c>
      <c r="BO96" s="22">
        <f t="shared" si="11"/>
        <v>1.0321110419253204E-8</v>
      </c>
      <c r="BP96" s="22">
        <f t="shared" si="11"/>
        <v>1.1216179045175999E-8</v>
      </c>
      <c r="BQ96" s="22">
        <f t="shared" si="11"/>
        <v>9.6237516222775762E-9</v>
      </c>
      <c r="BR96" s="22">
        <f t="shared" si="11"/>
        <v>6.5896416199591664E-9</v>
      </c>
      <c r="BS96" s="22">
        <f t="shared" si="11"/>
        <v>3.8515877031863291E-9</v>
      </c>
      <c r="BT96" s="22">
        <f t="shared" si="11"/>
        <v>2.044098974836481E-9</v>
      </c>
      <c r="BU96" s="22">
        <f t="shared" si="11"/>
        <v>1.0253886077866406E-9</v>
      </c>
      <c r="BV96" s="22">
        <f t="shared" si="11"/>
        <v>4.9625963916462301E-10</v>
      </c>
      <c r="BW96" s="22">
        <f t="shared" si="11"/>
        <v>2.3498823554322432E-10</v>
      </c>
      <c r="BX96" s="22">
        <f t="shared" si="11"/>
        <v>1.0917211049039861E-10</v>
      </c>
      <c r="BY96" s="22">
        <f t="shared" si="11"/>
        <v>5.0324334090984615E-11</v>
      </c>
      <c r="BZ96" s="22">
        <f t="shared" si="11"/>
        <v>2.2762423692428022E-11</v>
      </c>
      <c r="CA96" s="22">
        <f t="shared" si="11"/>
        <v>1.0397747899515446E-11</v>
      </c>
      <c r="CB96" s="22">
        <f t="shared" si="11"/>
        <v>4.5492171854788705E-12</v>
      </c>
      <c r="CC96" s="22">
        <f t="shared" si="11"/>
        <v>2.1352848938298601E-12</v>
      </c>
      <c r="CD96" s="22">
        <f t="shared" si="11"/>
        <v>8.5280009601304096E-13</v>
      </c>
      <c r="CE96" s="22">
        <f t="shared" si="11"/>
        <v>4.8311739893038214E-13</v>
      </c>
      <c r="CF96" s="22">
        <f t="shared" si="11"/>
        <v>0</v>
      </c>
      <c r="CG96" s="22">
        <f t="shared" si="11"/>
        <v>0</v>
      </c>
    </row>
    <row r="97" spans="1:85">
      <c r="A97" s="185">
        <v>4</v>
      </c>
      <c r="B97" s="22">
        <f t="shared" ref="B97:AG97" si="12">B11-B$6</f>
        <v>0</v>
      </c>
      <c r="C97" s="22">
        <f t="shared" si="12"/>
        <v>0</v>
      </c>
      <c r="D97" s="22">
        <f t="shared" si="12"/>
        <v>-2.8995107347911365E-7</v>
      </c>
      <c r="E97" s="22">
        <f t="shared" si="12"/>
        <v>9.5746329808644656E-3</v>
      </c>
      <c r="F97" s="22">
        <f t="shared" si="12"/>
        <v>-1.9153037131815608E-2</v>
      </c>
      <c r="G97" s="22">
        <f t="shared" si="12"/>
        <v>9.5746052322390161E-3</v>
      </c>
      <c r="H97" s="22">
        <f t="shared" si="12"/>
        <v>-2.451148795477947E-7</v>
      </c>
      <c r="I97" s="22">
        <f t="shared" si="12"/>
        <v>5.9311098542931507E-7</v>
      </c>
      <c r="J97" s="22">
        <f t="shared" si="12"/>
        <v>-1.6402328029231636E-7</v>
      </c>
      <c r="K97" s="22">
        <f t="shared" si="12"/>
        <v>1.91467841301046E-7</v>
      </c>
      <c r="L97" s="22">
        <f t="shared" si="12"/>
        <v>-1.0917808052626056E-7</v>
      </c>
      <c r="M97" s="22">
        <f t="shared" si="12"/>
        <v>1.0051135706918707E-7</v>
      </c>
      <c r="N97" s="22">
        <f t="shared" si="12"/>
        <v>-7.7204288885955984E-8</v>
      </c>
      <c r="O97" s="22">
        <f t="shared" si="12"/>
        <v>6.8681392936674574E-8</v>
      </c>
      <c r="P97" s="22">
        <f t="shared" si="12"/>
        <v>-5.9549877535592066E-8</v>
      </c>
      <c r="Q97" s="22">
        <f t="shared" si="12"/>
        <v>5.4290671627250123E-8</v>
      </c>
      <c r="R97" s="22">
        <f t="shared" si="12"/>
        <v>-4.9982280724350853E-8</v>
      </c>
      <c r="S97" s="22">
        <f t="shared" si="12"/>
        <v>4.7167279319410772E-8</v>
      </c>
      <c r="T97" s="22">
        <f t="shared" si="12"/>
        <v>-4.5211799764650662E-8</v>
      </c>
      <c r="U97" s="22">
        <f t="shared" si="12"/>
        <v>4.4126373941613477E-8</v>
      </c>
      <c r="V97" s="22">
        <f t="shared" si="12"/>
        <v>-4.3760432826820989E-8</v>
      </c>
      <c r="W97" s="22">
        <f t="shared" si="12"/>
        <v>1.2915030549067434E-7</v>
      </c>
      <c r="X97" s="22">
        <f t="shared" si="12"/>
        <v>1.7211939814051501E-7</v>
      </c>
      <c r="Y97" s="22">
        <f t="shared" si="12"/>
        <v>3.0323746271634599E-7</v>
      </c>
      <c r="Z97" s="22">
        <f t="shared" si="12"/>
        <v>4.8775087018409127E-7</v>
      </c>
      <c r="AA97" s="22">
        <f t="shared" si="12"/>
        <v>5.8431279257311931E-7</v>
      </c>
      <c r="AB97" s="22">
        <f t="shared" si="12"/>
        <v>4.8395909160230087E-7</v>
      </c>
      <c r="AC97" s="22">
        <f t="shared" si="12"/>
        <v>2.9228715819036975E-7</v>
      </c>
      <c r="AD97" s="22">
        <f t="shared" si="12"/>
        <v>1.4487418667092658E-7</v>
      </c>
      <c r="AE97" s="22">
        <f t="shared" si="12"/>
        <v>6.47220467417058E-8</v>
      </c>
      <c r="AF97" s="22">
        <f t="shared" si="12"/>
        <v>2.7652119904529355E-8</v>
      </c>
      <c r="AG97" s="22">
        <f t="shared" si="12"/>
        <v>1.1514172500064927E-8</v>
      </c>
      <c r="AH97" s="22">
        <f t="shared" ref="AH97:BM97" si="13">AH11-AH$6</f>
        <v>4.7986612473811107E-9</v>
      </c>
      <c r="AI97" s="22">
        <f t="shared" si="13"/>
        <v>1.9530261929153596E-9</v>
      </c>
      <c r="AJ97" s="22">
        <f t="shared" si="13"/>
        <v>8.2732215798462955E-10</v>
      </c>
      <c r="AK97" s="22">
        <f t="shared" si="13"/>
        <v>3.1999463599651184E-10</v>
      </c>
      <c r="AL97" s="22">
        <f t="shared" si="13"/>
        <v>1.5030852928057118E-10</v>
      </c>
      <c r="AM97" s="22">
        <f t="shared" si="13"/>
        <v>4.4594606479594803E-11</v>
      </c>
      <c r="AN97" s="22">
        <f t="shared" si="13"/>
        <v>3.4722721940538191E-11</v>
      </c>
      <c r="AO97" s="22">
        <f t="shared" si="13"/>
        <v>-1.0988009750668125E-12</v>
      </c>
      <c r="AP97" s="22">
        <f t="shared" si="13"/>
        <v>1.5285848846728015E-11</v>
      </c>
      <c r="AQ97" s="22">
        <f t="shared" si="13"/>
        <v>-7.3752369093632239E-12</v>
      </c>
      <c r="AR97" s="22">
        <f t="shared" si="13"/>
        <v>4.2898213545056619E-9</v>
      </c>
      <c r="AS97" s="22">
        <f t="shared" si="13"/>
        <v>5.7187170472524002E-9</v>
      </c>
      <c r="AT97" s="22">
        <f t="shared" si="13"/>
        <v>9.1630712936106637E-9</v>
      </c>
      <c r="AU97" s="22">
        <f t="shared" si="13"/>
        <v>2.0144581117476549E-8</v>
      </c>
      <c r="AV97" s="22">
        <f t="shared" si="13"/>
        <v>1.6848384980766828E-7</v>
      </c>
      <c r="AW97" s="22">
        <f t="shared" si="13"/>
        <v>2.0616332019645888E-8</v>
      </c>
      <c r="AX97" s="22">
        <f t="shared" si="13"/>
        <v>8.6440096404823624E-9</v>
      </c>
      <c r="AY97" s="22">
        <f t="shared" si="13"/>
        <v>4.7988681930854614E-9</v>
      </c>
      <c r="AZ97" s="22">
        <f t="shared" si="13"/>
        <v>2.0824804424988253E-9</v>
      </c>
      <c r="BA97" s="22">
        <f t="shared" si="13"/>
        <v>1.2168075109944017E-9</v>
      </c>
      <c r="BB97" s="22">
        <f t="shared" si="13"/>
        <v>4.301119283935226E-10</v>
      </c>
      <c r="BC97" s="22">
        <f t="shared" si="13"/>
        <v>3.2451779358148186E-10</v>
      </c>
      <c r="BD97" s="22">
        <f t="shared" si="13"/>
        <v>4.9360155513037155E-11</v>
      </c>
      <c r="BE97" s="22">
        <f t="shared" si="13"/>
        <v>1.097636609391267E-10</v>
      </c>
      <c r="BF97" s="22">
        <f t="shared" si="13"/>
        <v>-2.6439386236734499E-11</v>
      </c>
      <c r="BG97" s="22">
        <f t="shared" si="13"/>
        <v>5.6309340660577484E-11</v>
      </c>
      <c r="BH97" s="22">
        <f t="shared" si="13"/>
        <v>-3.6609965189940614E-11</v>
      </c>
      <c r="BI97" s="22">
        <f t="shared" si="13"/>
        <v>4.0578618363298598E-11</v>
      </c>
      <c r="BJ97" s="22">
        <f t="shared" si="13"/>
        <v>-3.5102081308028741E-11</v>
      </c>
      <c r="BK97" s="22">
        <f t="shared" si="13"/>
        <v>3.5178813285801844E-11</v>
      </c>
      <c r="BL97" s="22">
        <f t="shared" si="13"/>
        <v>-3.3805214149959626E-11</v>
      </c>
      <c r="BM97" s="22">
        <f t="shared" si="13"/>
        <v>0</v>
      </c>
      <c r="BN97" s="22">
        <f t="shared" ref="BN97:CG97" si="14">BN11-BN$6</f>
        <v>0</v>
      </c>
      <c r="BO97" s="22">
        <f t="shared" si="14"/>
        <v>7.3537385082653262E-9</v>
      </c>
      <c r="BP97" s="22">
        <f t="shared" si="14"/>
        <v>1.0210488339560957E-8</v>
      </c>
      <c r="BQ97" s="22">
        <f t="shared" si="14"/>
        <v>1.1574592797697697E-8</v>
      </c>
      <c r="BR97" s="22">
        <f t="shared" si="14"/>
        <v>1.0081260607994227E-8</v>
      </c>
      <c r="BS97" s="22">
        <f t="shared" si="14"/>
        <v>6.9418007047016594E-9</v>
      </c>
      <c r="BT97" s="22">
        <f t="shared" si="14"/>
        <v>4.0677877038232095E-9</v>
      </c>
      <c r="BU97" s="22">
        <f t="shared" si="14"/>
        <v>2.1615904070424882E-9</v>
      </c>
      <c r="BV97" s="22">
        <f t="shared" si="14"/>
        <v>1.085166898315769E-9</v>
      </c>
      <c r="BW97" s="22">
        <f t="shared" si="14"/>
        <v>5.2545463780823118E-10</v>
      </c>
      <c r="BX97" s="22">
        <f t="shared" si="14"/>
        <v>2.4889523762792738E-10</v>
      </c>
      <c r="BY97" s="22">
        <f t="shared" si="14"/>
        <v>1.1566813047260015E-10</v>
      </c>
      <c r="BZ97" s="22">
        <f t="shared" si="14"/>
        <v>5.3324843554068387E-11</v>
      </c>
      <c r="CA97" s="22">
        <f t="shared" si="14"/>
        <v>2.412753567968798E-11</v>
      </c>
      <c r="CB97" s="22">
        <f t="shared" si="14"/>
        <v>1.1021653977683613E-11</v>
      </c>
      <c r="CC97" s="22">
        <f t="shared" si="14"/>
        <v>4.8287242158603656E-12</v>
      </c>
      <c r="CD97" s="22">
        <f t="shared" si="14"/>
        <v>2.2756712307236331E-12</v>
      </c>
      <c r="CE97" s="22">
        <f t="shared" si="14"/>
        <v>9.3313658564725139E-13</v>
      </c>
      <c r="CF97" s="22">
        <f t="shared" si="14"/>
        <v>0</v>
      </c>
      <c r="CG97" s="22">
        <f t="shared" si="14"/>
        <v>0</v>
      </c>
    </row>
    <row r="98" spans="1:85">
      <c r="A98" s="185">
        <v>5</v>
      </c>
      <c r="B98" s="22">
        <f t="shared" ref="B98:AG98" si="15">B12-B$6</f>
        <v>0</v>
      </c>
      <c r="C98" s="22">
        <f t="shared" si="15"/>
        <v>0</v>
      </c>
      <c r="D98" s="22">
        <f t="shared" si="15"/>
        <v>6.7555458850399895E-7</v>
      </c>
      <c r="E98" s="22">
        <f t="shared" si="15"/>
        <v>-2.7748394934554074E-7</v>
      </c>
      <c r="F98" s="22">
        <f t="shared" si="15"/>
        <v>9.574995764433155E-3</v>
      </c>
      <c r="G98" s="22">
        <f t="shared" si="15"/>
        <v>-1.915404614510427E-2</v>
      </c>
      <c r="H98" s="22">
        <f t="shared" si="15"/>
        <v>9.5749834320669382E-3</v>
      </c>
      <c r="I98" s="22">
        <f t="shared" si="15"/>
        <v>-2.5092088683924295E-7</v>
      </c>
      <c r="J98" s="22">
        <f t="shared" si="15"/>
        <v>6.2291041753421986E-7</v>
      </c>
      <c r="K98" s="22">
        <f t="shared" si="15"/>
        <v>-1.6875998371955213E-7</v>
      </c>
      <c r="L98" s="22">
        <f t="shared" si="15"/>
        <v>1.9921241286925005E-7</v>
      </c>
      <c r="M98" s="22">
        <f t="shared" si="15"/>
        <v>-1.1281763481206935E-7</v>
      </c>
      <c r="N98" s="22">
        <f t="shared" si="15"/>
        <v>1.0443528629345933E-7</v>
      </c>
      <c r="O98" s="22">
        <f t="shared" si="15"/>
        <v>-8.0368540181364917E-8</v>
      </c>
      <c r="P98" s="22">
        <f t="shared" si="15"/>
        <v>7.19171534360322E-8</v>
      </c>
      <c r="Q98" s="22">
        <f t="shared" si="15"/>
        <v>-6.2765578409495457E-8</v>
      </c>
      <c r="R98" s="22">
        <f t="shared" si="15"/>
        <v>5.7702398765027357E-8</v>
      </c>
      <c r="S98" s="22">
        <f t="shared" si="15"/>
        <v>-5.3650191556576309E-8</v>
      </c>
      <c r="T98" s="22">
        <f t="shared" si="15"/>
        <v>5.1213435777217275E-8</v>
      </c>
      <c r="U98" s="22">
        <f t="shared" si="15"/>
        <v>-4.9744512498227562E-8</v>
      </c>
      <c r="V98" s="22">
        <f t="shared" si="15"/>
        <v>4.9300360729837608E-8</v>
      </c>
      <c r="W98" s="22">
        <f t="shared" si="15"/>
        <v>5.8622651816606531E-8</v>
      </c>
      <c r="X98" s="22">
        <f t="shared" si="15"/>
        <v>8.0854421818709948E-8</v>
      </c>
      <c r="Y98" s="22">
        <f t="shared" si="15"/>
        <v>1.5877420302612142E-7</v>
      </c>
      <c r="Z98" s="22">
        <f t="shared" si="15"/>
        <v>3.1224154961394388E-7</v>
      </c>
      <c r="AA98" s="22">
        <f t="shared" si="15"/>
        <v>5.1430083112544435E-7</v>
      </c>
      <c r="AB98" s="22">
        <f t="shared" si="15"/>
        <v>6.1941883381517559E-7</v>
      </c>
      <c r="AC98" s="22">
        <f t="shared" si="15"/>
        <v>5.1374004992260879E-7</v>
      </c>
      <c r="AD98" s="22">
        <f t="shared" si="15"/>
        <v>3.1041025099885994E-7</v>
      </c>
      <c r="AE98" s="22">
        <f t="shared" si="15"/>
        <v>1.538763831956679E-7</v>
      </c>
      <c r="AF98" s="22">
        <f t="shared" si="15"/>
        <v>6.8749050667189349E-8</v>
      </c>
      <c r="AG98" s="22">
        <f t="shared" si="15"/>
        <v>2.9371408153086518E-8</v>
      </c>
      <c r="AH98" s="22">
        <f t="shared" ref="AH98:BM98" si="16">AH12-AH$6</f>
        <v>1.223111064471537E-8</v>
      </c>
      <c r="AI98" s="22">
        <f t="shared" si="16"/>
        <v>5.0965477765424754E-9</v>
      </c>
      <c r="AJ98" s="22">
        <f t="shared" si="16"/>
        <v>2.0748211140504283E-9</v>
      </c>
      <c r="AK98" s="22">
        <f t="shared" si="16"/>
        <v>8.7851313525098945E-10</v>
      </c>
      <c r="AL98" s="22">
        <f t="shared" si="16"/>
        <v>3.400221951283749E-10</v>
      </c>
      <c r="AM98" s="22">
        <f t="shared" si="16"/>
        <v>1.5974692140445292E-10</v>
      </c>
      <c r="AN98" s="22">
        <f t="shared" si="16"/>
        <v>4.7472512640266482E-11</v>
      </c>
      <c r="AO98" s="22">
        <f t="shared" si="16"/>
        <v>3.7714612126370261E-11</v>
      </c>
      <c r="AP98" s="22">
        <f t="shared" si="16"/>
        <v>-1.3303349714150967E-13</v>
      </c>
      <c r="AQ98" s="22">
        <f t="shared" si="16"/>
        <v>2.0252650197085525E-11</v>
      </c>
      <c r="AR98" s="22">
        <f t="shared" si="16"/>
        <v>2.3789019476568442E-9</v>
      </c>
      <c r="AS98" s="22">
        <f t="shared" si="16"/>
        <v>2.8052549920111057E-9</v>
      </c>
      <c r="AT98" s="22">
        <f t="shared" si="16"/>
        <v>5.1613443621903679E-9</v>
      </c>
      <c r="AU98" s="22">
        <f t="shared" si="16"/>
        <v>9.3257740194289913E-9</v>
      </c>
      <c r="AV98" s="22">
        <f t="shared" si="16"/>
        <v>2.1193648664641069E-8</v>
      </c>
      <c r="AW98" s="22">
        <f t="shared" si="16"/>
        <v>1.7901388061037009E-7</v>
      </c>
      <c r="AX98" s="22">
        <f t="shared" si="16"/>
        <v>2.1844441161886742E-8</v>
      </c>
      <c r="AY98" s="22">
        <f t="shared" si="16"/>
        <v>9.1746825700744674E-9</v>
      </c>
      <c r="AZ98" s="22">
        <f t="shared" si="16"/>
        <v>5.0798486005445805E-9</v>
      </c>
      <c r="BA98" s="22">
        <f t="shared" si="16"/>
        <v>2.215848223227542E-9</v>
      </c>
      <c r="BB98" s="22">
        <f t="shared" si="16"/>
        <v>1.2838152398887741E-9</v>
      </c>
      <c r="BC98" s="22">
        <f t="shared" si="16"/>
        <v>4.6205664240824896E-10</v>
      </c>
      <c r="BD98" s="22">
        <f t="shared" si="16"/>
        <v>3.3884897721441214E-10</v>
      </c>
      <c r="BE98" s="22">
        <f t="shared" si="16"/>
        <v>5.7175676443461053E-11</v>
      </c>
      <c r="BF98" s="22">
        <f t="shared" si="16"/>
        <v>1.1201936500416295E-10</v>
      </c>
      <c r="BG98" s="22">
        <f t="shared" si="16"/>
        <v>-2.4034071557070416E-11</v>
      </c>
      <c r="BH98" s="22">
        <f t="shared" si="16"/>
        <v>5.6121471343103233E-11</v>
      </c>
      <c r="BI98" s="22">
        <f t="shared" si="16"/>
        <v>-3.561792083230889E-11</v>
      </c>
      <c r="BJ98" s="22">
        <f t="shared" si="16"/>
        <v>4.0479494224225946E-11</v>
      </c>
      <c r="BK98" s="22">
        <f t="shared" si="16"/>
        <v>-3.5177963577924542E-11</v>
      </c>
      <c r="BL98" s="22">
        <f t="shared" si="16"/>
        <v>3.6729412752946615E-11</v>
      </c>
      <c r="BM98" s="22">
        <f t="shared" si="16"/>
        <v>0</v>
      </c>
      <c r="BN98" s="22">
        <f t="shared" ref="BN98:CG98" si="17">BN12-BN$6</f>
        <v>0</v>
      </c>
      <c r="BO98" s="22">
        <f t="shared" si="17"/>
        <v>4.512566121104717E-9</v>
      </c>
      <c r="BP98" s="22">
        <f t="shared" si="17"/>
        <v>7.3986048152024468E-9</v>
      </c>
      <c r="BQ98" s="22">
        <f t="shared" si="17"/>
        <v>1.065372346723662E-8</v>
      </c>
      <c r="BR98" s="22">
        <f t="shared" si="17"/>
        <v>1.2209097026775911E-8</v>
      </c>
      <c r="BS98" s="22">
        <f t="shared" si="17"/>
        <v>1.0668184929087523E-8</v>
      </c>
      <c r="BT98" s="22">
        <f t="shared" si="17"/>
        <v>7.3546889505277557E-9</v>
      </c>
      <c r="BU98" s="22">
        <f t="shared" si="17"/>
        <v>4.3115615657786365E-9</v>
      </c>
      <c r="BV98" s="22">
        <f t="shared" si="17"/>
        <v>2.2917289536371499E-9</v>
      </c>
      <c r="BW98" s="22">
        <f t="shared" si="17"/>
        <v>1.150611146071017E-9</v>
      </c>
      <c r="BX98" s="22">
        <f t="shared" si="17"/>
        <v>5.5720527143649778E-10</v>
      </c>
      <c r="BY98" s="22">
        <f t="shared" si="17"/>
        <v>2.6393572937113472E-10</v>
      </c>
      <c r="BZ98" s="22">
        <f t="shared" si="17"/>
        <v>1.2266860979031526E-10</v>
      </c>
      <c r="CA98" s="22">
        <f t="shared" si="17"/>
        <v>5.6549542359474582E-11</v>
      </c>
      <c r="CB98" s="22">
        <f t="shared" si="17"/>
        <v>2.5593988110925761E-11</v>
      </c>
      <c r="CC98" s="22">
        <f t="shared" si="17"/>
        <v>1.1699924600605196E-11</v>
      </c>
      <c r="CD98" s="22">
        <f t="shared" si="17"/>
        <v>5.1512305341490133E-12</v>
      </c>
      <c r="CE98" s="22">
        <f t="shared" si="17"/>
        <v>2.4831945077829099E-12</v>
      </c>
      <c r="CF98" s="22">
        <f t="shared" si="17"/>
        <v>0</v>
      </c>
      <c r="CG98" s="22">
        <f t="shared" si="17"/>
        <v>0</v>
      </c>
    </row>
    <row r="99" spans="1:85">
      <c r="A99" s="185">
        <v>6</v>
      </c>
      <c r="B99" s="22">
        <f t="shared" ref="B99:AG99" si="18">B13-B$6</f>
        <v>0</v>
      </c>
      <c r="C99" s="22">
        <f t="shared" si="18"/>
        <v>0</v>
      </c>
      <c r="D99" s="22">
        <f t="shared" si="18"/>
        <v>-2.1230633058698912E-7</v>
      </c>
      <c r="E99" s="22">
        <f t="shared" si="18"/>
        <v>6.8087425930005255E-7</v>
      </c>
      <c r="F99" s="22">
        <f t="shared" si="18"/>
        <v>-2.7526892468526666E-7</v>
      </c>
      <c r="G99" s="22">
        <f t="shared" si="18"/>
        <v>9.5753580141156105E-3</v>
      </c>
      <c r="H99" s="22">
        <f t="shared" si="18"/>
        <v>-1.9155021668435464E-2</v>
      </c>
      <c r="I99" s="22">
        <f t="shared" si="18"/>
        <v>9.5753518905970988E-3</v>
      </c>
      <c r="J99" s="22">
        <f t="shared" si="18"/>
        <v>-2.5930549764800745E-7</v>
      </c>
      <c r="K99" s="22">
        <f t="shared" si="18"/>
        <v>6.5384114564303021E-7</v>
      </c>
      <c r="L99" s="22">
        <f t="shared" si="18"/>
        <v>-1.7495422847820643E-7</v>
      </c>
      <c r="M99" s="22">
        <f t="shared" si="18"/>
        <v>2.0801689745917757E-7</v>
      </c>
      <c r="N99" s="22">
        <f t="shared" si="18"/>
        <v>-1.1744982273244509E-7</v>
      </c>
      <c r="O99" s="22">
        <f t="shared" si="18"/>
        <v>1.092319873797391E-7</v>
      </c>
      <c r="P99" s="22">
        <f t="shared" si="18"/>
        <v>-8.4381296899013991E-8</v>
      </c>
      <c r="Q99" s="22">
        <f t="shared" si="18"/>
        <v>7.6005437185844873E-8</v>
      </c>
      <c r="R99" s="22">
        <f t="shared" si="18"/>
        <v>-6.6890082891374664E-8</v>
      </c>
      <c r="S99" s="22">
        <f t="shared" si="18"/>
        <v>6.2125295503592183E-8</v>
      </c>
      <c r="T99" s="22">
        <f t="shared" si="18"/>
        <v>-5.8486280076490194E-8</v>
      </c>
      <c r="U99" s="22">
        <f t="shared" si="18"/>
        <v>5.6660343359963227E-8</v>
      </c>
      <c r="V99" s="22">
        <f t="shared" si="18"/>
        <v>-5.5988180699871007E-8</v>
      </c>
      <c r="W99" s="22">
        <f t="shared" si="18"/>
        <v>2.5815172460017888E-8</v>
      </c>
      <c r="X99" s="22">
        <f t="shared" si="18"/>
        <v>3.6350627482117524E-8</v>
      </c>
      <c r="Y99" s="22">
        <f t="shared" si="18"/>
        <v>7.4768407279012619E-8</v>
      </c>
      <c r="Z99" s="22">
        <f t="shared" si="18"/>
        <v>1.6339392467543887E-7</v>
      </c>
      <c r="AA99" s="22">
        <f t="shared" si="18"/>
        <v>3.2822625523228665E-7</v>
      </c>
      <c r="AB99" s="22">
        <f t="shared" si="18"/>
        <v>5.4287445709001283E-7</v>
      </c>
      <c r="AC99" s="22">
        <f t="shared" si="18"/>
        <v>6.5442051280063069E-7</v>
      </c>
      <c r="AD99" s="22">
        <f t="shared" si="18"/>
        <v>5.4288859183691359E-7</v>
      </c>
      <c r="AE99" s="22">
        <f t="shared" si="18"/>
        <v>3.280432311555723E-7</v>
      </c>
      <c r="AF99" s="22">
        <f t="shared" si="18"/>
        <v>1.6261799803185162E-7</v>
      </c>
      <c r="AG99" s="22">
        <f t="shared" si="18"/>
        <v>7.2655300290320768E-8</v>
      </c>
      <c r="AH99" s="22">
        <f t="shared" ref="AH99:BM99" si="19">AH13-AH$6</f>
        <v>3.103903195110918E-8</v>
      </c>
      <c r="AI99" s="22">
        <f t="shared" si="19"/>
        <v>1.2925954778221934E-8</v>
      </c>
      <c r="AJ99" s="22">
        <f t="shared" si="19"/>
        <v>5.3855730410413459E-9</v>
      </c>
      <c r="AK99" s="22">
        <f t="shared" si="19"/>
        <v>2.1926925098667375E-9</v>
      </c>
      <c r="AL99" s="22">
        <f t="shared" si="19"/>
        <v>9.2843512458984771E-10</v>
      </c>
      <c r="AM99" s="22">
        <f t="shared" si="19"/>
        <v>3.5941349960509858E-10</v>
      </c>
      <c r="AN99" s="22">
        <f t="shared" si="19"/>
        <v>1.6967456309555505E-10</v>
      </c>
      <c r="AO99" s="22">
        <f t="shared" si="19"/>
        <v>5.1253976848260042E-11</v>
      </c>
      <c r="AP99" s="22">
        <f t="shared" si="19"/>
        <v>4.407475431036879E-11</v>
      </c>
      <c r="AQ99" s="22">
        <f t="shared" si="19"/>
        <v>8.0031021550521289E-12</v>
      </c>
      <c r="AR99" s="22">
        <f t="shared" si="19"/>
        <v>1.1074634166397803E-9</v>
      </c>
      <c r="AS99" s="22">
        <f t="shared" si="19"/>
        <v>1.5428232657192342E-9</v>
      </c>
      <c r="AT99" s="22">
        <f t="shared" si="19"/>
        <v>2.5249783994541245E-9</v>
      </c>
      <c r="AU99" s="22">
        <f t="shared" si="19"/>
        <v>5.2291385723731945E-9</v>
      </c>
      <c r="AV99" s="22">
        <f t="shared" si="19"/>
        <v>9.7625375779681082E-9</v>
      </c>
      <c r="AW99" s="22">
        <f t="shared" si="19"/>
        <v>2.2357676994265256E-8</v>
      </c>
      <c r="AX99" s="22">
        <f t="shared" si="19"/>
        <v>1.8915858827923536E-7</v>
      </c>
      <c r="AY99" s="22">
        <f t="shared" si="19"/>
        <v>2.3045984698418027E-8</v>
      </c>
      <c r="AZ99" s="22">
        <f t="shared" si="19"/>
        <v>9.6975678244343757E-9</v>
      </c>
      <c r="BA99" s="22">
        <f t="shared" si="19"/>
        <v>5.3546541714589763E-9</v>
      </c>
      <c r="BB99" s="22">
        <f t="shared" si="19"/>
        <v>2.3466870074568717E-9</v>
      </c>
      <c r="BC99" s="22">
        <f t="shared" si="19"/>
        <v>1.3489775389412202E-9</v>
      </c>
      <c r="BD99" s="22">
        <f t="shared" si="19"/>
        <v>4.9342286124478239E-10</v>
      </c>
      <c r="BE99" s="22">
        <f t="shared" si="19"/>
        <v>3.5262262375284736E-10</v>
      </c>
      <c r="BF99" s="22">
        <f t="shared" si="19"/>
        <v>6.4940681118345412E-11</v>
      </c>
      <c r="BG99" s="22">
        <f t="shared" si="19"/>
        <v>1.1411704754784821E-10</v>
      </c>
      <c r="BH99" s="22">
        <f t="shared" si="19"/>
        <v>-2.1636863767064067E-11</v>
      </c>
      <c r="BI99" s="22">
        <f t="shared" si="19"/>
        <v>5.6105646904176039E-11</v>
      </c>
      <c r="BJ99" s="22">
        <f t="shared" si="19"/>
        <v>-3.4846936278440138E-11</v>
      </c>
      <c r="BK99" s="22">
        <f t="shared" si="19"/>
        <v>4.138291655018814E-11</v>
      </c>
      <c r="BL99" s="22">
        <f t="shared" si="19"/>
        <v>-3.5626129022024917E-11</v>
      </c>
      <c r="BM99" s="22">
        <f t="shared" si="19"/>
        <v>0</v>
      </c>
      <c r="BN99" s="22">
        <f t="shared" ref="BN99:CG99" si="20">BN13-BN$6</f>
        <v>0</v>
      </c>
      <c r="BO99" s="22">
        <f t="shared" si="20"/>
        <v>2.5149999096840198E-9</v>
      </c>
      <c r="BP99" s="22">
        <f t="shared" si="20"/>
        <v>4.5593495092122296E-9</v>
      </c>
      <c r="BQ99" s="22">
        <f t="shared" si="20"/>
        <v>7.7228196082914445E-9</v>
      </c>
      <c r="BR99" s="22">
        <f t="shared" si="20"/>
        <v>1.1216494151750086E-8</v>
      </c>
      <c r="BS99" s="22">
        <f t="shared" si="20"/>
        <v>1.288037990435547E-8</v>
      </c>
      <c r="BT99" s="22">
        <f t="shared" si="20"/>
        <v>1.1260736805775752E-8</v>
      </c>
      <c r="BU99" s="22">
        <f t="shared" si="20"/>
        <v>7.7635087680686494E-9</v>
      </c>
      <c r="BV99" s="22">
        <f t="shared" si="20"/>
        <v>4.5513584685852708E-9</v>
      </c>
      <c r="BW99" s="22">
        <f t="shared" si="20"/>
        <v>2.4191052616716918E-9</v>
      </c>
      <c r="BX99" s="22">
        <f t="shared" si="20"/>
        <v>1.2145611387675783E-9</v>
      </c>
      <c r="BY99" s="22">
        <f t="shared" si="20"/>
        <v>5.8815621218965631E-10</v>
      </c>
      <c r="BZ99" s="22">
        <f t="shared" si="20"/>
        <v>2.7859170801511801E-10</v>
      </c>
      <c r="CA99" s="22">
        <f t="shared" si="20"/>
        <v>1.2948050121777861E-10</v>
      </c>
      <c r="CB99" s="22">
        <f t="shared" si="20"/>
        <v>5.9697707763817763E-11</v>
      </c>
      <c r="CC99" s="22">
        <f t="shared" si="20"/>
        <v>2.7042757367360629E-11</v>
      </c>
      <c r="CD99" s="22">
        <f t="shared" si="20"/>
        <v>1.2421441741292995E-11</v>
      </c>
      <c r="CE99" s="22">
        <f t="shared" si="20"/>
        <v>5.6028408400700478E-12</v>
      </c>
      <c r="CF99" s="22">
        <f t="shared" si="20"/>
        <v>0</v>
      </c>
      <c r="CG99" s="22">
        <f t="shared" si="20"/>
        <v>0</v>
      </c>
    </row>
    <row r="100" spans="1:85">
      <c r="A100" s="189" t="s">
        <v>251</v>
      </c>
      <c r="B100" s="22">
        <f t="shared" ref="B100:AG100" si="21">B14-B$6</f>
        <v>0</v>
      </c>
      <c r="C100" s="22">
        <f t="shared" si="21"/>
        <v>0</v>
      </c>
      <c r="D100" s="22">
        <f t="shared" si="21"/>
        <v>2.4981980618733212E-7</v>
      </c>
      <c r="E100" s="22">
        <f t="shared" si="21"/>
        <v>-2.0406755985693988E-7</v>
      </c>
      <c r="F100" s="22">
        <f t="shared" si="21"/>
        <v>6.9942149900598237E-7</v>
      </c>
      <c r="G100" s="22">
        <f t="shared" si="21"/>
        <v>-2.7844289528555346E-7</v>
      </c>
      <c r="H100" s="22">
        <f t="shared" si="21"/>
        <v>9.5757012521717842E-3</v>
      </c>
      <c r="I100" s="22">
        <f t="shared" si="21"/>
        <v>-1.9155935615441256E-2</v>
      </c>
      <c r="J100" s="22">
        <f t="shared" si="21"/>
        <v>9.5756982754417325E-3</v>
      </c>
      <c r="K100" s="22">
        <f t="shared" si="21"/>
        <v>-2.6876945349114688E-7</v>
      </c>
      <c r="L100" s="22">
        <f t="shared" si="21"/>
        <v>6.8408271704718125E-7</v>
      </c>
      <c r="M100" s="22">
        <f t="shared" si="21"/>
        <v>-1.8187711315977434E-7</v>
      </c>
      <c r="N100" s="22">
        <f t="shared" si="21"/>
        <v>2.17275408598545E-7</v>
      </c>
      <c r="O100" s="22">
        <f t="shared" si="21"/>
        <v>-1.2276777752117791E-7</v>
      </c>
      <c r="P100" s="22">
        <f t="shared" si="21"/>
        <v>1.1472022640744681E-7</v>
      </c>
      <c r="Q100" s="22">
        <f t="shared" si="21"/>
        <v>-8.9204837361816478E-8</v>
      </c>
      <c r="R100" s="22">
        <f t="shared" si="21"/>
        <v>8.1023322864859021E-8</v>
      </c>
      <c r="S100" s="22">
        <f t="shared" si="21"/>
        <v>-7.2125451850436128E-8</v>
      </c>
      <c r="T100" s="22">
        <f t="shared" si="21"/>
        <v>6.7907676135378858E-8</v>
      </c>
      <c r="U100" s="22">
        <f t="shared" si="21"/>
        <v>-6.5009845008008106E-8</v>
      </c>
      <c r="V100" s="22">
        <f t="shared" si="21"/>
        <v>6.4290891854195092E-8</v>
      </c>
      <c r="W100" s="22">
        <f t="shared" si="21"/>
        <v>1.1279285896510186E-8</v>
      </c>
      <c r="X100" s="22">
        <f t="shared" si="21"/>
        <v>1.5861298348498294E-8</v>
      </c>
      <c r="Y100" s="22">
        <f t="shared" si="21"/>
        <v>3.3518258967141934E-8</v>
      </c>
      <c r="Z100" s="22">
        <f t="shared" si="21"/>
        <v>7.6622079509722383E-8</v>
      </c>
      <c r="AA100" s="22">
        <f t="shared" si="21"/>
        <v>1.708379352129879E-7</v>
      </c>
      <c r="AB100" s="22">
        <f t="shared" si="21"/>
        <v>3.444477494588525E-7</v>
      </c>
      <c r="AC100" s="22">
        <f t="shared" si="21"/>
        <v>5.7008927450414692E-7</v>
      </c>
      <c r="AD100" s="22">
        <f t="shared" si="21"/>
        <v>6.8732683465360144E-7</v>
      </c>
      <c r="AE100" s="22">
        <f t="shared" si="21"/>
        <v>5.7019689801521275E-7</v>
      </c>
      <c r="AF100" s="22">
        <f t="shared" si="21"/>
        <v>3.4454553921062953E-7</v>
      </c>
      <c r="AG100" s="22">
        <f t="shared" si="21"/>
        <v>1.7079523114306924E-7</v>
      </c>
      <c r="AH100" s="22">
        <f t="shared" ref="AH100:BM100" si="22">AH14-AH$6</f>
        <v>7.6308452422053405E-8</v>
      </c>
      <c r="AI100" s="22">
        <f t="shared" si="22"/>
        <v>3.2598597861975674E-8</v>
      </c>
      <c r="AJ100" s="22">
        <f t="shared" si="22"/>
        <v>1.3575465278418889E-8</v>
      </c>
      <c r="AK100" s="22">
        <f t="shared" si="22"/>
        <v>5.6560776395869776E-9</v>
      </c>
      <c r="AL100" s="22">
        <f t="shared" si="22"/>
        <v>2.3028598884361912E-9</v>
      </c>
      <c r="AM100" s="22">
        <f t="shared" si="22"/>
        <v>9.7591237126930431E-10</v>
      </c>
      <c r="AN100" s="22">
        <f t="shared" si="22"/>
        <v>3.7857537846864079E-10</v>
      </c>
      <c r="AO100" s="22">
        <f t="shared" si="22"/>
        <v>1.8260614163303674E-10</v>
      </c>
      <c r="AP100" s="22">
        <f t="shared" si="22"/>
        <v>6.2353945039239373E-11</v>
      </c>
      <c r="AQ100" s="22">
        <f t="shared" si="22"/>
        <v>7.0092235726453012E-11</v>
      </c>
      <c r="AR100" s="22">
        <f t="shared" si="22"/>
        <v>6.0857729408192798E-10</v>
      </c>
      <c r="AS100" s="22">
        <f t="shared" si="22"/>
        <v>7.0543823691880062E-10</v>
      </c>
      <c r="AT100" s="22">
        <f t="shared" si="22"/>
        <v>1.3866303134755571E-9</v>
      </c>
      <c r="AU100" s="22">
        <f t="shared" si="22"/>
        <v>2.5515297678552925E-9</v>
      </c>
      <c r="AV100" s="22">
        <f t="shared" si="22"/>
        <v>5.4414676900978084E-9</v>
      </c>
      <c r="AW100" s="22">
        <f t="shared" si="22"/>
        <v>1.0233747437775472E-8</v>
      </c>
      <c r="AX100" s="22">
        <f t="shared" si="22"/>
        <v>2.3489712665815987E-8</v>
      </c>
      <c r="AY100" s="22">
        <f t="shared" si="22"/>
        <v>1.9863643910668617E-7</v>
      </c>
      <c r="AZ100" s="22">
        <f t="shared" si="22"/>
        <v>2.4163548551602287E-8</v>
      </c>
      <c r="BA100" s="22">
        <f t="shared" si="22"/>
        <v>1.0188458062845377E-8</v>
      </c>
      <c r="BB100" s="22">
        <f t="shared" si="22"/>
        <v>5.6101360308446243E-9</v>
      </c>
      <c r="BC100" s="22">
        <f t="shared" si="22"/>
        <v>2.4697086368800442E-9</v>
      </c>
      <c r="BD100" s="22">
        <f t="shared" si="22"/>
        <v>1.4091393290434058E-9</v>
      </c>
      <c r="BE100" s="22">
        <f t="shared" si="22"/>
        <v>5.2318542768977207E-10</v>
      </c>
      <c r="BF100" s="22">
        <f t="shared" si="22"/>
        <v>3.6509724200149338E-10</v>
      </c>
      <c r="BG100" s="22">
        <f t="shared" si="22"/>
        <v>7.2476701691313373E-11</v>
      </c>
      <c r="BH100" s="22">
        <f t="shared" si="22"/>
        <v>1.1601236252106501E-10</v>
      </c>
      <c r="BI100" s="22">
        <f t="shared" si="22"/>
        <v>-1.9324561848182813E-11</v>
      </c>
      <c r="BJ100" s="22">
        <f t="shared" si="22"/>
        <v>5.6811358213132912E-11</v>
      </c>
      <c r="BK100" s="22">
        <f t="shared" si="22"/>
        <v>-3.4188671069402187E-11</v>
      </c>
      <c r="BL100" s="22">
        <f t="shared" si="22"/>
        <v>4.5307844056605823E-11</v>
      </c>
      <c r="BM100" s="22">
        <f t="shared" si="22"/>
        <v>0</v>
      </c>
      <c r="BN100" s="22">
        <f t="shared" ref="BN100:CG100" si="23">BN14-BN$6</f>
        <v>0</v>
      </c>
      <c r="BO100" s="22">
        <f t="shared" si="23"/>
        <v>1.3203612383482427E-9</v>
      </c>
      <c r="BP100" s="22">
        <f t="shared" si="23"/>
        <v>2.5383842778389655E-9</v>
      </c>
      <c r="BQ100" s="22">
        <f t="shared" si="23"/>
        <v>4.7424368535842413E-9</v>
      </c>
      <c r="BR100" s="22">
        <f t="shared" si="23"/>
        <v>8.0920974098567952E-9</v>
      </c>
      <c r="BS100" s="22">
        <f t="shared" si="23"/>
        <v>1.1770564040854927E-8</v>
      </c>
      <c r="BT100" s="22">
        <f t="shared" si="23"/>
        <v>1.3519945104097587E-8</v>
      </c>
      <c r="BU100" s="22">
        <f t="shared" si="23"/>
        <v>1.1817841615090193E-8</v>
      </c>
      <c r="BV100" s="22">
        <f t="shared" si="23"/>
        <v>8.1467689353748893E-9</v>
      </c>
      <c r="BW100" s="22">
        <f t="shared" si="23"/>
        <v>4.7754393443009919E-9</v>
      </c>
      <c r="BX100" s="22">
        <f t="shared" si="23"/>
        <v>2.5381171338130675E-9</v>
      </c>
      <c r="BY100" s="22">
        <f t="shared" si="23"/>
        <v>1.2742195776896676E-9</v>
      </c>
      <c r="BZ100" s="22">
        <f t="shared" si="23"/>
        <v>6.170393772423431E-10</v>
      </c>
      <c r="CA100" s="22">
        <f t="shared" si="23"/>
        <v>2.9226117646365178E-10</v>
      </c>
      <c r="CB100" s="22">
        <f t="shared" si="23"/>
        <v>1.3585657046171051E-10</v>
      </c>
      <c r="CC100" s="22">
        <f t="shared" si="23"/>
        <v>6.269280824729509E-11</v>
      </c>
      <c r="CD100" s="22">
        <f t="shared" si="23"/>
        <v>2.8538285643198375E-11</v>
      </c>
      <c r="CE100" s="22">
        <f t="shared" si="23"/>
        <v>1.3428797960522563E-11</v>
      </c>
      <c r="CF100" s="22">
        <f t="shared" si="23"/>
        <v>0</v>
      </c>
      <c r="CG100" s="22">
        <f t="shared" si="23"/>
        <v>0</v>
      </c>
    </row>
    <row r="101" spans="1:85">
      <c r="A101" s="189" t="s">
        <v>253</v>
      </c>
      <c r="B101" s="22">
        <f t="shared" ref="B101:AG101" si="24">B15-B$6</f>
        <v>0</v>
      </c>
      <c r="C101" s="22">
        <f t="shared" si="24"/>
        <v>0</v>
      </c>
      <c r="D101" s="22">
        <f t="shared" si="24"/>
        <v>-1.5187737005705449E-7</v>
      </c>
      <c r="E101" s="22">
        <f t="shared" si="24"/>
        <v>2.4424938529385524E-7</v>
      </c>
      <c r="F101" s="22">
        <f t="shared" si="24"/>
        <v>-2.0179451559365493E-7</v>
      </c>
      <c r="G101" s="22">
        <f t="shared" si="24"/>
        <v>7.2110634794673043E-7</v>
      </c>
      <c r="H101" s="22">
        <f t="shared" si="24"/>
        <v>-2.8408111707262923E-7</v>
      </c>
      <c r="I101" s="22">
        <f t="shared" si="24"/>
        <v>9.5760148640002887E-3</v>
      </c>
      <c r="J101" s="22">
        <f t="shared" si="24"/>
        <v>-1.9156766247091835E-2</v>
      </c>
      <c r="K101" s="22">
        <f t="shared" si="24"/>
        <v>9.5760137667727629E-3</v>
      </c>
      <c r="L101" s="22">
        <f t="shared" si="24"/>
        <v>-2.784892642868282E-7</v>
      </c>
      <c r="M101" s="22">
        <f t="shared" si="24"/>
        <v>7.1254906062527129E-7</v>
      </c>
      <c r="N101" s="22">
        <f t="shared" si="24"/>
        <v>-1.891636269503606E-7</v>
      </c>
      <c r="O101" s="22">
        <f t="shared" si="24"/>
        <v>2.2670596963682715E-7</v>
      </c>
      <c r="P101" s="22">
        <f t="shared" si="24"/>
        <v>-1.2870472420244163E-7</v>
      </c>
      <c r="Q101" s="22">
        <f t="shared" si="24"/>
        <v>1.2094887910357513E-7</v>
      </c>
      <c r="R101" s="22">
        <f t="shared" si="24"/>
        <v>-9.5030850012431728E-8</v>
      </c>
      <c r="S101" s="22">
        <f t="shared" si="24"/>
        <v>8.7314207556111402E-8</v>
      </c>
      <c r="T101" s="22">
        <f t="shared" si="24"/>
        <v>-7.8993854556213872E-8</v>
      </c>
      <c r="U101" s="22">
        <f t="shared" si="24"/>
        <v>7.584326162120411E-8</v>
      </c>
      <c r="V101" s="22">
        <f t="shared" si="24"/>
        <v>-7.4306221086715724E-8</v>
      </c>
      <c r="W101" s="22">
        <f t="shared" si="24"/>
        <v>4.8079792052112833E-9</v>
      </c>
      <c r="X101" s="22">
        <f t="shared" si="24"/>
        <v>6.8941109879588056E-9</v>
      </c>
      <c r="Y101" s="22">
        <f t="shared" si="24"/>
        <v>1.4550214074562898E-8</v>
      </c>
      <c r="Z101" s="22">
        <f t="shared" si="24"/>
        <v>3.415009207741864E-8</v>
      </c>
      <c r="AA101" s="22">
        <f t="shared" si="24"/>
        <v>7.962242512368288E-8</v>
      </c>
      <c r="AB101" s="22">
        <f t="shared" si="24"/>
        <v>1.781357119781423E-7</v>
      </c>
      <c r="AC101" s="22">
        <f t="shared" si="24"/>
        <v>3.5938199655410547E-7</v>
      </c>
      <c r="AD101" s="22">
        <f t="shared" si="24"/>
        <v>5.9486533862437113E-7</v>
      </c>
      <c r="AE101" s="22">
        <f t="shared" si="24"/>
        <v>7.172050777066603E-7</v>
      </c>
      <c r="AF101" s="22">
        <f t="shared" si="24"/>
        <v>5.949778751000165E-7</v>
      </c>
      <c r="AG101" s="22">
        <f t="shared" si="24"/>
        <v>3.5951465322090176E-7</v>
      </c>
      <c r="AH101" s="22">
        <f t="shared" ref="AH101:BM101" si="25">AH15-AH$6</f>
        <v>1.7821255777552215E-7</v>
      </c>
      <c r="AI101" s="22">
        <f t="shared" si="25"/>
        <v>7.9621079974920064E-8</v>
      </c>
      <c r="AJ101" s="22">
        <f t="shared" si="25"/>
        <v>3.4013164382935033E-8</v>
      </c>
      <c r="AK101" s="22">
        <f t="shared" si="25"/>
        <v>1.4164275499538434E-8</v>
      </c>
      <c r="AL101" s="22">
        <f t="shared" si="25"/>
        <v>5.9021686009411261E-9</v>
      </c>
      <c r="AM101" s="22">
        <f t="shared" si="25"/>
        <v>2.403772338052007E-9</v>
      </c>
      <c r="AN101" s="22">
        <f t="shared" si="25"/>
        <v>1.0227705130752604E-9</v>
      </c>
      <c r="AO101" s="22">
        <f t="shared" si="25"/>
        <v>4.038315013385295E-10</v>
      </c>
      <c r="AP101" s="22">
        <f t="shared" si="25"/>
        <v>2.1527409680034823E-10</v>
      </c>
      <c r="AQ101" s="22">
        <f t="shared" si="25"/>
        <v>1.2133793911306163E-10</v>
      </c>
      <c r="AR101" s="22">
        <f t="shared" si="25"/>
        <v>2.564466041526047E-10</v>
      </c>
      <c r="AS101" s="22">
        <f t="shared" si="25"/>
        <v>3.8736444472992309E-10</v>
      </c>
      <c r="AT101" s="22">
        <f t="shared" si="25"/>
        <v>6.2966630860573978E-10</v>
      </c>
      <c r="AU101" s="22">
        <f t="shared" si="25"/>
        <v>1.3938271878992777E-9</v>
      </c>
      <c r="AV101" s="22">
        <f t="shared" si="25"/>
        <v>2.6404286914773515E-9</v>
      </c>
      <c r="AW101" s="22">
        <f t="shared" si="25"/>
        <v>5.6709181106008691E-9</v>
      </c>
      <c r="AX101" s="22">
        <f t="shared" si="25"/>
        <v>1.0673614223096576E-8</v>
      </c>
      <c r="AY101" s="22">
        <f t="shared" si="25"/>
        <v>2.4536447087233497E-8</v>
      </c>
      <c r="AZ101" s="22">
        <f t="shared" si="25"/>
        <v>2.0721381255116352E-7</v>
      </c>
      <c r="BA101" s="22">
        <f t="shared" si="25"/>
        <v>2.5166075647785449E-8</v>
      </c>
      <c r="BB101" s="22">
        <f t="shared" si="25"/>
        <v>1.0634303978360299E-8</v>
      </c>
      <c r="BC101" s="22">
        <f t="shared" si="25"/>
        <v>5.8391177879485125E-9</v>
      </c>
      <c r="BD101" s="22">
        <f t="shared" si="25"/>
        <v>2.5818901531943136E-9</v>
      </c>
      <c r="BE101" s="22">
        <f t="shared" si="25"/>
        <v>1.4625979414327163E-9</v>
      </c>
      <c r="BF101" s="22">
        <f t="shared" si="25"/>
        <v>5.5067681273473568E-10</v>
      </c>
      <c r="BG101" s="22">
        <f t="shared" si="25"/>
        <v>3.7601594370307483E-10</v>
      </c>
      <c r="BH101" s="22">
        <f t="shared" si="25"/>
        <v>7.962418161910781E-11</v>
      </c>
      <c r="BI101" s="22">
        <f t="shared" si="25"/>
        <v>1.1817048210220496E-10</v>
      </c>
      <c r="BJ101" s="22">
        <f t="shared" si="25"/>
        <v>-1.6929485772442291E-11</v>
      </c>
      <c r="BK101" s="22">
        <f t="shared" si="25"/>
        <v>6.0301456372135738E-11</v>
      </c>
      <c r="BL101" s="22">
        <f t="shared" si="25"/>
        <v>-3.1361985797849858E-11</v>
      </c>
      <c r="BM101" s="22">
        <f t="shared" si="25"/>
        <v>0</v>
      </c>
      <c r="BN101" s="22">
        <f t="shared" ref="BN101:CG101" si="26">BN15-BN$6</f>
        <v>0</v>
      </c>
      <c r="BO101" s="22">
        <f t="shared" si="26"/>
        <v>6.6539686559238559E-10</v>
      </c>
      <c r="BP101" s="22">
        <f t="shared" si="26"/>
        <v>1.328048138237457E-9</v>
      </c>
      <c r="BQ101" s="22">
        <f t="shared" si="26"/>
        <v>2.6269796557876424E-9</v>
      </c>
      <c r="BR101" s="22">
        <f t="shared" si="26"/>
        <v>4.9403495056738904E-9</v>
      </c>
      <c r="BS101" s="22">
        <f t="shared" si="26"/>
        <v>8.440555548116757E-9</v>
      </c>
      <c r="BT101" s="22">
        <f t="shared" si="26"/>
        <v>1.2279271031144294E-8</v>
      </c>
      <c r="BU101" s="22">
        <f t="shared" si="26"/>
        <v>1.410063853688589E-8</v>
      </c>
      <c r="BV101" s="22">
        <f t="shared" si="26"/>
        <v>1.232283588083571E-8</v>
      </c>
      <c r="BW101" s="22">
        <f t="shared" si="26"/>
        <v>8.4930267394943957E-9</v>
      </c>
      <c r="BX101" s="22">
        <f t="shared" si="26"/>
        <v>4.9779625457948392E-9</v>
      </c>
      <c r="BY101" s="22">
        <f t="shared" si="26"/>
        <v>2.6454905666568217E-9</v>
      </c>
      <c r="BZ101" s="22">
        <f t="shared" si="26"/>
        <v>1.3280873421430987E-9</v>
      </c>
      <c r="CA101" s="22">
        <f t="shared" si="26"/>
        <v>6.4309889857903072E-10</v>
      </c>
      <c r="CB101" s="22">
        <f t="shared" si="26"/>
        <v>3.0465718615547643E-10</v>
      </c>
      <c r="CC101" s="22">
        <f t="shared" si="26"/>
        <v>1.4174610178904179E-10</v>
      </c>
      <c r="CD101" s="22">
        <f t="shared" si="26"/>
        <v>6.5744093353664872E-11</v>
      </c>
      <c r="CE101" s="22">
        <f t="shared" si="26"/>
        <v>3.0671401736695361E-11</v>
      </c>
      <c r="CF101" s="22">
        <f t="shared" si="26"/>
        <v>0</v>
      </c>
      <c r="CG101" s="22">
        <f t="shared" si="26"/>
        <v>0</v>
      </c>
    </row>
    <row r="102" spans="1:85">
      <c r="A102" s="189" t="s">
        <v>252</v>
      </c>
      <c r="B102" s="22">
        <f t="shared" ref="B102:AG102" si="27">B16-B$6</f>
        <v>0</v>
      </c>
      <c r="C102" s="22">
        <f t="shared" si="27"/>
        <v>0</v>
      </c>
      <c r="D102" s="22">
        <f t="shared" si="27"/>
        <v>1.4233535128833373E-7</v>
      </c>
      <c r="E102" s="22">
        <f t="shared" si="27"/>
        <v>-1.4587670071872135E-7</v>
      </c>
      <c r="F102" s="22">
        <f t="shared" si="27"/>
        <v>2.4411410262342857E-7</v>
      </c>
      <c r="G102" s="22">
        <f t="shared" si="27"/>
        <v>-2.0246953451640972E-7</v>
      </c>
      <c r="H102" s="22">
        <f t="shared" si="27"/>
        <v>7.4232565839603976E-7</v>
      </c>
      <c r="I102" s="22">
        <f t="shared" si="27"/>
        <v>-2.9059239113614387E-7</v>
      </c>
      <c r="J102" s="22">
        <f t="shared" si="27"/>
        <v>9.5762912845152887E-3</v>
      </c>
      <c r="K102" s="22">
        <f t="shared" si="27"/>
        <v>-1.9157495925366613E-2</v>
      </c>
      <c r="L102" s="22">
        <f t="shared" si="27"/>
        <v>9.5762914834193573E-3</v>
      </c>
      <c r="M102" s="22">
        <f t="shared" si="27"/>
        <v>-2.8802547284513952E-7</v>
      </c>
      <c r="N102" s="22">
        <f t="shared" si="27"/>
        <v>7.3856050129784789E-7</v>
      </c>
      <c r="O102" s="22">
        <f t="shared" si="27"/>
        <v>-1.9669796576505655E-7</v>
      </c>
      <c r="P102" s="22">
        <f t="shared" si="27"/>
        <v>2.3627207479957866E-7</v>
      </c>
      <c r="Q102" s="22">
        <f t="shared" si="27"/>
        <v>-1.3542597914732943E-7</v>
      </c>
      <c r="R102" s="22">
        <f t="shared" si="27"/>
        <v>1.2823581529951244E-7</v>
      </c>
      <c r="S102" s="22">
        <f t="shared" si="27"/>
        <v>-1.0237106085734866E-7</v>
      </c>
      <c r="T102" s="22">
        <f t="shared" si="27"/>
        <v>9.5667960900744597E-8</v>
      </c>
      <c r="U102" s="22">
        <f t="shared" si="27"/>
        <v>-8.8584451295075695E-8</v>
      </c>
      <c r="V102" s="22">
        <f t="shared" si="27"/>
        <v>8.7689320052218133E-8</v>
      </c>
      <c r="W102" s="22">
        <f t="shared" si="27"/>
        <v>2.0922020139385968E-9</v>
      </c>
      <c r="X102" s="22">
        <f t="shared" si="27"/>
        <v>2.9052377781842544E-9</v>
      </c>
      <c r="Y102" s="22">
        <f t="shared" si="27"/>
        <v>6.2870311618823051E-9</v>
      </c>
      <c r="Z102" s="22">
        <f t="shared" si="27"/>
        <v>1.4733922842771167E-8</v>
      </c>
      <c r="AA102" s="22">
        <f t="shared" si="27"/>
        <v>3.5254646212234607E-8</v>
      </c>
      <c r="AB102" s="22">
        <f t="shared" si="27"/>
        <v>8.2480705248327876E-8</v>
      </c>
      <c r="AC102" s="22">
        <f t="shared" si="27"/>
        <v>1.8462991970727982E-7</v>
      </c>
      <c r="AD102" s="22">
        <f t="shared" si="27"/>
        <v>3.7252023170047978E-7</v>
      </c>
      <c r="AE102" s="22">
        <f t="shared" si="27"/>
        <v>6.1661042284625459E-7</v>
      </c>
      <c r="AF102" s="22">
        <f t="shared" si="27"/>
        <v>7.434159774386667E-7</v>
      </c>
      <c r="AG102" s="22">
        <f t="shared" si="27"/>
        <v>6.1671046889739776E-7</v>
      </c>
      <c r="AH102" s="22">
        <f t="shared" ref="AH102:BM102" si="28">AH16-AH$6</f>
        <v>3.7264139730581931E-7</v>
      </c>
      <c r="AI102" s="22">
        <f t="shared" si="28"/>
        <v>1.8471579446854942E-7</v>
      </c>
      <c r="AJ102" s="22">
        <f t="shared" si="28"/>
        <v>8.2525199982205099E-8</v>
      </c>
      <c r="AK102" s="22">
        <f t="shared" si="28"/>
        <v>3.5253804387817459E-8</v>
      </c>
      <c r="AL102" s="22">
        <f t="shared" si="28"/>
        <v>1.4681416048823374E-8</v>
      </c>
      <c r="AM102" s="22">
        <f t="shared" si="28"/>
        <v>6.1217091979932202E-9</v>
      </c>
      <c r="AN102" s="22">
        <f t="shared" si="28"/>
        <v>2.5003783246540411E-9</v>
      </c>
      <c r="AO102" s="22">
        <f t="shared" si="28"/>
        <v>1.0855690333582077E-9</v>
      </c>
      <c r="AP102" s="22">
        <f t="shared" si="28"/>
        <v>4.7668704503426793E-10</v>
      </c>
      <c r="AQ102" s="22">
        <f t="shared" si="28"/>
        <v>3.7041531576368454E-10</v>
      </c>
      <c r="AR102" s="22">
        <f t="shared" si="28"/>
        <v>1.4712729516278391E-10</v>
      </c>
      <c r="AS102" s="22">
        <f t="shared" si="28"/>
        <v>1.5911794612081609E-10</v>
      </c>
      <c r="AT102" s="22">
        <f t="shared" si="28"/>
        <v>3.474479435765747E-10</v>
      </c>
      <c r="AU102" s="22">
        <f t="shared" si="28"/>
        <v>6.2902727594299604E-10</v>
      </c>
      <c r="AV102" s="22">
        <f t="shared" si="28"/>
        <v>1.4351436257208159E-9</v>
      </c>
      <c r="AW102" s="22">
        <f t="shared" si="28"/>
        <v>2.7309421333049876E-9</v>
      </c>
      <c r="AX102" s="22">
        <f t="shared" si="28"/>
        <v>5.8833930904330723E-9</v>
      </c>
      <c r="AY102" s="22">
        <f t="shared" si="28"/>
        <v>1.1060858361524551E-8</v>
      </c>
      <c r="AZ102" s="22">
        <f t="shared" si="28"/>
        <v>2.5469986034250814E-8</v>
      </c>
      <c r="BA102" s="22">
        <f t="shared" si="28"/>
        <v>2.1473145529541471E-7</v>
      </c>
      <c r="BB102" s="22">
        <f t="shared" si="28"/>
        <v>2.6031799774625279E-8</v>
      </c>
      <c r="BC102" s="22">
        <f t="shared" si="28"/>
        <v>1.1025696058840432E-8</v>
      </c>
      <c r="BD102" s="22">
        <f t="shared" si="28"/>
        <v>6.0366417959914411E-9</v>
      </c>
      <c r="BE102" s="22">
        <f t="shared" si="28"/>
        <v>2.6809134335822936E-9</v>
      </c>
      <c r="BF102" s="22">
        <f t="shared" si="28"/>
        <v>1.5083296904376699E-9</v>
      </c>
      <c r="BG102" s="22">
        <f t="shared" si="28"/>
        <v>5.7534209200065564E-10</v>
      </c>
      <c r="BH102" s="22">
        <f t="shared" si="28"/>
        <v>3.8566419156805479E-10</v>
      </c>
      <c r="BI102" s="22">
        <f t="shared" si="28"/>
        <v>8.6534284593616992E-11</v>
      </c>
      <c r="BJ102" s="22">
        <f t="shared" si="28"/>
        <v>1.2260614271007698E-10</v>
      </c>
      <c r="BK102" s="22">
        <f t="shared" si="28"/>
        <v>-1.2093667493018345E-11</v>
      </c>
      <c r="BL102" s="22">
        <f t="shared" si="28"/>
        <v>7.4921573438112678E-11</v>
      </c>
      <c r="BM102" s="22">
        <f t="shared" si="28"/>
        <v>0</v>
      </c>
      <c r="BN102" s="22">
        <f t="shared" ref="BN102:CG102" si="29">BN16-BN$6</f>
        <v>0</v>
      </c>
      <c r="BO102" s="22">
        <f t="shared" si="29"/>
        <v>3.2616405875005806E-10</v>
      </c>
      <c r="BP102" s="22">
        <f t="shared" si="29"/>
        <v>6.6621872661949536E-10</v>
      </c>
      <c r="BQ102" s="22">
        <f t="shared" si="29"/>
        <v>1.3665170040738941E-9</v>
      </c>
      <c r="BR102" s="22">
        <f t="shared" si="29"/>
        <v>2.7196229596741604E-9</v>
      </c>
      <c r="BS102" s="22">
        <f t="shared" si="29"/>
        <v>5.120460619297826E-9</v>
      </c>
      <c r="BT102" s="22">
        <f t="shared" si="29"/>
        <v>8.7496061359438869E-9</v>
      </c>
      <c r="BU102" s="22">
        <f t="shared" si="29"/>
        <v>1.2725858539710222E-8</v>
      </c>
      <c r="BV102" s="22">
        <f t="shared" si="29"/>
        <v>1.4609768053921802E-8</v>
      </c>
      <c r="BW102" s="22">
        <f t="shared" si="29"/>
        <v>1.2763702579686001E-8</v>
      </c>
      <c r="BX102" s="22">
        <f t="shared" si="29"/>
        <v>8.7953788156730232E-9</v>
      </c>
      <c r="BY102" s="22">
        <f t="shared" si="29"/>
        <v>5.1543488131020377E-9</v>
      </c>
      <c r="BZ102" s="22">
        <f t="shared" si="29"/>
        <v>2.7390940223033626E-9</v>
      </c>
      <c r="CA102" s="22">
        <f t="shared" si="29"/>
        <v>1.3750008060573553E-9</v>
      </c>
      <c r="CB102" s="22">
        <f t="shared" si="29"/>
        <v>6.6593447162512562E-10</v>
      </c>
      <c r="CC102" s="22">
        <f t="shared" si="29"/>
        <v>3.1577815550728471E-10</v>
      </c>
      <c r="CD102" s="22">
        <f t="shared" si="29"/>
        <v>1.4768478755469166E-10</v>
      </c>
      <c r="CE102" s="22">
        <f t="shared" si="29"/>
        <v>7.0236448732468199E-11</v>
      </c>
      <c r="CF102" s="22">
        <f t="shared" si="29"/>
        <v>0</v>
      </c>
      <c r="CG102" s="22">
        <f t="shared" si="29"/>
        <v>0</v>
      </c>
    </row>
    <row r="103" spans="1:85">
      <c r="A103" s="185">
        <v>10</v>
      </c>
      <c r="B103" s="22">
        <f t="shared" ref="B103:AG103" si="30">B17-B$6</f>
        <v>0</v>
      </c>
      <c r="C103" s="22">
        <f t="shared" si="30"/>
        <v>0</v>
      </c>
      <c r="D103" s="22">
        <f t="shared" si="30"/>
        <v>-1.1218848954163397E-7</v>
      </c>
      <c r="E103" s="22">
        <f t="shared" si="30"/>
        <v>1.3721832337079779E-7</v>
      </c>
      <c r="F103" s="22">
        <f t="shared" si="30"/>
        <v>-1.4330075230922647E-7</v>
      </c>
      <c r="G103" s="22">
        <f t="shared" si="30"/>
        <v>2.4603850258220637E-7</v>
      </c>
      <c r="H103" s="22">
        <f t="shared" si="30"/>
        <v>-2.0448656418995675E-7</v>
      </c>
      <c r="I103" s="22">
        <f t="shared" si="30"/>
        <v>7.6139239236010204E-7</v>
      </c>
      <c r="J103" s="22">
        <f t="shared" si="30"/>
        <v>-2.9711892275439963E-7</v>
      </c>
      <c r="K103" s="22">
        <f t="shared" si="30"/>
        <v>9.5765245679636825E-3</v>
      </c>
      <c r="L103" s="22">
        <f t="shared" si="30"/>
        <v>-1.9158110019744243E-2</v>
      </c>
      <c r="M103" s="22">
        <f t="shared" si="30"/>
        <v>9.5765258290349646E-3</v>
      </c>
      <c r="N103" s="22">
        <f t="shared" si="30"/>
        <v>-2.9720006510013286E-7</v>
      </c>
      <c r="O103" s="22">
        <f t="shared" si="30"/>
        <v>7.6174165683597511E-7</v>
      </c>
      <c r="P103" s="22">
        <f t="shared" si="30"/>
        <v>-2.046020294520642E-7</v>
      </c>
      <c r="Q103" s="22">
        <f t="shared" si="30"/>
        <v>2.4621669099095025E-7</v>
      </c>
      <c r="R103" s="22">
        <f t="shared" si="30"/>
        <v>-1.4341800629938429E-7</v>
      </c>
      <c r="S103" s="22">
        <f t="shared" si="30"/>
        <v>1.3734709630136087E-7</v>
      </c>
      <c r="T103" s="22">
        <f t="shared" si="30"/>
        <v>-1.1230343405884945E-7</v>
      </c>
      <c r="U103" s="22">
        <f t="shared" si="30"/>
        <v>1.0784191428236717E-7</v>
      </c>
      <c r="V103" s="22">
        <f t="shared" si="30"/>
        <v>-1.0311067761480743E-7</v>
      </c>
      <c r="W103" s="22">
        <f t="shared" si="30"/>
        <v>8.5118496510194633E-10</v>
      </c>
      <c r="X103" s="22">
        <f t="shared" si="30"/>
        <v>1.2676086447459311E-9</v>
      </c>
      <c r="Y103" s="22">
        <f t="shared" si="30"/>
        <v>2.6312932491408676E-9</v>
      </c>
      <c r="Z103" s="22">
        <f t="shared" si="30"/>
        <v>6.3229486400626367E-9</v>
      </c>
      <c r="AA103" s="22">
        <f t="shared" si="30"/>
        <v>1.5112211554885786E-8</v>
      </c>
      <c r="AB103" s="22">
        <f t="shared" si="30"/>
        <v>3.6276029437848429E-8</v>
      </c>
      <c r="AC103" s="22">
        <f t="shared" si="30"/>
        <v>8.4920323396037827E-8</v>
      </c>
      <c r="AD103" s="22">
        <f t="shared" si="30"/>
        <v>1.9010397729514738E-7</v>
      </c>
      <c r="AE103" s="22">
        <f t="shared" si="30"/>
        <v>3.8356577975034252E-7</v>
      </c>
      <c r="AF103" s="22">
        <f t="shared" si="30"/>
        <v>6.3488498256314858E-7</v>
      </c>
      <c r="AG103" s="22">
        <f t="shared" si="30"/>
        <v>7.654352733292568E-7</v>
      </c>
      <c r="AH103" s="22">
        <f t="shared" ref="AH103:BM103" si="31">AH17-AH$6</f>
        <v>6.3496718385761781E-7</v>
      </c>
      <c r="AI103" s="22">
        <f t="shared" si="31"/>
        <v>3.8366510121786848E-7</v>
      </c>
      <c r="AJ103" s="22">
        <f t="shared" si="31"/>
        <v>1.9017778138711446E-7</v>
      </c>
      <c r="AK103" s="22">
        <f t="shared" si="31"/>
        <v>8.4964120134183893E-8</v>
      </c>
      <c r="AL103" s="22">
        <f t="shared" si="31"/>
        <v>3.6299262073081206E-8</v>
      </c>
      <c r="AM103" s="22">
        <f t="shared" si="31"/>
        <v>1.5123668918574154E-8</v>
      </c>
      <c r="AN103" s="22">
        <f t="shared" si="31"/>
        <v>6.3284130554661441E-9</v>
      </c>
      <c r="AO103" s="22">
        <f t="shared" si="31"/>
        <v>2.6337597362790962E-9</v>
      </c>
      <c r="AP103" s="22">
        <f t="shared" si="31"/>
        <v>1.2687783281620821E-9</v>
      </c>
      <c r="AQ103" s="22">
        <f t="shared" si="31"/>
        <v>8.5199950033591288E-10</v>
      </c>
      <c r="AR103" s="22">
        <f t="shared" si="31"/>
        <v>5.3107836819898686E-11</v>
      </c>
      <c r="AS103" s="22">
        <f t="shared" si="31"/>
        <v>9.2352150408915763E-11</v>
      </c>
      <c r="AT103" s="22">
        <f t="shared" si="31"/>
        <v>1.3877905112899102E-10</v>
      </c>
      <c r="AU103" s="22">
        <f t="shared" si="31"/>
        <v>3.4757078277130986E-10</v>
      </c>
      <c r="AV103" s="22">
        <f t="shared" si="31"/>
        <v>6.4104787147659494E-10</v>
      </c>
      <c r="AW103" s="22">
        <f t="shared" si="31"/>
        <v>1.4791100179678302E-9</v>
      </c>
      <c r="AX103" s="22">
        <f t="shared" si="31"/>
        <v>2.8081682378987142E-9</v>
      </c>
      <c r="AY103" s="22">
        <f t="shared" si="31"/>
        <v>6.0678967287103243E-9</v>
      </c>
      <c r="AZ103" s="22">
        <f t="shared" si="31"/>
        <v>1.1385350662033346E-8</v>
      </c>
      <c r="BA103" s="22">
        <f t="shared" si="31"/>
        <v>2.6270377355344378E-8</v>
      </c>
      <c r="BB103" s="22">
        <f t="shared" si="31"/>
        <v>2.2103484545069963E-7</v>
      </c>
      <c r="BC103" s="22">
        <f t="shared" si="31"/>
        <v>2.6743811493571068E-8</v>
      </c>
      <c r="BD103" s="22">
        <f t="shared" si="31"/>
        <v>1.1354888025163075E-8</v>
      </c>
      <c r="BE103" s="22">
        <f t="shared" si="31"/>
        <v>6.1990183635512796E-9</v>
      </c>
      <c r="BF103" s="22">
        <f t="shared" si="31"/>
        <v>2.7648200170169655E-9</v>
      </c>
      <c r="BG103" s="22">
        <f t="shared" si="31"/>
        <v>1.5460059002899562E-9</v>
      </c>
      <c r="BH103" s="22">
        <f t="shared" si="31"/>
        <v>5.9702812386190347E-10</v>
      </c>
      <c r="BI103" s="22">
        <f t="shared" si="31"/>
        <v>3.9591499909339193E-10</v>
      </c>
      <c r="BJ103" s="22">
        <f t="shared" si="31"/>
        <v>9.5626329607012279E-11</v>
      </c>
      <c r="BK103" s="22">
        <f t="shared" si="31"/>
        <v>1.3782557658432505E-10</v>
      </c>
      <c r="BL103" s="22">
        <f t="shared" si="31"/>
        <v>9.7166035915359104E-12</v>
      </c>
      <c r="BM103" s="22">
        <f t="shared" si="31"/>
        <v>0</v>
      </c>
      <c r="BN103" s="22">
        <f t="shared" ref="BN103:CG103" si="32">BN17-BN$6</f>
        <v>0</v>
      </c>
      <c r="BO103" s="22">
        <f t="shared" si="32"/>
        <v>1.5592495354713569E-10</v>
      </c>
      <c r="BP103" s="22">
        <f t="shared" si="32"/>
        <v>3.2486917091782778E-10</v>
      </c>
      <c r="BQ103" s="22">
        <f t="shared" si="32"/>
        <v>6.8138640803131034E-10</v>
      </c>
      <c r="BR103" s="22">
        <f t="shared" si="32"/>
        <v>1.4056647553356005E-9</v>
      </c>
      <c r="BS103" s="22">
        <f t="shared" si="32"/>
        <v>2.8005787806619643E-9</v>
      </c>
      <c r="BT103" s="22">
        <f t="shared" si="32"/>
        <v>5.2737575385776046E-9</v>
      </c>
      <c r="BU103" s="22">
        <f t="shared" si="32"/>
        <v>9.0100562167128408E-9</v>
      </c>
      <c r="BV103" s="22">
        <f t="shared" si="32"/>
        <v>1.3101857769374629E-8</v>
      </c>
      <c r="BW103" s="22">
        <f t="shared" si="32"/>
        <v>1.503611656333112E-8</v>
      </c>
      <c r="BX103" s="22">
        <f t="shared" si="32"/>
        <v>1.3132717959900427E-8</v>
      </c>
      <c r="BY103" s="22">
        <f t="shared" si="32"/>
        <v>9.0473436993122426E-9</v>
      </c>
      <c r="BZ103" s="22">
        <f t="shared" si="32"/>
        <v>5.3014652323884604E-9</v>
      </c>
      <c r="CA103" s="22">
        <f t="shared" si="32"/>
        <v>2.8170210473059577E-9</v>
      </c>
      <c r="CB103" s="22">
        <f t="shared" si="32"/>
        <v>1.4143868019288524E-9</v>
      </c>
      <c r="CC103" s="22">
        <f t="shared" si="32"/>
        <v>6.856877568706441E-10</v>
      </c>
      <c r="CD103" s="22">
        <f t="shared" si="32"/>
        <v>3.2692063310678373E-10</v>
      </c>
      <c r="CE103" s="22">
        <f t="shared" si="32"/>
        <v>1.5685092812108337E-10</v>
      </c>
      <c r="CF103" s="22">
        <f t="shared" si="32"/>
        <v>0</v>
      </c>
      <c r="CG103" s="22">
        <f t="shared" si="32"/>
        <v>0</v>
      </c>
    </row>
    <row r="104" spans="1:85">
      <c r="A104" s="185">
        <v>11</v>
      </c>
      <c r="B104" s="22">
        <f t="shared" ref="B104:AG104" si="33">B18-B$6</f>
        <v>0</v>
      </c>
      <c r="C104" s="22">
        <f t="shared" si="33"/>
        <v>0</v>
      </c>
      <c r="D104" s="22">
        <f t="shared" si="33"/>
        <v>1.0062513132986527E-7</v>
      </c>
      <c r="E104" s="22">
        <f t="shared" si="33"/>
        <v>-1.0768644748806918E-7</v>
      </c>
      <c r="F104" s="22">
        <f t="shared" si="33"/>
        <v>1.3490699113066905E-7</v>
      </c>
      <c r="G104" s="22">
        <f t="shared" si="33"/>
        <v>-1.4248968617488602E-7</v>
      </c>
      <c r="H104" s="22">
        <f t="shared" si="33"/>
        <v>2.4862278418163192E-7</v>
      </c>
      <c r="I104" s="22">
        <f t="shared" si="33"/>
        <v>-2.07013741256715E-7</v>
      </c>
      <c r="J104" s="22">
        <f t="shared" si="33"/>
        <v>7.773888922164435E-7</v>
      </c>
      <c r="K104" s="22">
        <f t="shared" si="33"/>
        <v>-3.032202642959505E-7</v>
      </c>
      <c r="L104" s="22">
        <f t="shared" si="33"/>
        <v>9.5767100818495276E-3</v>
      </c>
      <c r="M104" s="22">
        <f t="shared" si="33"/>
        <v>-1.9158596711669206E-2</v>
      </c>
      <c r="N104" s="22">
        <f t="shared" si="33"/>
        <v>9.5767124279145955E-3</v>
      </c>
      <c r="O104" s="22">
        <f t="shared" si="33"/>
        <v>-3.0608825108982124E-7</v>
      </c>
      <c r="P104" s="22">
        <f t="shared" si="33"/>
        <v>7.8206245814105266E-7</v>
      </c>
      <c r="Q104" s="22">
        <f t="shared" si="33"/>
        <v>-2.1332668039465927E-7</v>
      </c>
      <c r="R104" s="22">
        <f t="shared" si="33"/>
        <v>2.572439230741349E-7</v>
      </c>
      <c r="S104" s="22">
        <f t="shared" si="33"/>
        <v>-1.5373511425159421E-7</v>
      </c>
      <c r="T104" s="22">
        <f t="shared" si="33"/>
        <v>1.5001995290159521E-7</v>
      </c>
      <c r="U104" s="22">
        <f t="shared" si="33"/>
        <v>-1.2702769016944648E-7</v>
      </c>
      <c r="V104" s="22">
        <f t="shared" si="33"/>
        <v>1.2824569096247786E-7</v>
      </c>
      <c r="W104" s="22">
        <f t="shared" si="33"/>
        <v>3.8963639623367007E-10</v>
      </c>
      <c r="X104" s="22">
        <f t="shared" si="33"/>
        <v>5.0142941010225778E-10</v>
      </c>
      <c r="Y104" s="22">
        <f t="shared" si="33"/>
        <v>1.1419124852934151E-9</v>
      </c>
      <c r="Z104" s="22">
        <f t="shared" si="33"/>
        <v>2.6303354103927721E-9</v>
      </c>
      <c r="AA104" s="22">
        <f t="shared" si="33"/>
        <v>6.4405913002727793E-9</v>
      </c>
      <c r="AB104" s="22">
        <f t="shared" si="33"/>
        <v>1.5448014373197414E-8</v>
      </c>
      <c r="AC104" s="22">
        <f t="shared" si="33"/>
        <v>3.7099317129750617E-8</v>
      </c>
      <c r="AD104" s="22">
        <f t="shared" si="33"/>
        <v>8.6856603311199677E-8</v>
      </c>
      <c r="AE104" s="22">
        <f t="shared" si="33"/>
        <v>1.9443633177472213E-7</v>
      </c>
      <c r="AF104" s="22">
        <f t="shared" si="33"/>
        <v>3.923028866913264E-7</v>
      </c>
      <c r="AG104" s="22">
        <f t="shared" si="33"/>
        <v>6.4933432810939249E-7</v>
      </c>
      <c r="AH104" s="22">
        <f t="shared" ref="AH104:BM104" si="34">AH18-AH$6</f>
        <v>7.8284362016814895E-7</v>
      </c>
      <c r="AI104" s="22">
        <f t="shared" si="34"/>
        <v>6.4939589141354954E-7</v>
      </c>
      <c r="AJ104" s="22">
        <f t="shared" si="34"/>
        <v>3.9237713535166395E-7</v>
      </c>
      <c r="AK104" s="22">
        <f t="shared" si="34"/>
        <v>1.944957698644147E-7</v>
      </c>
      <c r="AL104" s="22">
        <f t="shared" si="34"/>
        <v>8.68987575711899E-8</v>
      </c>
      <c r="AM104" s="22">
        <f t="shared" si="34"/>
        <v>3.7147327487808263E-8</v>
      </c>
      <c r="AN104" s="22">
        <f t="shared" si="34"/>
        <v>1.5526557274737874E-8</v>
      </c>
      <c r="AO104" s="22">
        <f t="shared" si="34"/>
        <v>6.6257134678015403E-9</v>
      </c>
      <c r="AP104" s="22">
        <f t="shared" si="34"/>
        <v>3.06171422907736E-9</v>
      </c>
      <c r="AQ104" s="22">
        <f t="shared" si="34"/>
        <v>2.2049426008242793E-9</v>
      </c>
      <c r="AR104" s="22">
        <f t="shared" si="34"/>
        <v>3.4573308998412777E-11</v>
      </c>
      <c r="AS104" s="22">
        <f t="shared" si="34"/>
        <v>3.1880655894481495E-11</v>
      </c>
      <c r="AT104" s="22">
        <f t="shared" si="34"/>
        <v>8.4312134595291742E-11</v>
      </c>
      <c r="AU104" s="22">
        <f t="shared" si="34"/>
        <v>1.3490697028428528E-10</v>
      </c>
      <c r="AV104" s="22">
        <f t="shared" si="34"/>
        <v>3.559394510462856E-10</v>
      </c>
      <c r="AW104" s="22">
        <f t="shared" si="34"/>
        <v>6.5161789045268842E-10</v>
      </c>
      <c r="AX104" s="22">
        <f t="shared" si="34"/>
        <v>1.5178582367551206E-9</v>
      </c>
      <c r="AY104" s="22">
        <f t="shared" si="34"/>
        <v>2.8679273431726684E-9</v>
      </c>
      <c r="AZ104" s="22">
        <f t="shared" si="34"/>
        <v>6.2192624035669767E-9</v>
      </c>
      <c r="BA104" s="22">
        <f t="shared" si="34"/>
        <v>1.1640437267934376E-8</v>
      </c>
      <c r="BB104" s="22">
        <f t="shared" si="34"/>
        <v>2.6921564803760139E-8</v>
      </c>
      <c r="BC104" s="22">
        <f t="shared" si="34"/>
        <v>2.2601457152889887E-7</v>
      </c>
      <c r="BD104" s="22">
        <f t="shared" si="34"/>
        <v>2.7289339699546842E-8</v>
      </c>
      <c r="BE104" s="22">
        <f t="shared" si="34"/>
        <v>1.1615573310898866E-8</v>
      </c>
      <c r="BF104" s="22">
        <f t="shared" si="34"/>
        <v>6.3239125032576071E-9</v>
      </c>
      <c r="BG104" s="22">
        <f t="shared" si="34"/>
        <v>2.8323437764415476E-9</v>
      </c>
      <c r="BH104" s="22">
        <f t="shared" si="34"/>
        <v>1.577061750889438E-9</v>
      </c>
      <c r="BI104" s="22">
        <f t="shared" si="34"/>
        <v>6.1798907615035219E-10</v>
      </c>
      <c r="BJ104" s="22">
        <f t="shared" si="34"/>
        <v>4.1527559908317543E-10</v>
      </c>
      <c r="BK104" s="22">
        <f t="shared" si="34"/>
        <v>1.2162945753989144E-10</v>
      </c>
      <c r="BL104" s="22">
        <f t="shared" si="34"/>
        <v>2.0165848365188966E-10</v>
      </c>
      <c r="BM104" s="22">
        <f t="shared" si="34"/>
        <v>0</v>
      </c>
      <c r="BN104" s="22">
        <f t="shared" ref="BN104:CG104" si="35">BN18-BN$6</f>
        <v>0</v>
      </c>
      <c r="BO104" s="22">
        <f t="shared" si="35"/>
        <v>7.3467828626712893E-11</v>
      </c>
      <c r="BP104" s="22">
        <f t="shared" si="35"/>
        <v>1.5445285746666046E-10</v>
      </c>
      <c r="BQ104" s="22">
        <f t="shared" si="35"/>
        <v>3.3019835199415694E-10</v>
      </c>
      <c r="BR104" s="22">
        <f t="shared" si="35"/>
        <v>6.9638851640239747E-10</v>
      </c>
      <c r="BS104" s="22">
        <f t="shared" si="35"/>
        <v>1.4380816424127286E-9</v>
      </c>
      <c r="BT104" s="22">
        <f t="shared" si="35"/>
        <v>2.8656933512454706E-9</v>
      </c>
      <c r="BU104" s="22">
        <f t="shared" si="35"/>
        <v>5.3958146630885637E-9</v>
      </c>
      <c r="BV104" s="22">
        <f t="shared" si="35"/>
        <v>9.2173050240737785E-9</v>
      </c>
      <c r="BW104" s="22">
        <f t="shared" si="35"/>
        <v>1.3399234791336853E-8</v>
      </c>
      <c r="BX104" s="22">
        <f t="shared" si="35"/>
        <v>1.5372876417131289E-8</v>
      </c>
      <c r="BY104" s="22">
        <f t="shared" si="35"/>
        <v>1.3422047363317615E-8</v>
      </c>
      <c r="BZ104" s="22">
        <f t="shared" si="35"/>
        <v>9.2448800322707005E-9</v>
      </c>
      <c r="CA104" s="22">
        <f t="shared" si="35"/>
        <v>5.4163924735271446E-9</v>
      </c>
      <c r="CB104" s="22">
        <f t="shared" si="35"/>
        <v>2.8786050542874057E-9</v>
      </c>
      <c r="CC104" s="22">
        <f t="shared" si="35"/>
        <v>1.4468381493450055E-9</v>
      </c>
      <c r="CD104" s="22">
        <f t="shared" si="35"/>
        <v>7.0541448204454278E-10</v>
      </c>
      <c r="CE104" s="22">
        <f t="shared" si="35"/>
        <v>3.4527113981954114E-10</v>
      </c>
      <c r="CF104" s="22">
        <f t="shared" si="35"/>
        <v>0</v>
      </c>
      <c r="CG104" s="22">
        <f t="shared" si="35"/>
        <v>0</v>
      </c>
    </row>
    <row r="105" spans="1:85">
      <c r="A105" s="185">
        <v>12</v>
      </c>
      <c r="B105" s="22">
        <f t="shared" ref="B105:AG105" si="36">B19-B$6</f>
        <v>0</v>
      </c>
      <c r="C105" s="22">
        <f t="shared" si="36"/>
        <v>0</v>
      </c>
      <c r="D105" s="22">
        <f t="shared" si="36"/>
        <v>-8.7484892491709664E-8</v>
      </c>
      <c r="E105" s="22">
        <f t="shared" si="36"/>
        <v>9.670856283169974E-8</v>
      </c>
      <c r="F105" s="22">
        <f t="shared" si="36"/>
        <v>-1.0526692633860836E-7</v>
      </c>
      <c r="G105" s="22">
        <f t="shared" si="36"/>
        <v>1.3399103573228253E-7</v>
      </c>
      <c r="H105" s="22">
        <f t="shared" si="36"/>
        <v>-1.4260303188102502E-7</v>
      </c>
      <c r="I105" s="22">
        <f t="shared" si="36"/>
        <v>2.5121774873891579E-7</v>
      </c>
      <c r="J105" s="22">
        <f t="shared" si="36"/>
        <v>-2.0965058149001456E-7</v>
      </c>
      <c r="K105" s="22">
        <f t="shared" si="36"/>
        <v>7.8982759362715683E-7</v>
      </c>
      <c r="L105" s="22">
        <f t="shared" si="36"/>
        <v>-3.0874087047218903E-7</v>
      </c>
      <c r="M105" s="22">
        <f t="shared" si="36"/>
        <v>9.5768444792621362E-3</v>
      </c>
      <c r="N105" s="22">
        <f t="shared" si="36"/>
        <v>-1.9158947231336688E-2</v>
      </c>
      <c r="O105" s="22">
        <f t="shared" si="36"/>
        <v>9.5768482201251878E-3</v>
      </c>
      <c r="P105" s="22">
        <f t="shared" si="36"/>
        <v>-3.1510625115920035E-7</v>
      </c>
      <c r="Q105" s="22">
        <f t="shared" si="36"/>
        <v>8.000200262941021E-7</v>
      </c>
      <c r="R105" s="22">
        <f t="shared" si="36"/>
        <v>-2.2389374026328435E-7</v>
      </c>
      <c r="S105" s="22">
        <f t="shared" si="36"/>
        <v>2.7103781140478061E-7</v>
      </c>
      <c r="T105" s="22">
        <f t="shared" si="36"/>
        <v>-1.6854659143417499E-7</v>
      </c>
      <c r="U105" s="22">
        <f t="shared" si="36"/>
        <v>1.7064380687625261E-7</v>
      </c>
      <c r="V105" s="22">
        <f t="shared" si="36"/>
        <v>-1.5096440546210249E-7</v>
      </c>
      <c r="W105" s="22">
        <f t="shared" si="36"/>
        <v>1.3438305621006532E-10</v>
      </c>
      <c r="X105" s="22">
        <f t="shared" si="36"/>
        <v>2.3843418344858709E-10</v>
      </c>
      <c r="Y105" s="22">
        <f t="shared" si="36"/>
        <v>4.4726349697969914E-10</v>
      </c>
      <c r="Z105" s="22">
        <f t="shared" si="36"/>
        <v>1.1328630932754471E-9</v>
      </c>
      <c r="AA105" s="22">
        <f t="shared" si="36"/>
        <v>2.6628027392615028E-9</v>
      </c>
      <c r="AB105" s="22">
        <f t="shared" si="36"/>
        <v>6.5389876594968177E-9</v>
      </c>
      <c r="AC105" s="22">
        <f t="shared" si="36"/>
        <v>1.5694560734018716E-8</v>
      </c>
      <c r="AD105" s="22">
        <f t="shared" si="36"/>
        <v>3.7692871587057519E-8</v>
      </c>
      <c r="AE105" s="22">
        <f t="shared" si="36"/>
        <v>8.8246670175862625E-8</v>
      </c>
      <c r="AF105" s="22">
        <f t="shared" si="36"/>
        <v>1.9754519352858302E-7</v>
      </c>
      <c r="AG105" s="22">
        <f t="shared" si="36"/>
        <v>3.9856761916902357E-7</v>
      </c>
      <c r="AH105" s="22">
        <f t="shared" ref="AH105:BM105" si="37">AH19-AH$6</f>
        <v>6.5969389697978514E-7</v>
      </c>
      <c r="AI105" s="22">
        <f t="shared" si="37"/>
        <v>7.9531674942125777E-7</v>
      </c>
      <c r="AJ105" s="22">
        <f t="shared" si="37"/>
        <v>6.5973522944421161E-7</v>
      </c>
      <c r="AK105" s="22">
        <f t="shared" si="37"/>
        <v>3.9862124449009693E-7</v>
      </c>
      <c r="AL105" s="22">
        <f t="shared" si="37"/>
        <v>1.9760915039025134E-7</v>
      </c>
      <c r="AM105" s="22">
        <f t="shared" si="37"/>
        <v>8.8336558160647333E-8</v>
      </c>
      <c r="AN105" s="22">
        <f t="shared" si="37"/>
        <v>3.7891471603190551E-8</v>
      </c>
      <c r="AO105" s="22">
        <f t="shared" si="37"/>
        <v>1.614540905456461E-8</v>
      </c>
      <c r="AP105" s="22">
        <f t="shared" si="37"/>
        <v>7.6498503388393617E-9</v>
      </c>
      <c r="AQ105" s="22">
        <f t="shared" si="37"/>
        <v>5.3351841054711862E-9</v>
      </c>
      <c r="AR105" s="22">
        <f t="shared" si="37"/>
        <v>9.4079912182085459E-12</v>
      </c>
      <c r="AS105" s="22">
        <f t="shared" si="37"/>
        <v>2.1774878219429049E-11</v>
      </c>
      <c r="AT105" s="22">
        <f t="shared" si="37"/>
        <v>2.5032487991098404E-11</v>
      </c>
      <c r="AU105" s="22">
        <f t="shared" si="37"/>
        <v>8.5925174663154316E-11</v>
      </c>
      <c r="AV105" s="22">
        <f t="shared" si="37"/>
        <v>1.3296312846487149E-10</v>
      </c>
      <c r="AW105" s="22">
        <f t="shared" si="37"/>
        <v>3.6521720388290495E-10</v>
      </c>
      <c r="AX105" s="22">
        <f t="shared" si="37"/>
        <v>6.5768869598461718E-10</v>
      </c>
      <c r="AY105" s="22">
        <f t="shared" si="37"/>
        <v>1.5490565466021937E-9</v>
      </c>
      <c r="AZ105" s="22">
        <f t="shared" si="37"/>
        <v>2.9086209358654625E-9</v>
      </c>
      <c r="BA105" s="22">
        <f t="shared" si="37"/>
        <v>6.3342139560416017E-9</v>
      </c>
      <c r="BB105" s="22">
        <f t="shared" si="37"/>
        <v>1.182134897893247E-8</v>
      </c>
      <c r="BC105" s="22">
        <f t="shared" si="37"/>
        <v>2.7410785737934674E-8</v>
      </c>
      <c r="BD105" s="22">
        <f t="shared" si="37"/>
        <v>2.2957301282163575E-7</v>
      </c>
      <c r="BE105" s="22">
        <f t="shared" si="37"/>
        <v>2.7660140780869089E-8</v>
      </c>
      <c r="BF105" s="22">
        <f t="shared" si="37"/>
        <v>1.1803298982152846E-8</v>
      </c>
      <c r="BG105" s="22">
        <f t="shared" si="37"/>
        <v>6.4114848473990763E-9</v>
      </c>
      <c r="BH105" s="22">
        <f t="shared" si="37"/>
        <v>2.8849679930154776E-9</v>
      </c>
      <c r="BI105" s="22">
        <f t="shared" si="37"/>
        <v>1.6098051491819903E-9</v>
      </c>
      <c r="BJ105" s="22">
        <f t="shared" si="37"/>
        <v>6.5297058350249134E-10</v>
      </c>
      <c r="BK105" s="22">
        <f t="shared" si="37"/>
        <v>4.8196084743023658E-10</v>
      </c>
      <c r="BL105" s="22">
        <f t="shared" si="37"/>
        <v>2.382801236002803E-10</v>
      </c>
      <c r="BM105" s="22">
        <f t="shared" si="37"/>
        <v>0</v>
      </c>
      <c r="BN105" s="22">
        <f t="shared" ref="BN105:CG105" si="38">BN19-BN$6</f>
        <v>0</v>
      </c>
      <c r="BO105" s="22">
        <f t="shared" si="38"/>
        <v>3.3778135919063345E-11</v>
      </c>
      <c r="BP105" s="22">
        <f t="shared" si="38"/>
        <v>7.2355102996234745E-11</v>
      </c>
      <c r="BQ105" s="22">
        <f t="shared" si="38"/>
        <v>1.5600780500888041E-10</v>
      </c>
      <c r="BR105" s="22">
        <f t="shared" si="38"/>
        <v>3.3527810741530394E-10</v>
      </c>
      <c r="BS105" s="22">
        <f t="shared" si="38"/>
        <v>7.0780973794707207E-10</v>
      </c>
      <c r="BT105" s="22">
        <f t="shared" si="38"/>
        <v>1.4619360579653196E-9</v>
      </c>
      <c r="BU105" s="22">
        <f t="shared" si="38"/>
        <v>2.9130614232414565E-9</v>
      </c>
      <c r="BV105" s="22">
        <f t="shared" si="38"/>
        <v>5.484586217260966E-9</v>
      </c>
      <c r="BW105" s="22">
        <f t="shared" si="38"/>
        <v>9.3670116752548184E-9</v>
      </c>
      <c r="BX105" s="22">
        <f t="shared" si="38"/>
        <v>1.361365667905631E-8</v>
      </c>
      <c r="BY105" s="22">
        <f t="shared" si="38"/>
        <v>1.5612894508543634E-8</v>
      </c>
      <c r="BZ105" s="22">
        <f t="shared" si="38"/>
        <v>1.3627713938845614E-8</v>
      </c>
      <c r="CA105" s="22">
        <f t="shared" si="38"/>
        <v>9.3841832871977194E-9</v>
      </c>
      <c r="CB105" s="22">
        <f t="shared" si="38"/>
        <v>5.4988769072327852E-9</v>
      </c>
      <c r="CC105" s="22">
        <f t="shared" si="38"/>
        <v>2.9257153461872436E-9</v>
      </c>
      <c r="CD105" s="22">
        <f t="shared" si="38"/>
        <v>1.4794352457055696E-9</v>
      </c>
      <c r="CE105" s="22">
        <f t="shared" si="38"/>
        <v>7.4109799286126385E-10</v>
      </c>
      <c r="CF105" s="22">
        <f t="shared" si="38"/>
        <v>0</v>
      </c>
      <c r="CG105" s="22">
        <f t="shared" si="38"/>
        <v>0</v>
      </c>
    </row>
    <row r="106" spans="1:85">
      <c r="A106" s="185">
        <v>13</v>
      </c>
      <c r="B106" s="22">
        <f t="shared" ref="B106:AG106" si="39">B20-B$6</f>
        <v>0</v>
      </c>
      <c r="C106" s="22">
        <f t="shared" si="39"/>
        <v>0</v>
      </c>
      <c r="D106" s="22">
        <f t="shared" si="39"/>
        <v>7.9191596299718825E-8</v>
      </c>
      <c r="E106" s="22">
        <f t="shared" si="39"/>
        <v>-8.4118386332625772E-8</v>
      </c>
      <c r="F106" s="22">
        <f t="shared" si="39"/>
        <v>9.4505350653085944E-8</v>
      </c>
      <c r="G106" s="22">
        <f t="shared" si="39"/>
        <v>-1.0406069499121608E-7</v>
      </c>
      <c r="H106" s="22">
        <f t="shared" si="39"/>
        <v>1.3384137168197813E-7</v>
      </c>
      <c r="I106" s="22">
        <f t="shared" si="39"/>
        <v>-1.4325127688229221E-7</v>
      </c>
      <c r="J106" s="22">
        <f t="shared" si="39"/>
        <v>2.5356135872105226E-7</v>
      </c>
      <c r="K106" s="22">
        <f t="shared" si="39"/>
        <v>-2.1228564694942852E-7</v>
      </c>
      <c r="L106" s="22">
        <f t="shared" si="39"/>
        <v>7.9857439415143714E-7</v>
      </c>
      <c r="M106" s="22">
        <f t="shared" si="39"/>
        <v>-3.1379545912545575E-7</v>
      </c>
      <c r="N106" s="22">
        <f t="shared" si="39"/>
        <v>9.5769259768602073E-3</v>
      </c>
      <c r="O106" s="22">
        <f t="shared" si="39"/>
        <v>-1.9159156519110765E-2</v>
      </c>
      <c r="P106" s="22">
        <f t="shared" si="39"/>
        <v>9.5769318829370554E-3</v>
      </c>
      <c r="Q106" s="22">
        <f t="shared" si="39"/>
        <v>-3.2525360818668134E-7</v>
      </c>
      <c r="R106" s="22">
        <f t="shared" si="39"/>
        <v>8.1717045517931652E-7</v>
      </c>
      <c r="S106" s="22">
        <f t="shared" si="39"/>
        <v>-2.3843605393464785E-7</v>
      </c>
      <c r="T106" s="22">
        <f t="shared" si="39"/>
        <v>2.9193517458686892E-7</v>
      </c>
      <c r="U106" s="22">
        <f t="shared" si="39"/>
        <v>-1.9221461661820627E-7</v>
      </c>
      <c r="V106" s="22">
        <f t="shared" si="39"/>
        <v>2.1294232522449445E-7</v>
      </c>
      <c r="W106" s="22">
        <f t="shared" si="39"/>
        <v>8.1744878403723804E-11</v>
      </c>
      <c r="X106" s="22">
        <f t="shared" si="39"/>
        <v>7.2716168176623682E-11</v>
      </c>
      <c r="Y106" s="22">
        <f t="shared" si="39"/>
        <v>2.1296194032252973E-10</v>
      </c>
      <c r="Z106" s="22">
        <f t="shared" si="39"/>
        <v>4.4153272590969215E-10</v>
      </c>
      <c r="AA106" s="22">
        <f t="shared" si="39"/>
        <v>1.1383437342540508E-9</v>
      </c>
      <c r="AB106" s="22">
        <f t="shared" si="39"/>
        <v>2.6864732502304173E-9</v>
      </c>
      <c r="AC106" s="22">
        <f t="shared" si="39"/>
        <v>6.5991465340129195E-9</v>
      </c>
      <c r="AD106" s="22">
        <f t="shared" si="39"/>
        <v>1.5841097758904487E-8</v>
      </c>
      <c r="AE106" s="22">
        <f t="shared" si="39"/>
        <v>3.8044210099281963E-8</v>
      </c>
      <c r="AF106" s="22">
        <f t="shared" si="39"/>
        <v>8.9067875261051065E-8</v>
      </c>
      <c r="AG106" s="22">
        <f t="shared" si="39"/>
        <v>1.993802773911726E-7</v>
      </c>
      <c r="AH106" s="22">
        <f t="shared" ref="AH106:BM106" si="40">AH20-AH$6</f>
        <v>4.0226267642170729E-7</v>
      </c>
      <c r="AI106" s="22">
        <f t="shared" si="40"/>
        <v>6.6579873751143004E-7</v>
      </c>
      <c r="AJ106" s="22">
        <f t="shared" si="40"/>
        <v>8.0266615573838499E-7</v>
      </c>
      <c r="AK106" s="22">
        <f t="shared" si="40"/>
        <v>6.6583479452565536E-7</v>
      </c>
      <c r="AL106" s="22">
        <f t="shared" si="40"/>
        <v>4.0234407765029859E-7</v>
      </c>
      <c r="AM106" s="22">
        <f t="shared" si="40"/>
        <v>1.9957509518650621E-7</v>
      </c>
      <c r="AN106" s="22">
        <f t="shared" si="40"/>
        <v>8.9519886555189526E-8</v>
      </c>
      <c r="AO106" s="22">
        <f t="shared" si="40"/>
        <v>3.9163027391447181E-8</v>
      </c>
      <c r="AP106" s="22">
        <f t="shared" si="40"/>
        <v>1.8532281568904184E-8</v>
      </c>
      <c r="AQ106" s="22">
        <f t="shared" si="40"/>
        <v>1.3179015195206303E-8</v>
      </c>
      <c r="AR106" s="22">
        <f t="shared" si="40"/>
        <v>8.5019854722504125E-12</v>
      </c>
      <c r="AS106" s="22">
        <f t="shared" si="40"/>
        <v>4.9005828251468247E-12</v>
      </c>
      <c r="AT106" s="22">
        <f t="shared" si="40"/>
        <v>2.22610785319903E-11</v>
      </c>
      <c r="AU106" s="22">
        <f t="shared" si="40"/>
        <v>2.1148132636946966E-11</v>
      </c>
      <c r="AV106" s="22">
        <f t="shared" si="40"/>
        <v>8.9872964468038592E-11</v>
      </c>
      <c r="AW106" s="22">
        <f t="shared" si="40"/>
        <v>1.2998229710181174E-10</v>
      </c>
      <c r="AX106" s="22">
        <f t="shared" si="40"/>
        <v>3.7363152486035139E-10</v>
      </c>
      <c r="AY106" s="22">
        <f t="shared" si="40"/>
        <v>6.5863749774666875E-10</v>
      </c>
      <c r="AZ106" s="22">
        <f t="shared" si="40"/>
        <v>1.5717967119183645E-9</v>
      </c>
      <c r="BA106" s="22">
        <f t="shared" si="40"/>
        <v>2.929543483353128E-9</v>
      </c>
      <c r="BB106" s="22">
        <f t="shared" si="40"/>
        <v>6.4106884910930501E-9</v>
      </c>
      <c r="BC106" s="22">
        <f t="shared" si="40"/>
        <v>1.192526582356961E-8</v>
      </c>
      <c r="BD106" s="22">
        <f t="shared" si="40"/>
        <v>2.7729279578798553E-8</v>
      </c>
      <c r="BE106" s="22">
        <f t="shared" si="40"/>
        <v>2.3166048942656407E-7</v>
      </c>
      <c r="BF106" s="22">
        <f t="shared" si="40"/>
        <v>2.7854422896907334E-8</v>
      </c>
      <c r="BG106" s="22">
        <f t="shared" si="40"/>
        <v>1.19178641090998E-8</v>
      </c>
      <c r="BH106" s="22">
        <f t="shared" si="40"/>
        <v>6.469720048953549E-9</v>
      </c>
      <c r="BI106" s="22">
        <f t="shared" si="40"/>
        <v>2.9371080601934863E-9</v>
      </c>
      <c r="BJ106" s="22">
        <f t="shared" si="40"/>
        <v>1.6826215165874787E-9</v>
      </c>
      <c r="BK106" s="22">
        <f t="shared" si="40"/>
        <v>7.7582588386271431E-10</v>
      </c>
      <c r="BL106" s="22">
        <f t="shared" si="40"/>
        <v>7.6448662624722735E-10</v>
      </c>
      <c r="BM106" s="22">
        <f t="shared" si="40"/>
        <v>0</v>
      </c>
      <c r="BN106" s="22">
        <f t="shared" ref="BN106:CG106" si="41">BN20-BN$6</f>
        <v>0</v>
      </c>
      <c r="BO106" s="22">
        <f t="shared" si="41"/>
        <v>1.5555819150944066E-11</v>
      </c>
      <c r="BP106" s="22">
        <f t="shared" si="41"/>
        <v>3.3073605935194273E-11</v>
      </c>
      <c r="BQ106" s="22">
        <f t="shared" si="41"/>
        <v>7.2621106958137478E-11</v>
      </c>
      <c r="BR106" s="22">
        <f t="shared" si="41"/>
        <v>1.5739074225902612E-10</v>
      </c>
      <c r="BS106" s="22">
        <f t="shared" si="41"/>
        <v>3.3856878294173131E-10</v>
      </c>
      <c r="BT106" s="22">
        <f t="shared" si="41"/>
        <v>7.1489398328452219E-10</v>
      </c>
      <c r="BU106" s="22">
        <f t="shared" si="41"/>
        <v>1.4765251412590275E-9</v>
      </c>
      <c r="BV106" s="22">
        <f t="shared" si="41"/>
        <v>2.9420247413592163E-9</v>
      </c>
      <c r="BW106" s="22">
        <f t="shared" si="41"/>
        <v>5.538403459903592E-9</v>
      </c>
      <c r="BX106" s="22">
        <f t="shared" si="41"/>
        <v>9.4575360482095043E-9</v>
      </c>
      <c r="BY106" s="22">
        <f t="shared" si="41"/>
        <v>1.3741000101259444E-8</v>
      </c>
      <c r="BZ106" s="22">
        <f t="shared" si="41"/>
        <v>1.5754226282683795E-8</v>
      </c>
      <c r="CA106" s="22">
        <f t="shared" si="41"/>
        <v>1.3746507241643897E-8</v>
      </c>
      <c r="CB106" s="22">
        <f t="shared" si="41"/>
        <v>9.4671158261937215E-9</v>
      </c>
      <c r="CC106" s="22">
        <f t="shared" si="41"/>
        <v>5.5542619764502561E-9</v>
      </c>
      <c r="CD106" s="22">
        <f t="shared" si="41"/>
        <v>2.9744915408810594E-9</v>
      </c>
      <c r="CE106" s="22">
        <f t="shared" si="41"/>
        <v>1.5471493575712977E-9</v>
      </c>
      <c r="CF106" s="22">
        <f t="shared" si="41"/>
        <v>0</v>
      </c>
      <c r="CG106" s="22">
        <f t="shared" si="41"/>
        <v>0</v>
      </c>
    </row>
    <row r="107" spans="1:85">
      <c r="A107" s="185">
        <v>14</v>
      </c>
      <c r="B107" s="22">
        <f t="shared" ref="B107:AG107" si="42">B21-B$6</f>
        <v>0</v>
      </c>
      <c r="C107" s="22">
        <f t="shared" si="42"/>
        <v>0</v>
      </c>
      <c r="D107" s="22">
        <f t="shared" si="42"/>
        <v>-7.1824478928553048E-8</v>
      </c>
      <c r="E107" s="22">
        <f t="shared" si="42"/>
        <v>7.6300631001142516E-8</v>
      </c>
      <c r="F107" s="22">
        <f t="shared" si="42"/>
        <v>-8.2161261117207136E-8</v>
      </c>
      <c r="G107" s="22">
        <f t="shared" si="42"/>
        <v>9.3368205493747782E-8</v>
      </c>
      <c r="H107" s="22">
        <f t="shared" si="42"/>
        <v>-1.0367097884823312E-7</v>
      </c>
      <c r="I107" s="22">
        <f t="shared" si="42"/>
        <v>1.3422022722421568E-7</v>
      </c>
      <c r="J107" s="22">
        <f t="shared" si="42"/>
        <v>-1.4433995260927643E-7</v>
      </c>
      <c r="K107" s="22">
        <f t="shared" si="42"/>
        <v>2.5567926785540186E-7</v>
      </c>
      <c r="L107" s="22">
        <f t="shared" si="42"/>
        <v>-2.1507461594879442E-7</v>
      </c>
      <c r="M107" s="22">
        <f t="shared" si="42"/>
        <v>8.0390551065516042E-7</v>
      </c>
      <c r="N107" s="22">
        <f t="shared" si="42"/>
        <v>-3.188565710254988E-7</v>
      </c>
      <c r="O107" s="22">
        <f t="shared" si="42"/>
        <v>9.5769549124428855E-3</v>
      </c>
      <c r="P107" s="22">
        <f t="shared" si="42"/>
        <v>-1.9159224555165486E-2</v>
      </c>
      <c r="Q107" s="22">
        <f t="shared" si="42"/>
        <v>9.5769647238709895E-3</v>
      </c>
      <c r="R107" s="22">
        <f t="shared" si="42"/>
        <v>-3.3864717828256708E-7</v>
      </c>
      <c r="S107" s="22">
        <f t="shared" si="42"/>
        <v>8.3780796366144044E-7</v>
      </c>
      <c r="T107" s="22">
        <f t="shared" si="42"/>
        <v>-2.6125205891649715E-7</v>
      </c>
      <c r="U107" s="22">
        <f t="shared" si="42"/>
        <v>3.3355340633467229E-7</v>
      </c>
      <c r="V107" s="22">
        <f t="shared" si="42"/>
        <v>-2.3269646756604703E-7</v>
      </c>
      <c r="W107" s="22">
        <f t="shared" si="42"/>
        <v>9.8250483202238885E-12</v>
      </c>
      <c r="X107" s="22">
        <f t="shared" si="42"/>
        <v>5.41317130992047E-11</v>
      </c>
      <c r="Y107" s="22">
        <f t="shared" si="42"/>
        <v>6.2941701915387907E-11</v>
      </c>
      <c r="Z107" s="22">
        <f t="shared" si="42"/>
        <v>2.0839487393235534E-10</v>
      </c>
      <c r="AA107" s="22">
        <f t="shared" si="42"/>
        <v>4.4147506746980027E-10</v>
      </c>
      <c r="AB107" s="22">
        <f t="shared" si="42"/>
        <v>1.140567047778337E-9</v>
      </c>
      <c r="AC107" s="22">
        <f t="shared" si="42"/>
        <v>2.6940391334729835E-9</v>
      </c>
      <c r="AD107" s="22">
        <f t="shared" si="42"/>
        <v>6.6178611016858409E-9</v>
      </c>
      <c r="AE107" s="22">
        <f t="shared" si="42"/>
        <v>1.5885770090062869E-8</v>
      </c>
      <c r="AF107" s="22">
        <f t="shared" si="42"/>
        <v>3.8151672203948525E-8</v>
      </c>
      <c r="AG107" s="22">
        <f t="shared" si="42"/>
        <v>8.931647092703263E-8</v>
      </c>
      <c r="AH107" s="22">
        <f t="shared" ref="AH107:BM107" si="43">AH21-AH$6</f>
        <v>1.9993560150282529E-7</v>
      </c>
      <c r="AI107" s="22">
        <f t="shared" si="43"/>
        <v>4.033739334182327E-7</v>
      </c>
      <c r="AJ107" s="22">
        <f t="shared" si="43"/>
        <v>6.6763734862858879E-7</v>
      </c>
      <c r="AK107" s="22">
        <f t="shared" si="43"/>
        <v>8.048923604373421E-7</v>
      </c>
      <c r="AL107" s="22">
        <f t="shared" si="43"/>
        <v>6.6777412778115797E-7</v>
      </c>
      <c r="AM107" s="22">
        <f t="shared" si="43"/>
        <v>4.0378470407753427E-7</v>
      </c>
      <c r="AN107" s="22">
        <f t="shared" si="43"/>
        <v>2.0102715763186922E-7</v>
      </c>
      <c r="AO107" s="22">
        <f t="shared" si="43"/>
        <v>9.1995246553908345E-8</v>
      </c>
      <c r="AP107" s="22">
        <f t="shared" si="43"/>
        <v>4.4725390799214295E-8</v>
      </c>
      <c r="AQ107" s="22">
        <f t="shared" si="43"/>
        <v>3.176350961880324E-8</v>
      </c>
      <c r="AR107" s="22">
        <f t="shared" si="43"/>
        <v>4.6076326348093444E-13</v>
      </c>
      <c r="AS107" s="22">
        <f t="shared" si="43"/>
        <v>6.1220246672663917E-12</v>
      </c>
      <c r="AT107" s="22">
        <f t="shared" si="43"/>
        <v>8.1085431422788174E-13</v>
      </c>
      <c r="AU107" s="22">
        <f t="shared" si="43"/>
        <v>2.5310615901916937E-11</v>
      </c>
      <c r="AV107" s="22">
        <f t="shared" si="43"/>
        <v>1.7136167666264072E-11</v>
      </c>
      <c r="AW107" s="22">
        <f t="shared" si="43"/>
        <v>9.4481952694376722E-11</v>
      </c>
      <c r="AX107" s="22">
        <f t="shared" si="43"/>
        <v>1.2546964565103948E-10</v>
      </c>
      <c r="AY107" s="22">
        <f t="shared" si="43"/>
        <v>3.807220855818591E-10</v>
      </c>
      <c r="AZ107" s="22">
        <f t="shared" si="43"/>
        <v>6.5443941132539783E-10</v>
      </c>
      <c r="BA107" s="22">
        <f t="shared" si="43"/>
        <v>1.5858018852160985E-9</v>
      </c>
      <c r="BB107" s="22">
        <f t="shared" si="43"/>
        <v>2.9307156708138174E-9</v>
      </c>
      <c r="BC107" s="22">
        <f t="shared" si="43"/>
        <v>6.4481667717038448E-9</v>
      </c>
      <c r="BD107" s="22">
        <f t="shared" si="43"/>
        <v>1.1952186536195612E-8</v>
      </c>
      <c r="BE107" s="22">
        <f t="shared" si="43"/>
        <v>2.7874538154901092E-8</v>
      </c>
      <c r="BF107" s="22">
        <f t="shared" si="43"/>
        <v>2.3226188811144593E-7</v>
      </c>
      <c r="BG107" s="22">
        <f t="shared" si="43"/>
        <v>2.7883542391097128E-8</v>
      </c>
      <c r="BH107" s="22">
        <f t="shared" si="43"/>
        <v>1.1973930219074202E-8</v>
      </c>
      <c r="BI107" s="22">
        <f t="shared" si="43"/>
        <v>6.5378942139701456E-9</v>
      </c>
      <c r="BJ107" s="22">
        <f t="shared" si="43"/>
        <v>3.0625053329845964E-9</v>
      </c>
      <c r="BK107" s="22">
        <f t="shared" si="43"/>
        <v>1.9640827119566924E-9</v>
      </c>
      <c r="BL107" s="22">
        <f t="shared" si="43"/>
        <v>1.3156352809163158E-9</v>
      </c>
      <c r="BM107" s="22">
        <f t="shared" si="43"/>
        <v>0</v>
      </c>
      <c r="BN107" s="22">
        <f t="shared" ref="BN107:CG107" si="44">BN21-BN$6</f>
        <v>0</v>
      </c>
      <c r="BO107" s="22">
        <f t="shared" si="44"/>
        <v>6.8450385820875909E-12</v>
      </c>
      <c r="BP107" s="22">
        <f t="shared" si="44"/>
        <v>1.5143878943199351E-11</v>
      </c>
      <c r="BQ107" s="22">
        <f t="shared" si="44"/>
        <v>3.2992537321525949E-11</v>
      </c>
      <c r="BR107" s="22">
        <f t="shared" si="44"/>
        <v>7.2801480383429619E-11</v>
      </c>
      <c r="BS107" s="22">
        <f t="shared" si="44"/>
        <v>1.5792959413111837E-10</v>
      </c>
      <c r="BT107" s="22">
        <f t="shared" si="44"/>
        <v>3.3979351921643175E-10</v>
      </c>
      <c r="BU107" s="22">
        <f t="shared" si="44"/>
        <v>7.1746870902046538E-10</v>
      </c>
      <c r="BV107" s="22">
        <f t="shared" si="44"/>
        <v>1.4818373134563781E-9</v>
      </c>
      <c r="BW107" s="22">
        <f t="shared" si="44"/>
        <v>2.9523731583838738E-9</v>
      </c>
      <c r="BX107" s="22">
        <f t="shared" si="44"/>
        <v>5.5575078563356066E-9</v>
      </c>
      <c r="BY107" s="22">
        <f t="shared" si="44"/>
        <v>9.4883105641644134E-9</v>
      </c>
      <c r="BZ107" s="22">
        <f t="shared" si="44"/>
        <v>1.3782945828445707E-8</v>
      </c>
      <c r="CA107" s="22">
        <f t="shared" si="44"/>
        <v>1.5797590896588043E-8</v>
      </c>
      <c r="CB107" s="22">
        <f t="shared" si="44"/>
        <v>1.3786388535783431E-8</v>
      </c>
      <c r="CC107" s="22">
        <f t="shared" si="44"/>
        <v>9.5079183965865452E-9</v>
      </c>
      <c r="CD107" s="22">
        <f t="shared" si="44"/>
        <v>5.6187351525572881E-9</v>
      </c>
      <c r="CE107" s="22">
        <f t="shared" si="44"/>
        <v>3.1000121124394533E-9</v>
      </c>
      <c r="CF107" s="22">
        <f t="shared" si="44"/>
        <v>0</v>
      </c>
      <c r="CG107" s="22">
        <f t="shared" si="44"/>
        <v>0</v>
      </c>
    </row>
    <row r="108" spans="1:85">
      <c r="A108" s="185">
        <v>15</v>
      </c>
      <c r="B108" s="22">
        <f t="shared" ref="B108:AG108" si="45">B22-B$6</f>
        <v>0</v>
      </c>
      <c r="C108" s="22">
        <f t="shared" si="45"/>
        <v>0</v>
      </c>
      <c r="D108" s="22">
        <f t="shared" si="45"/>
        <v>6.6238938367388578E-8</v>
      </c>
      <c r="E108" s="22">
        <f t="shared" si="45"/>
        <v>-6.9397270166276137E-8</v>
      </c>
      <c r="F108" s="22">
        <f t="shared" si="45"/>
        <v>7.4646558556214142E-8</v>
      </c>
      <c r="G108" s="22">
        <f t="shared" si="45"/>
        <v>-8.1205974756827357E-8</v>
      </c>
      <c r="H108" s="22">
        <f t="shared" si="45"/>
        <v>9.3057863559251112E-8</v>
      </c>
      <c r="I108" s="22">
        <f t="shared" si="45"/>
        <v>-1.0400816345677887E-7</v>
      </c>
      <c r="J108" s="22">
        <f t="shared" si="45"/>
        <v>1.3517300650574274E-7</v>
      </c>
      <c r="K108" s="22">
        <f t="shared" si="45"/>
        <v>-1.4604508266917192E-7</v>
      </c>
      <c r="L108" s="22">
        <f t="shared" si="45"/>
        <v>2.5792426887811402E-7</v>
      </c>
      <c r="M108" s="22">
        <f t="shared" si="45"/>
        <v>-2.185292817516074E-7</v>
      </c>
      <c r="N108" s="22">
        <f t="shared" si="45"/>
        <v>8.0674503264528508E-7</v>
      </c>
      <c r="O108" s="22">
        <f t="shared" si="45"/>
        <v>-3.2500402102459819E-7</v>
      </c>
      <c r="P108" s="22">
        <f t="shared" si="45"/>
        <v>9.5769350991518499E-3</v>
      </c>
      <c r="Q108" s="22">
        <f t="shared" si="45"/>
        <v>-1.915915908417775E-2</v>
      </c>
      <c r="R108" s="22">
        <f t="shared" si="45"/>
        <v>9.5769531654750304E-3</v>
      </c>
      <c r="S108" s="22">
        <f t="shared" si="45"/>
        <v>-3.5956895885051527E-7</v>
      </c>
      <c r="T108" s="22">
        <f t="shared" si="45"/>
        <v>8.7557132015382867E-7</v>
      </c>
      <c r="U108" s="22">
        <f t="shared" si="45"/>
        <v>-3.0016661829237198E-7</v>
      </c>
      <c r="V108" s="22">
        <f t="shared" si="45"/>
        <v>4.5201076133714245E-7</v>
      </c>
      <c r="W108" s="22">
        <f t="shared" si="45"/>
        <v>2.6197845589658996E-11</v>
      </c>
      <c r="X108" s="22">
        <f t="shared" si="45"/>
        <v>-1.7522321213350039E-13</v>
      </c>
      <c r="Y108" s="22">
        <f t="shared" si="45"/>
        <v>4.8783442127094047E-11</v>
      </c>
      <c r="Z108" s="22">
        <f t="shared" si="45"/>
        <v>6.1403406019812763E-11</v>
      </c>
      <c r="AA108" s="22">
        <f t="shared" si="45"/>
        <v>2.0666024137393048E-10</v>
      </c>
      <c r="AB108" s="22">
        <f t="shared" si="45"/>
        <v>4.3992656506819158E-10</v>
      </c>
      <c r="AC108" s="22">
        <f t="shared" si="45"/>
        <v>1.1367960353669541E-9</v>
      </c>
      <c r="AD108" s="22">
        <f t="shared" si="45"/>
        <v>2.6851856936750215E-9</v>
      </c>
      <c r="AE108" s="22">
        <f t="shared" si="45"/>
        <v>6.5967647827276687E-9</v>
      </c>
      <c r="AF108" s="22">
        <f t="shared" si="45"/>
        <v>1.5833663841745083E-8</v>
      </c>
      <c r="AG108" s="22">
        <f t="shared" si="45"/>
        <v>3.8027699199991779E-8</v>
      </c>
      <c r="AH108" s="22">
        <f t="shared" ref="AH108:BM108" si="46">AH22-AH$6</f>
        <v>8.9022547579578126E-8</v>
      </c>
      <c r="AI108" s="22">
        <f t="shared" si="46"/>
        <v>1.9927874555756094E-7</v>
      </c>
      <c r="AJ108" s="22">
        <f t="shared" si="46"/>
        <v>4.0204830690114123E-7</v>
      </c>
      <c r="AK108" s="22">
        <f t="shared" si="46"/>
        <v>6.6548147044663384E-7</v>
      </c>
      <c r="AL108" s="22">
        <f t="shared" si="46"/>
        <v>8.0246297875120356E-7</v>
      </c>
      <c r="AM108" s="22">
        <f t="shared" si="46"/>
        <v>6.6635035708914122E-7</v>
      </c>
      <c r="AN108" s="22">
        <f t="shared" si="46"/>
        <v>4.0459163135283002E-7</v>
      </c>
      <c r="AO108" s="22">
        <f t="shared" si="46"/>
        <v>2.05746948412932E-7</v>
      </c>
      <c r="AP108" s="22">
        <f t="shared" si="46"/>
        <v>1.0477359587102121E-7</v>
      </c>
      <c r="AQ108" s="22">
        <f t="shared" si="46"/>
        <v>7.5966865467580154E-8</v>
      </c>
      <c r="AR108" s="22">
        <f t="shared" si="46"/>
        <v>3.4477138754606534E-12</v>
      </c>
      <c r="AS108" s="22">
        <f t="shared" si="46"/>
        <v>-1.0908925401464237E-12</v>
      </c>
      <c r="AT108" s="22">
        <f t="shared" si="46"/>
        <v>8.9640738848960084E-12</v>
      </c>
      <c r="AU108" s="22">
        <f t="shared" si="46"/>
        <v>-3.1094388555538395E-12</v>
      </c>
      <c r="AV108" s="22">
        <f t="shared" si="46"/>
        <v>2.9284201460782165E-11</v>
      </c>
      <c r="AW108" s="22">
        <f t="shared" si="46"/>
        <v>1.2484259299624413E-11</v>
      </c>
      <c r="AX108" s="22">
        <f t="shared" si="46"/>
        <v>9.935227177940121E-11</v>
      </c>
      <c r="AY108" s="22">
        <f t="shared" si="46"/>
        <v>1.1944611852175268E-10</v>
      </c>
      <c r="AZ108" s="22">
        <f t="shared" si="46"/>
        <v>3.8648059705585108E-10</v>
      </c>
      <c r="BA108" s="22">
        <f t="shared" si="46"/>
        <v>6.4541285778309482E-10</v>
      </c>
      <c r="BB108" s="22">
        <f t="shared" si="46"/>
        <v>1.5916114707100495E-9</v>
      </c>
      <c r="BC108" s="22">
        <f t="shared" si="46"/>
        <v>2.9134929414320485E-9</v>
      </c>
      <c r="BD108" s="22">
        <f t="shared" si="46"/>
        <v>6.449311574447048E-9</v>
      </c>
      <c r="BE108" s="22">
        <f t="shared" si="46"/>
        <v>1.1908160413821124E-8</v>
      </c>
      <c r="BF108" s="22">
        <f t="shared" si="46"/>
        <v>2.7857690933237844E-8</v>
      </c>
      <c r="BG108" s="22">
        <f t="shared" si="46"/>
        <v>2.3145261201316614E-7</v>
      </c>
      <c r="BH108" s="22">
        <f t="shared" si="46"/>
        <v>2.7798245174453487E-8</v>
      </c>
      <c r="BI108" s="22">
        <f t="shared" si="46"/>
        <v>1.2047968670665857E-8</v>
      </c>
      <c r="BJ108" s="22">
        <f t="shared" si="46"/>
        <v>6.7863648554928631E-9</v>
      </c>
      <c r="BK108" s="22">
        <f t="shared" si="46"/>
        <v>3.5880454942920022E-9</v>
      </c>
      <c r="BL108" s="22">
        <f t="shared" si="46"/>
        <v>3.1500136756350554E-9</v>
      </c>
      <c r="BM108" s="22">
        <f t="shared" si="46"/>
        <v>0</v>
      </c>
      <c r="BN108" s="22">
        <f t="shared" ref="BN108:CG108" si="47">BN22-BN$6</f>
        <v>0</v>
      </c>
      <c r="BO108" s="22">
        <f t="shared" si="47"/>
        <v>3.1822193039258062E-12</v>
      </c>
      <c r="BP108" s="22">
        <f t="shared" si="47"/>
        <v>6.6255675576002673E-12</v>
      </c>
      <c r="BQ108" s="22">
        <f t="shared" si="47"/>
        <v>1.5019073859532517E-11</v>
      </c>
      <c r="BR108" s="22">
        <f t="shared" si="47"/>
        <v>3.2880179507721211E-11</v>
      </c>
      <c r="BS108" s="22">
        <f t="shared" si="47"/>
        <v>7.2621285537670231E-11</v>
      </c>
      <c r="BT108" s="22">
        <f t="shared" si="47"/>
        <v>1.5756519085783529E-10</v>
      </c>
      <c r="BU108" s="22">
        <f t="shared" si="47"/>
        <v>3.3902035905632039E-10</v>
      </c>
      <c r="BV108" s="22">
        <f t="shared" si="47"/>
        <v>7.1583861976290267E-10</v>
      </c>
      <c r="BW108" s="22">
        <f t="shared" si="47"/>
        <v>1.4784401554852222E-9</v>
      </c>
      <c r="BX108" s="22">
        <f t="shared" si="47"/>
        <v>2.9455777570078036E-9</v>
      </c>
      <c r="BY108" s="22">
        <f t="shared" si="47"/>
        <v>5.5443239624400682E-9</v>
      </c>
      <c r="BZ108" s="22">
        <f t="shared" si="47"/>
        <v>9.4654168406551988E-9</v>
      </c>
      <c r="CA108" s="22">
        <f t="shared" si="47"/>
        <v>1.3748539601434442E-8</v>
      </c>
      <c r="CB108" s="22">
        <f t="shared" si="47"/>
        <v>1.5764345865487322E-8</v>
      </c>
      <c r="CC108" s="22">
        <f t="shared" si="47"/>
        <v>1.3783147521038913E-8</v>
      </c>
      <c r="CD108" s="22">
        <f t="shared" si="47"/>
        <v>9.5861508070346011E-9</v>
      </c>
      <c r="CE108" s="22">
        <f t="shared" si="47"/>
        <v>5.8502114877166349E-9</v>
      </c>
      <c r="CF108" s="22">
        <f t="shared" si="47"/>
        <v>0</v>
      </c>
      <c r="CG108" s="22">
        <f t="shared" si="47"/>
        <v>0</v>
      </c>
    </row>
    <row r="109" spans="1:85">
      <c r="A109" s="185">
        <v>16</v>
      </c>
      <c r="B109" s="22">
        <f t="shared" ref="B109:AG109" si="48">B23-B$6</f>
        <v>0</v>
      </c>
      <c r="C109" s="22">
        <f t="shared" si="48"/>
        <v>0</v>
      </c>
      <c r="D109" s="22">
        <f t="shared" si="48"/>
        <v>-6.1599792192381996E-8</v>
      </c>
      <c r="E109" s="22">
        <f t="shared" si="48"/>
        <v>6.4270207454892681E-8</v>
      </c>
      <c r="F109" s="22">
        <f t="shared" si="48"/>
        <v>-6.8113028727333287E-8</v>
      </c>
      <c r="G109" s="22">
        <f t="shared" si="48"/>
        <v>7.3992735772053655E-8</v>
      </c>
      <c r="H109" s="22">
        <f t="shared" si="48"/>
        <v>-8.1170865020582735E-8</v>
      </c>
      <c r="I109" s="22">
        <f t="shared" si="48"/>
        <v>9.3630466449514901E-8</v>
      </c>
      <c r="J109" s="22">
        <f t="shared" si="48"/>
        <v>-1.0526486991545289E-7</v>
      </c>
      <c r="K109" s="22">
        <f t="shared" si="48"/>
        <v>1.3706346431842632E-7</v>
      </c>
      <c r="L109" s="22">
        <f t="shared" si="48"/>
        <v>-1.4890498212102156E-7</v>
      </c>
      <c r="M109" s="22">
        <f t="shared" si="48"/>
        <v>2.6117845153123959E-7</v>
      </c>
      <c r="N109" s="22">
        <f t="shared" si="48"/>
        <v>-2.2377257141757878E-7</v>
      </c>
      <c r="O109" s="22">
        <f t="shared" si="48"/>
        <v>8.0929878780535297E-7</v>
      </c>
      <c r="P109" s="22">
        <f t="shared" si="48"/>
        <v>-3.3448300576108283E-7</v>
      </c>
      <c r="Q109" s="22">
        <f t="shared" si="48"/>
        <v>9.576877083030488E-3</v>
      </c>
      <c r="R109" s="22">
        <f t="shared" si="48"/>
        <v>-1.9158981047119272E-2</v>
      </c>
      <c r="S109" s="22">
        <f t="shared" si="48"/>
        <v>9.5769168420201008E-3</v>
      </c>
      <c r="T109" s="22">
        <f t="shared" si="48"/>
        <v>-3.9582865014324263E-7</v>
      </c>
      <c r="U109" s="22">
        <f t="shared" si="48"/>
        <v>9.8630133307113282E-7</v>
      </c>
      <c r="V109" s="22">
        <f t="shared" si="48"/>
        <v>-3.6515540587085091E-7</v>
      </c>
      <c r="W109" s="22">
        <f t="shared" si="48"/>
        <v>-1.005174464035986E-11</v>
      </c>
      <c r="X109" s="22">
        <f t="shared" si="48"/>
        <v>2.0829943245790922E-11</v>
      </c>
      <c r="Y109" s="22">
        <f t="shared" si="48"/>
        <v>-1.5001629076646895E-12</v>
      </c>
      <c r="Z109" s="22">
        <f t="shared" si="48"/>
        <v>4.731510065737686E-11</v>
      </c>
      <c r="AA109" s="22">
        <f t="shared" si="48"/>
        <v>6.0768299794389642E-11</v>
      </c>
      <c r="AB109" s="22">
        <f t="shared" si="48"/>
        <v>2.0485931340342024E-10</v>
      </c>
      <c r="AC109" s="22">
        <f t="shared" si="48"/>
        <v>4.3618301828203505E-10</v>
      </c>
      <c r="AD109" s="22">
        <f t="shared" si="48"/>
        <v>1.1278826628473309E-9</v>
      </c>
      <c r="AE109" s="22">
        <f t="shared" si="48"/>
        <v>2.6629234896463085E-9</v>
      </c>
      <c r="AF109" s="22">
        <f t="shared" si="48"/>
        <v>6.5438380538643639E-9</v>
      </c>
      <c r="AG109" s="22">
        <f t="shared" si="48"/>
        <v>1.5703838942677222E-8</v>
      </c>
      <c r="AH109" s="22">
        <f t="shared" ref="AH109:BM109" si="49">AH23-AH$6</f>
        <v>3.771902037468676E-8</v>
      </c>
      <c r="AI109" s="22">
        <f t="shared" si="49"/>
        <v>8.8295911548763166E-8</v>
      </c>
      <c r="AJ109" s="22">
        <f t="shared" si="49"/>
        <v>1.9766640199408275E-7</v>
      </c>
      <c r="AK109" s="22">
        <f t="shared" si="49"/>
        <v>3.9884279707860002E-7</v>
      </c>
      <c r="AL109" s="22">
        <f t="shared" si="49"/>
        <v>6.6046202640123735E-7</v>
      </c>
      <c r="AM109" s="22">
        <f t="shared" si="49"/>
        <v>7.9749497262820703E-7</v>
      </c>
      <c r="AN109" s="22">
        <f t="shared" si="49"/>
        <v>6.6576306668134791E-7</v>
      </c>
      <c r="AO109" s="22">
        <f t="shared" si="49"/>
        <v>4.1393323354069684E-7</v>
      </c>
      <c r="AP109" s="22">
        <f t="shared" si="49"/>
        <v>2.3494759352788049E-7</v>
      </c>
      <c r="AQ109" s="22">
        <f t="shared" si="49"/>
        <v>1.7629774476353644E-7</v>
      </c>
      <c r="AR109" s="22">
        <f t="shared" si="49"/>
        <v>-2.2672661748805549E-12</v>
      </c>
      <c r="AS109" s="22">
        <f t="shared" si="49"/>
        <v>3.8130422484825705E-12</v>
      </c>
      <c r="AT109" s="22">
        <f t="shared" si="49"/>
        <v>-4.7929324354864522E-12</v>
      </c>
      <c r="AU109" s="22">
        <f t="shared" si="49"/>
        <v>1.2697455823793414E-11</v>
      </c>
      <c r="AV109" s="22">
        <f t="shared" si="49"/>
        <v>-7.4124251590759575E-12</v>
      </c>
      <c r="AW109" s="22">
        <f t="shared" si="49"/>
        <v>3.3779243621741436E-11</v>
      </c>
      <c r="AX109" s="22">
        <f t="shared" si="49"/>
        <v>7.1973426059356114E-12</v>
      </c>
      <c r="AY109" s="22">
        <f t="shared" si="49"/>
        <v>1.0448136564533965E-10</v>
      </c>
      <c r="AZ109" s="22">
        <f t="shared" si="49"/>
        <v>1.1214434836285419E-10</v>
      </c>
      <c r="BA109" s="22">
        <f t="shared" si="49"/>
        <v>3.9144909769321418E-10</v>
      </c>
      <c r="BB109" s="22">
        <f t="shared" si="49"/>
        <v>6.3265348983260379E-10</v>
      </c>
      <c r="BC109" s="22">
        <f t="shared" si="49"/>
        <v>1.5918884184032759E-9</v>
      </c>
      <c r="BD109" s="22">
        <f t="shared" si="49"/>
        <v>2.8831277917724094E-9</v>
      </c>
      <c r="BE109" s="22">
        <f t="shared" si="49"/>
        <v>6.4260379554344861E-9</v>
      </c>
      <c r="BF109" s="22">
        <f t="shared" si="49"/>
        <v>1.1817439253897157E-8</v>
      </c>
      <c r="BG109" s="22">
        <f t="shared" si="49"/>
        <v>2.7730667701081688E-8</v>
      </c>
      <c r="BH109" s="22">
        <f t="shared" si="49"/>
        <v>2.2946832298539171E-7</v>
      </c>
      <c r="BI109" s="22">
        <f t="shared" si="49"/>
        <v>2.7792750218311025E-8</v>
      </c>
      <c r="BJ109" s="22">
        <f t="shared" si="49"/>
        <v>1.2470906049915237E-8</v>
      </c>
      <c r="BK109" s="22">
        <f t="shared" si="49"/>
        <v>7.9083119662703413E-9</v>
      </c>
      <c r="BL109" s="22">
        <f t="shared" si="49"/>
        <v>5.8128148813946527E-9</v>
      </c>
      <c r="BM109" s="22">
        <f t="shared" si="49"/>
        <v>0</v>
      </c>
      <c r="BN109" s="22">
        <f t="shared" ref="BN109:CG109" si="50">BN23-BN$6</f>
        <v>0</v>
      </c>
      <c r="BO109" s="22">
        <f t="shared" si="50"/>
        <v>1.2715154395114209E-12</v>
      </c>
      <c r="BP109" s="22">
        <f t="shared" si="50"/>
        <v>3.0705371611033136E-12</v>
      </c>
      <c r="BQ109" s="22">
        <f t="shared" si="50"/>
        <v>6.541460193751911E-12</v>
      </c>
      <c r="BR109" s="22">
        <f t="shared" si="50"/>
        <v>1.4902416340045543E-11</v>
      </c>
      <c r="BS109" s="22">
        <f t="shared" si="50"/>
        <v>3.2650340096498633E-11</v>
      </c>
      <c r="BT109" s="22">
        <f t="shared" si="50"/>
        <v>7.2136835388725035E-11</v>
      </c>
      <c r="BU109" s="22">
        <f t="shared" si="50"/>
        <v>1.5651304765335855E-10</v>
      </c>
      <c r="BV109" s="22">
        <f t="shared" si="50"/>
        <v>3.367952540154226E-10</v>
      </c>
      <c r="BW109" s="22">
        <f t="shared" si="50"/>
        <v>7.1115933340591242E-10</v>
      </c>
      <c r="BX109" s="22">
        <f t="shared" si="50"/>
        <v>1.4689521174833997E-9</v>
      </c>
      <c r="BY109" s="22">
        <f t="shared" si="50"/>
        <v>2.926930191903435E-9</v>
      </c>
      <c r="BZ109" s="22">
        <f t="shared" si="50"/>
        <v>5.5104761774695827E-9</v>
      </c>
      <c r="CA109" s="22">
        <f t="shared" si="50"/>
        <v>9.4108295840034545E-9</v>
      </c>
      <c r="CB109" s="22">
        <f t="shared" si="50"/>
        <v>1.3683807752686388E-8</v>
      </c>
      <c r="CC109" s="22">
        <f t="shared" si="50"/>
        <v>1.5737369825084675E-8</v>
      </c>
      <c r="CD109" s="22">
        <f t="shared" si="50"/>
        <v>1.3906783556902696E-8</v>
      </c>
      <c r="CE109" s="22">
        <f t="shared" si="50"/>
        <v>1.0025765367924941E-8</v>
      </c>
      <c r="CF109" s="22">
        <f t="shared" si="50"/>
        <v>0</v>
      </c>
      <c r="CG109" s="22">
        <f t="shared" si="50"/>
        <v>0</v>
      </c>
    </row>
    <row r="110" spans="1:85">
      <c r="A110" s="185">
        <v>17</v>
      </c>
      <c r="B110" s="22">
        <f t="shared" ref="B110:AG110" si="51">B24-B$6</f>
        <v>0</v>
      </c>
      <c r="C110" s="22">
        <f t="shared" si="51"/>
        <v>0</v>
      </c>
      <c r="D110" s="22">
        <f t="shared" si="51"/>
        <v>5.7980362752349735E-8</v>
      </c>
      <c r="E110" s="22">
        <f t="shared" si="51"/>
        <v>-6.0149234696909215E-8</v>
      </c>
      <c r="F110" s="22">
        <f t="shared" si="51"/>
        <v>6.3453695912542223E-8</v>
      </c>
      <c r="G110" s="22">
        <f t="shared" si="51"/>
        <v>-6.7915488982407533E-8</v>
      </c>
      <c r="H110" s="22">
        <f t="shared" si="51"/>
        <v>7.4423252888747353E-8</v>
      </c>
      <c r="I110" s="22">
        <f t="shared" si="51"/>
        <v>-8.2280767223899868E-8</v>
      </c>
      <c r="J110" s="22">
        <f t="shared" si="51"/>
        <v>9.5478399473838987E-8</v>
      </c>
      <c r="K110" s="22">
        <f t="shared" si="51"/>
        <v>-1.0801709824802019E-7</v>
      </c>
      <c r="L110" s="22">
        <f t="shared" si="51"/>
        <v>1.4077525029505143E-7</v>
      </c>
      <c r="M110" s="22">
        <f t="shared" si="51"/>
        <v>-1.5408761880480043E-7</v>
      </c>
      <c r="N110" s="22">
        <f t="shared" si="51"/>
        <v>2.6742202923228475E-7</v>
      </c>
      <c r="O110" s="22">
        <f t="shared" si="51"/>
        <v>-2.3311432716020392E-7</v>
      </c>
      <c r="P110" s="22">
        <f t="shared" si="51"/>
        <v>8.1691236089111139E-7</v>
      </c>
      <c r="Q110" s="22">
        <f t="shared" si="51"/>
        <v>-3.518121946434771E-7</v>
      </c>
      <c r="R110" s="22">
        <f t="shared" si="51"/>
        <v>9.5768074944525064E-3</v>
      </c>
      <c r="S110" s="22">
        <f t="shared" si="51"/>
        <v>-1.9158733731622135E-2</v>
      </c>
      <c r="T110" s="22">
        <f t="shared" si="51"/>
        <v>9.5769238248093469E-3</v>
      </c>
      <c r="U110" s="22">
        <f t="shared" si="51"/>
        <v>-4.5752740053388882E-7</v>
      </c>
      <c r="V110" s="22">
        <f t="shared" si="51"/>
        <v>1.5050041122730221E-6</v>
      </c>
      <c r="W110" s="22">
        <f t="shared" si="51"/>
        <v>1.5490440222578391E-11</v>
      </c>
      <c r="X110" s="22">
        <f t="shared" si="51"/>
        <v>-1.1233405868102831E-11</v>
      </c>
      <c r="Y110" s="22">
        <f t="shared" si="51"/>
        <v>1.9536732930125429E-11</v>
      </c>
      <c r="Z110" s="22">
        <f t="shared" si="51"/>
        <v>-1.5816837666231124E-12</v>
      </c>
      <c r="AA110" s="22">
        <f t="shared" si="51"/>
        <v>4.6717088781288006E-11</v>
      </c>
      <c r="AB110" s="22">
        <f t="shared" si="51"/>
        <v>6.0101124223533599E-11</v>
      </c>
      <c r="AC110" s="22">
        <f t="shared" si="51"/>
        <v>2.0329493187759025E-10</v>
      </c>
      <c r="AD110" s="22">
        <f t="shared" si="51"/>
        <v>4.3195327125658561E-10</v>
      </c>
      <c r="AE110" s="22">
        <f t="shared" si="51"/>
        <v>1.1186032266741834E-9</v>
      </c>
      <c r="AF110" s="22">
        <f t="shared" si="51"/>
        <v>2.638747540816809E-9</v>
      </c>
      <c r="AG110" s="22">
        <f t="shared" si="51"/>
        <v>6.4874728642282872E-9</v>
      </c>
      <c r="AH110" s="22">
        <f t="shared" ref="AH110:BM110" si="52">AH24-AH$6</f>
        <v>1.5564665148056221E-8</v>
      </c>
      <c r="AI110" s="22">
        <f t="shared" si="52"/>
        <v>3.7391499127648319E-8</v>
      </c>
      <c r="AJ110" s="22">
        <f t="shared" si="52"/>
        <v>8.7533992862012797E-8</v>
      </c>
      <c r="AK110" s="22">
        <f t="shared" si="52"/>
        <v>1.9603634749114415E-7</v>
      </c>
      <c r="AL110" s="22">
        <f t="shared" si="52"/>
        <v>3.959053630597251E-7</v>
      </c>
      <c r="AM110" s="22">
        <f t="shared" si="52"/>
        <v>6.5727700964768795E-7</v>
      </c>
      <c r="AN110" s="22">
        <f t="shared" si="52"/>
        <v>8.0003271729849775E-7</v>
      </c>
      <c r="AO110" s="22">
        <f t="shared" si="52"/>
        <v>6.8780960864238102E-7</v>
      </c>
      <c r="AP110" s="22">
        <f t="shared" si="52"/>
        <v>4.7997468895948688E-7</v>
      </c>
      <c r="AQ110" s="22">
        <f t="shared" si="52"/>
        <v>3.8950775078669349E-7</v>
      </c>
      <c r="AR110" s="22">
        <f t="shared" si="52"/>
        <v>3.6954794354281638E-12</v>
      </c>
      <c r="AS110" s="22">
        <f t="shared" si="52"/>
        <v>-3.5092709005357919E-12</v>
      </c>
      <c r="AT110" s="22">
        <f t="shared" si="52"/>
        <v>7.2561440600386103E-12</v>
      </c>
      <c r="AU110" s="22">
        <f t="shared" si="52"/>
        <v>-8.7330680330720951E-12</v>
      </c>
      <c r="AV110" s="22">
        <f t="shared" si="52"/>
        <v>1.6916453215095619E-11</v>
      </c>
      <c r="AW110" s="22">
        <f t="shared" si="52"/>
        <v>-1.2091700299655928E-11</v>
      </c>
      <c r="AX110" s="22">
        <f t="shared" si="52"/>
        <v>3.87507875603926E-11</v>
      </c>
      <c r="AY110" s="22">
        <f t="shared" si="52"/>
        <v>1.4416403421241893E-12</v>
      </c>
      <c r="AZ110" s="22">
        <f t="shared" si="52"/>
        <v>1.1030711402039634E-10</v>
      </c>
      <c r="BA110" s="22">
        <f t="shared" si="52"/>
        <v>1.0434979015448058E-10</v>
      </c>
      <c r="BB110" s="22">
        <f t="shared" si="52"/>
        <v>3.978371466321158E-10</v>
      </c>
      <c r="BC110" s="22">
        <f t="shared" si="52"/>
        <v>6.2021707927339791E-10</v>
      </c>
      <c r="BD110" s="22">
        <f t="shared" si="52"/>
        <v>1.5967599340612517E-9</v>
      </c>
      <c r="BE110" s="22">
        <f t="shared" si="52"/>
        <v>2.8594517417941667E-9</v>
      </c>
      <c r="BF110" s="22">
        <f t="shared" si="52"/>
        <v>6.4236723112091757E-9</v>
      </c>
      <c r="BG110" s="22">
        <f t="shared" si="52"/>
        <v>1.1770996745741219E-8</v>
      </c>
      <c r="BH110" s="22">
        <f t="shared" si="52"/>
        <v>2.769088059464309E-8</v>
      </c>
      <c r="BI110" s="22">
        <f t="shared" si="52"/>
        <v>2.2699460139795462E-7</v>
      </c>
      <c r="BJ110" s="22">
        <f t="shared" si="52"/>
        <v>2.859899691857101E-8</v>
      </c>
      <c r="BK110" s="22">
        <f t="shared" si="52"/>
        <v>1.4537965641247139E-8</v>
      </c>
      <c r="BL110" s="22">
        <f t="shared" si="52"/>
        <v>1.2540459483996111E-8</v>
      </c>
      <c r="BM110" s="22">
        <f t="shared" si="52"/>
        <v>0</v>
      </c>
      <c r="BN110" s="22">
        <f t="shared" ref="BN110:CG110" si="53">BN24-BN$6</f>
        <v>0</v>
      </c>
      <c r="BO110" s="22">
        <f t="shared" si="53"/>
        <v>6.8032497809185463E-13</v>
      </c>
      <c r="BP110" s="22">
        <f t="shared" si="53"/>
        <v>1.224566789760444E-12</v>
      </c>
      <c r="BQ110" s="22">
        <f t="shared" si="53"/>
        <v>3.0355960080609662E-12</v>
      </c>
      <c r="BR110" s="22">
        <f t="shared" si="53"/>
        <v>6.4939878934098649E-12</v>
      </c>
      <c r="BS110" s="22">
        <f t="shared" si="53"/>
        <v>1.4814937979461176E-11</v>
      </c>
      <c r="BT110" s="22">
        <f t="shared" si="53"/>
        <v>3.2461246374264401E-11</v>
      </c>
      <c r="BU110" s="22">
        <f t="shared" si="53"/>
        <v>7.1745301487087558E-11</v>
      </c>
      <c r="BV110" s="22">
        <f t="shared" si="53"/>
        <v>1.5568698319814298E-10</v>
      </c>
      <c r="BW110" s="22">
        <f t="shared" si="53"/>
        <v>3.351288560802886E-10</v>
      </c>
      <c r="BX110" s="22">
        <f t="shared" si="53"/>
        <v>7.0789108378064799E-10</v>
      </c>
      <c r="BY110" s="22">
        <f t="shared" si="53"/>
        <v>1.4629470771759885E-9</v>
      </c>
      <c r="BZ110" s="22">
        <f t="shared" si="53"/>
        <v>2.9172031824642847E-9</v>
      </c>
      <c r="CA110" s="22">
        <f t="shared" si="53"/>
        <v>5.4989199631232455E-9</v>
      </c>
      <c r="CB110" s="22">
        <f t="shared" si="53"/>
        <v>9.4143441597908709E-9</v>
      </c>
      <c r="CC110" s="22">
        <f t="shared" si="53"/>
        <v>1.3763526704710466E-8</v>
      </c>
      <c r="CD110" s="22">
        <f t="shared" si="53"/>
        <v>1.6063921829924187E-8</v>
      </c>
      <c r="CE110" s="22">
        <f t="shared" si="53"/>
        <v>1.479860599495388E-8</v>
      </c>
      <c r="CF110" s="22">
        <f t="shared" si="53"/>
        <v>0</v>
      </c>
      <c r="CG110" s="22">
        <f t="shared" si="53"/>
        <v>0</v>
      </c>
    </row>
    <row r="111" spans="1:85">
      <c r="A111" s="185">
        <v>18</v>
      </c>
      <c r="B111" s="22">
        <f t="shared" ref="B111:AG111" si="54">B25-B$6</f>
        <v>0</v>
      </c>
      <c r="C111" s="22">
        <f t="shared" si="54"/>
        <v>0</v>
      </c>
      <c r="D111" s="22">
        <f t="shared" si="54"/>
        <v>-5.5264693253889507E-8</v>
      </c>
      <c r="E111" s="22">
        <f t="shared" si="54"/>
        <v>5.7175217088840469E-8</v>
      </c>
      <c r="F111" s="22">
        <f t="shared" si="54"/>
        <v>-5.9972664761097434E-8</v>
      </c>
      <c r="G111" s="22">
        <f t="shared" si="54"/>
        <v>6.3924414109549501E-8</v>
      </c>
      <c r="H111" s="22">
        <f t="shared" si="54"/>
        <v>-6.9084360216639602E-8</v>
      </c>
      <c r="I111" s="22">
        <f t="shared" si="54"/>
        <v>7.6386005565961764E-8</v>
      </c>
      <c r="J111" s="22">
        <f t="shared" si="54"/>
        <v>-8.5172468707359034E-8</v>
      </c>
      <c r="K111" s="22">
        <f t="shared" si="54"/>
        <v>9.9532943974150808E-8</v>
      </c>
      <c r="L111" s="22">
        <f t="shared" si="54"/>
        <v>-1.1349729455783343E-7</v>
      </c>
      <c r="M111" s="22">
        <f t="shared" si="54"/>
        <v>1.4826175757435695E-7</v>
      </c>
      <c r="N111" s="22">
        <f t="shared" si="54"/>
        <v>-1.6397286168147629E-7</v>
      </c>
      <c r="O111" s="22">
        <f t="shared" si="54"/>
        <v>2.8143013207971173E-7</v>
      </c>
      <c r="P111" s="22">
        <f t="shared" si="54"/>
        <v>-2.5117343911998404E-7</v>
      </c>
      <c r="Q111" s="22">
        <f t="shared" si="54"/>
        <v>8.4471308557186378E-7</v>
      </c>
      <c r="R111" s="22">
        <f t="shared" si="54"/>
        <v>-3.8529347528466796E-7</v>
      </c>
      <c r="S111" s="22">
        <f t="shared" si="54"/>
        <v>9.5768043571682684E-3</v>
      </c>
      <c r="T111" s="22">
        <f t="shared" si="54"/>
        <v>-1.915849060429126E-2</v>
      </c>
      <c r="U111" s="22">
        <f t="shared" si="54"/>
        <v>9.5773276473814992E-3</v>
      </c>
      <c r="V111" s="22">
        <f t="shared" si="54"/>
        <v>-5.4680264419490764E-7</v>
      </c>
      <c r="W111" s="22">
        <f t="shared" si="54"/>
        <v>-1.2366821217253687E-11</v>
      </c>
      <c r="X111" s="22">
        <f t="shared" si="54"/>
        <v>1.4255013544627135E-11</v>
      </c>
      <c r="Y111" s="22">
        <f t="shared" si="54"/>
        <v>-1.1179698029687487E-11</v>
      </c>
      <c r="Z111" s="22">
        <f t="shared" si="54"/>
        <v>1.9267940818245823E-11</v>
      </c>
      <c r="AA111" s="22">
        <f t="shared" si="54"/>
        <v>-1.4593436293009181E-12</v>
      </c>
      <c r="AB111" s="22">
        <f t="shared" si="54"/>
        <v>4.7091011433078253E-11</v>
      </c>
      <c r="AC111" s="22">
        <f t="shared" si="54"/>
        <v>6.0562258625511802E-11</v>
      </c>
      <c r="AD111" s="22">
        <f t="shared" si="54"/>
        <v>2.054796982559359E-10</v>
      </c>
      <c r="AE111" s="22">
        <f t="shared" si="54"/>
        <v>4.355784704329098E-10</v>
      </c>
      <c r="AF111" s="22">
        <f t="shared" si="54"/>
        <v>1.12983866129038E-9</v>
      </c>
      <c r="AG111" s="22">
        <f t="shared" si="54"/>
        <v>2.6627062898000618E-9</v>
      </c>
      <c r="AH111" s="22">
        <f t="shared" ref="AH111:BM111" si="55">AH25-AH$6</f>
        <v>6.5503159989279182E-9</v>
      </c>
      <c r="AI111" s="22">
        <f t="shared" si="55"/>
        <v>1.5712465632918604E-8</v>
      </c>
      <c r="AJ111" s="22">
        <f t="shared" si="55"/>
        <v>3.776555889843904E-8</v>
      </c>
      <c r="AK111" s="22">
        <f t="shared" si="55"/>
        <v>8.8472484753703266E-8</v>
      </c>
      <c r="AL111" s="22">
        <f t="shared" si="55"/>
        <v>1.9854881480634119E-7</v>
      </c>
      <c r="AM111" s="22">
        <f t="shared" si="55"/>
        <v>4.0301108182440326E-7</v>
      </c>
      <c r="AN111" s="22">
        <f t="shared" si="55"/>
        <v>6.7830527217464082E-7</v>
      </c>
      <c r="AO111" s="22">
        <f t="shared" si="55"/>
        <v>8.5921486348271941E-7</v>
      </c>
      <c r="AP111" s="22">
        <f t="shared" si="55"/>
        <v>8.3326329116164953E-7</v>
      </c>
      <c r="AQ111" s="22">
        <f t="shared" si="55"/>
        <v>7.7483981343930017E-7</v>
      </c>
      <c r="AR111" s="22">
        <f t="shared" si="55"/>
        <v>-4.0993868930384696E-12</v>
      </c>
      <c r="AS111" s="22">
        <f t="shared" si="55"/>
        <v>4.6555139504209607E-12</v>
      </c>
      <c r="AT111" s="22">
        <f t="shared" si="55"/>
        <v>-6.9883594709798736E-12</v>
      </c>
      <c r="AU111" s="22">
        <f t="shared" si="55"/>
        <v>1.1057824605825164E-11</v>
      </c>
      <c r="AV111" s="22">
        <f t="shared" si="55"/>
        <v>-1.2899471645195799E-11</v>
      </c>
      <c r="AW111" s="22">
        <f t="shared" si="55"/>
        <v>2.153157881685879E-11</v>
      </c>
      <c r="AX111" s="22">
        <f t="shared" si="55"/>
        <v>-1.6987586542256596E-11</v>
      </c>
      <c r="AY111" s="22">
        <f t="shared" si="55"/>
        <v>4.4555578099085037E-11</v>
      </c>
      <c r="AZ111" s="22">
        <f t="shared" si="55"/>
        <v>-4.1624323701483024E-12</v>
      </c>
      <c r="BA111" s="22">
        <f t="shared" si="55"/>
        <v>1.1873085672488607E-10</v>
      </c>
      <c r="BB111" s="22">
        <f t="shared" si="55"/>
        <v>9.9362549683959457E-11</v>
      </c>
      <c r="BC111" s="22">
        <f t="shared" si="55"/>
        <v>4.1443365609920271E-10</v>
      </c>
      <c r="BD111" s="22">
        <f t="shared" si="55"/>
        <v>6.2487325131251471E-10</v>
      </c>
      <c r="BE111" s="22">
        <f t="shared" si="55"/>
        <v>1.646219508219941E-9</v>
      </c>
      <c r="BF111" s="22">
        <f t="shared" si="55"/>
        <v>2.9217409008831606E-9</v>
      </c>
      <c r="BG111" s="22">
        <f t="shared" si="55"/>
        <v>6.6182971351634351E-9</v>
      </c>
      <c r="BH111" s="22">
        <f t="shared" si="55"/>
        <v>1.2116054641312637E-8</v>
      </c>
      <c r="BI111" s="22">
        <f t="shared" si="55"/>
        <v>2.8472875178650885E-8</v>
      </c>
      <c r="BJ111" s="22">
        <f t="shared" si="55"/>
        <v>2.2594509515295089E-7</v>
      </c>
      <c r="BK111" s="22">
        <f t="shared" si="55"/>
        <v>3.2897146298103671E-8</v>
      </c>
      <c r="BL111" s="22">
        <f t="shared" si="55"/>
        <v>2.3011722490745047E-8</v>
      </c>
      <c r="BM111" s="22">
        <f t="shared" si="55"/>
        <v>0</v>
      </c>
      <c r="BN111" s="22">
        <f t="shared" ref="BN111:CG111" si="56">BN25-BN$6</f>
        <v>0</v>
      </c>
      <c r="BO111" s="22">
        <f t="shared" si="56"/>
        <v>1.8633573637115994E-13</v>
      </c>
      <c r="BP111" s="22">
        <f t="shared" si="56"/>
        <v>6.7306888347821135E-13</v>
      </c>
      <c r="BQ111" s="22">
        <f t="shared" si="56"/>
        <v>1.2379298923974194E-12</v>
      </c>
      <c r="BR111" s="22">
        <f t="shared" si="56"/>
        <v>3.0841105913384547E-12</v>
      </c>
      <c r="BS111" s="22">
        <f t="shared" si="56"/>
        <v>6.6047423492313821E-12</v>
      </c>
      <c r="BT111" s="22">
        <f t="shared" si="56"/>
        <v>1.5081602345000795E-11</v>
      </c>
      <c r="BU111" s="22">
        <f t="shared" si="56"/>
        <v>3.3058798352543993E-11</v>
      </c>
      <c r="BV111" s="22">
        <f t="shared" si="56"/>
        <v>7.3128883756634248E-11</v>
      </c>
      <c r="BW111" s="22">
        <f t="shared" si="56"/>
        <v>1.5881051204528078E-10</v>
      </c>
      <c r="BX111" s="22">
        <f t="shared" si="56"/>
        <v>3.4224840594622137E-10</v>
      </c>
      <c r="BY111" s="22">
        <f t="shared" si="56"/>
        <v>7.2392692810037618E-10</v>
      </c>
      <c r="BZ111" s="22">
        <f t="shared" si="56"/>
        <v>1.4991324461552636E-9</v>
      </c>
      <c r="CA111" s="22">
        <f t="shared" si="56"/>
        <v>2.998243384961962E-9</v>
      </c>
      <c r="CB111" s="22">
        <f t="shared" si="56"/>
        <v>5.6806530823822341E-9</v>
      </c>
      <c r="CC111" s="22">
        <f t="shared" si="56"/>
        <v>9.8186580775276752E-9</v>
      </c>
      <c r="CD111" s="22">
        <f t="shared" si="56"/>
        <v>1.4655591214540734E-8</v>
      </c>
      <c r="CE111" s="22">
        <f t="shared" si="56"/>
        <v>1.7933566115655011E-8</v>
      </c>
      <c r="CF111" s="22">
        <f t="shared" si="56"/>
        <v>0</v>
      </c>
      <c r="CG111" s="22">
        <f t="shared" si="56"/>
        <v>0</v>
      </c>
    </row>
    <row r="112" spans="1:85">
      <c r="A112" s="185">
        <v>19</v>
      </c>
      <c r="B112" s="22">
        <f t="shared" ref="B112:AG112" si="57">B26-B$6</f>
        <v>0</v>
      </c>
      <c r="C112" s="22">
        <f t="shared" si="57"/>
        <v>0</v>
      </c>
      <c r="D112" s="22">
        <f t="shared" si="57"/>
        <v>5.3569163478437088E-8</v>
      </c>
      <c r="E112" s="22">
        <f t="shared" si="57"/>
        <v>-5.530783454113416E-8</v>
      </c>
      <c r="F112" s="22">
        <f t="shared" si="57"/>
        <v>5.7883026577000489E-8</v>
      </c>
      <c r="G112" s="22">
        <f t="shared" si="57"/>
        <v>-6.1401578939103272E-8</v>
      </c>
      <c r="H112" s="22">
        <f t="shared" si="57"/>
        <v>6.6184506214281351E-8</v>
      </c>
      <c r="I112" s="22">
        <f t="shared" si="57"/>
        <v>-7.2314542347282399E-8</v>
      </c>
      <c r="J112" s="22">
        <f t="shared" si="57"/>
        <v>8.0867544416760056E-8</v>
      </c>
      <c r="K112" s="22">
        <f t="shared" si="57"/>
        <v>-9.1140086876257068E-8</v>
      </c>
      <c r="L112" s="22">
        <f t="shared" si="57"/>
        <v>1.0777833737427732E-7</v>
      </c>
      <c r="M112" s="22">
        <f t="shared" si="57"/>
        <v>-1.2414515563965028E-7</v>
      </c>
      <c r="N112" s="22">
        <f t="shared" si="57"/>
        <v>1.6417036005937458E-7</v>
      </c>
      <c r="O112" s="22">
        <f t="shared" si="57"/>
        <v>-1.8324012851247535E-7</v>
      </c>
      <c r="P112" s="22">
        <f t="shared" si="57"/>
        <v>3.171272306098508E-7</v>
      </c>
      <c r="Q112" s="22">
        <f t="shared" si="57"/>
        <v>-2.8637067459677754E-7</v>
      </c>
      <c r="R112" s="22">
        <f t="shared" si="57"/>
        <v>9.4940083479565195E-7</v>
      </c>
      <c r="S112" s="22">
        <f t="shared" si="57"/>
        <v>-4.4611939420129621E-7</v>
      </c>
      <c r="T112" s="22">
        <f t="shared" si="57"/>
        <v>9.5772282955829749E-3</v>
      </c>
      <c r="U112" s="22">
        <f t="shared" si="57"/>
        <v>-1.9158342625126033E-2</v>
      </c>
      <c r="V112" s="22">
        <f t="shared" si="57"/>
        <v>1.9152988386811304E-2</v>
      </c>
      <c r="W112" s="22">
        <f t="shared" si="57"/>
        <v>1.3087369451776198E-11</v>
      </c>
      <c r="X112" s="22">
        <f t="shared" si="57"/>
        <v>-1.2328568911200086E-11</v>
      </c>
      <c r="Y112" s="22">
        <f t="shared" si="57"/>
        <v>1.4101909337102639E-11</v>
      </c>
      <c r="Z112" s="22">
        <f t="shared" si="57"/>
        <v>-1.0959085725289011E-11</v>
      </c>
      <c r="AA112" s="22">
        <f t="shared" si="57"/>
        <v>2.0066088410914149E-11</v>
      </c>
      <c r="AB112" s="22">
        <f t="shared" si="57"/>
        <v>-1.6365442597550579E-13</v>
      </c>
      <c r="AC112" s="22">
        <f t="shared" si="57"/>
        <v>5.1524666665460171E-11</v>
      </c>
      <c r="AD112" s="22">
        <f t="shared" si="57"/>
        <v>6.9419876215280434E-11</v>
      </c>
      <c r="AE112" s="22">
        <f t="shared" si="57"/>
        <v>2.297244852950871E-10</v>
      </c>
      <c r="AF112" s="22">
        <f t="shared" si="57"/>
        <v>4.9084653584095502E-10</v>
      </c>
      <c r="AG112" s="22">
        <f t="shared" si="57"/>
        <v>1.2690538744198154E-9</v>
      </c>
      <c r="AH112" s="22">
        <f t="shared" ref="AH112:BM112" si="58">AH26-AH$6</f>
        <v>2.9946100019337194E-9</v>
      </c>
      <c r="AI112" s="22">
        <f t="shared" si="58"/>
        <v>7.3653016956134665E-9</v>
      </c>
      <c r="AJ112" s="22">
        <f t="shared" si="58"/>
        <v>1.768023986902812E-8</v>
      </c>
      <c r="AK112" s="22">
        <f t="shared" si="58"/>
        <v>4.2553298418438954E-8</v>
      </c>
      <c r="AL112" s="22">
        <f t="shared" si="58"/>
        <v>1.000273549240632E-7</v>
      </c>
      <c r="AM112" s="22">
        <f t="shared" si="58"/>
        <v>2.2630147875224903E-7</v>
      </c>
      <c r="AN112" s="22">
        <f t="shared" si="58"/>
        <v>4.6827610794081058E-7</v>
      </c>
      <c r="AO112" s="22">
        <f t="shared" si="58"/>
        <v>8.243406918138409E-7</v>
      </c>
      <c r="AP112" s="22">
        <f t="shared" si="58"/>
        <v>1.1475637767805372E-6</v>
      </c>
      <c r="AQ112" s="22">
        <f t="shared" si="58"/>
        <v>1.2681040077819762E-6</v>
      </c>
      <c r="AR112" s="22">
        <f t="shared" si="58"/>
        <v>4.7891810011019623E-12</v>
      </c>
      <c r="AS112" s="22">
        <f t="shared" si="58"/>
        <v>-4.9916115484700471E-12</v>
      </c>
      <c r="AT112" s="22">
        <f t="shared" si="58"/>
        <v>7.8465610236762382E-12</v>
      </c>
      <c r="AU112" s="22">
        <f t="shared" si="58"/>
        <v>-1.0544911094180866E-11</v>
      </c>
      <c r="AV112" s="22">
        <f t="shared" si="58"/>
        <v>1.5121305659574142E-11</v>
      </c>
      <c r="AW112" s="22">
        <f t="shared" si="58"/>
        <v>-1.7129388553267203E-11</v>
      </c>
      <c r="AX112" s="22">
        <f t="shared" si="58"/>
        <v>2.6852489934441276E-11</v>
      </c>
      <c r="AY112" s="22">
        <f t="shared" si="58"/>
        <v>-2.1552069082565826E-11</v>
      </c>
      <c r="AZ112" s="22">
        <f t="shared" si="58"/>
        <v>5.2956177549361768E-11</v>
      </c>
      <c r="BA112" s="22">
        <f t="shared" si="58"/>
        <v>-6.6785884192611033E-12</v>
      </c>
      <c r="BB112" s="22">
        <f t="shared" si="58"/>
        <v>1.3788794944781806E-10</v>
      </c>
      <c r="BC112" s="22">
        <f t="shared" si="58"/>
        <v>1.1237619745715292E-10</v>
      </c>
      <c r="BD112" s="22">
        <f t="shared" si="58"/>
        <v>4.7833430486219914E-10</v>
      </c>
      <c r="BE112" s="22">
        <f t="shared" si="58"/>
        <v>7.1946887655855536E-10</v>
      </c>
      <c r="BF112" s="22">
        <f t="shared" si="58"/>
        <v>1.9047015126734049E-9</v>
      </c>
      <c r="BG112" s="22">
        <f t="shared" si="58"/>
        <v>3.3925293161340253E-9</v>
      </c>
      <c r="BH112" s="22">
        <f t="shared" si="58"/>
        <v>7.6965490239346343E-9</v>
      </c>
      <c r="BI112" s="22">
        <f t="shared" si="58"/>
        <v>1.4150931807383117E-8</v>
      </c>
      <c r="BJ112" s="22">
        <f t="shared" si="58"/>
        <v>3.2757099258661252E-8</v>
      </c>
      <c r="BK112" s="22">
        <f t="shared" si="58"/>
        <v>2.3195611316351717E-7</v>
      </c>
      <c r="BL112" s="22">
        <f t="shared" si="58"/>
        <v>5.2932718873138765E-8</v>
      </c>
      <c r="BM112" s="22">
        <f t="shared" si="58"/>
        <v>0</v>
      </c>
      <c r="BN112" s="22">
        <f t="shared" ref="BN112:CG112" si="59">BN26-BN$6</f>
        <v>0</v>
      </c>
      <c r="BO112" s="22">
        <f t="shared" si="59"/>
        <v>2.1098560258172639E-13</v>
      </c>
      <c r="BP112" s="22">
        <f t="shared" si="59"/>
        <v>2.1320258426622244E-13</v>
      </c>
      <c r="BQ112" s="22">
        <f t="shared" si="59"/>
        <v>7.5322251479273557E-13</v>
      </c>
      <c r="BR112" s="22">
        <f t="shared" si="59"/>
        <v>1.4187932559458127E-12</v>
      </c>
      <c r="BS112" s="22">
        <f t="shared" si="59"/>
        <v>3.5077727618323127E-12</v>
      </c>
      <c r="BT112" s="22">
        <f t="shared" si="59"/>
        <v>7.5491492232378839E-12</v>
      </c>
      <c r="BU112" s="22">
        <f t="shared" si="59"/>
        <v>1.722611336902577E-11</v>
      </c>
      <c r="BV112" s="22">
        <f t="shared" si="59"/>
        <v>3.7835709559209165E-11</v>
      </c>
      <c r="BW112" s="22">
        <f t="shared" si="59"/>
        <v>8.3788705195865303E-11</v>
      </c>
      <c r="BX112" s="22">
        <f t="shared" si="59"/>
        <v>1.8232101652491896E-10</v>
      </c>
      <c r="BY112" s="22">
        <f t="shared" si="59"/>
        <v>3.9378323935883558E-10</v>
      </c>
      <c r="BZ112" s="22">
        <f t="shared" si="59"/>
        <v>8.3552999358625071E-10</v>
      </c>
      <c r="CA112" s="22">
        <f t="shared" si="59"/>
        <v>1.7376852108012295E-9</v>
      </c>
      <c r="CB112" s="22">
        <f t="shared" si="59"/>
        <v>3.4987603508869983E-9</v>
      </c>
      <c r="CC112" s="22">
        <f t="shared" si="59"/>
        <v>6.7031882439192284E-9</v>
      </c>
      <c r="CD112" s="22">
        <f t="shared" si="59"/>
        <v>1.1824818964821418E-8</v>
      </c>
      <c r="CE112" s="22">
        <f t="shared" si="59"/>
        <v>1.8310179638497748E-8</v>
      </c>
      <c r="CF112" s="22">
        <f t="shared" si="59"/>
        <v>0</v>
      </c>
      <c r="CG112" s="22">
        <f t="shared" si="59"/>
        <v>0</v>
      </c>
    </row>
    <row r="113" spans="1:85">
      <c r="A113" s="185">
        <v>20</v>
      </c>
      <c r="B113" s="22">
        <f t="shared" ref="B113:AG113" si="60">B27-B$6</f>
        <v>0</v>
      </c>
      <c r="C113" s="22">
        <f t="shared" si="60"/>
        <v>0</v>
      </c>
      <c r="D113" s="22">
        <f t="shared" si="60"/>
        <v>-2.6492655119938823E-8</v>
      </c>
      <c r="E113" s="22">
        <f t="shared" si="60"/>
        <v>2.7338987636489154E-8</v>
      </c>
      <c r="F113" s="22">
        <f t="shared" si="60"/>
        <v>-2.8579160222085083E-8</v>
      </c>
      <c r="G113" s="22">
        <f t="shared" si="60"/>
        <v>3.0296975584824672E-8</v>
      </c>
      <c r="H113" s="22">
        <f t="shared" si="60"/>
        <v>-3.2560298552650131E-8</v>
      </c>
      <c r="I113" s="22">
        <f t="shared" si="60"/>
        <v>3.560498001294011E-8</v>
      </c>
      <c r="J113" s="22">
        <f t="shared" si="60"/>
        <v>-3.9445489920561489E-8</v>
      </c>
      <c r="K113" s="22">
        <f t="shared" si="60"/>
        <v>4.4917277297456878E-8</v>
      </c>
      <c r="L113" s="22">
        <f t="shared" si="60"/>
        <v>-5.1305316164255838E-8</v>
      </c>
      <c r="M113" s="22">
        <f t="shared" si="60"/>
        <v>6.2400666191768375E-8</v>
      </c>
      <c r="N113" s="22">
        <f t="shared" si="60"/>
        <v>-7.2309106525796473E-8</v>
      </c>
      <c r="O113" s="22">
        <f t="shared" si="60"/>
        <v>1.0106769538901089E-7</v>
      </c>
      <c r="P113" s="22">
        <f t="shared" si="60"/>
        <v>-1.1014648080034963E-7</v>
      </c>
      <c r="Q113" s="22">
        <f t="shared" si="60"/>
        <v>2.1470049060366483E-7</v>
      </c>
      <c r="R113" s="22">
        <f t="shared" si="60"/>
        <v>-1.749963926826057E-7</v>
      </c>
      <c r="S113" s="22">
        <f t="shared" si="60"/>
        <v>7.3061773293958209E-7</v>
      </c>
      <c r="T113" s="22">
        <f t="shared" si="60"/>
        <v>-2.6921213379005026E-7</v>
      </c>
      <c r="U113" s="22">
        <f t="shared" si="60"/>
        <v>9.5764596005499004E-3</v>
      </c>
      <c r="V113" s="22">
        <f t="shared" si="60"/>
        <v>-1.9157980913975858E-2</v>
      </c>
      <c r="W113" s="22">
        <f t="shared" si="60"/>
        <v>-6.1865867721148764E-12</v>
      </c>
      <c r="X113" s="22">
        <f t="shared" si="60"/>
        <v>6.5161758164311058E-12</v>
      </c>
      <c r="Y113" s="22">
        <f t="shared" si="60"/>
        <v>-6.0911657264093818E-12</v>
      </c>
      <c r="Z113" s="22">
        <f t="shared" si="60"/>
        <v>7.524824819696421E-12</v>
      </c>
      <c r="AA113" s="22">
        <f t="shared" si="60"/>
        <v>-4.8203409440106249E-12</v>
      </c>
      <c r="AB113" s="22">
        <f t="shared" si="60"/>
        <v>1.2456272403546054E-11</v>
      </c>
      <c r="AC113" s="22">
        <f t="shared" si="60"/>
        <v>4.6591091656719556E-12</v>
      </c>
      <c r="AD113" s="22">
        <f t="shared" si="60"/>
        <v>3.885175755578149E-11</v>
      </c>
      <c r="AE113" s="22">
        <f t="shared" si="60"/>
        <v>6.4471186163211664E-11</v>
      </c>
      <c r="AF113" s="22">
        <f t="shared" si="60"/>
        <v>1.8990566264417456E-10</v>
      </c>
      <c r="AG113" s="22">
        <f t="shared" si="60"/>
        <v>4.2430473212837051E-10</v>
      </c>
      <c r="AH113" s="22">
        <f t="shared" ref="AH113:BM113" si="61">AH27-AH$6</f>
        <v>1.0737749450844499E-9</v>
      </c>
      <c r="AI113" s="22">
        <f t="shared" si="61"/>
        <v>2.5575768183172988E-9</v>
      </c>
      <c r="AJ113" s="22">
        <f t="shared" si="61"/>
        <v>6.2601204850784209E-9</v>
      </c>
      <c r="AK113" s="22">
        <f t="shared" si="61"/>
        <v>1.5046924273655836E-8</v>
      </c>
      <c r="AL113" s="22">
        <f t="shared" si="61"/>
        <v>3.611023714291747E-8</v>
      </c>
      <c r="AM113" s="22">
        <f t="shared" si="61"/>
        <v>8.4547602846728739E-8</v>
      </c>
      <c r="AN113" s="22">
        <f t="shared" si="61"/>
        <v>1.8920671029757349E-7</v>
      </c>
      <c r="AO113" s="22">
        <f t="shared" si="61"/>
        <v>3.8165565690154223E-7</v>
      </c>
      <c r="AP113" s="22">
        <f t="shared" si="61"/>
        <v>6.3137792749604164E-7</v>
      </c>
      <c r="AQ113" s="22">
        <f t="shared" si="61"/>
        <v>7.6112326615359303E-7</v>
      </c>
      <c r="AR113" s="22">
        <f t="shared" si="61"/>
        <v>-2.4529343332457647E-12</v>
      </c>
      <c r="AS113" s="22">
        <f t="shared" si="61"/>
        <v>2.6525145368193077E-12</v>
      </c>
      <c r="AT113" s="22">
        <f t="shared" si="61"/>
        <v>-3.8951601445430962E-12</v>
      </c>
      <c r="AU113" s="22">
        <f t="shared" si="61"/>
        <v>5.5969612574284381E-12</v>
      </c>
      <c r="AV113" s="22">
        <f t="shared" si="61"/>
        <v>-7.0347741287145283E-12</v>
      </c>
      <c r="AW113" s="22">
        <f t="shared" si="61"/>
        <v>9.8892075795907908E-12</v>
      </c>
      <c r="AX113" s="22">
        <f t="shared" si="61"/>
        <v>-1.0462479896726777E-11</v>
      </c>
      <c r="AY113" s="22">
        <f t="shared" si="61"/>
        <v>1.7319308058086108E-11</v>
      </c>
      <c r="AZ113" s="22">
        <f t="shared" si="61"/>
        <v>-1.1499192751978325E-11</v>
      </c>
      <c r="BA113" s="22">
        <f t="shared" si="61"/>
        <v>3.5966063121977386E-11</v>
      </c>
      <c r="BB113" s="22">
        <f t="shared" si="61"/>
        <v>4.2733496557719516E-12</v>
      </c>
      <c r="BC113" s="22">
        <f t="shared" si="61"/>
        <v>1.0199714419184688E-10</v>
      </c>
      <c r="BD113" s="22">
        <f t="shared" si="61"/>
        <v>1.0701990738780842E-10</v>
      </c>
      <c r="BE113" s="22">
        <f t="shared" si="61"/>
        <v>3.7503906203479806E-10</v>
      </c>
      <c r="BF113" s="22">
        <f t="shared" si="61"/>
        <v>6.0893065538373571E-10</v>
      </c>
      <c r="BG113" s="22">
        <f t="shared" si="61"/>
        <v>1.5218493702116978E-9</v>
      </c>
      <c r="BH113" s="22">
        <f t="shared" si="61"/>
        <v>2.769073085844397E-9</v>
      </c>
      <c r="BI113" s="22">
        <f t="shared" si="61"/>
        <v>6.1375652932220892E-9</v>
      </c>
      <c r="BJ113" s="22">
        <f t="shared" si="61"/>
        <v>1.1320744405826267E-8</v>
      </c>
      <c r="BK113" s="22">
        <f t="shared" si="61"/>
        <v>2.6431567483978664E-8</v>
      </c>
      <c r="BL113" s="22">
        <f t="shared" si="61"/>
        <v>2.1961713405610162E-7</v>
      </c>
      <c r="BM113" s="22">
        <f t="shared" si="61"/>
        <v>0</v>
      </c>
      <c r="BN113" s="22">
        <f t="shared" ref="BN113:CG113" si="62">BN27-BN$6</f>
        <v>0</v>
      </c>
      <c r="BO113" s="22">
        <f t="shared" si="62"/>
        <v>9.9462750657712019E-15</v>
      </c>
      <c r="BP113" s="22">
        <f t="shared" si="62"/>
        <v>1.48521655941831E-13</v>
      </c>
      <c r="BQ113" s="22">
        <f t="shared" si="62"/>
        <v>2.0256754181829256E-13</v>
      </c>
      <c r="BR113" s="22">
        <f t="shared" si="62"/>
        <v>6.0188579482564879E-13</v>
      </c>
      <c r="BS113" s="22">
        <f t="shared" si="62"/>
        <v>1.2108246309857262E-12</v>
      </c>
      <c r="BT113" s="22">
        <f t="shared" si="62"/>
        <v>2.8925490932460224E-12</v>
      </c>
      <c r="BU113" s="22">
        <f t="shared" si="62"/>
        <v>6.30918423042315E-12</v>
      </c>
      <c r="BV113" s="22">
        <f t="shared" si="62"/>
        <v>1.4266892546437667E-11</v>
      </c>
      <c r="BW113" s="22">
        <f t="shared" si="62"/>
        <v>3.1378066538782497E-11</v>
      </c>
      <c r="BX113" s="22">
        <f t="shared" si="62"/>
        <v>6.9190359134822636E-11</v>
      </c>
      <c r="BY113" s="22">
        <f t="shared" si="62"/>
        <v>1.502080280382975E-10</v>
      </c>
      <c r="BZ113" s="22">
        <f t="shared" si="62"/>
        <v>3.2298053691782948E-10</v>
      </c>
      <c r="CA113" s="22">
        <f t="shared" si="62"/>
        <v>6.817884124201875E-10</v>
      </c>
      <c r="CB113" s="22">
        <f t="shared" si="62"/>
        <v>1.4071207139239356E-9</v>
      </c>
      <c r="CC113" s="22">
        <f t="shared" si="62"/>
        <v>2.8005909710436742E-9</v>
      </c>
      <c r="CD113" s="22">
        <f t="shared" si="62"/>
        <v>5.2621843394368236E-9</v>
      </c>
      <c r="CE113" s="22">
        <f t="shared" si="62"/>
        <v>8.9494711453784063E-9</v>
      </c>
      <c r="CF113" s="22">
        <f t="shared" si="62"/>
        <v>0</v>
      </c>
      <c r="CG113" s="22">
        <f t="shared" si="62"/>
        <v>0</v>
      </c>
    </row>
    <row r="114" spans="1:85">
      <c r="A114" s="185">
        <v>0</v>
      </c>
      <c r="B114" s="22">
        <f t="shared" ref="B114:AG114" si="63">B28-B$6</f>
        <v>0</v>
      </c>
      <c r="C114" s="22">
        <f t="shared" si="63"/>
        <v>0</v>
      </c>
      <c r="D114" s="22">
        <f t="shared" si="63"/>
        <v>3.5346585482682623E-7</v>
      </c>
      <c r="E114" s="22">
        <f t="shared" si="63"/>
        <v>1.7521654550903357E-7</v>
      </c>
      <c r="F114" s="22">
        <f t="shared" si="63"/>
        <v>7.829781690743685E-8</v>
      </c>
      <c r="G114" s="22">
        <f t="shared" si="63"/>
        <v>3.3442908269319817E-8</v>
      </c>
      <c r="H114" s="22">
        <f t="shared" si="63"/>
        <v>1.3936732585892513E-8</v>
      </c>
      <c r="I114" s="22">
        <f t="shared" si="63"/>
        <v>5.7988636358166168E-9</v>
      </c>
      <c r="J114" s="22">
        <f t="shared" si="63"/>
        <v>2.3694189412865323E-9</v>
      </c>
      <c r="K114" s="22">
        <f t="shared" si="63"/>
        <v>9.9491336751334717E-10</v>
      </c>
      <c r="L114" s="22">
        <f t="shared" si="63"/>
        <v>3.9319357975784927E-10</v>
      </c>
      <c r="M114" s="22">
        <f t="shared" si="63"/>
        <v>1.7600935143663725E-10</v>
      </c>
      <c r="N114" s="22">
        <f t="shared" si="63"/>
        <v>5.9759426141893089E-11</v>
      </c>
      <c r="O114" s="22">
        <f t="shared" si="63"/>
        <v>3.6020239781270574E-11</v>
      </c>
      <c r="P114" s="22">
        <f t="shared" si="63"/>
        <v>4.3185303525209145E-12</v>
      </c>
      <c r="Q114" s="22">
        <f t="shared" si="63"/>
        <v>1.1552434881514874E-11</v>
      </c>
      <c r="R114" s="22">
        <f t="shared" si="63"/>
        <v>-4.4718017486790893E-12</v>
      </c>
      <c r="S114" s="22">
        <f t="shared" si="63"/>
        <v>6.9811449559430616E-12</v>
      </c>
      <c r="T114" s="22">
        <f t="shared" si="63"/>
        <v>-5.6523376643525126E-12</v>
      </c>
      <c r="U114" s="22">
        <f t="shared" si="63"/>
        <v>6.048866363849402E-12</v>
      </c>
      <c r="V114" s="22">
        <f t="shared" si="63"/>
        <v>-5.7432291954433341E-12</v>
      </c>
      <c r="W114" s="22">
        <f t="shared" si="63"/>
        <v>-2.0950627860752427E-5</v>
      </c>
      <c r="X114" s="22">
        <f t="shared" si="63"/>
        <v>7.4991966874389364E-6</v>
      </c>
      <c r="Y114" s="22">
        <f t="shared" si="63"/>
        <v>-2.4990847094691079E-7</v>
      </c>
      <c r="Z114" s="22">
        <f t="shared" si="63"/>
        <v>6.7838778569887904E-7</v>
      </c>
      <c r="AA114" s="22">
        <f t="shared" si="63"/>
        <v>-1.6250387158848238E-7</v>
      </c>
      <c r="AB114" s="22">
        <f t="shared" si="63"/>
        <v>1.9940648148105611E-7</v>
      </c>
      <c r="AC114" s="22">
        <f t="shared" si="63"/>
        <v>-1.0231030348789909E-7</v>
      </c>
      <c r="AD114" s="22">
        <f t="shared" si="63"/>
        <v>9.3891271454458435E-8</v>
      </c>
      <c r="AE114" s="22">
        <f t="shared" si="63"/>
        <v>-6.7182490493141076E-8</v>
      </c>
      <c r="AF114" s="22">
        <f t="shared" si="63"/>
        <v>5.7984924317704762E-8</v>
      </c>
      <c r="AG114" s="22">
        <f t="shared" si="63"/>
        <v>-4.7680986797502951E-8</v>
      </c>
      <c r="AH114" s="22">
        <f t="shared" ref="AH114:BM114" si="64">AH28-AH$6</f>
        <v>4.1750196329374197E-8</v>
      </c>
      <c r="AI114" s="22">
        <f t="shared" si="64"/>
        <v>-3.6669161112193588E-8</v>
      </c>
      <c r="AJ114" s="22">
        <f t="shared" si="64"/>
        <v>3.3103436617777043E-8</v>
      </c>
      <c r="AK114" s="22">
        <f t="shared" si="64"/>
        <v>-3.0276362301067236E-8</v>
      </c>
      <c r="AL114" s="22">
        <f t="shared" si="64"/>
        <v>2.8174933484387247E-8</v>
      </c>
      <c r="AM114" s="22">
        <f t="shared" si="64"/>
        <v>-2.6579603152460537E-8</v>
      </c>
      <c r="AN114" s="22">
        <f t="shared" si="64"/>
        <v>2.542741455738741E-8</v>
      </c>
      <c r="AO114" s="22">
        <f t="shared" si="64"/>
        <v>-2.4638819636405968E-8</v>
      </c>
      <c r="AP114" s="22">
        <f t="shared" si="64"/>
        <v>2.4175345371196463E-8</v>
      </c>
      <c r="AQ114" s="22">
        <f t="shared" si="64"/>
        <v>-2.4024928391265597E-8</v>
      </c>
      <c r="AR114" s="22">
        <f t="shared" si="64"/>
        <v>1.3268498657750111E-8</v>
      </c>
      <c r="AS114" s="22">
        <f t="shared" si="64"/>
        <v>1.1605491159551081E-8</v>
      </c>
      <c r="AT114" s="22">
        <f t="shared" si="64"/>
        <v>8.0503898258049293E-9</v>
      </c>
      <c r="AU114" s="22">
        <f t="shared" si="64"/>
        <v>4.751666577125205E-9</v>
      </c>
      <c r="AV114" s="22">
        <f t="shared" si="64"/>
        <v>2.5409346794424178E-9</v>
      </c>
      <c r="AW114" s="22">
        <f t="shared" si="64"/>
        <v>1.281833032445545E-9</v>
      </c>
      <c r="AX114" s="22">
        <f t="shared" si="64"/>
        <v>6.2321745672470278E-10</v>
      </c>
      <c r="AY114" s="22">
        <f t="shared" si="64"/>
        <v>2.9602953297400592E-10</v>
      </c>
      <c r="AZ114" s="22">
        <f t="shared" si="64"/>
        <v>1.3799745510898939E-10</v>
      </c>
      <c r="BA114" s="22">
        <f t="shared" si="64"/>
        <v>6.3675370201525376E-11</v>
      </c>
      <c r="BB114" s="22">
        <f t="shared" si="64"/>
        <v>2.8928684824347842E-11</v>
      </c>
      <c r="BC114" s="22">
        <f t="shared" si="64"/>
        <v>1.3165183836011938E-11</v>
      </c>
      <c r="BD114" s="22">
        <f t="shared" si="64"/>
        <v>5.8323400193335383E-12</v>
      </c>
      <c r="BE114" s="22">
        <f t="shared" si="64"/>
        <v>2.6733368987339736E-12</v>
      </c>
      <c r="BF114" s="22">
        <f t="shared" si="64"/>
        <v>1.1222354409011438E-12</v>
      </c>
      <c r="BG114" s="22">
        <f t="shared" si="64"/>
        <v>5.564221738257099E-13</v>
      </c>
      <c r="BH114" s="22">
        <f t="shared" si="64"/>
        <v>1.8848737708707184E-13</v>
      </c>
      <c r="BI114" s="22">
        <f t="shared" si="64"/>
        <v>1.3734464581534756E-13</v>
      </c>
      <c r="BJ114" s="22">
        <f t="shared" si="64"/>
        <v>9.185438732328341E-15</v>
      </c>
      <c r="BK114" s="22">
        <f t="shared" si="64"/>
        <v>5.7851543922102927E-14</v>
      </c>
      <c r="BL114" s="22">
        <f t="shared" si="64"/>
        <v>-1.8471689631972994E-14</v>
      </c>
      <c r="BM114" s="22">
        <f t="shared" si="64"/>
        <v>0</v>
      </c>
      <c r="BN114" s="22">
        <f t="shared" ref="BN114:CG114" si="65">BN28-BN$6</f>
        <v>0</v>
      </c>
      <c r="BO114" s="22">
        <f t="shared" si="65"/>
        <v>1.0473110556557628E-8</v>
      </c>
      <c r="BP114" s="22">
        <f t="shared" si="65"/>
        <v>5.8557792969850131E-9</v>
      </c>
      <c r="BQ114" s="22">
        <f t="shared" si="65"/>
        <v>2.5261914005608321E-9</v>
      </c>
      <c r="BR114" s="22">
        <f t="shared" si="65"/>
        <v>1.4796429316481066E-9</v>
      </c>
      <c r="BS114" s="22">
        <f t="shared" si="65"/>
        <v>5.2723166517881776E-10</v>
      </c>
      <c r="BT114" s="22">
        <f t="shared" si="65"/>
        <v>3.8828713910694912E-10</v>
      </c>
      <c r="BU114" s="22">
        <f t="shared" si="65"/>
        <v>6.7724073110407123E-11</v>
      </c>
      <c r="BV114" s="22">
        <f t="shared" si="65"/>
        <v>1.2512615789042538E-10</v>
      </c>
      <c r="BW114" s="22">
        <f t="shared" si="65"/>
        <v>-2.3409057166360437E-11</v>
      </c>
      <c r="BX114" s="22">
        <f t="shared" si="65"/>
        <v>5.9602482466155829E-11</v>
      </c>
      <c r="BY114" s="22">
        <f t="shared" si="65"/>
        <v>-3.5551189782708414E-11</v>
      </c>
      <c r="BZ114" s="22">
        <f t="shared" si="65"/>
        <v>4.0212921138768371E-11</v>
      </c>
      <c r="CA114" s="22">
        <f t="shared" si="65"/>
        <v>-3.3170778273610742E-11</v>
      </c>
      <c r="CB114" s="22">
        <f t="shared" si="65"/>
        <v>3.2185088308444925E-11</v>
      </c>
      <c r="CC114" s="22">
        <f t="shared" si="65"/>
        <v>-2.9044975953380735E-11</v>
      </c>
      <c r="CD114" s="22">
        <f t="shared" si="65"/>
        <v>2.7189794436279104E-11</v>
      </c>
      <c r="CE114" s="22">
        <f t="shared" si="65"/>
        <v>-2.4389426138314238E-11</v>
      </c>
      <c r="CF114" s="22">
        <f t="shared" si="65"/>
        <v>0</v>
      </c>
      <c r="CG114" s="22">
        <f t="shared" si="65"/>
        <v>0</v>
      </c>
    </row>
    <row r="115" spans="1:85">
      <c r="A115" s="185">
        <v>1</v>
      </c>
      <c r="B115" s="22">
        <f t="shared" ref="B115:AG115" si="66">B29-B$6</f>
        <v>0</v>
      </c>
      <c r="C115" s="22">
        <f t="shared" si="66"/>
        <v>0</v>
      </c>
      <c r="D115" s="22">
        <f t="shared" si="66"/>
        <v>7.7943571448997072E-7</v>
      </c>
      <c r="E115" s="22">
        <f t="shared" si="66"/>
        <v>4.4273275383335901E-7</v>
      </c>
      <c r="F115" s="22">
        <f t="shared" si="66"/>
        <v>2.1396310947680151E-7</v>
      </c>
      <c r="G115" s="22">
        <f t="shared" si="66"/>
        <v>9.4579366279994172E-8</v>
      </c>
      <c r="H115" s="22">
        <f t="shared" si="66"/>
        <v>4.0239344778333967E-8</v>
      </c>
      <c r="I115" s="22">
        <f t="shared" si="66"/>
        <v>1.6720600831007467E-8</v>
      </c>
      <c r="J115" s="22">
        <f t="shared" si="66"/>
        <v>6.9663977562556538E-9</v>
      </c>
      <c r="K115" s="22">
        <f t="shared" si="66"/>
        <v>2.8327817284843428E-9</v>
      </c>
      <c r="L115" s="22">
        <f t="shared" si="66"/>
        <v>1.2006474821095562E-9</v>
      </c>
      <c r="M115" s="22">
        <f t="shared" si="66"/>
        <v>4.6444656305183734E-10</v>
      </c>
      <c r="N115" s="22">
        <f t="shared" si="66"/>
        <v>2.1740548554294401E-10</v>
      </c>
      <c r="O115" s="22">
        <f t="shared" si="66"/>
        <v>6.5701965608450335E-11</v>
      </c>
      <c r="P115" s="22">
        <f t="shared" si="66"/>
        <v>4.8777300351332846E-11</v>
      </c>
      <c r="Q115" s="22">
        <f t="shared" si="66"/>
        <v>-1.5734930245152497E-13</v>
      </c>
      <c r="R115" s="22">
        <f t="shared" si="66"/>
        <v>1.9002608167223239E-11</v>
      </c>
      <c r="S115" s="22">
        <f t="shared" si="66"/>
        <v>-1.0380476732973023E-11</v>
      </c>
      <c r="T115" s="22">
        <f t="shared" si="66"/>
        <v>1.3359701674331382E-11</v>
      </c>
      <c r="U115" s="22">
        <f t="shared" si="66"/>
        <v>-1.168388249919803E-11</v>
      </c>
      <c r="V115" s="22">
        <f t="shared" si="66"/>
        <v>1.2403775970476049E-11</v>
      </c>
      <c r="W115" s="22">
        <f t="shared" si="66"/>
        <v>1.5376933555450931E-5</v>
      </c>
      <c r="X115" s="22">
        <f t="shared" si="66"/>
        <v>-2.2158810176288674E-5</v>
      </c>
      <c r="Y115" s="22">
        <f t="shared" si="66"/>
        <v>8.3873722207613369E-6</v>
      </c>
      <c r="Z115" s="22">
        <f t="shared" si="66"/>
        <v>-4.2287823519140672E-7</v>
      </c>
      <c r="AA115" s="22">
        <f t="shared" si="66"/>
        <v>9.0010658719964729E-7</v>
      </c>
      <c r="AB115" s="22">
        <f t="shared" si="66"/>
        <v>-2.7152825966425423E-7</v>
      </c>
      <c r="AC115" s="22">
        <f t="shared" si="66"/>
        <v>3.0073754503139069E-7</v>
      </c>
      <c r="AD115" s="22">
        <f t="shared" si="66"/>
        <v>-1.7378816900179624E-7</v>
      </c>
      <c r="AE115" s="22">
        <f t="shared" si="66"/>
        <v>1.5572487998694054E-7</v>
      </c>
      <c r="AF115" s="22">
        <f t="shared" si="66"/>
        <v>-1.1777334888055157E-7</v>
      </c>
      <c r="AG115" s="22">
        <f t="shared" si="66"/>
        <v>1.0226128854266693E-7</v>
      </c>
      <c r="AH115" s="22">
        <f t="shared" ref="AH115:BM115" si="67">AH29-AH$6</f>
        <v>-8.6486466110453276E-8</v>
      </c>
      <c r="AI115" s="22">
        <f t="shared" si="67"/>
        <v>7.6749116255492578E-8</v>
      </c>
      <c r="AJ115" s="22">
        <f t="shared" si="67"/>
        <v>-6.864081635265148E-8</v>
      </c>
      <c r="AK115" s="22">
        <f t="shared" si="67"/>
        <v>6.2829943172518528E-8</v>
      </c>
      <c r="AL115" s="22">
        <f t="shared" si="67"/>
        <v>-5.8295884094236052E-8</v>
      </c>
      <c r="AM115" s="22">
        <f t="shared" si="67"/>
        <v>5.4959799110256448E-8</v>
      </c>
      <c r="AN115" s="22">
        <f t="shared" si="67"/>
        <v>-5.2517160773390544E-8</v>
      </c>
      <c r="AO115" s="22">
        <f t="shared" si="67"/>
        <v>5.0863251962619918E-8</v>
      </c>
      <c r="AP115" s="22">
        <f t="shared" si="67"/>
        <v>-4.9886500087041835E-8</v>
      </c>
      <c r="AQ115" s="22">
        <f t="shared" si="67"/>
        <v>4.9571752681805978E-8</v>
      </c>
      <c r="AR115" s="22">
        <f t="shared" si="67"/>
        <v>2.3758206192291619E-8</v>
      </c>
      <c r="AS115" s="22">
        <f t="shared" si="67"/>
        <v>2.1814083894302358E-8</v>
      </c>
      <c r="AT115" s="22">
        <f t="shared" si="67"/>
        <v>1.6769588157925691E-8</v>
      </c>
      <c r="AU115" s="22">
        <f t="shared" si="67"/>
        <v>1.0862239670695195E-8</v>
      </c>
      <c r="AV115" s="22">
        <f t="shared" si="67"/>
        <v>6.1884976271492609E-9</v>
      </c>
      <c r="AW115" s="22">
        <f t="shared" si="67"/>
        <v>3.2453728488414417E-9</v>
      </c>
      <c r="AX115" s="22">
        <f t="shared" si="67"/>
        <v>1.6182489145815298E-9</v>
      </c>
      <c r="AY115" s="22">
        <f t="shared" si="67"/>
        <v>7.8063392113351135E-10</v>
      </c>
      <c r="AZ115" s="22">
        <f t="shared" si="67"/>
        <v>3.6884905279217848E-10</v>
      </c>
      <c r="BA115" s="22">
        <f t="shared" si="67"/>
        <v>1.7115646314278465E-10</v>
      </c>
      <c r="BB115" s="22">
        <f t="shared" si="67"/>
        <v>7.8781188400677861E-11</v>
      </c>
      <c r="BC115" s="22">
        <f t="shared" si="67"/>
        <v>3.563697091669483E-11</v>
      </c>
      <c r="BD115" s="22">
        <f t="shared" si="67"/>
        <v>1.6236009308919289E-11</v>
      </c>
      <c r="BE115" s="22">
        <f t="shared" si="67"/>
        <v>7.1291762996635944E-12</v>
      </c>
      <c r="BF115" s="22">
        <f t="shared" si="67"/>
        <v>3.3101869498491227E-12</v>
      </c>
      <c r="BG115" s="22">
        <f t="shared" si="67"/>
        <v>1.3437370621316013E-12</v>
      </c>
      <c r="BH115" s="22">
        <f t="shared" si="67"/>
        <v>7.1075243740091783E-13</v>
      </c>
      <c r="BI115" s="22">
        <f t="shared" si="67"/>
        <v>2.0290556175083917E-13</v>
      </c>
      <c r="BJ115" s="22">
        <f t="shared" si="67"/>
        <v>1.9973288803854915E-13</v>
      </c>
      <c r="BK115" s="22">
        <f t="shared" si="67"/>
        <v>-9.1656672892735311E-15</v>
      </c>
      <c r="BL115" s="22">
        <f t="shared" si="67"/>
        <v>1.1823805416743063E-13</v>
      </c>
      <c r="BM115" s="22">
        <f t="shared" si="67"/>
        <v>0</v>
      </c>
      <c r="BN115" s="22">
        <f t="shared" ref="BN115:CG115" si="68">BN29-BN$6</f>
        <v>0</v>
      </c>
      <c r="BO115" s="22">
        <f t="shared" si="68"/>
        <v>3.2157069378838345E-8</v>
      </c>
      <c r="BP115" s="22">
        <f t="shared" si="68"/>
        <v>1.3328269623422915E-8</v>
      </c>
      <c r="BQ115" s="22">
        <f t="shared" si="68"/>
        <v>7.532343756840076E-9</v>
      </c>
      <c r="BR115" s="22">
        <f t="shared" si="68"/>
        <v>3.1333624962123569E-9</v>
      </c>
      <c r="BS115" s="22">
        <f t="shared" si="68"/>
        <v>1.9132233273961677E-9</v>
      </c>
      <c r="BT115" s="22">
        <f t="shared" si="68"/>
        <v>6.1253535688662622E-10</v>
      </c>
      <c r="BU115" s="22">
        <f t="shared" si="68"/>
        <v>5.2398480280216404E-10</v>
      </c>
      <c r="BV115" s="22">
        <f t="shared" si="68"/>
        <v>4.7566851680155923E-11</v>
      </c>
      <c r="BW115" s="22">
        <f t="shared" si="68"/>
        <v>1.87369267819366E-10</v>
      </c>
      <c r="BX115" s="22">
        <f t="shared" si="68"/>
        <v>-5.8675895226077625E-11</v>
      </c>
      <c r="BY115" s="22">
        <f t="shared" si="68"/>
        <v>1.0064227905988194E-10</v>
      </c>
      <c r="BZ115" s="22">
        <f t="shared" si="68"/>
        <v>-6.8966562609958733E-11</v>
      </c>
      <c r="CA115" s="22">
        <f t="shared" si="68"/>
        <v>7.2783454882378656E-11</v>
      </c>
      <c r="CB115" s="22">
        <f t="shared" si="68"/>
        <v>-6.2568748138422728E-11</v>
      </c>
      <c r="CC115" s="22">
        <f t="shared" si="68"/>
        <v>5.9700377447343116E-11</v>
      </c>
      <c r="CD115" s="22">
        <f t="shared" si="68"/>
        <v>-5.4284444117565163E-11</v>
      </c>
      <c r="CE115" s="22">
        <f t="shared" si="68"/>
        <v>4.9222160252321176E-11</v>
      </c>
      <c r="CF115" s="22">
        <f t="shared" si="68"/>
        <v>0</v>
      </c>
      <c r="CG115" s="22">
        <f t="shared" si="68"/>
        <v>0</v>
      </c>
    </row>
    <row r="116" spans="1:85">
      <c r="A116" s="185">
        <v>2</v>
      </c>
      <c r="B116" s="22">
        <f t="shared" ref="B116:AG116" si="69">B30-B$6</f>
        <v>0</v>
      </c>
      <c r="C116" s="22">
        <f t="shared" si="69"/>
        <v>0</v>
      </c>
      <c r="D116" s="22">
        <f t="shared" si="69"/>
        <v>9.1247311929777163E-7</v>
      </c>
      <c r="E116" s="22">
        <f t="shared" si="69"/>
        <v>7.2030298629174964E-7</v>
      </c>
      <c r="F116" s="22">
        <f t="shared" si="69"/>
        <v>4.2797898322888404E-7</v>
      </c>
      <c r="G116" s="22">
        <f t="shared" si="69"/>
        <v>2.1086322699756952E-7</v>
      </c>
      <c r="H116" s="22">
        <f t="shared" si="69"/>
        <v>9.3968484641263121E-8</v>
      </c>
      <c r="I116" s="22">
        <f t="shared" si="69"/>
        <v>4.0115867329395768E-8</v>
      </c>
      <c r="J116" s="22">
        <f t="shared" si="69"/>
        <v>1.6692335210968828E-8</v>
      </c>
      <c r="K116" s="22">
        <f t="shared" si="69"/>
        <v>6.9597080638748111E-9</v>
      </c>
      <c r="L116" s="22">
        <f t="shared" si="69"/>
        <v>2.8295006976113249E-9</v>
      </c>
      <c r="M116" s="22">
        <f t="shared" si="69"/>
        <v>1.2007833393265526E-9</v>
      </c>
      <c r="N116" s="22">
        <f t="shared" si="69"/>
        <v>4.6298813351042343E-10</v>
      </c>
      <c r="O116" s="22">
        <f t="shared" si="69"/>
        <v>2.1844502686312907E-10</v>
      </c>
      <c r="P116" s="22">
        <f t="shared" si="69"/>
        <v>6.438854355226317E-11</v>
      </c>
      <c r="Q116" s="22">
        <f t="shared" si="69"/>
        <v>5.0077938849060711E-11</v>
      </c>
      <c r="R116" s="22">
        <f t="shared" si="69"/>
        <v>-1.5541703344336974E-12</v>
      </c>
      <c r="S116" s="22">
        <f t="shared" si="69"/>
        <v>2.0497215163440738E-11</v>
      </c>
      <c r="T116" s="22">
        <f t="shared" si="69"/>
        <v>-1.1895904092107433E-11</v>
      </c>
      <c r="U116" s="22">
        <f t="shared" si="69"/>
        <v>1.517351488325349E-11</v>
      </c>
      <c r="V116" s="22">
        <f t="shared" si="69"/>
        <v>-1.3164313992467414E-11</v>
      </c>
      <c r="W116" s="22">
        <f t="shared" si="69"/>
        <v>-5.8183007737129332E-7</v>
      </c>
      <c r="X116" s="22">
        <f t="shared" si="69"/>
        <v>9.522742651506929E-6</v>
      </c>
      <c r="Y116" s="22">
        <f t="shared" si="69"/>
        <v>-2.3099589292667025E-5</v>
      </c>
      <c r="Z116" s="22">
        <f t="shared" si="69"/>
        <v>8.970921373375357E-6</v>
      </c>
      <c r="AA116" s="22">
        <f t="shared" si="69"/>
        <v>-4.1025400984351442E-7</v>
      </c>
      <c r="AB116" s="22">
        <f t="shared" si="69"/>
        <v>8.9960570289703539E-7</v>
      </c>
      <c r="AC116" s="22">
        <f t="shared" si="69"/>
        <v>-2.6751803941709118E-7</v>
      </c>
      <c r="AD116" s="22">
        <f t="shared" si="69"/>
        <v>2.9979324509212842E-7</v>
      </c>
      <c r="AE116" s="22">
        <f t="shared" si="69"/>
        <v>-1.7469014004135767E-7</v>
      </c>
      <c r="AF116" s="22">
        <f t="shared" si="69"/>
        <v>1.5797657537448667E-7</v>
      </c>
      <c r="AG116" s="22">
        <f t="shared" si="69"/>
        <v>-1.2094927366658305E-7</v>
      </c>
      <c r="AH116" s="22">
        <f t="shared" ref="AH116:BM116" si="70">AH30-AH$6</f>
        <v>1.0608370743244251E-7</v>
      </c>
      <c r="AI116" s="22">
        <f t="shared" si="70"/>
        <v>-9.0790098071770709E-8</v>
      </c>
      <c r="AJ116" s="22">
        <f t="shared" si="70"/>
        <v>8.1435243919223682E-8</v>
      </c>
      <c r="AK116" s="22">
        <f t="shared" si="70"/>
        <v>-7.3659873334234385E-8</v>
      </c>
      <c r="AL116" s="22">
        <f t="shared" si="70"/>
        <v>6.8165791299229357E-8</v>
      </c>
      <c r="AM116" s="22">
        <f t="shared" si="70"/>
        <v>-6.3957045230513743E-8</v>
      </c>
      <c r="AN116" s="22">
        <f t="shared" si="70"/>
        <v>6.0976666187105115E-8</v>
      </c>
      <c r="AO116" s="22">
        <f t="shared" si="70"/>
        <v>-5.8935676004529305E-8</v>
      </c>
      <c r="AP116" s="22">
        <f t="shared" si="70"/>
        <v>5.7747211830993259E-8</v>
      </c>
      <c r="AQ116" s="22">
        <f t="shared" si="70"/>
        <v>-5.7359899446449874E-8</v>
      </c>
      <c r="AR116" s="22">
        <f t="shared" si="70"/>
        <v>1.8553876461519555E-8</v>
      </c>
      <c r="AS116" s="22">
        <f t="shared" si="70"/>
        <v>1.8866341750785147E-8</v>
      </c>
      <c r="AT116" s="22">
        <f t="shared" si="70"/>
        <v>1.8281384513890356E-8</v>
      </c>
      <c r="AU116" s="22">
        <f t="shared" si="70"/>
        <v>1.4944488508305399E-8</v>
      </c>
      <c r="AV116" s="22">
        <f t="shared" si="70"/>
        <v>1.0067192419839201E-8</v>
      </c>
      <c r="AW116" s="22">
        <f t="shared" si="70"/>
        <v>5.8622407265861859E-9</v>
      </c>
      <c r="AX116" s="22">
        <f t="shared" si="70"/>
        <v>3.112355391056529E-9</v>
      </c>
      <c r="AY116" s="22">
        <f t="shared" si="70"/>
        <v>1.5634939336079073E-9</v>
      </c>
      <c r="AZ116" s="22">
        <f t="shared" si="70"/>
        <v>7.5788077195591797E-10</v>
      </c>
      <c r="BA116" s="22">
        <f t="shared" si="70"/>
        <v>3.5933143343691663E-10</v>
      </c>
      <c r="BB116" s="22">
        <f t="shared" si="70"/>
        <v>1.6715703350162663E-10</v>
      </c>
      <c r="BC116" s="22">
        <f t="shared" si="70"/>
        <v>7.7102311583988653E-11</v>
      </c>
      <c r="BD116" s="22">
        <f t="shared" si="70"/>
        <v>3.4924425695097533E-11</v>
      </c>
      <c r="BE116" s="22">
        <f t="shared" si="70"/>
        <v>1.5941971524889402E-11</v>
      </c>
      <c r="BF116" s="22">
        <f t="shared" si="70"/>
        <v>6.9985080014198231E-12</v>
      </c>
      <c r="BG116" s="22">
        <f t="shared" si="70"/>
        <v>3.2632919041546962E-12</v>
      </c>
      <c r="BH116" s="22">
        <f t="shared" si="70"/>
        <v>1.3169434330350489E-12</v>
      </c>
      <c r="BI116" s="22">
        <f t="shared" si="70"/>
        <v>7.1134022575026958E-13</v>
      </c>
      <c r="BJ116" s="22">
        <f t="shared" si="70"/>
        <v>1.999714938316589E-13</v>
      </c>
      <c r="BK116" s="22">
        <f t="shared" si="70"/>
        <v>2.2436868376131229E-13</v>
      </c>
      <c r="BL116" s="22">
        <f t="shared" si="70"/>
        <v>2.3872132840375287E-14</v>
      </c>
      <c r="BM116" s="22">
        <f t="shared" si="70"/>
        <v>0</v>
      </c>
      <c r="BN116" s="22">
        <f t="shared" ref="BN116:CG116" si="71">BN30-BN$6</f>
        <v>0</v>
      </c>
      <c r="BO116" s="22">
        <f t="shared" si="71"/>
        <v>9.7651632628186548E-8</v>
      </c>
      <c r="BP116" s="22">
        <f t="shared" si="71"/>
        <v>3.0987522257570066E-8</v>
      </c>
      <c r="BQ116" s="22">
        <f t="shared" si="71"/>
        <v>1.2846554328140781E-8</v>
      </c>
      <c r="BR116" s="22">
        <f t="shared" si="71"/>
        <v>7.2057617409019938E-9</v>
      </c>
      <c r="BS116" s="22">
        <f t="shared" si="71"/>
        <v>3.0518484451855329E-9</v>
      </c>
      <c r="BT116" s="22">
        <f t="shared" si="71"/>
        <v>1.8342066958362108E-9</v>
      </c>
      <c r="BU116" s="22">
        <f t="shared" si="71"/>
        <v>6.099875037240973E-10</v>
      </c>
      <c r="BV116" s="22">
        <f t="shared" si="71"/>
        <v>4.997957164365955E-10</v>
      </c>
      <c r="BW116" s="22">
        <f t="shared" si="71"/>
        <v>5.5036553228724556E-11</v>
      </c>
      <c r="BX116" s="22">
        <f t="shared" si="71"/>
        <v>1.7666469755118095E-10</v>
      </c>
      <c r="BY116" s="22">
        <f t="shared" si="71"/>
        <v>-5.2000466039386488E-11</v>
      </c>
      <c r="BZ116" s="22">
        <f t="shared" si="71"/>
        <v>9.4249873762346437E-11</v>
      </c>
      <c r="CA116" s="22">
        <f t="shared" si="71"/>
        <v>-6.3788021177668322E-11</v>
      </c>
      <c r="CB116" s="22">
        <f t="shared" si="71"/>
        <v>6.8064947073882701E-11</v>
      </c>
      <c r="CC116" s="22">
        <f t="shared" si="71"/>
        <v>-5.8039904123969232E-11</v>
      </c>
      <c r="CD116" s="22">
        <f t="shared" si="71"/>
        <v>5.5108785927994588E-11</v>
      </c>
      <c r="CE116" s="22">
        <f t="shared" si="71"/>
        <v>-4.8037704202946323E-11</v>
      </c>
      <c r="CF116" s="22">
        <f t="shared" si="71"/>
        <v>0</v>
      </c>
      <c r="CG116" s="22">
        <f t="shared" si="71"/>
        <v>0</v>
      </c>
    </row>
    <row r="117" spans="1:85">
      <c r="A117" s="185">
        <v>3</v>
      </c>
      <c r="B117" s="22">
        <f t="shared" ref="B117:AG117" si="72">B31-B$6</f>
        <v>0</v>
      </c>
      <c r="C117" s="22">
        <f t="shared" si="72"/>
        <v>0</v>
      </c>
      <c r="D117" s="22">
        <f t="shared" si="72"/>
        <v>7.7528977500935535E-7</v>
      </c>
      <c r="E117" s="22">
        <f t="shared" si="72"/>
        <v>9.0173822208547508E-7</v>
      </c>
      <c r="F117" s="22">
        <f t="shared" si="72"/>
        <v>7.4086824581143372E-7</v>
      </c>
      <c r="G117" s="22">
        <f t="shared" si="72"/>
        <v>4.4628765394375423E-7</v>
      </c>
      <c r="H117" s="22">
        <f t="shared" si="72"/>
        <v>2.2100497827483862E-7</v>
      </c>
      <c r="I117" s="22">
        <f t="shared" si="72"/>
        <v>9.8693529855544923E-8</v>
      </c>
      <c r="J117" s="22">
        <f t="shared" si="72"/>
        <v>4.216356957571779E-8</v>
      </c>
      <c r="K117" s="22">
        <f t="shared" si="72"/>
        <v>1.7553304092049257E-8</v>
      </c>
      <c r="L117" s="22">
        <f t="shared" si="72"/>
        <v>7.3173387848750429E-9</v>
      </c>
      <c r="M117" s="22">
        <f t="shared" si="72"/>
        <v>2.9766842899278694E-9</v>
      </c>
      <c r="N117" s="22">
        <f t="shared" si="72"/>
        <v>1.2620385322746906E-9</v>
      </c>
      <c r="O117" s="22">
        <f t="shared" si="72"/>
        <v>4.8740169803367951E-10</v>
      </c>
      <c r="P117" s="22">
        <f t="shared" si="72"/>
        <v>2.2942722939487434E-10</v>
      </c>
      <c r="Q117" s="22">
        <f t="shared" si="72"/>
        <v>6.7832382597579578E-11</v>
      </c>
      <c r="R117" s="22">
        <f t="shared" si="72"/>
        <v>5.2738707151050806E-11</v>
      </c>
      <c r="S117" s="22">
        <f t="shared" si="72"/>
        <v>-1.7874372585481102E-12</v>
      </c>
      <c r="T117" s="22">
        <f t="shared" si="72"/>
        <v>2.20641216716166E-11</v>
      </c>
      <c r="U117" s="22">
        <f t="shared" si="72"/>
        <v>-1.2691202160909111E-11</v>
      </c>
      <c r="V117" s="22">
        <f t="shared" si="72"/>
        <v>1.7502017244069423E-11</v>
      </c>
      <c r="W117" s="22">
        <f t="shared" si="72"/>
        <v>1.6996900320167673E-6</v>
      </c>
      <c r="X117" s="22">
        <f t="shared" si="72"/>
        <v>-5.167515391128531E-7</v>
      </c>
      <c r="Y117" s="22">
        <f t="shared" si="72"/>
        <v>9.6547616876484934E-6</v>
      </c>
      <c r="Z117" s="22">
        <f t="shared" si="72"/>
        <v>-2.4797275566313827E-5</v>
      </c>
      <c r="AA117" s="22">
        <f t="shared" si="72"/>
        <v>9.5266139116733147E-6</v>
      </c>
      <c r="AB117" s="22">
        <f t="shared" si="72"/>
        <v>-3.9765002996431092E-7</v>
      </c>
      <c r="AC117" s="22">
        <f t="shared" si="72"/>
        <v>9.235309077216777E-7</v>
      </c>
      <c r="AD117" s="22">
        <f t="shared" si="72"/>
        <v>-2.6356026749824328E-7</v>
      </c>
      <c r="AE117" s="22">
        <f t="shared" si="72"/>
        <v>3.0240170466948012E-7</v>
      </c>
      <c r="AF117" s="22">
        <f t="shared" si="72"/>
        <v>-1.7426126073807893E-7</v>
      </c>
      <c r="AG117" s="22">
        <f t="shared" si="72"/>
        <v>1.5923132998517145E-7</v>
      </c>
      <c r="AH117" s="22">
        <f t="shared" ref="AH117:BM117" si="73">AH31-AH$6</f>
        <v>-1.2219390611890351E-7</v>
      </c>
      <c r="AI117" s="22">
        <f t="shared" si="73"/>
        <v>1.0802524057884298E-7</v>
      </c>
      <c r="AJ117" s="22">
        <f t="shared" si="73"/>
        <v>-9.3105334036418267E-8</v>
      </c>
      <c r="AK117" s="22">
        <f t="shared" si="73"/>
        <v>8.4224664459609474E-8</v>
      </c>
      <c r="AL117" s="22">
        <f t="shared" si="73"/>
        <v>-7.6868255673732331E-8</v>
      </c>
      <c r="AM117" s="22">
        <f t="shared" si="73"/>
        <v>7.1824220982573544E-8</v>
      </c>
      <c r="AN117" s="22">
        <f t="shared" si="73"/>
        <v>-6.8087076473706938E-8</v>
      </c>
      <c r="AO117" s="22">
        <f t="shared" si="73"/>
        <v>6.5628169513733385E-8</v>
      </c>
      <c r="AP117" s="22">
        <f t="shared" si="73"/>
        <v>-6.4173358514309383E-8</v>
      </c>
      <c r="AQ117" s="22">
        <f t="shared" si="73"/>
        <v>6.3711423800128875E-8</v>
      </c>
      <c r="AR117" s="22">
        <f t="shared" si="73"/>
        <v>1.1739601521313422E-8</v>
      </c>
      <c r="AS117" s="22">
        <f t="shared" si="73"/>
        <v>1.3086326208298617E-8</v>
      </c>
      <c r="AT117" s="22">
        <f t="shared" si="73"/>
        <v>1.5969082731370395E-8</v>
      </c>
      <c r="AU117" s="22">
        <f t="shared" si="73"/>
        <v>1.7259000900685029E-8</v>
      </c>
      <c r="AV117" s="22">
        <f t="shared" si="73"/>
        <v>1.483117188973436E-8</v>
      </c>
      <c r="AW117" s="22">
        <f t="shared" si="73"/>
        <v>1.0214552931293858E-8</v>
      </c>
      <c r="AX117" s="22">
        <f t="shared" si="73"/>
        <v>6.0113165157308279E-9</v>
      </c>
      <c r="AY117" s="22">
        <f t="shared" si="73"/>
        <v>3.2096134113482756E-9</v>
      </c>
      <c r="AZ117" s="22">
        <f t="shared" si="73"/>
        <v>1.6177735765440982E-9</v>
      </c>
      <c r="BA117" s="22">
        <f t="shared" si="73"/>
        <v>7.8594429853072706E-10</v>
      </c>
      <c r="BB117" s="22">
        <f t="shared" si="73"/>
        <v>3.732079463940769E-10</v>
      </c>
      <c r="BC117" s="22">
        <f t="shared" si="73"/>
        <v>1.7382533083649683E-10</v>
      </c>
      <c r="BD117" s="22">
        <f t="shared" si="73"/>
        <v>8.0243900938778575E-11</v>
      </c>
      <c r="BE117" s="22">
        <f t="shared" si="73"/>
        <v>3.6379974909444635E-11</v>
      </c>
      <c r="BF117" s="22">
        <f t="shared" si="73"/>
        <v>1.6612998462653536E-11</v>
      </c>
      <c r="BG117" s="22">
        <f t="shared" si="73"/>
        <v>7.3007317608796618E-12</v>
      </c>
      <c r="BH117" s="22">
        <f t="shared" si="73"/>
        <v>3.407310456392666E-12</v>
      </c>
      <c r="BI117" s="22">
        <f t="shared" si="73"/>
        <v>1.3827113451881246E-12</v>
      </c>
      <c r="BJ117" s="22">
        <f t="shared" si="73"/>
        <v>7.6312957689173011E-13</v>
      </c>
      <c r="BK117" s="22">
        <f t="shared" si="73"/>
        <v>2.5130071804144605E-13</v>
      </c>
      <c r="BL117" s="22">
        <f t="shared" si="73"/>
        <v>3.388808127884925E-13</v>
      </c>
      <c r="BM117" s="22">
        <f t="shared" si="73"/>
        <v>0</v>
      </c>
      <c r="BN117" s="22">
        <f t="shared" ref="BN117:CG117" si="74">BN31-BN$6</f>
        <v>0</v>
      </c>
      <c r="BO117" s="22">
        <f t="shared" si="74"/>
        <v>3.1554454713272891E-8</v>
      </c>
      <c r="BP117" s="22">
        <f t="shared" si="74"/>
        <v>1.0260332120672322E-7</v>
      </c>
      <c r="BQ117" s="22">
        <f t="shared" si="74"/>
        <v>3.1772731026781626E-8</v>
      </c>
      <c r="BR117" s="22">
        <f t="shared" si="74"/>
        <v>1.3260395177229737E-8</v>
      </c>
      <c r="BS117" s="22">
        <f t="shared" si="74"/>
        <v>7.3936343156020565E-9</v>
      </c>
      <c r="BT117" s="22">
        <f t="shared" si="74"/>
        <v>3.1807603905341853E-9</v>
      </c>
      <c r="BU117" s="22">
        <f t="shared" si="74"/>
        <v>1.8779529098954941E-9</v>
      </c>
      <c r="BV117" s="22">
        <f t="shared" si="74"/>
        <v>6.5019646562419417E-10</v>
      </c>
      <c r="BW117" s="22">
        <f t="shared" si="74"/>
        <v>5.0452436042452048E-10</v>
      </c>
      <c r="BX117" s="22">
        <f t="shared" si="74"/>
        <v>6.9604769024673199E-11</v>
      </c>
      <c r="BY117" s="22">
        <f t="shared" si="74"/>
        <v>1.7306474668847929E-10</v>
      </c>
      <c r="BZ117" s="22">
        <f t="shared" si="74"/>
        <v>-4.4690491989887694E-11</v>
      </c>
      <c r="CA117" s="22">
        <f t="shared" si="74"/>
        <v>8.9608870938973447E-11</v>
      </c>
      <c r="CB117" s="22">
        <f t="shared" si="74"/>
        <v>-5.8653530512457215E-11</v>
      </c>
      <c r="CC117" s="22">
        <f t="shared" si="74"/>
        <v>6.3365119722382196E-11</v>
      </c>
      <c r="CD117" s="22">
        <f t="shared" si="74"/>
        <v>-5.302798492374283E-11</v>
      </c>
      <c r="CE117" s="22">
        <f t="shared" si="74"/>
        <v>4.8370381730982083E-11</v>
      </c>
      <c r="CF117" s="22">
        <f t="shared" si="74"/>
        <v>0</v>
      </c>
      <c r="CG117" s="22">
        <f t="shared" si="74"/>
        <v>0</v>
      </c>
    </row>
    <row r="118" spans="1:85">
      <c r="A118" s="185">
        <v>4</v>
      </c>
      <c r="B118" s="22">
        <f t="shared" ref="B118:AG118" si="75">B32-B$6</f>
        <v>0</v>
      </c>
      <c r="C118" s="22">
        <f t="shared" si="75"/>
        <v>0</v>
      </c>
      <c r="D118" s="22">
        <f t="shared" si="75"/>
        <v>4.8442243187452904E-7</v>
      </c>
      <c r="E118" s="22">
        <f t="shared" si="75"/>
        <v>7.7910313733162243E-7</v>
      </c>
      <c r="F118" s="22">
        <f t="shared" si="75"/>
        <v>9.3331406958124939E-7</v>
      </c>
      <c r="G118" s="22">
        <f t="shared" si="75"/>
        <v>7.7300577539335822E-7</v>
      </c>
      <c r="H118" s="22">
        <f t="shared" si="75"/>
        <v>4.668541083668793E-7</v>
      </c>
      <c r="I118" s="22">
        <f t="shared" si="75"/>
        <v>2.3139827692518456E-7</v>
      </c>
      <c r="J118" s="22">
        <f t="shared" si="75"/>
        <v>1.0337619088081343E-7</v>
      </c>
      <c r="K118" s="22">
        <f t="shared" si="75"/>
        <v>4.4166697626124359E-8</v>
      </c>
      <c r="L118" s="22">
        <f t="shared" si="75"/>
        <v>1.8390670154779114E-8</v>
      </c>
      <c r="M118" s="22">
        <f t="shared" si="75"/>
        <v>7.6644705671410934E-9</v>
      </c>
      <c r="N118" s="22">
        <f t="shared" si="75"/>
        <v>3.119364422583427E-9</v>
      </c>
      <c r="O118" s="22">
        <f t="shared" si="75"/>
        <v>1.3213882549310498E-9</v>
      </c>
      <c r="P118" s="22">
        <f t="shared" si="75"/>
        <v>5.1108100781991381E-10</v>
      </c>
      <c r="Q118" s="22">
        <f t="shared" si="75"/>
        <v>2.4007217447110925E-10</v>
      </c>
      <c r="R118" s="22">
        <f t="shared" si="75"/>
        <v>7.1221094646517296E-11</v>
      </c>
      <c r="S118" s="22">
        <f t="shared" si="75"/>
        <v>5.5466249775860585E-11</v>
      </c>
      <c r="T118" s="22">
        <f t="shared" si="75"/>
        <v>-1.7598567087385043E-12</v>
      </c>
      <c r="U118" s="22">
        <f t="shared" si="75"/>
        <v>2.443396753101703E-11</v>
      </c>
      <c r="V118" s="22">
        <f t="shared" si="75"/>
        <v>-1.1791120983512416E-11</v>
      </c>
      <c r="W118" s="22">
        <f t="shared" si="75"/>
        <v>-4.281739621567017E-7</v>
      </c>
      <c r="X118" s="22">
        <f t="shared" si="75"/>
        <v>1.1565688015385748E-6</v>
      </c>
      <c r="Y118" s="22">
        <f t="shared" si="75"/>
        <v>-4.6431816587835525E-7</v>
      </c>
      <c r="Z118" s="22">
        <f t="shared" si="75"/>
        <v>1.0017970393724276E-5</v>
      </c>
      <c r="AA118" s="22">
        <f t="shared" si="75"/>
        <v>-2.6039343634778872E-5</v>
      </c>
      <c r="AB118" s="22">
        <f t="shared" si="75"/>
        <v>9.9740250087547934E-6</v>
      </c>
      <c r="AC118" s="22">
        <f t="shared" si="75"/>
        <v>-3.9256823011831908E-7</v>
      </c>
      <c r="AD118" s="22">
        <f t="shared" si="75"/>
        <v>9.5004803510433083E-7</v>
      </c>
      <c r="AE118" s="22">
        <f t="shared" si="75"/>
        <v>-2.6270937078473404E-7</v>
      </c>
      <c r="AF118" s="22">
        <f t="shared" si="75"/>
        <v>3.0668220571151201E-7</v>
      </c>
      <c r="AG118" s="22">
        <f t="shared" si="75"/>
        <v>-1.7486587080863512E-7</v>
      </c>
      <c r="AH118" s="22">
        <f t="shared" ref="AH118:BM118" si="76">AH32-AH$6</f>
        <v>1.6098652192363728E-7</v>
      </c>
      <c r="AI118" s="22">
        <f t="shared" si="76"/>
        <v>-1.2365276659120163E-7</v>
      </c>
      <c r="AJ118" s="22">
        <f t="shared" si="76"/>
        <v>1.1000185855005935E-7</v>
      </c>
      <c r="AK118" s="22">
        <f t="shared" si="76"/>
        <v>-9.5374848849184619E-8</v>
      </c>
      <c r="AL118" s="22">
        <f t="shared" si="76"/>
        <v>8.6950535021831007E-8</v>
      </c>
      <c r="AM118" s="22">
        <f t="shared" si="76"/>
        <v>-8.0047574064634616E-8</v>
      </c>
      <c r="AN118" s="22">
        <f t="shared" si="76"/>
        <v>7.5535092936932138E-8</v>
      </c>
      <c r="AO118" s="22">
        <f t="shared" si="76"/>
        <v>-7.2392382523993256E-8</v>
      </c>
      <c r="AP118" s="22">
        <f t="shared" si="76"/>
        <v>7.0627937364633098E-8</v>
      </c>
      <c r="AQ118" s="22">
        <f t="shared" si="76"/>
        <v>-7.0039249057865624E-8</v>
      </c>
      <c r="AR118" s="22">
        <f t="shared" si="76"/>
        <v>6.5904488037344679E-9</v>
      </c>
      <c r="AS118" s="22">
        <f t="shared" si="76"/>
        <v>7.822200161458257E-9</v>
      </c>
      <c r="AT118" s="22">
        <f t="shared" si="76"/>
        <v>1.1261067334967347E-8</v>
      </c>
      <c r="AU118" s="22">
        <f t="shared" si="76"/>
        <v>1.5499090521574071E-8</v>
      </c>
      <c r="AV118" s="22">
        <f t="shared" si="76"/>
        <v>1.750602329484431E-8</v>
      </c>
      <c r="AW118" s="22">
        <f t="shared" si="76"/>
        <v>1.5284004465910983E-8</v>
      </c>
      <c r="AX118" s="22">
        <f t="shared" si="76"/>
        <v>1.0592717130300031E-8</v>
      </c>
      <c r="AY118" s="22">
        <f t="shared" si="76"/>
        <v>6.25154326412301E-9</v>
      </c>
      <c r="AZ118" s="22">
        <f t="shared" si="76"/>
        <v>3.3428105268423216E-9</v>
      </c>
      <c r="BA118" s="22">
        <f t="shared" si="76"/>
        <v>1.6863363694722848E-9</v>
      </c>
      <c r="BB118" s="22">
        <f t="shared" si="76"/>
        <v>8.1972021923544015E-10</v>
      </c>
      <c r="BC118" s="22">
        <f t="shared" si="76"/>
        <v>3.8938191871855995E-10</v>
      </c>
      <c r="BD118" s="22">
        <f t="shared" si="76"/>
        <v>1.8141887720145604E-10</v>
      </c>
      <c r="BE118" s="22">
        <f t="shared" si="76"/>
        <v>8.3759724064371918E-11</v>
      </c>
      <c r="BF118" s="22">
        <f t="shared" si="76"/>
        <v>3.7987698749502555E-11</v>
      </c>
      <c r="BG118" s="22">
        <f t="shared" si="76"/>
        <v>1.734824621705698E-11</v>
      </c>
      <c r="BH118" s="22">
        <f t="shared" si="76"/>
        <v>7.6349690831471317E-12</v>
      </c>
      <c r="BI118" s="22">
        <f t="shared" si="76"/>
        <v>3.5783270691290081E-12</v>
      </c>
      <c r="BJ118" s="22">
        <f t="shared" si="76"/>
        <v>1.4906513591300859E-12</v>
      </c>
      <c r="BK118" s="22">
        <f t="shared" si="76"/>
        <v>9.046356176499069E-13</v>
      </c>
      <c r="BL118" s="22">
        <f t="shared" si="76"/>
        <v>5.0104103368152613E-13</v>
      </c>
      <c r="BM118" s="22">
        <f t="shared" si="76"/>
        <v>0</v>
      </c>
      <c r="BN118" s="22">
        <f t="shared" ref="BN118:CG118" si="77">BN32-BN$6</f>
        <v>0</v>
      </c>
      <c r="BO118" s="22">
        <f t="shared" si="77"/>
        <v>1.4681325327050391E-8</v>
      </c>
      <c r="BP118" s="22">
        <f t="shared" si="77"/>
        <v>3.2054636348734748E-8</v>
      </c>
      <c r="BQ118" s="22">
        <f t="shared" si="77"/>
        <v>1.0729390076055948E-7</v>
      </c>
      <c r="BR118" s="22">
        <f t="shared" si="77"/>
        <v>3.299949377501747E-8</v>
      </c>
      <c r="BS118" s="22">
        <f t="shared" si="77"/>
        <v>1.3826622796710284E-8</v>
      </c>
      <c r="BT118" s="22">
        <f t="shared" si="77"/>
        <v>7.6731441803933858E-9</v>
      </c>
      <c r="BU118" s="22">
        <f t="shared" si="77"/>
        <v>3.3334273712539663E-9</v>
      </c>
      <c r="BV118" s="22">
        <f t="shared" si="77"/>
        <v>1.9417296088625305E-9</v>
      </c>
      <c r="BW118" s="22">
        <f t="shared" si="77"/>
        <v>6.9167804069732627E-10</v>
      </c>
      <c r="BX118" s="22">
        <f t="shared" si="77"/>
        <v>5.1480778936849566E-10</v>
      </c>
      <c r="BY118" s="22">
        <f t="shared" si="77"/>
        <v>8.2867748578928369E-11</v>
      </c>
      <c r="BZ118" s="22">
        <f t="shared" si="77"/>
        <v>1.7162218047835737E-10</v>
      </c>
      <c r="CA118" s="22">
        <f t="shared" si="77"/>
        <v>-3.8360373821287868E-11</v>
      </c>
      <c r="CB118" s="22">
        <f t="shared" si="77"/>
        <v>8.5968797507494601E-11</v>
      </c>
      <c r="CC118" s="22">
        <f t="shared" si="77"/>
        <v>-5.378085284597989E-11</v>
      </c>
      <c r="CD118" s="22">
        <f t="shared" si="77"/>
        <v>5.8804148261117794E-11</v>
      </c>
      <c r="CE118" s="22">
        <f t="shared" si="77"/>
        <v>-4.6117352343577443E-11</v>
      </c>
      <c r="CF118" s="22">
        <f t="shared" si="77"/>
        <v>0</v>
      </c>
      <c r="CG118" s="22">
        <f t="shared" si="77"/>
        <v>0</v>
      </c>
    </row>
    <row r="119" spans="1:85">
      <c r="A119" s="185">
        <v>5</v>
      </c>
      <c r="B119" s="22">
        <f t="shared" ref="B119:AG119" si="78">B33-B$6</f>
        <v>0</v>
      </c>
      <c r="C119" s="22">
        <f t="shared" si="78"/>
        <v>0</v>
      </c>
      <c r="D119" s="22">
        <f t="shared" si="78"/>
        <v>2.4896435416561246E-7</v>
      </c>
      <c r="E119" s="22">
        <f t="shared" si="78"/>
        <v>4.8955904942441045E-7</v>
      </c>
      <c r="F119" s="22">
        <f t="shared" si="78"/>
        <v>8.0634324490752716E-7</v>
      </c>
      <c r="G119" s="22">
        <f t="shared" si="78"/>
        <v>9.7114039961124652E-7</v>
      </c>
      <c r="H119" s="22">
        <f t="shared" si="78"/>
        <v>8.0545515483198277E-7</v>
      </c>
      <c r="I119" s="22">
        <f t="shared" si="78"/>
        <v>4.8666917171204217E-7</v>
      </c>
      <c r="J119" s="22">
        <f t="shared" si="78"/>
        <v>2.4125170718684866E-7</v>
      </c>
      <c r="K119" s="22">
        <f t="shared" si="78"/>
        <v>1.0778642508451043E-7</v>
      </c>
      <c r="L119" s="22">
        <f t="shared" si="78"/>
        <v>4.604910400702476E-8</v>
      </c>
      <c r="M119" s="22">
        <f t="shared" si="78"/>
        <v>1.9176053219531478E-8</v>
      </c>
      <c r="N119" s="22">
        <f t="shared" si="78"/>
        <v>7.9903718255679444E-9</v>
      </c>
      <c r="O119" s="22">
        <f t="shared" si="78"/>
        <v>3.2528652697165153E-9</v>
      </c>
      <c r="P119" s="22">
        <f t="shared" si="78"/>
        <v>1.3773147245208287E-9</v>
      </c>
      <c r="Q119" s="22">
        <f t="shared" si="78"/>
        <v>5.33070180536746E-10</v>
      </c>
      <c r="R119" s="22">
        <f t="shared" si="78"/>
        <v>2.5045510075560309E-10</v>
      </c>
      <c r="S119" s="22">
        <f t="shared" si="78"/>
        <v>7.4425420814528873E-11</v>
      </c>
      <c r="T119" s="22">
        <f t="shared" si="78"/>
        <v>5.9145858658193841E-11</v>
      </c>
      <c r="U119" s="22">
        <f t="shared" si="78"/>
        <v>-2.117840543778074E-13</v>
      </c>
      <c r="V119" s="22">
        <f t="shared" si="78"/>
        <v>3.1777593841638817E-11</v>
      </c>
      <c r="W119" s="22">
        <f t="shared" si="78"/>
        <v>5.4803119455896886E-7</v>
      </c>
      <c r="X119" s="22">
        <f t="shared" si="78"/>
        <v>-3.6395490929876212E-7</v>
      </c>
      <c r="Y119" s="22">
        <f t="shared" si="78"/>
        <v>1.0620094028876721E-6</v>
      </c>
      <c r="Z119" s="22">
        <f t="shared" si="78"/>
        <v>-4.3620441110050699E-7</v>
      </c>
      <c r="AA119" s="22">
        <f t="shared" si="78"/>
        <v>1.0404086636106821E-5</v>
      </c>
      <c r="AB119" s="22">
        <f t="shared" si="78"/>
        <v>-2.7143911378378064E-5</v>
      </c>
      <c r="AC119" s="22">
        <f t="shared" si="78"/>
        <v>1.0384800433321291E-5</v>
      </c>
      <c r="AD119" s="22">
        <f t="shared" si="78"/>
        <v>-3.9445548314273709E-7</v>
      </c>
      <c r="AE119" s="22">
        <f t="shared" si="78"/>
        <v>9.7937666219985969E-7</v>
      </c>
      <c r="AF119" s="22">
        <f t="shared" si="78"/>
        <v>-2.6531026606583944E-7</v>
      </c>
      <c r="AG119" s="22">
        <f t="shared" si="78"/>
        <v>3.1320121979760826E-7</v>
      </c>
      <c r="AH119" s="22">
        <f t="shared" ref="AH119:BM119" si="79">AH33-AH$6</f>
        <v>-1.7736263312251534E-7</v>
      </c>
      <c r="AI119" s="22">
        <f t="shared" si="79"/>
        <v>1.6418638975066444E-7</v>
      </c>
      <c r="AJ119" s="22">
        <f t="shared" si="79"/>
        <v>-1.2634711888373022E-7</v>
      </c>
      <c r="AK119" s="22">
        <f t="shared" si="79"/>
        <v>1.1305995897864793E-7</v>
      </c>
      <c r="AL119" s="22">
        <f t="shared" si="79"/>
        <v>-9.8670963436247189E-8</v>
      </c>
      <c r="AM119" s="22">
        <f t="shared" si="79"/>
        <v>9.0708510564144263E-8</v>
      </c>
      <c r="AN119" s="22">
        <f t="shared" si="79"/>
        <v>-8.4333608903335783E-8</v>
      </c>
      <c r="AO119" s="22">
        <f t="shared" si="79"/>
        <v>8.0490890619009243E-8</v>
      </c>
      <c r="AP119" s="22">
        <f t="shared" si="79"/>
        <v>-7.8152905510154495E-8</v>
      </c>
      <c r="AQ119" s="22">
        <f t="shared" si="79"/>
        <v>7.7451829952256634E-8</v>
      </c>
      <c r="AR119" s="22">
        <f t="shared" si="79"/>
        <v>3.4653382592110277E-9</v>
      </c>
      <c r="AS119" s="22">
        <f t="shared" si="79"/>
        <v>4.2748906217453459E-9</v>
      </c>
      <c r="AT119" s="22">
        <f t="shared" si="79"/>
        <v>6.8231020836799006E-9</v>
      </c>
      <c r="AU119" s="22">
        <f t="shared" si="79"/>
        <v>1.1086349071343169E-8</v>
      </c>
      <c r="AV119" s="22">
        <f t="shared" si="79"/>
        <v>1.5849448744019059E-8</v>
      </c>
      <c r="AW119" s="22">
        <f t="shared" si="79"/>
        <v>1.8109315656203093E-8</v>
      </c>
      <c r="AX119" s="22">
        <f t="shared" si="79"/>
        <v>1.5869980498439161E-8</v>
      </c>
      <c r="AY119" s="22">
        <f t="shared" si="79"/>
        <v>1.1013836057998234E-8</v>
      </c>
      <c r="AZ119" s="22">
        <f t="shared" si="79"/>
        <v>6.5037099631642015E-9</v>
      </c>
      <c r="BA119" s="22">
        <f t="shared" si="79"/>
        <v>3.4785788308360415E-9</v>
      </c>
      <c r="BB119" s="22">
        <f t="shared" si="79"/>
        <v>1.7550460829197738E-9</v>
      </c>
      <c r="BC119" s="22">
        <f t="shared" si="79"/>
        <v>8.5319154036677877E-10</v>
      </c>
      <c r="BD119" s="22">
        <f t="shared" si="79"/>
        <v>4.0528807398721139E-10</v>
      </c>
      <c r="BE119" s="22">
        <f t="shared" si="79"/>
        <v>1.8884207249118248E-10</v>
      </c>
      <c r="BF119" s="22">
        <f t="shared" si="79"/>
        <v>8.7185887002528325E-11</v>
      </c>
      <c r="BG119" s="22">
        <f t="shared" si="79"/>
        <v>3.9553244753358537E-11</v>
      </c>
      <c r="BH119" s="22">
        <f t="shared" si="79"/>
        <v>1.8078255977312845E-11</v>
      </c>
      <c r="BI119" s="22">
        <f t="shared" si="79"/>
        <v>7.9964285484791699E-12</v>
      </c>
      <c r="BJ119" s="22">
        <f t="shared" si="79"/>
        <v>3.836549698063769E-12</v>
      </c>
      <c r="BK119" s="22">
        <f t="shared" si="79"/>
        <v>1.8009056041817491E-12</v>
      </c>
      <c r="BL119" s="22">
        <f t="shared" si="79"/>
        <v>1.5147007065096198E-12</v>
      </c>
      <c r="BM119" s="22">
        <f t="shared" si="79"/>
        <v>0</v>
      </c>
      <c r="BN119" s="22">
        <f t="shared" ref="BN119:CG119" si="80">BN33-BN$6</f>
        <v>0</v>
      </c>
      <c r="BO119" s="22">
        <f t="shared" si="80"/>
        <v>8.0361008082585835E-9</v>
      </c>
      <c r="BP119" s="22">
        <f t="shared" si="80"/>
        <v>1.4651257559341326E-8</v>
      </c>
      <c r="BQ119" s="22">
        <f t="shared" si="80"/>
        <v>3.3183188676384985E-8</v>
      </c>
      <c r="BR119" s="22">
        <f t="shared" si="80"/>
        <v>1.1180000776180794E-7</v>
      </c>
      <c r="BS119" s="22">
        <f t="shared" si="80"/>
        <v>3.4245563978695991E-8</v>
      </c>
      <c r="BT119" s="22">
        <f t="shared" si="80"/>
        <v>1.4408300092740217E-8</v>
      </c>
      <c r="BU119" s="22">
        <f t="shared" si="80"/>
        <v>7.9611773026387917E-9</v>
      </c>
      <c r="BV119" s="22">
        <f t="shared" si="80"/>
        <v>3.4843533531919238E-9</v>
      </c>
      <c r="BW119" s="22">
        <f t="shared" si="80"/>
        <v>2.0071875493907207E-9</v>
      </c>
      <c r="BX119" s="22">
        <f t="shared" si="80"/>
        <v>7.3107890036862682E-10</v>
      </c>
      <c r="BY119" s="22">
        <f t="shared" si="80"/>
        <v>5.2586295358740559E-10</v>
      </c>
      <c r="BZ119" s="22">
        <f t="shared" si="80"/>
        <v>9.4983803724489884E-11</v>
      </c>
      <c r="CA119" s="22">
        <f t="shared" si="80"/>
        <v>1.7057896633056291E-10</v>
      </c>
      <c r="CB119" s="22">
        <f t="shared" si="80"/>
        <v>-3.2541404942933974E-11</v>
      </c>
      <c r="CC119" s="22">
        <f t="shared" si="80"/>
        <v>8.2193047375716405E-11</v>
      </c>
      <c r="CD119" s="22">
        <f t="shared" si="80"/>
        <v>-4.8643701605388711E-11</v>
      </c>
      <c r="CE119" s="22">
        <f t="shared" si="80"/>
        <v>5.1956347755310959E-11</v>
      </c>
      <c r="CF119" s="22">
        <f t="shared" si="80"/>
        <v>0</v>
      </c>
      <c r="CG119" s="22">
        <f t="shared" si="80"/>
        <v>0</v>
      </c>
    </row>
    <row r="120" spans="1:85">
      <c r="A120" s="185">
        <v>6</v>
      </c>
      <c r="B120" s="22">
        <f t="shared" ref="B120:AG120" si="81">B34-B$6</f>
        <v>0</v>
      </c>
      <c r="C120" s="22">
        <f t="shared" si="81"/>
        <v>0</v>
      </c>
      <c r="D120" s="22">
        <f t="shared" si="81"/>
        <v>1.1481349159432074E-7</v>
      </c>
      <c r="E120" s="22">
        <f t="shared" si="81"/>
        <v>2.5088157206584841E-7</v>
      </c>
      <c r="F120" s="22">
        <f t="shared" si="81"/>
        <v>5.0396055448587294E-7</v>
      </c>
      <c r="G120" s="22">
        <f t="shared" si="81"/>
        <v>8.3352850092946893E-7</v>
      </c>
      <c r="H120" s="22">
        <f t="shared" si="81"/>
        <v>1.0048043864783946E-6</v>
      </c>
      <c r="I120" s="22">
        <f t="shared" si="81"/>
        <v>8.3356239847719139E-7</v>
      </c>
      <c r="J120" s="22">
        <f t="shared" si="81"/>
        <v>5.036876033853305E-7</v>
      </c>
      <c r="K120" s="22">
        <f t="shared" si="81"/>
        <v>2.4968887146813424E-7</v>
      </c>
      <c r="L120" s="22">
        <f t="shared" si="81"/>
        <v>1.1155720890940899E-7</v>
      </c>
      <c r="M120" s="22">
        <f t="shared" si="81"/>
        <v>4.7658037556529145E-8</v>
      </c>
      <c r="N120" s="22">
        <f t="shared" si="81"/>
        <v>1.9846679771407972E-8</v>
      </c>
      <c r="O120" s="22">
        <f t="shared" si="81"/>
        <v>8.269004714502143E-9</v>
      </c>
      <c r="P120" s="22">
        <f t="shared" si="81"/>
        <v>3.3666301331028773E-9</v>
      </c>
      <c r="Q120" s="22">
        <f t="shared" si="81"/>
        <v>1.4255075042302306E-9</v>
      </c>
      <c r="R120" s="22">
        <f t="shared" si="81"/>
        <v>5.5184092330428627E-10</v>
      </c>
      <c r="S120" s="22">
        <f t="shared" si="81"/>
        <v>2.605362628298923E-10</v>
      </c>
      <c r="T120" s="22">
        <f t="shared" si="81"/>
        <v>7.8707578957348768E-11</v>
      </c>
      <c r="U120" s="22">
        <f t="shared" si="81"/>
        <v>6.7720294744610075E-11</v>
      </c>
      <c r="V120" s="22">
        <f t="shared" si="81"/>
        <v>1.2293567253323767E-11</v>
      </c>
      <c r="W120" s="22">
        <f t="shared" si="81"/>
        <v>-2.9099501589318488E-7</v>
      </c>
      <c r="X120" s="22">
        <f t="shared" si="81"/>
        <v>4.1714150153217416E-7</v>
      </c>
      <c r="Y120" s="22">
        <f t="shared" si="81"/>
        <v>-3.2683482295049134E-7</v>
      </c>
      <c r="Z120" s="22">
        <f t="shared" si="81"/>
        <v>1.0483523227545472E-6</v>
      </c>
      <c r="AA120" s="22">
        <f t="shared" si="81"/>
        <v>-4.2378471749794188E-7</v>
      </c>
      <c r="AB120" s="22">
        <f t="shared" si="81"/>
        <v>1.0746864847651646E-5</v>
      </c>
      <c r="AC120" s="22">
        <f t="shared" si="81"/>
        <v>-2.8082129585451009E-5</v>
      </c>
      <c r="AD120" s="22">
        <f t="shared" si="81"/>
        <v>1.0737278679144699E-5</v>
      </c>
      <c r="AE120" s="22">
        <f t="shared" si="81"/>
        <v>-3.991996426607523E-7</v>
      </c>
      <c r="AF120" s="22">
        <f t="shared" si="81"/>
        <v>1.006733404364752E-6</v>
      </c>
      <c r="AG120" s="22">
        <f t="shared" si="81"/>
        <v>-2.693558316423109E-7</v>
      </c>
      <c r="AH120" s="22">
        <f t="shared" ref="AH120:BM120" si="82">AH34-AH$6</f>
        <v>3.2027611699142824E-7</v>
      </c>
      <c r="AI120" s="22">
        <f t="shared" si="82"/>
        <v>-1.808240452675522E-7</v>
      </c>
      <c r="AJ120" s="22">
        <f t="shared" si="82"/>
        <v>1.6817438143057317E-7</v>
      </c>
      <c r="AK120" s="22">
        <f t="shared" si="82"/>
        <v>-1.2991045530416883E-7</v>
      </c>
      <c r="AL120" s="22">
        <f t="shared" si="82"/>
        <v>1.1701433069416086E-7</v>
      </c>
      <c r="AM120" s="22">
        <f t="shared" si="82"/>
        <v>-1.0297693236210179E-7</v>
      </c>
      <c r="AN120" s="22">
        <f t="shared" si="82"/>
        <v>9.5636384234692753E-8</v>
      </c>
      <c r="AO120" s="22">
        <f t="shared" si="82"/>
        <v>-9.0020526525351549E-8</v>
      </c>
      <c r="AP120" s="22">
        <f t="shared" si="82"/>
        <v>8.7177441819627618E-8</v>
      </c>
      <c r="AQ120" s="22">
        <f t="shared" si="82"/>
        <v>-8.6139594144551425E-8</v>
      </c>
      <c r="AR120" s="22">
        <f t="shared" si="82"/>
        <v>1.7432819072842054E-9</v>
      </c>
      <c r="AS120" s="22">
        <f t="shared" si="82"/>
        <v>2.2054309750884043E-9</v>
      </c>
      <c r="AT120" s="22">
        <f t="shared" si="82"/>
        <v>3.7449284829129534E-9</v>
      </c>
      <c r="AU120" s="22">
        <f t="shared" si="82"/>
        <v>6.7364719506311411E-9</v>
      </c>
      <c r="AV120" s="22">
        <f t="shared" si="82"/>
        <v>1.132311857154184E-8</v>
      </c>
      <c r="AW120" s="22">
        <f t="shared" si="82"/>
        <v>1.6336147538670707E-8</v>
      </c>
      <c r="AX120" s="22">
        <f t="shared" si="82"/>
        <v>1.8712069344911791E-8</v>
      </c>
      <c r="AY120" s="22">
        <f t="shared" si="82"/>
        <v>1.6408866720446562E-8</v>
      </c>
      <c r="AZ120" s="22">
        <f t="shared" si="82"/>
        <v>1.1389205668287951E-8</v>
      </c>
      <c r="BA120" s="22">
        <f t="shared" si="82"/>
        <v>6.7251799629979416E-9</v>
      </c>
      <c r="BB120" s="22">
        <f t="shared" si="82"/>
        <v>3.5968336337044226E-9</v>
      </c>
      <c r="BC120" s="22">
        <f t="shared" si="82"/>
        <v>1.8145853335077848E-9</v>
      </c>
      <c r="BD120" s="22">
        <f t="shared" si="82"/>
        <v>8.8209174337115608E-10</v>
      </c>
      <c r="BE120" s="22">
        <f t="shared" si="82"/>
        <v>4.1899175521118012E-10</v>
      </c>
      <c r="BF120" s="22">
        <f t="shared" si="82"/>
        <v>1.9522998253362141E-10</v>
      </c>
      <c r="BG120" s="22">
        <f t="shared" si="82"/>
        <v>9.0147280651820417E-11</v>
      </c>
      <c r="BH120" s="22">
        <f t="shared" si="82"/>
        <v>4.0937096528460251E-11</v>
      </c>
      <c r="BI120" s="22">
        <f t="shared" si="82"/>
        <v>1.880312977531589E-11</v>
      </c>
      <c r="BJ120" s="22">
        <f t="shared" si="82"/>
        <v>8.5241798530508433E-12</v>
      </c>
      <c r="BK120" s="22">
        <f t="shared" si="82"/>
        <v>4.55872095443937E-12</v>
      </c>
      <c r="BL120" s="22">
        <f t="shared" si="82"/>
        <v>3.1850988724746107E-12</v>
      </c>
      <c r="BM120" s="22">
        <f t="shared" si="82"/>
        <v>0</v>
      </c>
      <c r="BN120" s="22">
        <f t="shared" ref="BN120:CG120" si="83">BN34-BN$6</f>
        <v>0</v>
      </c>
      <c r="BO120" s="22">
        <f t="shared" si="83"/>
        <v>3.9017585223452072E-9</v>
      </c>
      <c r="BP120" s="22">
        <f t="shared" si="83"/>
        <v>8.01854251211389E-9</v>
      </c>
      <c r="BQ120" s="22">
        <f t="shared" si="83"/>
        <v>1.5013993027624821E-8</v>
      </c>
      <c r="BR120" s="22">
        <f t="shared" si="83"/>
        <v>3.4359586511495859E-8</v>
      </c>
      <c r="BS120" s="22">
        <f t="shared" si="83"/>
        <v>1.1568637013836909E-7</v>
      </c>
      <c r="BT120" s="22">
        <f t="shared" si="83"/>
        <v>3.5360361920619153E-8</v>
      </c>
      <c r="BU120" s="22">
        <f t="shared" si="83"/>
        <v>1.4916017034548391E-8</v>
      </c>
      <c r="BV120" s="22">
        <f t="shared" si="83"/>
        <v>8.2141665922768993E-9</v>
      </c>
      <c r="BW120" s="22">
        <f t="shared" si="83"/>
        <v>3.6148784087220146E-9</v>
      </c>
      <c r="BX120" s="22">
        <f t="shared" si="83"/>
        <v>2.0643747595349645E-9</v>
      </c>
      <c r="BY120" s="22">
        <f t="shared" si="83"/>
        <v>7.6506416690018037E-10</v>
      </c>
      <c r="BZ120" s="22">
        <f t="shared" si="83"/>
        <v>5.354769005397843E-10</v>
      </c>
      <c r="CA120" s="22">
        <f t="shared" si="83"/>
        <v>1.0569553234095701E-10</v>
      </c>
      <c r="CB120" s="22">
        <f t="shared" si="83"/>
        <v>1.694871850622724E-10</v>
      </c>
      <c r="CC120" s="22">
        <f t="shared" si="83"/>
        <v>-2.6727872870065876E-11</v>
      </c>
      <c r="CD120" s="22">
        <f t="shared" si="83"/>
        <v>7.8168332032901568E-11</v>
      </c>
      <c r="CE120" s="22">
        <f t="shared" si="83"/>
        <v>-4.0764372000840713E-11</v>
      </c>
      <c r="CF120" s="22">
        <f t="shared" si="83"/>
        <v>0</v>
      </c>
      <c r="CG120" s="22">
        <f t="shared" si="83"/>
        <v>0</v>
      </c>
    </row>
    <row r="121" spans="1:85">
      <c r="A121" s="189" t="s">
        <v>251</v>
      </c>
      <c r="B121" s="22">
        <f t="shared" ref="B121:AG121" si="84">B35-B$6</f>
        <v>0</v>
      </c>
      <c r="C121" s="22">
        <f t="shared" si="84"/>
        <v>0</v>
      </c>
      <c r="D121" s="22">
        <f t="shared" si="84"/>
        <v>5.0484374651280295E-8</v>
      </c>
      <c r="E121" s="22">
        <f t="shared" si="84"/>
        <v>1.1539516927447461E-7</v>
      </c>
      <c r="F121" s="22">
        <f t="shared" si="84"/>
        <v>2.5728219620424618E-7</v>
      </c>
      <c r="G121" s="22">
        <f t="shared" si="84"/>
        <v>5.1873882711575989E-7</v>
      </c>
      <c r="H121" s="22">
        <f t="shared" si="84"/>
        <v>8.5856827242699335E-7</v>
      </c>
      <c r="I121" s="22">
        <f t="shared" si="84"/>
        <v>1.0351452157733723E-6</v>
      </c>
      <c r="J121" s="22">
        <f t="shared" si="84"/>
        <v>8.5875348310417157E-7</v>
      </c>
      <c r="K121" s="22">
        <f t="shared" si="84"/>
        <v>5.1891091252794209E-7</v>
      </c>
      <c r="L121" s="22">
        <f t="shared" si="84"/>
        <v>2.5723088069443832E-7</v>
      </c>
      <c r="M121" s="22">
        <f t="shared" si="84"/>
        <v>1.149260236927116E-7</v>
      </c>
      <c r="N121" s="22">
        <f t="shared" si="84"/>
        <v>4.9095605112165931E-8</v>
      </c>
      <c r="O121" s="22">
        <f t="shared" si="84"/>
        <v>2.044533474556281E-8</v>
      </c>
      <c r="P121" s="22">
        <f t="shared" si="84"/>
        <v>8.5182960307958802E-9</v>
      </c>
      <c r="Q121" s="22">
        <f t="shared" si="84"/>
        <v>3.4681831214250752E-9</v>
      </c>
      <c r="R121" s="22">
        <f t="shared" si="84"/>
        <v>1.469788063479188E-9</v>
      </c>
      <c r="S121" s="22">
        <f t="shared" si="84"/>
        <v>5.7017709750383329E-10</v>
      </c>
      <c r="T121" s="22">
        <f t="shared" si="84"/>
        <v>2.7507741774980272E-10</v>
      </c>
      <c r="U121" s="22">
        <f t="shared" si="84"/>
        <v>9.3966282766421404E-11</v>
      </c>
      <c r="V121" s="22">
        <f t="shared" si="84"/>
        <v>1.0563921812371769E-10</v>
      </c>
      <c r="W121" s="22">
        <f t="shared" si="84"/>
        <v>2.7505671417337623E-7</v>
      </c>
      <c r="X121" s="22">
        <f t="shared" si="84"/>
        <v>-2.4829790654990104E-7</v>
      </c>
      <c r="Y121" s="22">
        <f t="shared" si="84"/>
        <v>3.7724689862253411E-7</v>
      </c>
      <c r="Z121" s="22">
        <f t="shared" si="84"/>
        <v>-3.0817138196529031E-7</v>
      </c>
      <c r="AA121" s="22">
        <f t="shared" si="84"/>
        <v>1.0563404956562697E-6</v>
      </c>
      <c r="AB121" s="22">
        <f t="shared" si="84"/>
        <v>-4.2047163442615737E-7</v>
      </c>
      <c r="AC121" s="22">
        <f t="shared" si="84"/>
        <v>1.1059555396001783E-5</v>
      </c>
      <c r="AD121" s="22">
        <f t="shared" si="84"/>
        <v>-2.8922541240777879E-5</v>
      </c>
      <c r="AE121" s="22">
        <f t="shared" si="84"/>
        <v>1.1054767896257323E-5</v>
      </c>
      <c r="AF121" s="22">
        <f t="shared" si="84"/>
        <v>-4.0584511694979177E-7</v>
      </c>
      <c r="AG121" s="22">
        <f t="shared" si="84"/>
        <v>1.0331233356472038E-6</v>
      </c>
      <c r="AH121" s="22">
        <f t="shared" ref="AH121:BM121" si="85">AH35-AH$6</f>
        <v>-2.7465203862544867E-7</v>
      </c>
      <c r="AI121" s="22">
        <f t="shared" si="85"/>
        <v>3.2812484328519376E-7</v>
      </c>
      <c r="AJ121" s="22">
        <f t="shared" si="85"/>
        <v>-1.8539255386909513E-7</v>
      </c>
      <c r="AK121" s="22">
        <f t="shared" si="85"/>
        <v>1.732417389003616E-7</v>
      </c>
      <c r="AL121" s="22">
        <f t="shared" si="85"/>
        <v>-1.3470644322959626E-7</v>
      </c>
      <c r="AM121" s="22">
        <f t="shared" si="85"/>
        <v>1.2234851526880632E-7</v>
      </c>
      <c r="AN121" s="22">
        <f t="shared" si="85"/>
        <v>-1.0890586582217838E-7</v>
      </c>
      <c r="AO121" s="22">
        <f t="shared" si="85"/>
        <v>1.0252164942468066E-7</v>
      </c>
      <c r="AP121" s="22">
        <f t="shared" si="85"/>
        <v>-9.8109890079754129E-8</v>
      </c>
      <c r="AQ121" s="22">
        <f t="shared" si="85"/>
        <v>9.7020799493958954E-8</v>
      </c>
      <c r="AR121" s="22">
        <f t="shared" si="85"/>
        <v>8.5292793468761015E-10</v>
      </c>
      <c r="AS121" s="22">
        <f t="shared" si="85"/>
        <v>1.0960523142707719E-9</v>
      </c>
      <c r="AT121" s="22">
        <f t="shared" si="85"/>
        <v>1.9370897807391771E-9</v>
      </c>
      <c r="AU121" s="22">
        <f t="shared" si="85"/>
        <v>3.7011525441360928E-9</v>
      </c>
      <c r="AV121" s="22">
        <f t="shared" si="85"/>
        <v>6.8689396855333812E-9</v>
      </c>
      <c r="AW121" s="22">
        <f t="shared" si="85"/>
        <v>1.1635784639354256E-8</v>
      </c>
      <c r="AX121" s="22">
        <f t="shared" si="85"/>
        <v>1.6819406871390098E-8</v>
      </c>
      <c r="AY121" s="22">
        <f t="shared" si="85"/>
        <v>1.9272850564829047E-8</v>
      </c>
      <c r="AZ121" s="22">
        <f t="shared" si="85"/>
        <v>1.6899328161069135E-8</v>
      </c>
      <c r="BA121" s="22">
        <f t="shared" si="85"/>
        <v>1.1727535107147833E-8</v>
      </c>
      <c r="BB121" s="22">
        <f t="shared" si="85"/>
        <v>6.9237826072599093E-9</v>
      </c>
      <c r="BC121" s="22">
        <f t="shared" si="85"/>
        <v>3.7025611123834174E-9</v>
      </c>
      <c r="BD121" s="22">
        <f t="shared" si="85"/>
        <v>1.8677230306327893E-9</v>
      </c>
      <c r="BE121" s="22">
        <f t="shared" si="85"/>
        <v>9.0785757136298555E-10</v>
      </c>
      <c r="BF121" s="22">
        <f t="shared" si="85"/>
        <v>4.3121735640867906E-10</v>
      </c>
      <c r="BG121" s="22">
        <f t="shared" si="85"/>
        <v>2.0095891655560777E-10</v>
      </c>
      <c r="BH121" s="22">
        <f t="shared" si="85"/>
        <v>9.2884953700893866E-11</v>
      </c>
      <c r="BI121" s="22">
        <f t="shared" si="85"/>
        <v>4.2392225160455856E-11</v>
      </c>
      <c r="BJ121" s="22">
        <f t="shared" si="85"/>
        <v>1.9960316873738476E-11</v>
      </c>
      <c r="BK121" s="22">
        <f t="shared" si="85"/>
        <v>1.0135670990726289E-11</v>
      </c>
      <c r="BL121" s="22">
        <f t="shared" si="85"/>
        <v>7.7727295509888135E-12</v>
      </c>
      <c r="BM121" s="22">
        <f t="shared" si="85"/>
        <v>0</v>
      </c>
      <c r="BN121" s="22">
        <f t="shared" ref="BN121:CG121" si="86">BN35-BN$6</f>
        <v>0</v>
      </c>
      <c r="BO121" s="22">
        <f t="shared" si="86"/>
        <v>2.0694492654041994E-9</v>
      </c>
      <c r="BP121" s="22">
        <f t="shared" si="86"/>
        <v>3.8532650821404476E-9</v>
      </c>
      <c r="BQ121" s="22">
        <f t="shared" si="86"/>
        <v>8.2031012510748657E-9</v>
      </c>
      <c r="BR121" s="22">
        <f t="shared" si="86"/>
        <v>1.5433902291093294E-8</v>
      </c>
      <c r="BS121" s="22">
        <f t="shared" si="86"/>
        <v>3.543132088837389E-8</v>
      </c>
      <c r="BT121" s="22">
        <f t="shared" si="86"/>
        <v>1.1916854663809543E-7</v>
      </c>
      <c r="BU121" s="22">
        <f t="shared" si="86"/>
        <v>3.6339463390670313E-8</v>
      </c>
      <c r="BV121" s="22">
        <f t="shared" si="86"/>
        <v>1.5371868395836189E-8</v>
      </c>
      <c r="BW121" s="22">
        <f t="shared" si="86"/>
        <v>8.438638193293313E-9</v>
      </c>
      <c r="BX121" s="22">
        <f t="shared" si="86"/>
        <v>3.7318799351741182E-9</v>
      </c>
      <c r="BY121" s="22">
        <f t="shared" si="86"/>
        <v>2.1146409098748581E-9</v>
      </c>
      <c r="BZ121" s="22">
        <f t="shared" si="86"/>
        <v>7.9566868685098603E-10</v>
      </c>
      <c r="CA121" s="22">
        <f t="shared" si="86"/>
        <v>5.4341827028438978E-10</v>
      </c>
      <c r="CB121" s="22">
        <f t="shared" si="86"/>
        <v>1.1565985595427512E-10</v>
      </c>
      <c r="CC121" s="22">
        <f t="shared" si="86"/>
        <v>1.6762925086427505E-10</v>
      </c>
      <c r="CD121" s="22">
        <f t="shared" si="86"/>
        <v>-2.0337491109253896E-11</v>
      </c>
      <c r="CE121" s="22">
        <f t="shared" si="86"/>
        <v>7.1455998201339646E-11</v>
      </c>
      <c r="CF121" s="22">
        <f t="shared" si="86"/>
        <v>0</v>
      </c>
      <c r="CG121" s="22">
        <f t="shared" si="86"/>
        <v>0</v>
      </c>
    </row>
    <row r="122" spans="1:85">
      <c r="A122" s="189" t="s">
        <v>254</v>
      </c>
      <c r="B122" s="22">
        <f t="shared" ref="B122:AG122" si="87">B36-B$6</f>
        <v>0</v>
      </c>
      <c r="C122" s="22">
        <f t="shared" si="87"/>
        <v>0</v>
      </c>
      <c r="D122" s="22">
        <f t="shared" si="87"/>
        <v>2.1523525848840753E-8</v>
      </c>
      <c r="E122" s="22">
        <f t="shared" si="87"/>
        <v>5.0511955493577154E-8</v>
      </c>
      <c r="F122" s="22">
        <f t="shared" si="87"/>
        <v>1.1776873975011391E-7</v>
      </c>
      <c r="G122" s="22">
        <f t="shared" si="87"/>
        <v>2.6347966478418736E-7</v>
      </c>
      <c r="H122" s="22">
        <f t="shared" si="87"/>
        <v>5.3157095208768718E-7</v>
      </c>
      <c r="I122" s="22">
        <f t="shared" si="87"/>
        <v>8.7989852320947937E-7</v>
      </c>
      <c r="J122" s="22">
        <f t="shared" si="87"/>
        <v>1.0608797624743066E-6</v>
      </c>
      <c r="K122" s="22">
        <f t="shared" si="87"/>
        <v>8.8009388852768301E-7</v>
      </c>
      <c r="L122" s="22">
        <f t="shared" si="87"/>
        <v>5.3179966698483503E-7</v>
      </c>
      <c r="M122" s="22">
        <f t="shared" si="87"/>
        <v>2.6361466656303207E-7</v>
      </c>
      <c r="N122" s="22">
        <f t="shared" si="87"/>
        <v>1.1777632594146648E-7</v>
      </c>
      <c r="O122" s="22">
        <f t="shared" si="87"/>
        <v>5.0312223886243951E-8</v>
      </c>
      <c r="P122" s="22">
        <f t="shared" si="87"/>
        <v>2.0951658151912889E-8</v>
      </c>
      <c r="Q122" s="22">
        <f t="shared" si="87"/>
        <v>8.7304026374613014E-9</v>
      </c>
      <c r="R122" s="22">
        <f t="shared" si="87"/>
        <v>3.5556756251133801E-9</v>
      </c>
      <c r="S122" s="22">
        <f t="shared" si="87"/>
        <v>1.5129619286104911E-9</v>
      </c>
      <c r="T122" s="22">
        <f t="shared" si="87"/>
        <v>5.9746770062231165E-10</v>
      </c>
      <c r="U122" s="22">
        <f t="shared" si="87"/>
        <v>3.1864137596657096E-10</v>
      </c>
      <c r="V122" s="22">
        <f t="shared" si="87"/>
        <v>1.7960293738757084E-10</v>
      </c>
      <c r="W122" s="22">
        <f t="shared" si="87"/>
        <v>-2.0166696278322714E-7</v>
      </c>
      <c r="X122" s="22">
        <f t="shared" si="87"/>
        <v>2.2796835028579055E-7</v>
      </c>
      <c r="Y122" s="22">
        <f t="shared" si="87"/>
        <v>-2.2524529014157282E-7</v>
      </c>
      <c r="Z122" s="22">
        <f t="shared" si="87"/>
        <v>3.6229069353669778E-7</v>
      </c>
      <c r="AA122" s="22">
        <f t="shared" si="87"/>
        <v>-2.9930847161828933E-7</v>
      </c>
      <c r="AB122" s="22">
        <f t="shared" si="87"/>
        <v>1.069666079060119E-6</v>
      </c>
      <c r="AC122" s="22">
        <f t="shared" si="87"/>
        <v>-4.213250188967E-7</v>
      </c>
      <c r="AD122" s="22">
        <f t="shared" si="87"/>
        <v>1.1327210285881102E-5</v>
      </c>
      <c r="AE122" s="22">
        <f t="shared" si="87"/>
        <v>-2.9635766169040395E-5</v>
      </c>
      <c r="AF122" s="22">
        <f t="shared" si="87"/>
        <v>1.132522058550293E-5</v>
      </c>
      <c r="AG122" s="22">
        <f t="shared" si="87"/>
        <v>-4.130087633852321E-7</v>
      </c>
      <c r="AH122" s="22">
        <f t="shared" ref="AH122:BM122" si="88">AH36-AH$6</f>
        <v>1.0568896795262509E-6</v>
      </c>
      <c r="AI122" s="22">
        <f t="shared" si="88"/>
        <v>-2.805522991334028E-7</v>
      </c>
      <c r="AJ122" s="22">
        <f t="shared" si="88"/>
        <v>3.3625138255445389E-7</v>
      </c>
      <c r="AK122" s="22">
        <f t="shared" si="88"/>
        <v>-1.9088582732550893E-7</v>
      </c>
      <c r="AL122" s="22">
        <f t="shared" si="88"/>
        <v>1.7938450578026467E-7</v>
      </c>
      <c r="AM122" s="22">
        <f t="shared" si="88"/>
        <v>-1.4093783368682992E-7</v>
      </c>
      <c r="AN122" s="22">
        <f t="shared" si="88"/>
        <v>1.2948712211668966E-7</v>
      </c>
      <c r="AO122" s="22">
        <f t="shared" si="88"/>
        <v>-1.1712963622160123E-7</v>
      </c>
      <c r="AP122" s="22">
        <f t="shared" si="88"/>
        <v>1.124160553065754E-7</v>
      </c>
      <c r="AQ122" s="22">
        <f t="shared" si="88"/>
        <v>-1.1013310187311449E-7</v>
      </c>
      <c r="AR122" s="22">
        <f t="shared" si="88"/>
        <v>4.0757434661411671E-10</v>
      </c>
      <c r="AS122" s="22">
        <f t="shared" si="88"/>
        <v>5.3080349988524869E-10</v>
      </c>
      <c r="AT122" s="22">
        <f t="shared" si="88"/>
        <v>9.6228940991775183E-10</v>
      </c>
      <c r="AU122" s="22">
        <f t="shared" si="88"/>
        <v>1.9110654708873675E-9</v>
      </c>
      <c r="AV122" s="22">
        <f t="shared" si="88"/>
        <v>3.760562777387942E-9</v>
      </c>
      <c r="AW122" s="22">
        <f t="shared" si="88"/>
        <v>7.0278126548028248E-9</v>
      </c>
      <c r="AX122" s="22">
        <f t="shared" si="88"/>
        <v>1.1924465582672231E-8</v>
      </c>
      <c r="AY122" s="22">
        <f t="shared" si="88"/>
        <v>1.7242033119102074E-8</v>
      </c>
      <c r="AZ122" s="22">
        <f t="shared" si="88"/>
        <v>1.9754888839551156E-8</v>
      </c>
      <c r="BA122" s="22">
        <f t="shared" si="88"/>
        <v>1.7317331544879465E-8</v>
      </c>
      <c r="BB122" s="22">
        <f t="shared" si="88"/>
        <v>1.2014293558018657E-8</v>
      </c>
      <c r="BC122" s="22">
        <f t="shared" si="88"/>
        <v>7.0915046378835676E-9</v>
      </c>
      <c r="BD122" s="22">
        <f t="shared" si="88"/>
        <v>3.7916406814609053E-9</v>
      </c>
      <c r="BE122" s="22">
        <f t="shared" si="88"/>
        <v>1.912442774713234E-9</v>
      </c>
      <c r="BF122" s="22">
        <f t="shared" si="88"/>
        <v>9.2955458437450796E-10</v>
      </c>
      <c r="BG122" s="22">
        <f t="shared" si="88"/>
        <v>4.4159221666607862E-10</v>
      </c>
      <c r="BH122" s="22">
        <f t="shared" si="88"/>
        <v>2.0600257400117021E-10</v>
      </c>
      <c r="BI122" s="22">
        <f t="shared" si="88"/>
        <v>9.5715661599675341E-11</v>
      </c>
      <c r="BJ122" s="22">
        <f t="shared" si="88"/>
        <v>4.4797413884626615E-11</v>
      </c>
      <c r="BK122" s="22">
        <f t="shared" si="88"/>
        <v>2.3592766876554894E-11</v>
      </c>
      <c r="BL122" s="22">
        <f t="shared" si="88"/>
        <v>1.7401969928869756E-11</v>
      </c>
      <c r="BM122" s="22">
        <f t="shared" si="88"/>
        <v>0</v>
      </c>
      <c r="BN122" s="22">
        <f t="shared" ref="BN122:CG122" si="89">BN36-BN$6</f>
        <v>0</v>
      </c>
      <c r="BO122" s="22">
        <f t="shared" si="89"/>
        <v>9.440981985046559E-10</v>
      </c>
      <c r="BP122" s="22">
        <f t="shared" si="89"/>
        <v>2.0607011689847754E-9</v>
      </c>
      <c r="BQ122" s="22">
        <f t="shared" si="89"/>
        <v>3.9104978400114043E-9</v>
      </c>
      <c r="BR122" s="22">
        <f t="shared" si="89"/>
        <v>8.4090826363778773E-9</v>
      </c>
      <c r="BS122" s="22">
        <f t="shared" si="89"/>
        <v>1.5808274972592949E-8</v>
      </c>
      <c r="BT122" s="22">
        <f t="shared" si="89"/>
        <v>3.6376987242185184E-8</v>
      </c>
      <c r="BU122" s="22">
        <f t="shared" si="89"/>
        <v>1.2211720626062485E-7</v>
      </c>
      <c r="BV122" s="22">
        <f t="shared" si="89"/>
        <v>3.7174942832949954E-8</v>
      </c>
      <c r="BW122" s="22">
        <f t="shared" si="89"/>
        <v>1.5758182951053728E-8</v>
      </c>
      <c r="BX122" s="22">
        <f t="shared" si="89"/>
        <v>8.6272741147596796E-9</v>
      </c>
      <c r="BY122" s="22">
        <f t="shared" si="89"/>
        <v>3.8315032258883358E-9</v>
      </c>
      <c r="BZ122" s="22">
        <f t="shared" si="89"/>
        <v>2.1563012686533766E-9</v>
      </c>
      <c r="CA122" s="22">
        <f t="shared" si="89"/>
        <v>8.2237130111513203E-10</v>
      </c>
      <c r="CB122" s="22">
        <f t="shared" si="89"/>
        <v>5.4954196272353041E-10</v>
      </c>
      <c r="CC122" s="22">
        <f t="shared" si="89"/>
        <v>1.2549962798309982E-10</v>
      </c>
      <c r="CD122" s="22">
        <f t="shared" si="89"/>
        <v>1.6533053734524221E-10</v>
      </c>
      <c r="CE122" s="22">
        <f t="shared" si="89"/>
        <v>-9.560816223768353E-12</v>
      </c>
      <c r="CF122" s="22">
        <f t="shared" si="89"/>
        <v>0</v>
      </c>
      <c r="CG122" s="22">
        <f t="shared" si="89"/>
        <v>0</v>
      </c>
    </row>
    <row r="123" spans="1:85">
      <c r="A123" s="189" t="s">
        <v>252</v>
      </c>
      <c r="B123" s="22">
        <f t="shared" ref="B123:AG123" si="90">B37-B$6</f>
        <v>0</v>
      </c>
      <c r="C123" s="22">
        <f t="shared" si="90"/>
        <v>0</v>
      </c>
      <c r="D123" s="22">
        <f t="shared" si="90"/>
        <v>9.1601738053200714E-9</v>
      </c>
      <c r="E123" s="22">
        <f t="shared" si="90"/>
        <v>2.1465139797811428E-8</v>
      </c>
      <c r="F123" s="22">
        <f t="shared" si="90"/>
        <v>5.1359955694941988E-8</v>
      </c>
      <c r="G123" s="22">
        <f t="shared" si="90"/>
        <v>1.2016081787938768E-7</v>
      </c>
      <c r="H123" s="22">
        <f t="shared" si="90"/>
        <v>2.6898187312412175E-7</v>
      </c>
      <c r="I123" s="22">
        <f t="shared" si="90"/>
        <v>5.4272779482016054E-7</v>
      </c>
      <c r="J123" s="22">
        <f t="shared" si="90"/>
        <v>8.9836933256616516E-7</v>
      </c>
      <c r="K123" s="22">
        <f t="shared" si="90"/>
        <v>1.0831397457595924E-6</v>
      </c>
      <c r="L123" s="22">
        <f t="shared" si="90"/>
        <v>8.9854540661277891E-7</v>
      </c>
      <c r="M123" s="22">
        <f t="shared" si="90"/>
        <v>5.4293980232742872E-7</v>
      </c>
      <c r="N123" s="22">
        <f t="shared" si="90"/>
        <v>2.6913160218076759E-7</v>
      </c>
      <c r="O123" s="22">
        <f t="shared" si="90"/>
        <v>1.2023876629685831E-7</v>
      </c>
      <c r="P123" s="22">
        <f t="shared" si="90"/>
        <v>5.1364394807351421E-8</v>
      </c>
      <c r="Q123" s="22">
        <f t="shared" si="90"/>
        <v>2.1390574031330292E-8</v>
      </c>
      <c r="R123" s="22">
        <f t="shared" si="90"/>
        <v>8.9193800935357612E-9</v>
      </c>
      <c r="S123" s="22">
        <f t="shared" si="90"/>
        <v>3.6432192611229218E-9</v>
      </c>
      <c r="T123" s="22">
        <f t="shared" si="90"/>
        <v>1.5820039881877634E-9</v>
      </c>
      <c r="U123" s="22">
        <f t="shared" si="90"/>
        <v>6.9496837981403072E-10</v>
      </c>
      <c r="V123" s="22">
        <f t="shared" si="90"/>
        <v>5.4006262617767265E-10</v>
      </c>
      <c r="W123" s="22">
        <f t="shared" si="90"/>
        <v>1.776738275491459E-7</v>
      </c>
      <c r="X123" s="22">
        <f t="shared" si="90"/>
        <v>-1.7599664543290424E-7</v>
      </c>
      <c r="Y123" s="22">
        <f t="shared" si="90"/>
        <v>2.0792536635990902E-7</v>
      </c>
      <c r="Z123" s="22">
        <f t="shared" si="90"/>
        <v>-2.1311649850230922E-7</v>
      </c>
      <c r="AA123" s="22">
        <f t="shared" si="90"/>
        <v>3.5666057284507252E-7</v>
      </c>
      <c r="AB123" s="22">
        <f t="shared" si="90"/>
        <v>-2.9579951801094953E-7</v>
      </c>
      <c r="AC123" s="22">
        <f t="shared" si="90"/>
        <v>1.0845863663705329E-6</v>
      </c>
      <c r="AD123" s="22">
        <f t="shared" si="90"/>
        <v>-4.2449949233182958E-7</v>
      </c>
      <c r="AE123" s="22">
        <f t="shared" si="90"/>
        <v>1.1560623365125848E-5</v>
      </c>
      <c r="AF123" s="22">
        <f t="shared" si="90"/>
        <v>-3.0254082062174048E-5</v>
      </c>
      <c r="AG123" s="22">
        <f t="shared" si="90"/>
        <v>1.156053540635762E-5</v>
      </c>
      <c r="AH123" s="22">
        <f t="shared" ref="AH123:BM123" si="91">AH37-AH$6</f>
        <v>-4.2072560070405819E-7</v>
      </c>
      <c r="AI123" s="22">
        <f t="shared" si="91"/>
        <v>1.0789899412925957E-6</v>
      </c>
      <c r="AJ123" s="22">
        <f t="shared" si="91"/>
        <v>-2.87338802709397E-7</v>
      </c>
      <c r="AK123" s="22">
        <f t="shared" si="91"/>
        <v>3.4516747253982072E-7</v>
      </c>
      <c r="AL123" s="22">
        <f t="shared" si="91"/>
        <v>-1.9783234434847745E-7</v>
      </c>
      <c r="AM123" s="22">
        <f t="shared" si="91"/>
        <v>1.8732703854472638E-7</v>
      </c>
      <c r="AN123" s="22">
        <f t="shared" si="91"/>
        <v>-1.4953357730547369E-7</v>
      </c>
      <c r="AO123" s="22">
        <f t="shared" si="91"/>
        <v>1.3972175120916667E-7</v>
      </c>
      <c r="AP123" s="22">
        <f t="shared" si="91"/>
        <v>-1.2932757813276274E-7</v>
      </c>
      <c r="AQ123" s="22">
        <f t="shared" si="91"/>
        <v>1.2801547409593865E-7</v>
      </c>
      <c r="AR123" s="22">
        <f t="shared" si="91"/>
        <v>1.920032562709997E-10</v>
      </c>
      <c r="AS123" s="22">
        <f t="shared" si="91"/>
        <v>2.5160863457212505E-10</v>
      </c>
      <c r="AT123" s="22">
        <f t="shared" si="91"/>
        <v>4.6585656654058686E-10</v>
      </c>
      <c r="AU123" s="22">
        <f t="shared" si="91"/>
        <v>9.4793947326928977E-10</v>
      </c>
      <c r="AV123" s="22">
        <f t="shared" si="91"/>
        <v>1.9362808308845105E-9</v>
      </c>
      <c r="AW123" s="22">
        <f t="shared" si="91"/>
        <v>3.8346508852713846E-9</v>
      </c>
      <c r="AX123" s="22">
        <f t="shared" si="91"/>
        <v>7.1767329826526557E-9</v>
      </c>
      <c r="AY123" s="22">
        <f t="shared" si="91"/>
        <v>1.2180838292681875E-8</v>
      </c>
      <c r="AZ123" s="22">
        <f t="shared" si="91"/>
        <v>1.761165964227596E-8</v>
      </c>
      <c r="BA123" s="22">
        <f t="shared" si="91"/>
        <v>2.0173320627296534E-8</v>
      </c>
      <c r="BB123" s="22">
        <f t="shared" si="91"/>
        <v>1.7678177768484817E-8</v>
      </c>
      <c r="BC123" s="22">
        <f t="shared" si="91"/>
        <v>1.226084699903251E-8</v>
      </c>
      <c r="BD123" s="22">
        <f t="shared" si="91"/>
        <v>7.2353556377549708E-9</v>
      </c>
      <c r="BE123" s="22">
        <f t="shared" si="91"/>
        <v>3.8679611624458938E-9</v>
      </c>
      <c r="BF123" s="22">
        <f t="shared" si="91"/>
        <v>1.9508140914861516E-9</v>
      </c>
      <c r="BG123" s="22">
        <f t="shared" si="91"/>
        <v>9.4835268791052495E-10</v>
      </c>
      <c r="BH123" s="22">
        <f t="shared" si="91"/>
        <v>4.5101149873691231E-10</v>
      </c>
      <c r="BI123" s="22">
        <f t="shared" si="91"/>
        <v>2.115257185547777E-10</v>
      </c>
      <c r="BJ123" s="22">
        <f t="shared" si="91"/>
        <v>1.0084595801861779E-10</v>
      </c>
      <c r="BK123" s="22">
        <f t="shared" si="91"/>
        <v>5.2863770766113801E-11</v>
      </c>
      <c r="BL123" s="22">
        <f t="shared" si="91"/>
        <v>4.0019274569549901E-11</v>
      </c>
      <c r="BM123" s="22">
        <f t="shared" si="91"/>
        <v>0</v>
      </c>
      <c r="BN123" s="22">
        <f t="shared" ref="BN123:CG123" si="92">BN37-BN$6</f>
        <v>0</v>
      </c>
      <c r="BO123" s="22">
        <f t="shared" si="92"/>
        <v>4.9745830433737772E-10</v>
      </c>
      <c r="BP123" s="22">
        <f t="shared" si="92"/>
        <v>9.1881188394411437E-10</v>
      </c>
      <c r="BQ123" s="22">
        <f t="shared" si="92"/>
        <v>2.0969400868893441E-9</v>
      </c>
      <c r="BR123" s="22">
        <f t="shared" si="92"/>
        <v>3.9805554220517037E-9</v>
      </c>
      <c r="BS123" s="22">
        <f t="shared" si="92"/>
        <v>8.5975464319546187E-9</v>
      </c>
      <c r="BT123" s="22">
        <f t="shared" si="92"/>
        <v>1.6134801669407251E-8</v>
      </c>
      <c r="BU123" s="22">
        <f t="shared" si="92"/>
        <v>3.7190697852026913E-8</v>
      </c>
      <c r="BV123" s="22">
        <f t="shared" si="92"/>
        <v>1.246658533815451E-7</v>
      </c>
      <c r="BW123" s="22">
        <f t="shared" si="92"/>
        <v>3.7869379223447376E-8</v>
      </c>
      <c r="BX123" s="22">
        <f t="shared" si="92"/>
        <v>1.6092319660325632E-8</v>
      </c>
      <c r="BY123" s="22">
        <f t="shared" si="92"/>
        <v>8.7855486999087356E-9</v>
      </c>
      <c r="BZ123" s="22">
        <f t="shared" si="92"/>
        <v>3.918195091645274E-9</v>
      </c>
      <c r="CA123" s="22">
        <f t="shared" si="92"/>
        <v>2.1903371751365026E-9</v>
      </c>
      <c r="CB123" s="22">
        <f t="shared" si="92"/>
        <v>8.463569889140107E-10</v>
      </c>
      <c r="CC123" s="22">
        <f t="shared" si="92"/>
        <v>5.5364602930758401E-10</v>
      </c>
      <c r="CD123" s="22">
        <f t="shared" si="92"/>
        <v>1.3654323679770176E-10</v>
      </c>
      <c r="CE123" s="22">
        <f t="shared" si="92"/>
        <v>1.6113621125643689E-10</v>
      </c>
      <c r="CF123" s="22">
        <f t="shared" si="92"/>
        <v>0</v>
      </c>
      <c r="CG123" s="22">
        <f t="shared" si="92"/>
        <v>0</v>
      </c>
    </row>
    <row r="124" spans="1:85">
      <c r="A124" s="185">
        <v>10</v>
      </c>
      <c r="B124" s="22">
        <f t="shared" ref="B124:AG124" si="93">B38-B$6</f>
        <v>0</v>
      </c>
      <c r="C124" s="22">
        <f t="shared" si="93"/>
        <v>0</v>
      </c>
      <c r="D124" s="22">
        <f t="shared" si="93"/>
        <v>3.7841370992360739E-9</v>
      </c>
      <c r="E124" s="22">
        <f t="shared" si="93"/>
        <v>9.0923354750536479E-9</v>
      </c>
      <c r="F124" s="22">
        <f t="shared" si="93"/>
        <v>2.173082724560425E-8</v>
      </c>
      <c r="G124" s="22">
        <f t="shared" si="93"/>
        <v>5.2164011815185465E-8</v>
      </c>
      <c r="H124" s="22">
        <f t="shared" si="93"/>
        <v>1.2211645191078375E-7</v>
      </c>
      <c r="I124" s="22">
        <f t="shared" si="93"/>
        <v>2.7337993493277391E-7</v>
      </c>
      <c r="J124" s="22">
        <f t="shared" si="93"/>
        <v>5.5160655058793254E-7</v>
      </c>
      <c r="K124" s="22">
        <f t="shared" si="93"/>
        <v>9.1305323023842511E-7</v>
      </c>
      <c r="L124" s="22">
        <f t="shared" si="93"/>
        <v>1.1008261753000863E-6</v>
      </c>
      <c r="M124" s="22">
        <f t="shared" si="93"/>
        <v>9.1320069543963517E-7</v>
      </c>
      <c r="N124" s="22">
        <f t="shared" si="93"/>
        <v>5.5178435302795192E-7</v>
      </c>
      <c r="O124" s="22">
        <f t="shared" si="93"/>
        <v>2.7351146570084733E-7</v>
      </c>
      <c r="P124" s="22">
        <f t="shared" si="93"/>
        <v>1.2219411099158282E-7</v>
      </c>
      <c r="Q124" s="22">
        <f t="shared" si="93"/>
        <v>5.2204928066746395E-8</v>
      </c>
      <c r="R124" s="22">
        <f t="shared" si="93"/>
        <v>2.1750933068206629E-8</v>
      </c>
      <c r="S124" s="22">
        <f t="shared" si="93"/>
        <v>9.10194716918299E-9</v>
      </c>
      <c r="T124" s="22">
        <f t="shared" si="93"/>
        <v>3.7886304218473054E-9</v>
      </c>
      <c r="U124" s="22">
        <f t="shared" si="93"/>
        <v>1.8258939673670418E-9</v>
      </c>
      <c r="V124" s="22">
        <f t="shared" si="93"/>
        <v>1.2261549011844948E-9</v>
      </c>
      <c r="W124" s="22">
        <f t="shared" si="93"/>
        <v>-1.4846423909569854E-7</v>
      </c>
      <c r="X124" s="22">
        <f t="shared" si="93"/>
        <v>1.5528527672456678E-7</v>
      </c>
      <c r="Y124" s="22">
        <f t="shared" si="93"/>
        <v>-1.6176620062281748E-7</v>
      </c>
      <c r="Z124" s="22">
        <f t="shared" si="93"/>
        <v>1.9788081618158112E-7</v>
      </c>
      <c r="AA124" s="22">
        <f t="shared" si="93"/>
        <v>-2.06654277889876E-7</v>
      </c>
      <c r="AB124" s="22">
        <f t="shared" si="93"/>
        <v>3.5483119034170223E-7</v>
      </c>
      <c r="AC124" s="22">
        <f t="shared" si="93"/>
        <v>-2.9488327271337222E-7</v>
      </c>
      <c r="AD124" s="22">
        <f t="shared" si="93"/>
        <v>1.0980541431204476E-6</v>
      </c>
      <c r="AE124" s="22">
        <f t="shared" si="93"/>
        <v>-4.2841673355911928E-7</v>
      </c>
      <c r="AF124" s="22">
        <f t="shared" si="93"/>
        <v>1.1747434847698935E-5</v>
      </c>
      <c r="AG124" s="22">
        <f t="shared" si="93"/>
        <v>-3.0746522731981487E-5</v>
      </c>
      <c r="AH124" s="22">
        <f t="shared" ref="AH124:BM124" si="94">AH38-AH$6</f>
        <v>1.1748888967920767E-5</v>
      </c>
      <c r="AI124" s="22">
        <f t="shared" si="94"/>
        <v>-4.2851049505468091E-7</v>
      </c>
      <c r="AJ124" s="22">
        <f t="shared" si="94"/>
        <v>1.0984595387495129E-6</v>
      </c>
      <c r="AK124" s="22">
        <f t="shared" si="94"/>
        <v>-2.9501797420862116E-7</v>
      </c>
      <c r="AL124" s="22">
        <f t="shared" si="94"/>
        <v>3.5504048283169285E-7</v>
      </c>
      <c r="AM124" s="22">
        <f t="shared" si="94"/>
        <v>-2.0679249508155811E-7</v>
      </c>
      <c r="AN124" s="22">
        <f t="shared" si="94"/>
        <v>1.9803225589724576E-7</v>
      </c>
      <c r="AO124" s="22">
        <f t="shared" si="94"/>
        <v>-1.6189671877874329E-7</v>
      </c>
      <c r="AP124" s="22">
        <f t="shared" si="94"/>
        <v>1.554075176236444E-7</v>
      </c>
      <c r="AQ124" s="22">
        <f t="shared" si="94"/>
        <v>-1.4858286723813013E-7</v>
      </c>
      <c r="AR124" s="22">
        <f t="shared" si="94"/>
        <v>8.8735769918763235E-11</v>
      </c>
      <c r="AS124" s="22">
        <f t="shared" si="94"/>
        <v>1.177128065702783E-10</v>
      </c>
      <c r="AT124" s="22">
        <f t="shared" si="94"/>
        <v>2.2037279697098143E-10</v>
      </c>
      <c r="AU124" s="22">
        <f t="shared" si="94"/>
        <v>4.5757746886660838E-10</v>
      </c>
      <c r="AV124" s="22">
        <f t="shared" si="94"/>
        <v>9.5676318666873756E-10</v>
      </c>
      <c r="AW124" s="22">
        <f t="shared" si="94"/>
        <v>1.9660492382467818E-9</v>
      </c>
      <c r="AX124" s="22">
        <f t="shared" si="94"/>
        <v>3.8988639563669874E-9</v>
      </c>
      <c r="AY124" s="22">
        <f t="shared" si="94"/>
        <v>7.2991091953740418E-9</v>
      </c>
      <c r="AZ124" s="22">
        <f t="shared" si="94"/>
        <v>1.2388680847382451E-8</v>
      </c>
      <c r="BA124" s="22">
        <f t="shared" si="94"/>
        <v>1.7909326765802087E-8</v>
      </c>
      <c r="BB124" s="22">
        <f t="shared" si="94"/>
        <v>2.0507980330301974E-8</v>
      </c>
      <c r="BC124" s="22">
        <f t="shared" si="94"/>
        <v>1.7964688473326559E-8</v>
      </c>
      <c r="BD124" s="22">
        <f t="shared" si="94"/>
        <v>1.2455431829468968E-8</v>
      </c>
      <c r="BE124" s="22">
        <f t="shared" si="94"/>
        <v>7.3484887649228876E-9</v>
      </c>
      <c r="BF124" s="22">
        <f t="shared" si="94"/>
        <v>3.9280188989550805E-9</v>
      </c>
      <c r="BG124" s="22">
        <f t="shared" si="94"/>
        <v>1.9814101070076323E-9</v>
      </c>
      <c r="BH124" s="22">
        <f t="shared" si="94"/>
        <v>9.6431135787004157E-10</v>
      </c>
      <c r="BI124" s="22">
        <f t="shared" si="94"/>
        <v>4.6118591284862755E-10</v>
      </c>
      <c r="BJ124" s="22">
        <f t="shared" si="94"/>
        <v>2.2205969011595379E-10</v>
      </c>
      <c r="BK124" s="22">
        <f t="shared" si="94"/>
        <v>1.1861288596043548E-10</v>
      </c>
      <c r="BL124" s="22">
        <f t="shared" si="94"/>
        <v>8.9352074904527792E-11</v>
      </c>
      <c r="BM124" s="22">
        <f t="shared" si="94"/>
        <v>0</v>
      </c>
      <c r="BN124" s="22">
        <f t="shared" ref="BN124:CG124" si="95">BN38-BN$6</f>
        <v>0</v>
      </c>
      <c r="BO124" s="22">
        <f t="shared" si="95"/>
        <v>2.0613736683444757E-10</v>
      </c>
      <c r="BP124" s="22">
        <f t="shared" si="95"/>
        <v>5.0084171872250837E-10</v>
      </c>
      <c r="BQ124" s="22">
        <f t="shared" si="95"/>
        <v>9.2020458764550169E-10</v>
      </c>
      <c r="BR124" s="22">
        <f t="shared" si="95"/>
        <v>2.1374640268796412E-9</v>
      </c>
      <c r="BS124" s="22">
        <f t="shared" si="95"/>
        <v>4.0389449843603965E-9</v>
      </c>
      <c r="BT124" s="22">
        <f t="shared" si="95"/>
        <v>8.7555151794116533E-9</v>
      </c>
      <c r="BU124" s="22">
        <f t="shared" si="95"/>
        <v>1.6393372250107712E-8</v>
      </c>
      <c r="BV124" s="22">
        <f t="shared" si="95"/>
        <v>3.7870814779211333E-8</v>
      </c>
      <c r="BW124" s="22">
        <f t="shared" si="95"/>
        <v>1.2668912763224322E-7</v>
      </c>
      <c r="BX124" s="22">
        <f t="shared" si="95"/>
        <v>3.8416723774418209E-8</v>
      </c>
      <c r="BY124" s="22">
        <f t="shared" si="95"/>
        <v>1.635817210476639E-8</v>
      </c>
      <c r="BZ124" s="22">
        <f t="shared" si="95"/>
        <v>8.907709693731782E-9</v>
      </c>
      <c r="CA124" s="22">
        <f t="shared" si="95"/>
        <v>3.9883750540658544E-9</v>
      </c>
      <c r="CB124" s="22">
        <f t="shared" si="95"/>
        <v>2.2160370711746963E-9</v>
      </c>
      <c r="CC124" s="22">
        <f t="shared" si="95"/>
        <v>8.6831478748727791E-10</v>
      </c>
      <c r="CD124" s="22">
        <f t="shared" si="95"/>
        <v>5.5769554850465812E-10</v>
      </c>
      <c r="CE124" s="22">
        <f t="shared" si="95"/>
        <v>1.5713795580411409E-10</v>
      </c>
      <c r="CF124" s="22">
        <f t="shared" si="95"/>
        <v>0</v>
      </c>
      <c r="CG124" s="22">
        <f t="shared" si="95"/>
        <v>0</v>
      </c>
    </row>
    <row r="125" spans="1:85">
      <c r="A125" s="185">
        <v>11</v>
      </c>
      <c r="B125" s="22">
        <f t="shared" ref="B125:AG125" si="96">B39-B$6</f>
        <v>0</v>
      </c>
      <c r="C125" s="22">
        <f t="shared" si="96"/>
        <v>0</v>
      </c>
      <c r="D125" s="22">
        <f t="shared" si="96"/>
        <v>1.6259149149352341E-9</v>
      </c>
      <c r="E125" s="22">
        <f t="shared" si="96"/>
        <v>3.7448135428450936E-9</v>
      </c>
      <c r="F125" s="22">
        <f t="shared" si="96"/>
        <v>9.1693548486273358E-9</v>
      </c>
      <c r="G125" s="22">
        <f t="shared" si="96"/>
        <v>2.1993196958313013E-8</v>
      </c>
      <c r="H125" s="22">
        <f t="shared" si="96"/>
        <v>5.2819442946375254E-8</v>
      </c>
      <c r="I125" s="22">
        <f t="shared" si="96"/>
        <v>1.2366435730300186E-7</v>
      </c>
      <c r="J125" s="22">
        <f t="shared" si="96"/>
        <v>2.7684386119909701E-7</v>
      </c>
      <c r="K125" s="22">
        <f t="shared" si="96"/>
        <v>5.5858942151333891E-7</v>
      </c>
      <c r="L125" s="22">
        <f t="shared" si="96"/>
        <v>9.2459534804937447E-7</v>
      </c>
      <c r="M125" s="22">
        <f t="shared" si="96"/>
        <v>1.1147208524734206E-6</v>
      </c>
      <c r="N125" s="22">
        <f t="shared" si="96"/>
        <v>9.2470998874381694E-7</v>
      </c>
      <c r="O125" s="22">
        <f t="shared" si="96"/>
        <v>5.587279800915072E-7</v>
      </c>
      <c r="P125" s="22">
        <f t="shared" si="96"/>
        <v>2.7695373166571033E-7</v>
      </c>
      <c r="Q125" s="22">
        <f t="shared" si="96"/>
        <v>1.2374005214800312E-7</v>
      </c>
      <c r="R125" s="22">
        <f t="shared" si="96"/>
        <v>5.2897101800869145E-8</v>
      </c>
      <c r="S125" s="22">
        <f t="shared" si="96"/>
        <v>2.2110451004935739E-8</v>
      </c>
      <c r="T125" s="22">
        <f t="shared" si="96"/>
        <v>9.436739993904053E-9</v>
      </c>
      <c r="U125" s="22">
        <f t="shared" si="96"/>
        <v>4.3624738184795111E-9</v>
      </c>
      <c r="V125" s="22">
        <f t="shared" si="96"/>
        <v>3.1418424214750963E-9</v>
      </c>
      <c r="W125" s="22">
        <f t="shared" si="96"/>
        <v>1.3162137288765555E-7</v>
      </c>
      <c r="X125" s="22">
        <f t="shared" si="96"/>
        <v>-1.3297259234381145E-7</v>
      </c>
      <c r="Y125" s="22">
        <f t="shared" si="96"/>
        <v>1.4365589191982545E-7</v>
      </c>
      <c r="Z125" s="22">
        <f t="shared" si="96"/>
        <v>-1.5375222797767776E-7</v>
      </c>
      <c r="AA125" s="22">
        <f t="shared" si="96"/>
        <v>1.9262654880442361E-7</v>
      </c>
      <c r="AB125" s="22">
        <f t="shared" si="96"/>
        <v>-2.0345103986863207E-7</v>
      </c>
      <c r="AC125" s="22">
        <f t="shared" si="96"/>
        <v>3.5500319739470173E-7</v>
      </c>
      <c r="AD125" s="22">
        <f t="shared" si="96"/>
        <v>-2.9556614985095524E-7</v>
      </c>
      <c r="AE125" s="22">
        <f t="shared" si="96"/>
        <v>1.109994743052896E-6</v>
      </c>
      <c r="AF125" s="22">
        <f t="shared" si="96"/>
        <v>-4.3287521381098354E-7</v>
      </c>
      <c r="AG125" s="22">
        <f t="shared" si="96"/>
        <v>1.1895687859617841E-5</v>
      </c>
      <c r="AH125" s="22">
        <f t="shared" ref="AH125:BM125" si="97">AH39-AH$6</f>
        <v>-3.1135033314235748E-5</v>
      </c>
      <c r="AI125" s="22">
        <f t="shared" si="97"/>
        <v>1.1898702013721311E-5</v>
      </c>
      <c r="AJ125" s="22">
        <f t="shared" si="97"/>
        <v>-4.3694813804772811E-7</v>
      </c>
      <c r="AK125" s="22">
        <f t="shared" si="97"/>
        <v>1.1165699525568787E-6</v>
      </c>
      <c r="AL125" s="22">
        <f t="shared" si="97"/>
        <v>-3.0454543390496467E-7</v>
      </c>
      <c r="AM125" s="22">
        <f t="shared" si="97"/>
        <v>3.6725284610173724E-7</v>
      </c>
      <c r="AN125" s="22">
        <f t="shared" si="97"/>
        <v>-2.1945977114533354E-7</v>
      </c>
      <c r="AO125" s="22">
        <f t="shared" si="97"/>
        <v>2.1412767192410945E-7</v>
      </c>
      <c r="AP125" s="22">
        <f t="shared" si="97"/>
        <v>-1.8124073021509661E-7</v>
      </c>
      <c r="AQ125" s="22">
        <f t="shared" si="97"/>
        <v>1.8297155413741302E-7</v>
      </c>
      <c r="AR125" s="22">
        <f t="shared" si="97"/>
        <v>4.0868551991484099E-11</v>
      </c>
      <c r="AS125" s="22">
        <f t="shared" si="97"/>
        <v>5.3995087294676303E-11</v>
      </c>
      <c r="AT125" s="22">
        <f t="shared" si="97"/>
        <v>1.0294795037012373E-10</v>
      </c>
      <c r="AU125" s="22">
        <f t="shared" si="97"/>
        <v>2.1594544072833441E-10</v>
      </c>
      <c r="AV125" s="22">
        <f t="shared" si="97"/>
        <v>4.603717508749758E-10</v>
      </c>
      <c r="AW125" s="22">
        <f t="shared" si="97"/>
        <v>9.6812899710863043E-10</v>
      </c>
      <c r="AX125" s="22">
        <f t="shared" si="97"/>
        <v>1.9918802972555426E-9</v>
      </c>
      <c r="AY125" s="22">
        <f t="shared" si="97"/>
        <v>3.9512357252030459E-9</v>
      </c>
      <c r="AZ125" s="22">
        <f t="shared" si="97"/>
        <v>7.3974844325567558E-9</v>
      </c>
      <c r="BA125" s="22">
        <f t="shared" si="97"/>
        <v>1.2554699347573818E-8</v>
      </c>
      <c r="BB125" s="22">
        <f t="shared" si="97"/>
        <v>1.8145523139410558E-8</v>
      </c>
      <c r="BC125" s="22">
        <f t="shared" si="97"/>
        <v>2.0771264848803907E-8</v>
      </c>
      <c r="BD125" s="22">
        <f t="shared" si="97"/>
        <v>1.8188133634812373E-8</v>
      </c>
      <c r="BE125" s="22">
        <f t="shared" si="97"/>
        <v>1.2606288723286132E-8</v>
      </c>
      <c r="BF125" s="22">
        <f t="shared" si="97"/>
        <v>7.4362508016778483E-9</v>
      </c>
      <c r="BG125" s="22">
        <f t="shared" si="97"/>
        <v>3.975488275215726E-9</v>
      </c>
      <c r="BH125" s="22">
        <f t="shared" si="97"/>
        <v>2.0077927955558305E-9</v>
      </c>
      <c r="BI125" s="22">
        <f t="shared" si="97"/>
        <v>9.8291256811974272E-10</v>
      </c>
      <c r="BJ125" s="22">
        <f t="shared" si="97"/>
        <v>4.8299494647564411E-10</v>
      </c>
      <c r="BK125" s="22">
        <f t="shared" si="97"/>
        <v>2.6079383416502953E-10</v>
      </c>
      <c r="BL125" s="22">
        <f t="shared" si="97"/>
        <v>1.9894499872299162E-10</v>
      </c>
      <c r="BM125" s="22">
        <f t="shared" si="97"/>
        <v>0</v>
      </c>
      <c r="BN125" s="22">
        <f t="shared" ref="BN125:CG125" si="98">BN39-BN$6</f>
        <v>0</v>
      </c>
      <c r="BO125" s="22">
        <f t="shared" si="98"/>
        <v>1.1536420584768882E-10</v>
      </c>
      <c r="BP125" s="22">
        <f t="shared" si="98"/>
        <v>1.9135291136339021E-10</v>
      </c>
      <c r="BQ125" s="22">
        <f t="shared" si="98"/>
        <v>5.1139556980687279E-10</v>
      </c>
      <c r="BR125" s="22">
        <f t="shared" si="98"/>
        <v>9.2402817402438596E-10</v>
      </c>
      <c r="BS125" s="22">
        <f t="shared" si="98"/>
        <v>2.1728791876721537E-9</v>
      </c>
      <c r="BT125" s="22">
        <f t="shared" si="98"/>
        <v>4.0836374574955498E-9</v>
      </c>
      <c r="BU125" s="22">
        <f t="shared" si="98"/>
        <v>8.8839508062822378E-9</v>
      </c>
      <c r="BV125" s="22">
        <f t="shared" si="98"/>
        <v>1.659479654498285E-8</v>
      </c>
      <c r="BW125" s="22">
        <f t="shared" si="98"/>
        <v>3.841092636018547E-8</v>
      </c>
      <c r="BX125" s="22">
        <f t="shared" si="98"/>
        <v>1.2827748804953467E-7</v>
      </c>
      <c r="BY125" s="22">
        <f t="shared" si="98"/>
        <v>3.8810079862490647E-8</v>
      </c>
      <c r="BZ125" s="22">
        <f t="shared" si="98"/>
        <v>1.6567507222833144E-8</v>
      </c>
      <c r="CA125" s="22">
        <f t="shared" si="98"/>
        <v>8.996752709150712E-9</v>
      </c>
      <c r="CB125" s="22">
        <f t="shared" si="98"/>
        <v>4.0456213411709847E-9</v>
      </c>
      <c r="CC125" s="22">
        <f t="shared" si="98"/>
        <v>2.2351469831659319E-9</v>
      </c>
      <c r="CD125" s="22">
        <f t="shared" si="98"/>
        <v>8.9365077246430466E-10</v>
      </c>
      <c r="CE125" s="22">
        <f t="shared" si="98"/>
        <v>5.6732066461093273E-10</v>
      </c>
      <c r="CF125" s="22">
        <f t="shared" si="98"/>
        <v>0</v>
      </c>
      <c r="CG125" s="22">
        <f t="shared" si="98"/>
        <v>0</v>
      </c>
    </row>
    <row r="126" spans="1:85">
      <c r="A126" s="185">
        <v>12</v>
      </c>
      <c r="B126" s="22">
        <f t="shared" ref="B126:AG126" si="99">B40-B$6</f>
        <v>0</v>
      </c>
      <c r="C126" s="22">
        <f t="shared" si="99"/>
        <v>0</v>
      </c>
      <c r="D126" s="22">
        <f t="shared" si="99"/>
        <v>6.3179705051840166E-10</v>
      </c>
      <c r="E126" s="22">
        <f t="shared" si="99"/>
        <v>1.6001236588245927E-9</v>
      </c>
      <c r="F126" s="22">
        <f t="shared" si="99"/>
        <v>3.7610182644933588E-9</v>
      </c>
      <c r="G126" s="22">
        <f t="shared" si="99"/>
        <v>9.2359441833155052E-9</v>
      </c>
      <c r="H126" s="22">
        <f t="shared" si="99"/>
        <v>2.2168277833403753E-8</v>
      </c>
      <c r="I126" s="22">
        <f t="shared" si="99"/>
        <v>5.3242292970281609E-8</v>
      </c>
      <c r="J126" s="22">
        <f t="shared" si="99"/>
        <v>1.2465582270827782E-7</v>
      </c>
      <c r="K126" s="22">
        <f t="shared" si="99"/>
        <v>2.7905901633636355E-7</v>
      </c>
      <c r="L126" s="22">
        <f t="shared" si="99"/>
        <v>5.6304870557769713E-7</v>
      </c>
      <c r="M126" s="22">
        <f t="shared" si="99"/>
        <v>9.3195952353121031E-7</v>
      </c>
      <c r="N126" s="22">
        <f t="shared" si="99"/>
        <v>1.1235765707685706E-6</v>
      </c>
      <c r="O126" s="22">
        <f t="shared" si="99"/>
        <v>9.3204244336432967E-7</v>
      </c>
      <c r="P126" s="22">
        <f t="shared" si="99"/>
        <v>5.6315609889843996E-7</v>
      </c>
      <c r="Q126" s="22">
        <f t="shared" si="99"/>
        <v>2.791749361240026E-7</v>
      </c>
      <c r="R126" s="22">
        <f t="shared" si="99"/>
        <v>1.2480097122714828E-7</v>
      </c>
      <c r="S126" s="22">
        <f t="shared" si="99"/>
        <v>5.3534957984146471E-8</v>
      </c>
      <c r="T126" s="22">
        <f t="shared" si="99"/>
        <v>2.2814481830074851E-8</v>
      </c>
      <c r="U126" s="22">
        <f t="shared" si="99"/>
        <v>1.0814129304805519E-8</v>
      </c>
      <c r="V126" s="22">
        <f t="shared" si="99"/>
        <v>7.5423281887000422E-9</v>
      </c>
      <c r="W126" s="22">
        <f t="shared" si="99"/>
        <v>-1.1651141436406722E-7</v>
      </c>
      <c r="X126" s="22">
        <f t="shared" si="99"/>
        <v>1.1892823866564421E-7</v>
      </c>
      <c r="Y126" s="22">
        <f t="shared" si="99"/>
        <v>-1.2391202292226385E-7</v>
      </c>
      <c r="Z126" s="22">
        <f t="shared" si="99"/>
        <v>1.3699148105937281E-7</v>
      </c>
      <c r="AA126" s="22">
        <f t="shared" si="99"/>
        <v>-1.4911882886495287E-7</v>
      </c>
      <c r="AB126" s="22">
        <f t="shared" si="99"/>
        <v>1.8981424760407508E-7</v>
      </c>
      <c r="AC126" s="22">
        <f t="shared" si="99"/>
        <v>-2.0200779322033882E-7</v>
      </c>
      <c r="AD126" s="22">
        <f t="shared" si="99"/>
        <v>3.5587893414095293E-7</v>
      </c>
      <c r="AE126" s="22">
        <f t="shared" si="99"/>
        <v>-2.9696803157058728E-7</v>
      </c>
      <c r="AF126" s="22">
        <f t="shared" si="99"/>
        <v>1.1188528911983509E-6</v>
      </c>
      <c r="AG126" s="22">
        <f t="shared" si="99"/>
        <v>-4.3727746462884321E-7</v>
      </c>
      <c r="AH126" s="22">
        <f t="shared" ref="AH126:BM126" si="100">AH40-AH$6</f>
        <v>1.1992181851772305E-5</v>
      </c>
      <c r="AI126" s="22">
        <f t="shared" si="100"/>
        <v>-3.1384892257699606E-5</v>
      </c>
      <c r="AJ126" s="22">
        <f t="shared" si="100"/>
        <v>1.1997176533482155E-5</v>
      </c>
      <c r="AK126" s="22">
        <f t="shared" si="100"/>
        <v>-4.4627272687346824E-7</v>
      </c>
      <c r="AL126" s="22">
        <f t="shared" si="100"/>
        <v>1.1331915033829976E-6</v>
      </c>
      <c r="AM126" s="22">
        <f t="shared" si="100"/>
        <v>-3.1710306588508326E-7</v>
      </c>
      <c r="AN126" s="22">
        <f t="shared" si="100"/>
        <v>3.8387513184199981E-7</v>
      </c>
      <c r="AO126" s="22">
        <f t="shared" si="100"/>
        <v>-2.3867177742435709E-7</v>
      </c>
      <c r="AP126" s="22">
        <f t="shared" si="100"/>
        <v>2.4155478728656558E-7</v>
      </c>
      <c r="AQ126" s="22">
        <f t="shared" si="100"/>
        <v>-2.1368705919591949E-7</v>
      </c>
      <c r="AR126" s="22">
        <f t="shared" si="100"/>
        <v>1.8301815900463592E-11</v>
      </c>
      <c r="AS126" s="22">
        <f t="shared" si="100"/>
        <v>2.4772201508789417E-11</v>
      </c>
      <c r="AT126" s="22">
        <f t="shared" si="100"/>
        <v>4.7067641709360212E-11</v>
      </c>
      <c r="AU126" s="22">
        <f t="shared" si="100"/>
        <v>1.0051391465737338E-10</v>
      </c>
      <c r="AV126" s="22">
        <f t="shared" si="100"/>
        <v>2.1635875630625074E-10</v>
      </c>
      <c r="AW126" s="22">
        <f t="shared" si="100"/>
        <v>4.6377220495880242E-10</v>
      </c>
      <c r="AX126" s="22">
        <f t="shared" si="100"/>
        <v>9.7644102664348081E-10</v>
      </c>
      <c r="AY126" s="22">
        <f t="shared" si="100"/>
        <v>2.0095343930768688E-9</v>
      </c>
      <c r="AZ126" s="22">
        <f t="shared" si="100"/>
        <v>3.986521552633098E-9</v>
      </c>
      <c r="BA126" s="22">
        <f t="shared" si="100"/>
        <v>7.4634230784050931E-9</v>
      </c>
      <c r="BB126" s="22">
        <f t="shared" si="100"/>
        <v>1.2665258427726092E-8</v>
      </c>
      <c r="BC126" s="22">
        <f t="shared" si="100"/>
        <v>1.8301033326610121E-8</v>
      </c>
      <c r="BD126" s="22">
        <f t="shared" si="100"/>
        <v>2.094162309670489E-8</v>
      </c>
      <c r="BE126" s="22">
        <f t="shared" si="100"/>
        <v>1.8330093676631199E-8</v>
      </c>
      <c r="BF126" s="22">
        <f t="shared" si="100"/>
        <v>1.2701378154229053E-8</v>
      </c>
      <c r="BG126" s="22">
        <f t="shared" si="100"/>
        <v>7.4931627746199997E-9</v>
      </c>
      <c r="BH126" s="22">
        <f t="shared" si="100"/>
        <v>4.0111129728435496E-9</v>
      </c>
      <c r="BI126" s="22">
        <f t="shared" si="100"/>
        <v>2.0385293371839587E-9</v>
      </c>
      <c r="BJ126" s="22">
        <f t="shared" si="100"/>
        <v>1.0263217525614024E-9</v>
      </c>
      <c r="BK126" s="22">
        <f t="shared" si="100"/>
        <v>5.6603789618286297E-10</v>
      </c>
      <c r="BL126" s="22">
        <f t="shared" si="100"/>
        <v>4.3438485526973959E-10</v>
      </c>
      <c r="BM126" s="22">
        <f t="shared" si="100"/>
        <v>0</v>
      </c>
      <c r="BN126" s="22">
        <f t="shared" ref="BN126:CG126" si="101">BN40-BN$6</f>
        <v>0</v>
      </c>
      <c r="BO126" s="22">
        <f t="shared" si="101"/>
        <v>3.8927224182374909E-11</v>
      </c>
      <c r="BP126" s="22">
        <f t="shared" si="101"/>
        <v>1.2319324201718438E-10</v>
      </c>
      <c r="BQ126" s="22">
        <f t="shared" si="101"/>
        <v>1.8434383941438585E-10</v>
      </c>
      <c r="BR126" s="22">
        <f t="shared" si="101"/>
        <v>5.2253953442226215E-10</v>
      </c>
      <c r="BS126" s="22">
        <f t="shared" si="101"/>
        <v>9.2459828223173627E-10</v>
      </c>
      <c r="BT126" s="22">
        <f t="shared" si="101"/>
        <v>2.2005886205068717E-9</v>
      </c>
      <c r="BU126" s="22">
        <f t="shared" si="101"/>
        <v>4.1091604161352948E-9</v>
      </c>
      <c r="BV126" s="22">
        <f t="shared" si="101"/>
        <v>8.9763446718758421E-9</v>
      </c>
      <c r="BW126" s="22">
        <f t="shared" si="101"/>
        <v>1.6720319532362642E-8</v>
      </c>
      <c r="BX126" s="22">
        <f t="shared" si="101"/>
        <v>3.8803172010323659E-8</v>
      </c>
      <c r="BY126" s="22">
        <f t="shared" si="101"/>
        <v>1.2928775088179688E-7</v>
      </c>
      <c r="BZ126" s="22">
        <f t="shared" si="101"/>
        <v>3.9042169265377478E-8</v>
      </c>
      <c r="CA126" s="22">
        <f t="shared" si="101"/>
        <v>1.6702722829782392E-8</v>
      </c>
      <c r="CB126" s="22">
        <f t="shared" si="101"/>
        <v>9.048665809302784E-9</v>
      </c>
      <c r="CC126" s="22">
        <f t="shared" si="101"/>
        <v>4.0907528617056825E-9</v>
      </c>
      <c r="CD126" s="22">
        <f t="shared" si="101"/>
        <v>2.2570211030811718E-9</v>
      </c>
      <c r="CE126" s="22">
        <f t="shared" si="101"/>
        <v>9.4964858737580347E-10</v>
      </c>
      <c r="CF126" s="22">
        <f t="shared" si="101"/>
        <v>0</v>
      </c>
      <c r="CG126" s="22">
        <f t="shared" si="101"/>
        <v>0</v>
      </c>
    </row>
    <row r="127" spans="1:85">
      <c r="A127" s="185">
        <v>13</v>
      </c>
      <c r="B127" s="22">
        <f t="shared" ref="B127:AG127" si="102">B41-B$6</f>
        <v>0</v>
      </c>
      <c r="C127" s="22">
        <f t="shared" si="102"/>
        <v>0</v>
      </c>
      <c r="D127" s="22">
        <f t="shared" si="102"/>
        <v>2.992799672060125E-10</v>
      </c>
      <c r="E127" s="22">
        <f t="shared" si="102"/>
        <v>6.204117638806462E-10</v>
      </c>
      <c r="F127" s="22">
        <f t="shared" si="102"/>
        <v>1.5995198675580014E-9</v>
      </c>
      <c r="G127" s="22">
        <f t="shared" si="102"/>
        <v>3.7748493257371083E-9</v>
      </c>
      <c r="H127" s="22">
        <f t="shared" si="102"/>
        <v>9.2729663238228551E-9</v>
      </c>
      <c r="I127" s="22">
        <f t="shared" si="102"/>
        <v>2.2260287696487476E-8</v>
      </c>
      <c r="J127" s="22">
        <f t="shared" si="102"/>
        <v>5.346280663214023E-8</v>
      </c>
      <c r="K127" s="22">
        <f t="shared" si="102"/>
        <v>1.2517008612640802E-7</v>
      </c>
      <c r="L127" s="22">
        <f t="shared" si="102"/>
        <v>2.802061287908235E-7</v>
      </c>
      <c r="M127" s="22">
        <f t="shared" si="102"/>
        <v>5.6535077216080948E-7</v>
      </c>
      <c r="N127" s="22">
        <f t="shared" si="102"/>
        <v>9.357546950634742E-7</v>
      </c>
      <c r="O127" s="22">
        <f t="shared" si="102"/>
        <v>1.1281334977029282E-6</v>
      </c>
      <c r="P127" s="22">
        <f t="shared" si="102"/>
        <v>9.3583025912977156E-7</v>
      </c>
      <c r="Q127" s="22">
        <f t="shared" si="102"/>
        <v>5.6549817421345852E-7</v>
      </c>
      <c r="R127" s="22">
        <f t="shared" si="102"/>
        <v>2.8051060612307965E-7</v>
      </c>
      <c r="S127" s="22">
        <f t="shared" si="102"/>
        <v>1.2582917006185656E-7</v>
      </c>
      <c r="T127" s="22">
        <f t="shared" si="102"/>
        <v>5.5055824358138616E-8</v>
      </c>
      <c r="U127" s="22">
        <f t="shared" si="102"/>
        <v>2.6063340089971048E-8</v>
      </c>
      <c r="V127" s="22">
        <f t="shared" si="102"/>
        <v>1.8535395886593281E-8</v>
      </c>
      <c r="W127" s="22">
        <f t="shared" si="102"/>
        <v>1.0560192742700984E-7</v>
      </c>
      <c r="X127" s="22">
        <f t="shared" si="102"/>
        <v>-1.067889531685346E-7</v>
      </c>
      <c r="Y127" s="22">
        <f t="shared" si="102"/>
        <v>1.1158820356794491E-7</v>
      </c>
      <c r="Z127" s="22">
        <f t="shared" si="102"/>
        <v>-1.1854297602801757E-7</v>
      </c>
      <c r="AA127" s="22">
        <f t="shared" si="102"/>
        <v>1.3318595452025815E-7</v>
      </c>
      <c r="AB127" s="22">
        <f t="shared" si="102"/>
        <v>-1.4665317883913309E-7</v>
      </c>
      <c r="AC127" s="22">
        <f t="shared" si="102"/>
        <v>1.8862509501090032E-7</v>
      </c>
      <c r="AD127" s="22">
        <f t="shared" si="102"/>
        <v>-2.0187919390540701E-7</v>
      </c>
      <c r="AE127" s="22">
        <f t="shared" si="102"/>
        <v>3.5734348303765552E-7</v>
      </c>
      <c r="AF127" s="22">
        <f t="shared" si="102"/>
        <v>-2.9914782730002434E-7</v>
      </c>
      <c r="AG127" s="22">
        <f t="shared" si="102"/>
        <v>1.1253989583471959E-6</v>
      </c>
      <c r="AH127" s="22">
        <f t="shared" ref="AH127:BM127" si="103">AH41-AH$6</f>
        <v>-4.4214290281530432E-7</v>
      </c>
      <c r="AI127" s="22">
        <f t="shared" si="103"/>
        <v>1.204510831160546E-5</v>
      </c>
      <c r="AJ127" s="22">
        <f t="shared" si="103"/>
        <v>-3.1517305174196558E-5</v>
      </c>
      <c r="AK127" s="22">
        <f t="shared" si="103"/>
        <v>1.2053123370723142E-5</v>
      </c>
      <c r="AL127" s="22">
        <f t="shared" si="103"/>
        <v>-4.5826693032049442E-7</v>
      </c>
      <c r="AM127" s="22">
        <f t="shared" si="103"/>
        <v>1.1514847720492653E-6</v>
      </c>
      <c r="AN127" s="22">
        <f t="shared" si="103"/>
        <v>-3.3594309842717088E-7</v>
      </c>
      <c r="AO127" s="22">
        <f t="shared" si="103"/>
        <v>4.1127911078648408E-7</v>
      </c>
      <c r="AP127" s="22">
        <f t="shared" si="103"/>
        <v>-2.706852453756561E-7</v>
      </c>
      <c r="AQ127" s="22">
        <f t="shared" si="103"/>
        <v>2.9986593912328192E-7</v>
      </c>
      <c r="AR127" s="22">
        <f t="shared" si="103"/>
        <v>8.3902575303564618E-12</v>
      </c>
      <c r="AS127" s="22">
        <f t="shared" si="103"/>
        <v>1.0967610930638074E-11</v>
      </c>
      <c r="AT127" s="22">
        <f t="shared" si="103"/>
        <v>2.1556618230557183E-11</v>
      </c>
      <c r="AU127" s="22">
        <f t="shared" si="103"/>
        <v>4.5817118420788284E-11</v>
      </c>
      <c r="AV127" s="22">
        <f t="shared" si="103"/>
        <v>1.0034529594917093E-10</v>
      </c>
      <c r="AW127" s="22">
        <f t="shared" si="103"/>
        <v>2.1714733245202609E-10</v>
      </c>
      <c r="AX127" s="22">
        <f t="shared" si="103"/>
        <v>4.6598050161638478E-10</v>
      </c>
      <c r="AY127" s="22">
        <f t="shared" si="103"/>
        <v>9.8134777638178561E-10</v>
      </c>
      <c r="AZ127" s="22">
        <f t="shared" si="103"/>
        <v>2.019776815075978E-9</v>
      </c>
      <c r="BA127" s="22">
        <f t="shared" si="103"/>
        <v>4.0068617890693075E-9</v>
      </c>
      <c r="BB127" s="22">
        <f t="shared" si="103"/>
        <v>7.5011581810063876E-9</v>
      </c>
      <c r="BC127" s="22">
        <f t="shared" si="103"/>
        <v>1.272761903869101E-8</v>
      </c>
      <c r="BD127" s="22">
        <f t="shared" si="103"/>
        <v>1.8386526560225201E-8</v>
      </c>
      <c r="BE127" s="22">
        <f t="shared" si="103"/>
        <v>2.1031958005019073E-8</v>
      </c>
      <c r="BF127" s="22">
        <f t="shared" si="103"/>
        <v>1.8403571409420194E-8</v>
      </c>
      <c r="BG127" s="22">
        <f t="shared" si="103"/>
        <v>1.2753369389595183E-8</v>
      </c>
      <c r="BH127" s="22">
        <f t="shared" si="103"/>
        <v>7.5346942938969236E-9</v>
      </c>
      <c r="BI127" s="22">
        <f t="shared" si="103"/>
        <v>4.060799469202345E-9</v>
      </c>
      <c r="BJ127" s="22">
        <f t="shared" si="103"/>
        <v>2.1251980767823499E-9</v>
      </c>
      <c r="BK127" s="22">
        <f t="shared" si="103"/>
        <v>1.2022515755647081E-9</v>
      </c>
      <c r="BL127" s="22">
        <f t="shared" si="103"/>
        <v>9.3508897175397247E-10</v>
      </c>
      <c r="BM127" s="22">
        <f t="shared" si="103"/>
        <v>0</v>
      </c>
      <c r="BN127" s="22">
        <f t="shared" ref="BN127:CG127" si="104">BN41-BN$6</f>
        <v>0</v>
      </c>
      <c r="BO127" s="22">
        <f t="shared" si="104"/>
        <v>2.8621226153516835E-11</v>
      </c>
      <c r="BP127" s="22">
        <f t="shared" si="104"/>
        <v>2.7860439800523576E-11</v>
      </c>
      <c r="BQ127" s="22">
        <f t="shared" si="104"/>
        <v>1.3040919108882288E-10</v>
      </c>
      <c r="BR127" s="22">
        <f t="shared" si="104"/>
        <v>1.7783376213522509E-10</v>
      </c>
      <c r="BS127" s="22">
        <f t="shared" si="104"/>
        <v>5.3215575709721321E-10</v>
      </c>
      <c r="BT127" s="22">
        <f t="shared" si="104"/>
        <v>9.2105478400712762E-10</v>
      </c>
      <c r="BU127" s="22">
        <f t="shared" si="104"/>
        <v>2.220655883349296E-9</v>
      </c>
      <c r="BV127" s="22">
        <f t="shared" si="104"/>
        <v>4.1178480418519397E-9</v>
      </c>
      <c r="BW127" s="22">
        <f t="shared" si="104"/>
        <v>9.0353902416115819E-9</v>
      </c>
      <c r="BX127" s="22">
        <f t="shared" si="104"/>
        <v>1.6780826470673869E-8</v>
      </c>
      <c r="BY127" s="22">
        <f t="shared" si="104"/>
        <v>3.9037624369455093E-8</v>
      </c>
      <c r="BZ127" s="22">
        <f t="shared" si="104"/>
        <v>1.2980467381532037E-7</v>
      </c>
      <c r="CA127" s="22">
        <f t="shared" si="104"/>
        <v>3.909845622087833E-8</v>
      </c>
      <c r="CB127" s="22">
        <f t="shared" si="104"/>
        <v>1.6778854091857064E-8</v>
      </c>
      <c r="CC127" s="22">
        <f t="shared" si="104"/>
        <v>9.0736900743145476E-9</v>
      </c>
      <c r="CD127" s="22">
        <f t="shared" si="104"/>
        <v>4.1491935349941936E-9</v>
      </c>
      <c r="CE127" s="22">
        <f t="shared" si="104"/>
        <v>2.3239867021631457E-9</v>
      </c>
      <c r="CF127" s="22">
        <f t="shared" si="104"/>
        <v>0</v>
      </c>
      <c r="CG127" s="22">
        <f t="shared" si="104"/>
        <v>0</v>
      </c>
    </row>
    <row r="128" spans="1:85">
      <c r="A128" s="185">
        <v>14</v>
      </c>
      <c r="B128" s="22">
        <f t="shared" ref="B128:AG128" si="105">B42-B$6</f>
        <v>0</v>
      </c>
      <c r="C128" s="22">
        <f t="shared" si="105"/>
        <v>0</v>
      </c>
      <c r="D128" s="22">
        <f t="shared" si="105"/>
        <v>8.8086918046060203E-11</v>
      </c>
      <c r="E128" s="22">
        <f t="shared" si="105"/>
        <v>2.9164559681252875E-10</v>
      </c>
      <c r="F128" s="22">
        <f t="shared" si="105"/>
        <v>6.178071564346511E-10</v>
      </c>
      <c r="G128" s="22">
        <f t="shared" si="105"/>
        <v>1.5961634759519081E-9</v>
      </c>
      <c r="H128" s="22">
        <f t="shared" si="105"/>
        <v>3.7702572437598488E-9</v>
      </c>
      <c r="I128" s="22">
        <f t="shared" si="105"/>
        <v>9.2619225275505446E-9</v>
      </c>
      <c r="J128" s="22">
        <f t="shared" si="105"/>
        <v>2.2233577783400987E-8</v>
      </c>
      <c r="K128" s="22">
        <f t="shared" si="105"/>
        <v>5.3398848187518951E-8</v>
      </c>
      <c r="L128" s="22">
        <f t="shared" si="105"/>
        <v>1.2501633635043239E-7</v>
      </c>
      <c r="M128" s="22">
        <f t="shared" si="105"/>
        <v>2.7985929994454456E-7</v>
      </c>
      <c r="N128" s="22">
        <f t="shared" si="105"/>
        <v>5.6463838614710482E-7</v>
      </c>
      <c r="O128" s="22">
        <f t="shared" si="105"/>
        <v>9.3457140787262399E-7</v>
      </c>
      <c r="P128" s="22">
        <f t="shared" si="105"/>
        <v>1.1267244594986428E-6</v>
      </c>
      <c r="Q128" s="22">
        <f t="shared" si="105"/>
        <v>9.3479241990210074E-7</v>
      </c>
      <c r="R128" s="22">
        <f t="shared" si="105"/>
        <v>5.6525792650370631E-7</v>
      </c>
      <c r="S128" s="22">
        <f t="shared" si="105"/>
        <v>2.8143068874388965E-7</v>
      </c>
      <c r="T128" s="22">
        <f t="shared" si="105"/>
        <v>1.2880923304921544E-7</v>
      </c>
      <c r="U128" s="22">
        <f t="shared" si="105"/>
        <v>6.2648092671529847E-8</v>
      </c>
      <c r="V128" s="22">
        <f t="shared" si="105"/>
        <v>4.4493801066099084E-8</v>
      </c>
      <c r="W128" s="22">
        <f t="shared" si="105"/>
        <v>-9.6454949153843841E-8</v>
      </c>
      <c r="X128" s="22">
        <f t="shared" si="105"/>
        <v>9.7618494969191284E-8</v>
      </c>
      <c r="Y128" s="22">
        <f t="shared" si="105"/>
        <v>-1.0079966510205212E-7</v>
      </c>
      <c r="Z128" s="22">
        <f t="shared" si="105"/>
        <v>1.0709316288549054E-7</v>
      </c>
      <c r="AA128" s="22">
        <f t="shared" si="105"/>
        <v>-1.1532278838070579E-7</v>
      </c>
      <c r="AB128" s="22">
        <f t="shared" si="105"/>
        <v>1.3105548257164346E-7</v>
      </c>
      <c r="AC128" s="22">
        <f t="shared" si="105"/>
        <v>-1.4551500884618797E-7</v>
      </c>
      <c r="AD128" s="22">
        <f t="shared" si="105"/>
        <v>1.8839550808936153E-7</v>
      </c>
      <c r="AE128" s="22">
        <f t="shared" si="105"/>
        <v>-2.0259117722044249E-7</v>
      </c>
      <c r="AF128" s="22">
        <f t="shared" si="105"/>
        <v>3.5887173790784773E-7</v>
      </c>
      <c r="AG128" s="22">
        <f t="shared" si="105"/>
        <v>-3.0185288001126955E-7</v>
      </c>
      <c r="AH128" s="22">
        <f t="shared" ref="AH128:BM128" si="106">AH42-AH$6</f>
        <v>1.1283343583800579E-6</v>
      </c>
      <c r="AI128" s="22">
        <f t="shared" si="106"/>
        <v>-4.4746020420909602E-7</v>
      </c>
      <c r="AJ128" s="22">
        <f t="shared" si="106"/>
        <v>1.2037088600853339E-5</v>
      </c>
      <c r="AK128" s="22">
        <f t="shared" si="106"/>
        <v>-3.1485203292687345E-5</v>
      </c>
      <c r="AL128" s="22">
        <f t="shared" si="106"/>
        <v>1.2050494349339403E-5</v>
      </c>
      <c r="AM128" s="22">
        <f t="shared" si="106"/>
        <v>-4.7520436005448609E-7</v>
      </c>
      <c r="AN128" s="22">
        <f t="shared" si="106"/>
        <v>1.1757443724396123E-6</v>
      </c>
      <c r="AO128" s="22">
        <f t="shared" si="106"/>
        <v>-3.6655369190002995E-7</v>
      </c>
      <c r="AP128" s="22">
        <f t="shared" si="106"/>
        <v>4.6784128956498384E-7</v>
      </c>
      <c r="AQ128" s="22">
        <f t="shared" si="106"/>
        <v>-3.2635971610165575E-7</v>
      </c>
      <c r="AR128" s="22">
        <f t="shared" si="106"/>
        <v>3.5554105232843414E-12</v>
      </c>
      <c r="AS128" s="22">
        <f t="shared" si="106"/>
        <v>5.0550957971168872E-12</v>
      </c>
      <c r="AT128" s="22">
        <f t="shared" si="106"/>
        <v>9.4885022707452736E-12</v>
      </c>
      <c r="AU128" s="22">
        <f t="shared" si="106"/>
        <v>2.0887802704388884E-11</v>
      </c>
      <c r="AV128" s="22">
        <f t="shared" si="106"/>
        <v>4.5513659034228946E-11</v>
      </c>
      <c r="AW128" s="22">
        <f t="shared" si="106"/>
        <v>1.0019046015769808E-10</v>
      </c>
      <c r="AX128" s="22">
        <f t="shared" si="106"/>
        <v>2.1704709363453551E-10</v>
      </c>
      <c r="AY128" s="22">
        <f t="shared" si="106"/>
        <v>4.6588710843108248E-10</v>
      </c>
      <c r="AZ128" s="22">
        <f t="shared" si="106"/>
        <v>9.8122112533888803E-10</v>
      </c>
      <c r="BA128" s="22">
        <f t="shared" si="106"/>
        <v>2.0195853066101949E-9</v>
      </c>
      <c r="BB128" s="22">
        <f t="shared" si="106"/>
        <v>4.0064600534194206E-9</v>
      </c>
      <c r="BC128" s="22">
        <f t="shared" si="106"/>
        <v>7.500090981061978E-9</v>
      </c>
      <c r="BD128" s="22">
        <f t="shared" si="106"/>
        <v>1.2724331778844424E-8</v>
      </c>
      <c r="BE128" s="22">
        <f t="shared" si="106"/>
        <v>1.8378047010670278E-8</v>
      </c>
      <c r="BF128" s="22">
        <f t="shared" si="106"/>
        <v>2.101769289771485E-8</v>
      </c>
      <c r="BG128" s="22">
        <f t="shared" si="106"/>
        <v>1.839374056037779E-8</v>
      </c>
      <c r="BH128" s="22">
        <f t="shared" si="106"/>
        <v>1.2767893592178952E-8</v>
      </c>
      <c r="BI128" s="22">
        <f t="shared" si="106"/>
        <v>7.6005625628795082E-9</v>
      </c>
      <c r="BJ128" s="22">
        <f t="shared" si="106"/>
        <v>4.2256067744547449E-9</v>
      </c>
      <c r="BK128" s="22">
        <f t="shared" si="106"/>
        <v>2.4882197155904961E-9</v>
      </c>
      <c r="BL128" s="22">
        <f t="shared" si="106"/>
        <v>1.9656336199640585E-9</v>
      </c>
      <c r="BM128" s="22">
        <f t="shared" si="106"/>
        <v>0</v>
      </c>
      <c r="BN128" s="22">
        <f t="shared" ref="BN128:CG128" si="107">BN42-BN$6</f>
        <v>0</v>
      </c>
      <c r="BO128" s="22">
        <f t="shared" si="107"/>
        <v>3.0346089872490686E-12</v>
      </c>
      <c r="BP128" s="22">
        <f t="shared" si="107"/>
        <v>3.7781181487121985E-11</v>
      </c>
      <c r="BQ128" s="22">
        <f t="shared" si="107"/>
        <v>2.0007579148873119E-11</v>
      </c>
      <c r="BR128" s="22">
        <f t="shared" si="107"/>
        <v>1.377338322596159E-10</v>
      </c>
      <c r="BS128" s="22">
        <f t="shared" si="107"/>
        <v>1.7026481767323581E-10</v>
      </c>
      <c r="BT128" s="22">
        <f t="shared" si="107"/>
        <v>5.4030234925509719E-10</v>
      </c>
      <c r="BU128" s="22">
        <f t="shared" si="107"/>
        <v>9.1153919317634279E-10</v>
      </c>
      <c r="BV128" s="22">
        <f t="shared" si="107"/>
        <v>2.2312912029874873E-9</v>
      </c>
      <c r="BW128" s="22">
        <f t="shared" si="107"/>
        <v>4.10310779266914E-9</v>
      </c>
      <c r="BX128" s="22">
        <f t="shared" si="107"/>
        <v>9.0519536767786189E-9</v>
      </c>
      <c r="BY128" s="22">
        <f t="shared" si="107"/>
        <v>1.6750903075094852E-8</v>
      </c>
      <c r="BZ128" s="22">
        <f t="shared" si="107"/>
        <v>3.9100073053723408E-8</v>
      </c>
      <c r="CA128" s="22">
        <f t="shared" si="107"/>
        <v>1.2963352912433932E-7</v>
      </c>
      <c r="CB128" s="22">
        <f t="shared" si="107"/>
        <v>3.897583778749149E-8</v>
      </c>
      <c r="CC128" s="22">
        <f t="shared" si="107"/>
        <v>1.6793216850316841E-8</v>
      </c>
      <c r="CD128" s="22">
        <f t="shared" si="107"/>
        <v>9.1131851947802221E-9</v>
      </c>
      <c r="CE128" s="22">
        <f t="shared" si="107"/>
        <v>4.3283149297022098E-9</v>
      </c>
      <c r="CF128" s="22">
        <f t="shared" si="107"/>
        <v>0</v>
      </c>
      <c r="CG128" s="22">
        <f t="shared" si="107"/>
        <v>0</v>
      </c>
    </row>
    <row r="129" spans="1:85">
      <c r="A129" s="185">
        <v>15</v>
      </c>
      <c r="B129" s="22">
        <f t="shared" ref="B129:AG129" si="108">B43-B$6</f>
        <v>0</v>
      </c>
      <c r="C129" s="22">
        <f t="shared" si="108"/>
        <v>0</v>
      </c>
      <c r="D129" s="22">
        <f t="shared" si="108"/>
        <v>6.8106497949849609E-11</v>
      </c>
      <c r="E129" s="22">
        <f t="shared" si="108"/>
        <v>8.5701453129505365E-11</v>
      </c>
      <c r="F129" s="22">
        <f t="shared" si="108"/>
        <v>2.8846193867025258E-10</v>
      </c>
      <c r="G129" s="22">
        <f t="shared" si="108"/>
        <v>6.1404597057488556E-10</v>
      </c>
      <c r="H129" s="22">
        <f t="shared" si="108"/>
        <v>1.5868023650528792E-9</v>
      </c>
      <c r="I129" s="22">
        <f t="shared" si="108"/>
        <v>3.7482435974591855E-9</v>
      </c>
      <c r="J129" s="22">
        <f t="shared" si="108"/>
        <v>9.2088189390243929E-9</v>
      </c>
      <c r="K129" s="22">
        <f t="shared" si="108"/>
        <v>2.2104030856217935E-8</v>
      </c>
      <c r="L129" s="22">
        <f t="shared" si="108"/>
        <v>5.3089418380177094E-8</v>
      </c>
      <c r="M129" s="22">
        <f t="shared" si="108"/>
        <v>1.2428629094844296E-7</v>
      </c>
      <c r="N129" s="22">
        <f t="shared" si="108"/>
        <v>2.7822664411215714E-7</v>
      </c>
      <c r="O129" s="22">
        <f t="shared" si="108"/>
        <v>5.6134182156810247E-7</v>
      </c>
      <c r="P129" s="22">
        <f t="shared" si="108"/>
        <v>9.2917167004515053E-7</v>
      </c>
      <c r="Q129" s="22">
        <f t="shared" si="108"/>
        <v>1.1204529698724936E-6</v>
      </c>
      <c r="R129" s="22">
        <f t="shared" si="108"/>
        <v>9.3043287585081701E-7</v>
      </c>
      <c r="S129" s="22">
        <f t="shared" si="108"/>
        <v>5.6496418532089386E-7</v>
      </c>
      <c r="T129" s="22">
        <f t="shared" si="108"/>
        <v>2.8734439246696659E-7</v>
      </c>
      <c r="U129" s="22">
        <f t="shared" si="108"/>
        <v>1.4638326170189739E-7</v>
      </c>
      <c r="V129" s="22">
        <f t="shared" si="108"/>
        <v>1.0614050267718282E-7</v>
      </c>
      <c r="W129" s="22">
        <f t="shared" si="108"/>
        <v>8.9221797643082774E-8</v>
      </c>
      <c r="X129" s="22">
        <f t="shared" si="108"/>
        <v>-9.0030740984648806E-8</v>
      </c>
      <c r="Y129" s="22">
        <f t="shared" si="108"/>
        <v>9.272178020137721E-8</v>
      </c>
      <c r="Z129" s="22">
        <f t="shared" si="108"/>
        <v>-9.7153209353089165E-8</v>
      </c>
      <c r="AA129" s="22">
        <f t="shared" si="108"/>
        <v>1.0450579221395021E-7</v>
      </c>
      <c r="AB129" s="22">
        <f t="shared" si="108"/>
        <v>-1.1369042884502916E-7</v>
      </c>
      <c r="AC129" s="22">
        <f t="shared" si="108"/>
        <v>1.3028333454749049E-7</v>
      </c>
      <c r="AD129" s="22">
        <f t="shared" si="108"/>
        <v>-1.4561138495863137E-7</v>
      </c>
      <c r="AE129" s="22">
        <f t="shared" si="108"/>
        <v>1.8924177482478642E-7</v>
      </c>
      <c r="AF129" s="22">
        <f t="shared" si="108"/>
        <v>-2.0445417319658788E-7</v>
      </c>
      <c r="AG129" s="22">
        <f t="shared" si="108"/>
        <v>3.6108542102827711E-7</v>
      </c>
      <c r="AH129" s="22">
        <f t="shared" ref="AH129:BM129" si="109">AH43-AH$6</f>
        <v>-3.0590884923099618E-7</v>
      </c>
      <c r="AI129" s="22">
        <f t="shared" si="109"/>
        <v>1.1293910591325153E-6</v>
      </c>
      <c r="AJ129" s="22">
        <f t="shared" si="109"/>
        <v>-4.5491086773608159E-7</v>
      </c>
      <c r="AK129" s="22">
        <f t="shared" si="109"/>
        <v>1.1978220457019067E-5</v>
      </c>
      <c r="AL129" s="22">
        <f t="shared" si="109"/>
        <v>-3.131216508148753E-5</v>
      </c>
      <c r="AM129" s="22">
        <f t="shared" si="109"/>
        <v>1.2002917688469267E-5</v>
      </c>
      <c r="AN129" s="22">
        <f t="shared" si="109"/>
        <v>-5.0324236986775218E-7</v>
      </c>
      <c r="AO129" s="22">
        <f t="shared" si="109"/>
        <v>1.2253875787655249E-6</v>
      </c>
      <c r="AP129" s="22">
        <f t="shared" si="109"/>
        <v>-4.1991778628495621E-7</v>
      </c>
      <c r="AQ129" s="22">
        <f t="shared" si="109"/>
        <v>6.3233266054613313E-7</v>
      </c>
      <c r="AR129" s="22">
        <f t="shared" si="109"/>
        <v>1.7198552152743185E-12</v>
      </c>
      <c r="AS129" s="22">
        <f t="shared" si="109"/>
        <v>2.072864405485873E-12</v>
      </c>
      <c r="AT129" s="22">
        <f t="shared" si="109"/>
        <v>4.3747924899394715E-12</v>
      </c>
      <c r="AU129" s="22">
        <f t="shared" si="109"/>
        <v>9.1562596034954033E-12</v>
      </c>
      <c r="AV129" s="22">
        <f t="shared" si="109"/>
        <v>2.0659918022438903E-11</v>
      </c>
      <c r="AW129" s="22">
        <f t="shared" si="109"/>
        <v>4.5242478419034123E-11</v>
      </c>
      <c r="AX129" s="22">
        <f t="shared" si="109"/>
        <v>9.9701027366663297E-11</v>
      </c>
      <c r="AY129" s="22">
        <f t="shared" si="109"/>
        <v>2.1603499704920322E-10</v>
      </c>
      <c r="AZ129" s="22">
        <f t="shared" si="109"/>
        <v>4.6376583947232248E-10</v>
      </c>
      <c r="BA129" s="22">
        <f t="shared" si="109"/>
        <v>9.76786813746181E-10</v>
      </c>
      <c r="BB129" s="22">
        <f t="shared" si="109"/>
        <v>2.0105434901779274E-9</v>
      </c>
      <c r="BC129" s="22">
        <f t="shared" si="109"/>
        <v>3.9885775867920775E-9</v>
      </c>
      <c r="BD129" s="22">
        <f t="shared" si="109"/>
        <v>7.4666584865351956E-9</v>
      </c>
      <c r="BE129" s="22">
        <f t="shared" si="109"/>
        <v>1.2667433673767937E-8</v>
      </c>
      <c r="BF129" s="22">
        <f t="shared" si="109"/>
        <v>1.8296731171095148E-8</v>
      </c>
      <c r="BG129" s="22">
        <f t="shared" si="109"/>
        <v>2.0934357972980915E-8</v>
      </c>
      <c r="BH129" s="22">
        <f t="shared" si="109"/>
        <v>1.8361831120230224E-8</v>
      </c>
      <c r="BI129" s="22">
        <f t="shared" si="109"/>
        <v>1.285922855067923E-8</v>
      </c>
      <c r="BJ129" s="22">
        <f t="shared" si="109"/>
        <v>7.9174283068076897E-9</v>
      </c>
      <c r="BK129" s="22">
        <f t="shared" si="109"/>
        <v>4.9605471298612533E-9</v>
      </c>
      <c r="BL129" s="22">
        <f t="shared" si="109"/>
        <v>4.0187122478431029E-9</v>
      </c>
      <c r="BM129" s="22">
        <f t="shared" si="109"/>
        <v>0</v>
      </c>
      <c r="BN129" s="22">
        <f t="shared" ref="BN129:CG129" si="110">BN43-BN$6</f>
        <v>0</v>
      </c>
      <c r="BO129" s="22">
        <f t="shared" si="110"/>
        <v>1.1335605621076413E-11</v>
      </c>
      <c r="BP129" s="22">
        <f t="shared" si="110"/>
        <v>-7.010576869900646E-12</v>
      </c>
      <c r="BQ129" s="22">
        <f t="shared" si="110"/>
        <v>4.5203748596885958E-11</v>
      </c>
      <c r="BR129" s="22">
        <f t="shared" si="110"/>
        <v>1.2199851747844601E-11</v>
      </c>
      <c r="BS129" s="22">
        <f t="shared" si="110"/>
        <v>1.4472908194932785E-10</v>
      </c>
      <c r="BT129" s="22">
        <f t="shared" si="110"/>
        <v>1.6105998358513992E-10</v>
      </c>
      <c r="BU129" s="22">
        <f t="shared" si="110"/>
        <v>5.4698904902745614E-10</v>
      </c>
      <c r="BV129" s="22">
        <f t="shared" si="110"/>
        <v>8.9647329467225926E-10</v>
      </c>
      <c r="BW129" s="22">
        <f t="shared" si="110"/>
        <v>2.2335953260981079E-9</v>
      </c>
      <c r="BX129" s="22">
        <f t="shared" si="110"/>
        <v>4.0681627936813189E-9</v>
      </c>
      <c r="BY129" s="22">
        <f t="shared" si="110"/>
        <v>9.031031025237191E-9</v>
      </c>
      <c r="BZ129" s="22">
        <f t="shared" si="110"/>
        <v>1.6645465169187255E-8</v>
      </c>
      <c r="CA129" s="22">
        <f t="shared" si="110"/>
        <v>3.8982351562922004E-8</v>
      </c>
      <c r="CB129" s="22">
        <f t="shared" si="110"/>
        <v>1.2888039674379338E-7</v>
      </c>
      <c r="CC129" s="22">
        <f t="shared" si="110"/>
        <v>3.8676304220403226E-8</v>
      </c>
      <c r="CD129" s="22">
        <f t="shared" si="110"/>
        <v>1.6861091761436662E-8</v>
      </c>
      <c r="CE129" s="22">
        <f t="shared" si="110"/>
        <v>9.3701603418371215E-9</v>
      </c>
      <c r="CF129" s="22">
        <f t="shared" si="110"/>
        <v>0</v>
      </c>
      <c r="CG129" s="22">
        <f t="shared" si="110"/>
        <v>0</v>
      </c>
    </row>
    <row r="130" spans="1:85">
      <c r="A130" s="185">
        <v>16</v>
      </c>
      <c r="B130" s="22">
        <f t="shared" ref="B130:AG130" si="111">B44-B$6</f>
        <v>0</v>
      </c>
      <c r="C130" s="22">
        <f t="shared" si="111"/>
        <v>0</v>
      </c>
      <c r="D130" s="22">
        <f t="shared" si="111"/>
        <v>-2.0898091505178965E-12</v>
      </c>
      <c r="E130" s="22">
        <f t="shared" si="111"/>
        <v>6.5708917724538549E-11</v>
      </c>
      <c r="F130" s="22">
        <f t="shared" si="111"/>
        <v>8.437543402981982E-11</v>
      </c>
      <c r="G130" s="22">
        <f t="shared" si="111"/>
        <v>2.8447376771310244E-10</v>
      </c>
      <c r="H130" s="22">
        <f t="shared" si="111"/>
        <v>6.0569528405890883E-10</v>
      </c>
      <c r="I130" s="22">
        <f t="shared" si="111"/>
        <v>1.566288231072085E-9</v>
      </c>
      <c r="J130" s="22">
        <f t="shared" si="111"/>
        <v>3.6981346134973552E-9</v>
      </c>
      <c r="K130" s="22">
        <f t="shared" si="111"/>
        <v>9.0881516102867622E-9</v>
      </c>
      <c r="L130" s="22">
        <f t="shared" si="111"/>
        <v>2.1810549475483203E-8</v>
      </c>
      <c r="M130" s="22">
        <f t="shared" si="111"/>
        <v>5.2388673848945136E-8</v>
      </c>
      <c r="N130" s="22">
        <f t="shared" si="111"/>
        <v>1.2264024477166669E-7</v>
      </c>
      <c r="O130" s="22">
        <f t="shared" si="111"/>
        <v>2.745606113479419E-7</v>
      </c>
      <c r="P130" s="22">
        <f t="shared" si="111"/>
        <v>5.5401315743028288E-7</v>
      </c>
      <c r="Q130" s="22">
        <f t="shared" si="111"/>
        <v>9.1743975983282547E-7</v>
      </c>
      <c r="R130" s="22">
        <f t="shared" si="111"/>
        <v>1.1078330942201894E-6</v>
      </c>
      <c r="S130" s="22">
        <f t="shared" si="111"/>
        <v>9.248900672381593E-7</v>
      </c>
      <c r="T130" s="22">
        <f t="shared" si="111"/>
        <v>5.751315017941921E-7</v>
      </c>
      <c r="U130" s="22">
        <f t="shared" si="111"/>
        <v>3.2657060792920295E-7</v>
      </c>
      <c r="V130" s="22">
        <f t="shared" si="111"/>
        <v>2.4505878947405035E-7</v>
      </c>
      <c r="W130" s="22">
        <f t="shared" si="111"/>
        <v>-8.299712380101167E-8</v>
      </c>
      <c r="X130" s="22">
        <f t="shared" si="111"/>
        <v>8.3695948520427055E-8</v>
      </c>
      <c r="Y130" s="22">
        <f t="shared" si="111"/>
        <v>-8.5784770442300815E-8</v>
      </c>
      <c r="Z130" s="22">
        <f t="shared" si="111"/>
        <v>8.9513251528138224E-8</v>
      </c>
      <c r="AA130" s="22">
        <f t="shared" si="111"/>
        <v>-9.4868700934089827E-8</v>
      </c>
      <c r="AB130" s="22">
        <f t="shared" si="111"/>
        <v>1.0305963811340695E-7</v>
      </c>
      <c r="AC130" s="22">
        <f t="shared" si="111"/>
        <v>-1.1305682149360738E-7</v>
      </c>
      <c r="AD130" s="22">
        <f t="shared" si="111"/>
        <v>1.3041011901533301E-7</v>
      </c>
      <c r="AE130" s="22">
        <f t="shared" si="111"/>
        <v>-1.4661116597334012E-7</v>
      </c>
      <c r="AF130" s="22">
        <f t="shared" si="111"/>
        <v>1.908993952132187E-7</v>
      </c>
      <c r="AG130" s="22">
        <f t="shared" si="111"/>
        <v>-2.0738332712944749E-7</v>
      </c>
      <c r="AH130" s="22">
        <f t="shared" ref="AH130:BM130" si="112">AH44-AH$6</f>
        <v>3.6375712224081646E-7</v>
      </c>
      <c r="AI130" s="22">
        <f t="shared" si="112"/>
        <v>-3.1163526514542161E-7</v>
      </c>
      <c r="AJ130" s="22">
        <f t="shared" si="112"/>
        <v>1.1271316018104123E-6</v>
      </c>
      <c r="AK130" s="22">
        <f t="shared" si="112"/>
        <v>-4.6576896840880302E-7</v>
      </c>
      <c r="AL130" s="22">
        <f t="shared" si="112"/>
        <v>1.1835686504693681E-5</v>
      </c>
      <c r="AM130" s="22">
        <f t="shared" si="112"/>
        <v>-3.0902607224603936E-5</v>
      </c>
      <c r="AN130" s="22">
        <f t="shared" si="112"/>
        <v>1.1889986339710969E-5</v>
      </c>
      <c r="AO130" s="22">
        <f t="shared" si="112"/>
        <v>-5.5106964687091579E-7</v>
      </c>
      <c r="AP130" s="22">
        <f t="shared" si="112"/>
        <v>1.372740829639577E-6</v>
      </c>
      <c r="AQ130" s="22">
        <f t="shared" si="112"/>
        <v>-5.0818495404422265E-7</v>
      </c>
      <c r="AR130" s="22">
        <f t="shared" si="112"/>
        <v>6.0260237961682825E-13</v>
      </c>
      <c r="AS130" s="22">
        <f t="shared" si="112"/>
        <v>1.0513506094899684E-12</v>
      </c>
      <c r="AT130" s="22">
        <f t="shared" si="112"/>
        <v>1.7661736356666051E-12</v>
      </c>
      <c r="AU130" s="22">
        <f t="shared" si="112"/>
        <v>4.1971323597815558E-12</v>
      </c>
      <c r="AV130" s="22">
        <f t="shared" si="112"/>
        <v>8.9933227829857784E-12</v>
      </c>
      <c r="AW130" s="22">
        <f t="shared" si="112"/>
        <v>2.0396841610113305E-11</v>
      </c>
      <c r="AX130" s="22">
        <f t="shared" si="112"/>
        <v>4.4706738616293821E-11</v>
      </c>
      <c r="AY130" s="22">
        <f t="shared" si="112"/>
        <v>9.8558895064232909E-11</v>
      </c>
      <c r="AZ130" s="22">
        <f t="shared" si="112"/>
        <v>2.1357575117531187E-10</v>
      </c>
      <c r="BA130" s="22">
        <f t="shared" si="112"/>
        <v>4.5855822218780881E-10</v>
      </c>
      <c r="BB130" s="22">
        <f t="shared" si="112"/>
        <v>9.6591512621192548E-10</v>
      </c>
      <c r="BC130" s="22">
        <f t="shared" si="112"/>
        <v>1.9884907579264659E-9</v>
      </c>
      <c r="BD130" s="22">
        <f t="shared" si="112"/>
        <v>3.9455718396132629E-9</v>
      </c>
      <c r="BE130" s="22">
        <f t="shared" si="112"/>
        <v>7.3883964570369226E-9</v>
      </c>
      <c r="BF130" s="22">
        <f t="shared" si="112"/>
        <v>1.2541417480958102E-8</v>
      </c>
      <c r="BG130" s="22">
        <f t="shared" si="112"/>
        <v>1.8137345777365473E-8</v>
      </c>
      <c r="BH130" s="22">
        <f t="shared" si="112"/>
        <v>2.0825069048741732E-8</v>
      </c>
      <c r="BI130" s="22">
        <f t="shared" si="112"/>
        <v>1.8472514909373666E-8</v>
      </c>
      <c r="BJ130" s="22">
        <f t="shared" si="112"/>
        <v>1.3434272996750647E-8</v>
      </c>
      <c r="BK130" s="22">
        <f t="shared" si="112"/>
        <v>9.334663206602472E-9</v>
      </c>
      <c r="BL130" s="22">
        <f t="shared" si="112"/>
        <v>7.8599748217348563E-9</v>
      </c>
      <c r="BM130" s="22">
        <f t="shared" si="112"/>
        <v>0</v>
      </c>
      <c r="BN130" s="22">
        <f t="shared" ref="BN130:CG130" si="113">BN44-BN$6</f>
        <v>0</v>
      </c>
      <c r="BO130" s="22">
        <f t="shared" si="113"/>
        <v>-6.6433750311000578E-12</v>
      </c>
      <c r="BP130" s="22">
        <f t="shared" si="113"/>
        <v>2.1247453614194582E-11</v>
      </c>
      <c r="BQ130" s="22">
        <f t="shared" si="113"/>
        <v>-1.5374327908976927E-11</v>
      </c>
      <c r="BR130" s="22">
        <f t="shared" si="113"/>
        <v>5.3058306332409315E-11</v>
      </c>
      <c r="BS130" s="22">
        <f t="shared" si="113"/>
        <v>3.5448399184443574E-12</v>
      </c>
      <c r="BT130" s="22">
        <f t="shared" si="113"/>
        <v>1.523270355702837E-10</v>
      </c>
      <c r="BU130" s="22">
        <f t="shared" si="113"/>
        <v>1.4904012954164195E-10</v>
      </c>
      <c r="BV130" s="22">
        <f t="shared" si="113"/>
        <v>5.5250095333018675E-10</v>
      </c>
      <c r="BW130" s="22">
        <f t="shared" si="113"/>
        <v>8.7271288372977432E-10</v>
      </c>
      <c r="BX130" s="22">
        <f t="shared" si="113"/>
        <v>2.225372631819115E-9</v>
      </c>
      <c r="BY130" s="22">
        <f t="shared" si="113"/>
        <v>4.0026887719691978E-9</v>
      </c>
      <c r="BZ130" s="22">
        <f t="shared" si="113"/>
        <v>8.9621007020598602E-9</v>
      </c>
      <c r="CA130" s="22">
        <f t="shared" si="113"/>
        <v>1.643057909224446E-8</v>
      </c>
      <c r="CB130" s="22">
        <f t="shared" si="113"/>
        <v>3.8685611686890938E-8</v>
      </c>
      <c r="CC130" s="22">
        <f t="shared" si="113"/>
        <v>1.2723166483594815E-7</v>
      </c>
      <c r="CD130" s="22">
        <f t="shared" si="113"/>
        <v>3.8369796172111635E-8</v>
      </c>
      <c r="CE130" s="22">
        <f t="shared" si="113"/>
        <v>1.7387240339308183E-8</v>
      </c>
      <c r="CF130" s="22">
        <f t="shared" si="113"/>
        <v>0</v>
      </c>
      <c r="CG130" s="22">
        <f t="shared" si="113"/>
        <v>0</v>
      </c>
    </row>
    <row r="131" spans="1:85">
      <c r="A131" s="185">
        <v>17</v>
      </c>
      <c r="B131" s="22">
        <f t="shared" ref="B131:AG131" si="114">B45-B$6</f>
        <v>0</v>
      </c>
      <c r="C131" s="22">
        <f t="shared" si="114"/>
        <v>0</v>
      </c>
      <c r="D131" s="22">
        <f t="shared" si="114"/>
        <v>2.6880218615066764E-11</v>
      </c>
      <c r="E131" s="22">
        <f t="shared" si="114"/>
        <v>-2.1821916764363201E-12</v>
      </c>
      <c r="F131" s="22">
        <f t="shared" si="114"/>
        <v>6.4260066324966039E-11</v>
      </c>
      <c r="G131" s="22">
        <f t="shared" si="114"/>
        <v>8.2655493814789245E-11</v>
      </c>
      <c r="H131" s="22">
        <f t="shared" si="114"/>
        <v>2.796238260300329E-10</v>
      </c>
      <c r="I131" s="22">
        <f t="shared" si="114"/>
        <v>5.9413599388903008E-10</v>
      </c>
      <c r="J131" s="22">
        <f t="shared" si="114"/>
        <v>1.538688633825918E-9</v>
      </c>
      <c r="K131" s="22">
        <f t="shared" si="114"/>
        <v>3.6298464898996209E-9</v>
      </c>
      <c r="L131" s="22">
        <f t="shared" si="114"/>
        <v>8.9245359692417917E-9</v>
      </c>
      <c r="M131" s="22">
        <f t="shared" si="114"/>
        <v>2.1412429789573198E-8</v>
      </c>
      <c r="N131" s="22">
        <f t="shared" si="114"/>
        <v>5.1441710953016196E-8</v>
      </c>
      <c r="O131" s="22">
        <f t="shared" si="114"/>
        <v>1.2042955570023144E-7</v>
      </c>
      <c r="P131" s="22">
        <f t="shared" si="114"/>
        <v>2.697164537897587E-7</v>
      </c>
      <c r="Q131" s="22">
        <f t="shared" si="114"/>
        <v>5.4472298149800316E-7</v>
      </c>
      <c r="R131" s="22">
        <f t="shared" si="114"/>
        <v>9.0438251335173103E-7</v>
      </c>
      <c r="S131" s="22">
        <f t="shared" si="114"/>
        <v>1.1008756894260196E-6</v>
      </c>
      <c r="T131" s="22">
        <f t="shared" si="114"/>
        <v>9.4660169661117978E-7</v>
      </c>
      <c r="U131" s="22">
        <f t="shared" si="114"/>
        <v>6.6082523088934386E-7</v>
      </c>
      <c r="V131" s="22">
        <f t="shared" si="114"/>
        <v>5.3629315135369945E-7</v>
      </c>
      <c r="W131" s="22">
        <f t="shared" si="114"/>
        <v>7.7642992432816048E-8</v>
      </c>
      <c r="X131" s="22">
        <f t="shared" si="114"/>
        <v>-7.8207085116773362E-8</v>
      </c>
      <c r="Y131" s="22">
        <f t="shared" si="114"/>
        <v>7.9978079581848821E-8</v>
      </c>
      <c r="Z131" s="22">
        <f t="shared" si="114"/>
        <v>-8.2978712809352427E-8</v>
      </c>
      <c r="AA131" s="22">
        <f t="shared" si="114"/>
        <v>8.7540490078964785E-8</v>
      </c>
      <c r="AB131" s="22">
        <f t="shared" si="114"/>
        <v>-9.3697275426413763E-8</v>
      </c>
      <c r="AC131" s="22">
        <f t="shared" si="114"/>
        <v>1.0267512927503052E-7</v>
      </c>
      <c r="AD131" s="22">
        <f t="shared" si="114"/>
        <v>-1.135140729685869E-7</v>
      </c>
      <c r="AE131" s="22">
        <f t="shared" si="114"/>
        <v>1.317198480535193E-7</v>
      </c>
      <c r="AF131" s="22">
        <f t="shared" si="114"/>
        <v>-1.4901450504039179E-7</v>
      </c>
      <c r="AG131" s="22">
        <f t="shared" si="114"/>
        <v>1.9420512726375531E-7</v>
      </c>
      <c r="AH131" s="22">
        <f t="shared" ref="AH131:BM131" si="115">AH45-AH$6</f>
        <v>-2.1256208255777011E-7</v>
      </c>
      <c r="AI131" s="22">
        <f t="shared" si="115"/>
        <v>3.68912979242407E-7</v>
      </c>
      <c r="AJ131" s="22">
        <f t="shared" si="115"/>
        <v>-3.2156151273685403E-7</v>
      </c>
      <c r="AK131" s="22">
        <f t="shared" si="115"/>
        <v>1.1269218157606294E-6</v>
      </c>
      <c r="AL131" s="22">
        <f t="shared" si="115"/>
        <v>-4.8524712035567407E-7</v>
      </c>
      <c r="AM131" s="22">
        <f t="shared" si="115"/>
        <v>1.1626987228917745E-5</v>
      </c>
      <c r="AN131" s="22">
        <f t="shared" si="115"/>
        <v>-3.0266970068284189E-5</v>
      </c>
      <c r="AO131" s="22">
        <f t="shared" si="115"/>
        <v>1.1784965935900074E-5</v>
      </c>
      <c r="AP131" s="22">
        <f t="shared" si="115"/>
        <v>-6.3070509668786319E-7</v>
      </c>
      <c r="AQ131" s="22">
        <f t="shared" si="115"/>
        <v>2.0747086625551726E-6</v>
      </c>
      <c r="AR131" s="22">
        <f t="shared" si="115"/>
        <v>3.9742492472958843E-13</v>
      </c>
      <c r="AS131" s="22">
        <f t="shared" si="115"/>
        <v>3.1686248948021439E-13</v>
      </c>
      <c r="AT131" s="22">
        <f t="shared" si="115"/>
        <v>9.1099610155325438E-13</v>
      </c>
      <c r="AU131" s="22">
        <f t="shared" si="115"/>
        <v>1.6849447472710348E-12</v>
      </c>
      <c r="AV131" s="22">
        <f t="shared" si="115"/>
        <v>4.1106801241321293E-12</v>
      </c>
      <c r="AW131" s="22">
        <f t="shared" si="115"/>
        <v>8.8453156576312735E-12</v>
      </c>
      <c r="AX131" s="22">
        <f t="shared" si="115"/>
        <v>2.0092828117469763E-11</v>
      </c>
      <c r="AY131" s="22">
        <f t="shared" si="115"/>
        <v>4.4046083923923534E-11</v>
      </c>
      <c r="AZ131" s="22">
        <f t="shared" si="115"/>
        <v>9.7147072980499041E-11</v>
      </c>
      <c r="BA131" s="22">
        <f t="shared" si="115"/>
        <v>2.1055920022280223E-10</v>
      </c>
      <c r="BB131" s="22">
        <f t="shared" si="115"/>
        <v>4.5227048322224754E-10</v>
      </c>
      <c r="BC131" s="22">
        <f t="shared" si="115"/>
        <v>9.5307167073086256E-10</v>
      </c>
      <c r="BD131" s="22">
        <f t="shared" si="115"/>
        <v>1.9632979715792899E-9</v>
      </c>
      <c r="BE131" s="22">
        <f t="shared" si="115"/>
        <v>3.8990596532040186E-9</v>
      </c>
      <c r="BF131" s="22">
        <f t="shared" si="115"/>
        <v>7.312187253138519E-9</v>
      </c>
      <c r="BG131" s="22">
        <f t="shared" si="115"/>
        <v>1.2446631091383358E-8</v>
      </c>
      <c r="BH131" s="22">
        <f t="shared" si="115"/>
        <v>1.8110939257330157E-8</v>
      </c>
      <c r="BI131" s="22">
        <f t="shared" si="115"/>
        <v>2.1121856411661588E-8</v>
      </c>
      <c r="BJ131" s="22">
        <f t="shared" si="115"/>
        <v>1.9574549666255463E-8</v>
      </c>
      <c r="BK131" s="22">
        <f t="shared" si="115"/>
        <v>1.6054384677550399E-8</v>
      </c>
      <c r="BL131" s="22">
        <f t="shared" si="115"/>
        <v>1.4395078901548367E-8</v>
      </c>
      <c r="BM131" s="22">
        <f t="shared" si="115"/>
        <v>0</v>
      </c>
      <c r="BN131" s="22">
        <f t="shared" ref="BN131:CG131" si="116">BN45-BN$6</f>
        <v>0</v>
      </c>
      <c r="BO131" s="22">
        <f t="shared" si="116"/>
        <v>1.1670988781139325E-11</v>
      </c>
      <c r="BP131" s="22">
        <f t="shared" si="116"/>
        <v>-1.711492149946106E-11</v>
      </c>
      <c r="BQ131" s="22">
        <f t="shared" si="116"/>
        <v>2.9837353598693463E-11</v>
      </c>
      <c r="BR131" s="22">
        <f t="shared" si="116"/>
        <v>-2.4163194220932257E-11</v>
      </c>
      <c r="BS131" s="22">
        <f t="shared" si="116"/>
        <v>6.1447557381795432E-11</v>
      </c>
      <c r="BT131" s="22">
        <f t="shared" si="116"/>
        <v>-6.4943525080593729E-12</v>
      </c>
      <c r="BU131" s="22">
        <f t="shared" si="116"/>
        <v>1.6104574909058219E-10</v>
      </c>
      <c r="BV131" s="22">
        <f t="shared" si="116"/>
        <v>1.3441500237912002E-10</v>
      </c>
      <c r="BW131" s="22">
        <f t="shared" si="116"/>
        <v>5.591765709186047E-10</v>
      </c>
      <c r="BX131" s="22">
        <f t="shared" si="116"/>
        <v>8.4367093837345799E-10</v>
      </c>
      <c r="BY131" s="22">
        <f t="shared" si="116"/>
        <v>2.2171744981193192E-9</v>
      </c>
      <c r="BZ131" s="22">
        <f t="shared" si="116"/>
        <v>3.9264518480328694E-9</v>
      </c>
      <c r="CA131" s="22">
        <f t="shared" si="116"/>
        <v>8.892175347242557E-9</v>
      </c>
      <c r="CB131" s="22">
        <f t="shared" si="116"/>
        <v>1.6203539480582962E-8</v>
      </c>
      <c r="CC131" s="22">
        <f t="shared" si="116"/>
        <v>3.8363980774698999E-8</v>
      </c>
      <c r="CD131" s="22">
        <f t="shared" si="116"/>
        <v>1.2512350871609988E-7</v>
      </c>
      <c r="CE131" s="22">
        <f t="shared" si="116"/>
        <v>3.8682544116861685E-8</v>
      </c>
      <c r="CF131" s="22">
        <f t="shared" si="116"/>
        <v>0</v>
      </c>
      <c r="CG131" s="22">
        <f t="shared" si="116"/>
        <v>0</v>
      </c>
    </row>
    <row r="132" spans="1:85">
      <c r="A132" s="185">
        <v>18</v>
      </c>
      <c r="B132" s="22">
        <f t="shared" ref="B132:AG132" si="117">B46-B$6</f>
        <v>0</v>
      </c>
      <c r="C132" s="22">
        <f t="shared" si="117"/>
        <v>0</v>
      </c>
      <c r="D132" s="22">
        <f t="shared" si="117"/>
        <v>-1.4876677936547867E-11</v>
      </c>
      <c r="E132" s="22">
        <f t="shared" si="117"/>
        <v>2.5632288209542862E-11</v>
      </c>
      <c r="F132" s="22">
        <f t="shared" si="117"/>
        <v>-1.9475355759367629E-12</v>
      </c>
      <c r="G132" s="22">
        <f t="shared" si="117"/>
        <v>6.2635067525775674E-11</v>
      </c>
      <c r="H132" s="22">
        <f t="shared" si="117"/>
        <v>8.0540534511179497E-11</v>
      </c>
      <c r="I132" s="22">
        <f t="shared" si="117"/>
        <v>2.7330225930955691E-10</v>
      </c>
      <c r="J132" s="22">
        <f t="shared" si="117"/>
        <v>5.7935552781609935E-10</v>
      </c>
      <c r="K132" s="22">
        <f t="shared" si="117"/>
        <v>1.5028666684622295E-9</v>
      </c>
      <c r="L132" s="22">
        <f t="shared" si="117"/>
        <v>3.5419597928036775E-9</v>
      </c>
      <c r="M132" s="22">
        <f t="shared" si="117"/>
        <v>8.7136609683666238E-9</v>
      </c>
      <c r="N132" s="22">
        <f t="shared" si="117"/>
        <v>2.0902534425116693E-8</v>
      </c>
      <c r="O132" s="22">
        <f t="shared" si="117"/>
        <v>5.0241810863609177E-8</v>
      </c>
      <c r="P132" s="22">
        <f t="shared" si="117"/>
        <v>1.1770447281993199E-7</v>
      </c>
      <c r="Q132" s="22">
        <f t="shared" si="117"/>
        <v>2.6416001046008833E-7</v>
      </c>
      <c r="R132" s="22">
        <f t="shared" si="117"/>
        <v>5.3621422110641769E-7</v>
      </c>
      <c r="S132" s="22">
        <f t="shared" si="117"/>
        <v>9.0256006314496727E-7</v>
      </c>
      <c r="T132" s="22">
        <f t="shared" si="117"/>
        <v>1.1434679672133563E-6</v>
      </c>
      <c r="U132" s="22">
        <f t="shared" si="117"/>
        <v>1.1093666794187001E-6</v>
      </c>
      <c r="V132" s="22">
        <f t="shared" si="117"/>
        <v>1.0316287092536214E-6</v>
      </c>
      <c r="W132" s="22">
        <f t="shared" si="117"/>
        <v>-7.174549428044303E-8</v>
      </c>
      <c r="X132" s="22">
        <f t="shared" si="117"/>
        <v>7.223100123020411E-8</v>
      </c>
      <c r="Y132" s="22">
        <f t="shared" si="117"/>
        <v>-7.371574244228372E-8</v>
      </c>
      <c r="Z132" s="22">
        <f t="shared" si="117"/>
        <v>7.6272316184570985E-8</v>
      </c>
      <c r="AA132" s="22">
        <f t="shared" si="117"/>
        <v>-8.0006961875821718E-8</v>
      </c>
      <c r="AB132" s="22">
        <f t="shared" si="117"/>
        <v>8.528008273070929E-8</v>
      </c>
      <c r="AC132" s="22">
        <f t="shared" si="117"/>
        <v>-9.2163380859314797E-8</v>
      </c>
      <c r="AD132" s="22">
        <f t="shared" si="117"/>
        <v>1.0190338475792617E-7</v>
      </c>
      <c r="AE132" s="22">
        <f t="shared" si="117"/>
        <v>-1.1362296167499825E-7</v>
      </c>
      <c r="AF132" s="22">
        <f t="shared" si="117"/>
        <v>1.3277878961961164E-7</v>
      </c>
      <c r="AG132" s="22">
        <f t="shared" si="117"/>
        <v>-1.5140380569674652E-7</v>
      </c>
      <c r="AH132" s="22">
        <f t="shared" ref="AH132:BM132" si="118">AH46-AH$6</f>
        <v>1.9777888948435759E-7</v>
      </c>
      <c r="AI132" s="22">
        <f t="shared" si="118"/>
        <v>-2.1872918731381916E-7</v>
      </c>
      <c r="AJ132" s="22">
        <f t="shared" si="118"/>
        <v>3.7541778166139113E-7</v>
      </c>
      <c r="AK132" s="22">
        <f t="shared" si="118"/>
        <v>-3.3503193283143099E-7</v>
      </c>
      <c r="AL132" s="22">
        <f t="shared" si="118"/>
        <v>1.1267902637587161E-6</v>
      </c>
      <c r="AM132" s="22">
        <f t="shared" si="118"/>
        <v>-5.1387304359616763E-7</v>
      </c>
      <c r="AN132" s="22">
        <f t="shared" si="118"/>
        <v>1.123837819921179E-5</v>
      </c>
      <c r="AO132" s="22">
        <f t="shared" si="118"/>
        <v>-2.893957704513062E-5</v>
      </c>
      <c r="AP132" s="22">
        <f t="shared" si="118"/>
        <v>1.1929990791518451E-5</v>
      </c>
      <c r="AQ132" s="22">
        <f t="shared" si="118"/>
        <v>-7.2885060823458186E-7</v>
      </c>
      <c r="AR132" s="22">
        <f t="shared" si="118"/>
        <v>4.179484178450793E-14</v>
      </c>
      <c r="AS132" s="22">
        <f t="shared" si="118"/>
        <v>2.6654066188338751E-13</v>
      </c>
      <c r="AT132" s="22">
        <f t="shared" si="118"/>
        <v>2.6014795684672649E-13</v>
      </c>
      <c r="AU132" s="22">
        <f t="shared" si="118"/>
        <v>8.7210542149565801E-13</v>
      </c>
      <c r="AV132" s="22">
        <f t="shared" si="118"/>
        <v>1.6470449881885417E-12</v>
      </c>
      <c r="AW132" s="22">
        <f t="shared" si="118"/>
        <v>4.042858973621723E-12</v>
      </c>
      <c r="AX132" s="22">
        <f t="shared" si="118"/>
        <v>8.7061402703791143E-12</v>
      </c>
      <c r="AY132" s="22">
        <f t="shared" si="118"/>
        <v>1.9801344706981989E-11</v>
      </c>
      <c r="AZ132" s="22">
        <f t="shared" si="118"/>
        <v>4.3426280144903532E-11</v>
      </c>
      <c r="BA132" s="22">
        <f t="shared" si="118"/>
        <v>9.5877268936752713E-11</v>
      </c>
      <c r="BB132" s="22">
        <f t="shared" si="118"/>
        <v>2.0799394772324641E-10</v>
      </c>
      <c r="BC132" s="22">
        <f t="shared" si="118"/>
        <v>4.4735168232607381E-10</v>
      </c>
      <c r="BD132" s="22">
        <f t="shared" si="118"/>
        <v>9.4422536659425217E-10</v>
      </c>
      <c r="BE132" s="22">
        <f t="shared" si="118"/>
        <v>1.9495702554091958E-9</v>
      </c>
      <c r="BF132" s="22">
        <f t="shared" si="118"/>
        <v>3.8850382623458141E-9</v>
      </c>
      <c r="BG132" s="22">
        <f t="shared" si="118"/>
        <v>7.3274362282185388E-9</v>
      </c>
      <c r="BH132" s="22">
        <f t="shared" si="118"/>
        <v>1.2604785039247682E-8</v>
      </c>
      <c r="BI132" s="22">
        <f t="shared" si="118"/>
        <v>1.87490780850767E-8</v>
      </c>
      <c r="BJ132" s="22">
        <f t="shared" si="118"/>
        <v>2.2980381756436332E-8</v>
      </c>
      <c r="BK132" s="22">
        <f t="shared" si="118"/>
        <v>2.3751279819218574E-8</v>
      </c>
      <c r="BL132" s="22">
        <f t="shared" si="118"/>
        <v>2.3351856580173857E-8</v>
      </c>
      <c r="BM132" s="22">
        <f t="shared" si="118"/>
        <v>0</v>
      </c>
      <c r="BN132" s="22">
        <f t="shared" ref="BN132:CG132" si="119">BN46-BN$6</f>
        <v>0</v>
      </c>
      <c r="BO132" s="22">
        <f t="shared" si="119"/>
        <v>-1.5135772381766885E-11</v>
      </c>
      <c r="BP132" s="22">
        <f t="shared" si="119"/>
        <v>2.3835984708581783E-11</v>
      </c>
      <c r="BQ132" s="22">
        <f t="shared" si="119"/>
        <v>-2.7801448471703472E-11</v>
      </c>
      <c r="BR132" s="22">
        <f t="shared" si="119"/>
        <v>4.0473367963990756E-11</v>
      </c>
      <c r="BS132" s="22">
        <f t="shared" si="119"/>
        <v>-3.5214010960654685E-11</v>
      </c>
      <c r="BT132" s="22">
        <f t="shared" si="119"/>
        <v>7.2907408153714831E-11</v>
      </c>
      <c r="BU132" s="22">
        <f t="shared" si="119"/>
        <v>-1.994364640559807E-11</v>
      </c>
      <c r="BV132" s="22">
        <f t="shared" si="119"/>
        <v>1.7428613358653618E-10</v>
      </c>
      <c r="BW132" s="22">
        <f t="shared" si="119"/>
        <v>1.1506643787201373E-10</v>
      </c>
      <c r="BX132" s="22">
        <f t="shared" si="119"/>
        <v>5.7393244030586494E-10</v>
      </c>
      <c r="BY132" s="22">
        <f t="shared" si="119"/>
        <v>8.0993545532742571E-10</v>
      </c>
      <c r="BZ132" s="22">
        <f t="shared" si="119"/>
        <v>2.2313017308696795E-9</v>
      </c>
      <c r="CA132" s="22">
        <f t="shared" si="119"/>
        <v>3.8617369460165627E-9</v>
      </c>
      <c r="CB132" s="22">
        <f t="shared" si="119"/>
        <v>8.9192861178234548E-9</v>
      </c>
      <c r="CC132" s="22">
        <f t="shared" si="119"/>
        <v>1.6105622190592158E-8</v>
      </c>
      <c r="CD132" s="22">
        <f t="shared" si="119"/>
        <v>3.855869559637909E-8</v>
      </c>
      <c r="CE132" s="22">
        <f t="shared" si="119"/>
        <v>1.2222372962352411E-7</v>
      </c>
      <c r="CF132" s="22">
        <f t="shared" si="119"/>
        <v>0</v>
      </c>
      <c r="CG132" s="22">
        <f t="shared" si="119"/>
        <v>0</v>
      </c>
    </row>
    <row r="133" spans="1:85">
      <c r="A133" s="185">
        <v>19</v>
      </c>
      <c r="B133" s="22">
        <f t="shared" ref="B133:AG133" si="120">B47-B$6</f>
        <v>0</v>
      </c>
      <c r="C133" s="22">
        <f t="shared" si="120"/>
        <v>0</v>
      </c>
      <c r="D133" s="22">
        <f t="shared" si="120"/>
        <v>1.7049679454584276E-11</v>
      </c>
      <c r="E133" s="22">
        <f t="shared" si="120"/>
        <v>-1.3250032764500121E-11</v>
      </c>
      <c r="F133" s="22">
        <f t="shared" si="120"/>
        <v>2.4254976806119635E-11</v>
      </c>
      <c r="G133" s="22">
        <f t="shared" si="120"/>
        <v>-2.0414547399001844E-13</v>
      </c>
      <c r="H133" s="22">
        <f t="shared" si="120"/>
        <v>6.2273022008511826E-11</v>
      </c>
      <c r="I133" s="22">
        <f t="shared" si="120"/>
        <v>8.3889849941350993E-11</v>
      </c>
      <c r="J133" s="22">
        <f t="shared" si="120"/>
        <v>2.7764802855437189E-10</v>
      </c>
      <c r="K133" s="22">
        <f t="shared" si="120"/>
        <v>5.9325010583456087E-10</v>
      </c>
      <c r="L133" s="22">
        <f t="shared" si="120"/>
        <v>1.5339028325082985E-9</v>
      </c>
      <c r="M133" s="22">
        <f t="shared" si="120"/>
        <v>3.6197019776348954E-9</v>
      </c>
      <c r="N133" s="22">
        <f t="shared" si="120"/>
        <v>8.9031005931338179E-9</v>
      </c>
      <c r="O133" s="22">
        <f t="shared" si="120"/>
        <v>2.1372409724847269E-8</v>
      </c>
      <c r="P133" s="22">
        <f t="shared" si="120"/>
        <v>5.1441658336259555E-8</v>
      </c>
      <c r="Q133" s="22">
        <f t="shared" si="120"/>
        <v>1.2092511293398725E-7</v>
      </c>
      <c r="R133" s="22">
        <f t="shared" si="120"/>
        <v>2.7359519689691658E-7</v>
      </c>
      <c r="S133" s="22">
        <f t="shared" si="120"/>
        <v>5.6618081308470535E-7</v>
      </c>
      <c r="T133" s="22">
        <f t="shared" si="120"/>
        <v>9.9686077443691563E-7</v>
      </c>
      <c r="U133" s="22">
        <f t="shared" si="120"/>
        <v>1.3882823043728521E-6</v>
      </c>
      <c r="V133" s="22">
        <f t="shared" si="120"/>
        <v>1.5341768355743099E-6</v>
      </c>
      <c r="W133" s="22">
        <f t="shared" si="120"/>
        <v>6.3280355603386341E-8</v>
      </c>
      <c r="X133" s="22">
        <f t="shared" si="120"/>
        <v>-6.3683077962868346E-8</v>
      </c>
      <c r="Y133" s="22">
        <f t="shared" si="120"/>
        <v>6.4928367453496879E-8</v>
      </c>
      <c r="Z133" s="22">
        <f t="shared" si="120"/>
        <v>-6.7042918851461653E-8</v>
      </c>
      <c r="AA133" s="22">
        <f t="shared" si="120"/>
        <v>7.0167001302100044E-8</v>
      </c>
      <c r="AB133" s="22">
        <f t="shared" si="120"/>
        <v>-7.4433340386231676E-8</v>
      </c>
      <c r="AC133" s="22">
        <f t="shared" si="120"/>
        <v>8.0231049173318153E-8</v>
      </c>
      <c r="AD133" s="22">
        <f t="shared" si="120"/>
        <v>-8.7661167303634501E-8</v>
      </c>
      <c r="AE133" s="22">
        <f t="shared" si="120"/>
        <v>9.8027816851513173E-8</v>
      </c>
      <c r="AF133" s="22">
        <f t="shared" si="120"/>
        <v>-1.1047826653532798E-7</v>
      </c>
      <c r="AG133" s="22">
        <f t="shared" si="120"/>
        <v>1.3064515803206589E-7</v>
      </c>
      <c r="AH133" s="22">
        <f t="shared" ref="AH133:BM133" si="121">AH47-AH$6</f>
        <v>-1.5048122289769012E-7</v>
      </c>
      <c r="AI133" s="22">
        <f t="shared" si="121"/>
        <v>1.9899712245247109E-7</v>
      </c>
      <c r="AJ133" s="22">
        <f t="shared" si="121"/>
        <v>-2.2210470198777379E-7</v>
      </c>
      <c r="AK133" s="22">
        <f t="shared" si="121"/>
        <v>3.8439611450130265E-7</v>
      </c>
      <c r="AL133" s="22">
        <f t="shared" si="121"/>
        <v>-3.4708945566801423E-7</v>
      </c>
      <c r="AM133" s="22">
        <f t="shared" si="121"/>
        <v>1.150737781781844E-6</v>
      </c>
      <c r="AN133" s="22">
        <f t="shared" si="121"/>
        <v>-5.406296600757442E-7</v>
      </c>
      <c r="AO133" s="22">
        <f t="shared" si="121"/>
        <v>1.0724155529964647E-5</v>
      </c>
      <c r="AP133" s="22">
        <f t="shared" si="121"/>
        <v>-2.8386528186487365E-5</v>
      </c>
      <c r="AQ133" s="22">
        <f t="shared" si="121"/>
        <v>1.9660861424223889E-5</v>
      </c>
      <c r="AR133" s="22">
        <f t="shared" si="121"/>
        <v>1.3940337464024219E-13</v>
      </c>
      <c r="AS133" s="22">
        <f t="shared" si="121"/>
        <v>-9.918959100255198E-16</v>
      </c>
      <c r="AT133" s="22">
        <f t="shared" si="121"/>
        <v>2.4307873693497212E-13</v>
      </c>
      <c r="AU133" s="22">
        <f t="shared" si="121"/>
        <v>2.6734215918643037E-13</v>
      </c>
      <c r="AV133" s="22">
        <f t="shared" si="121"/>
        <v>8.918380052199467E-13</v>
      </c>
      <c r="AW133" s="22">
        <f t="shared" si="121"/>
        <v>1.7142510081260588E-12</v>
      </c>
      <c r="AX133" s="22">
        <f t="shared" si="121"/>
        <v>4.1910047464112322E-12</v>
      </c>
      <c r="AY133" s="22">
        <f t="shared" si="121"/>
        <v>9.0576948170290311E-12</v>
      </c>
      <c r="AZ133" s="22">
        <f t="shared" si="121"/>
        <v>2.0605855744780847E-11</v>
      </c>
      <c r="BA133" s="22">
        <f t="shared" si="121"/>
        <v>4.5275521589352658E-11</v>
      </c>
      <c r="BB133" s="22">
        <f t="shared" si="121"/>
        <v>1.0011373599295688E-10</v>
      </c>
      <c r="BC133" s="22">
        <f t="shared" si="121"/>
        <v>2.1765940406713092E-10</v>
      </c>
      <c r="BD133" s="22">
        <f t="shared" si="121"/>
        <v>4.6937521278972395E-10</v>
      </c>
      <c r="BE133" s="22">
        <f t="shared" si="121"/>
        <v>9.9423285864652005E-10</v>
      </c>
      <c r="BF133" s="22">
        <f t="shared" si="121"/>
        <v>2.0630456511134203E-9</v>
      </c>
      <c r="BG133" s="22">
        <f t="shared" si="121"/>
        <v>4.1423059140757436E-9</v>
      </c>
      <c r="BH133" s="22">
        <f t="shared" si="121"/>
        <v>7.9102893194422886E-9</v>
      </c>
      <c r="BI133" s="22">
        <f t="shared" si="121"/>
        <v>1.3909064183724665E-8</v>
      </c>
      <c r="BJ133" s="22">
        <f t="shared" si="121"/>
        <v>2.1517667863059185E-8</v>
      </c>
      <c r="BK133" s="22">
        <f t="shared" si="121"/>
        <v>2.8049964871672254E-8</v>
      </c>
      <c r="BL133" s="22">
        <f t="shared" si="121"/>
        <v>3.055369829545159E-8</v>
      </c>
      <c r="BM133" s="22">
        <f t="shared" si="121"/>
        <v>0</v>
      </c>
      <c r="BN133" s="22">
        <f t="shared" ref="BN133:CG133" si="122">BN47-BN$6</f>
        <v>0</v>
      </c>
      <c r="BO133" s="22">
        <f t="shared" si="122"/>
        <v>2.3828026366480142E-11</v>
      </c>
      <c r="BP133" s="22">
        <f t="shared" si="122"/>
        <v>-3.0265066211284389E-11</v>
      </c>
      <c r="BQ133" s="22">
        <f t="shared" si="122"/>
        <v>3.7557240762945625E-11</v>
      </c>
      <c r="BR133" s="22">
        <f t="shared" si="122"/>
        <v>-4.1567042240804093E-11</v>
      </c>
      <c r="BS133" s="22">
        <f t="shared" si="122"/>
        <v>5.4831915260132851E-11</v>
      </c>
      <c r="BT133" s="22">
        <f t="shared" si="122"/>
        <v>-5.0151074809442618E-11</v>
      </c>
      <c r="BU133" s="22">
        <f t="shared" si="122"/>
        <v>9.0443524771177685E-11</v>
      </c>
      <c r="BV133" s="22">
        <f t="shared" si="122"/>
        <v>-3.7080865352828583E-11</v>
      </c>
      <c r="BW133" s="22">
        <f t="shared" si="122"/>
        <v>2.0048884753067029E-10</v>
      </c>
      <c r="BX133" s="22">
        <f t="shared" si="122"/>
        <v>9.8374559060841868E-11</v>
      </c>
      <c r="BY133" s="22">
        <f t="shared" si="122"/>
        <v>6.2830680594128357E-10</v>
      </c>
      <c r="BZ133" s="22">
        <f t="shared" si="122"/>
        <v>8.178938401995719E-10</v>
      </c>
      <c r="CA133" s="22">
        <f t="shared" si="122"/>
        <v>2.3979773090089899E-9</v>
      </c>
      <c r="CB133" s="22">
        <f t="shared" si="122"/>
        <v>4.0295053436231297E-9</v>
      </c>
      <c r="CC133" s="22">
        <f t="shared" si="122"/>
        <v>9.5731059072557584E-9</v>
      </c>
      <c r="CD133" s="22">
        <f t="shared" si="122"/>
        <v>1.7033343608149266E-8</v>
      </c>
      <c r="CE133" s="22">
        <f t="shared" si="122"/>
        <v>4.1160285684441116E-8</v>
      </c>
      <c r="CF133" s="22">
        <f t="shared" si="122"/>
        <v>0</v>
      </c>
      <c r="CG133" s="22">
        <f t="shared" si="122"/>
        <v>0</v>
      </c>
    </row>
    <row r="134" spans="1:85">
      <c r="A134" s="185">
        <v>20</v>
      </c>
      <c r="B134" s="22">
        <f t="shared" ref="B134:AG134" si="123">B48-B$6</f>
        <v>0</v>
      </c>
      <c r="C134" s="22">
        <f t="shared" si="123"/>
        <v>0</v>
      </c>
      <c r="D134" s="22">
        <f t="shared" si="123"/>
        <v>-7.2837100154705351E-12</v>
      </c>
      <c r="E134" s="22">
        <f t="shared" si="123"/>
        <v>8.9964149750155521E-12</v>
      </c>
      <c r="F134" s="22">
        <f t="shared" si="123"/>
        <v>-5.7641076343272401E-12</v>
      </c>
      <c r="G134" s="22">
        <f t="shared" si="123"/>
        <v>1.4889933290664721E-11</v>
      </c>
      <c r="H134" s="22">
        <f t="shared" si="123"/>
        <v>5.5651023984123592E-12</v>
      </c>
      <c r="I134" s="22">
        <f t="shared" si="123"/>
        <v>4.6438814612866954E-11</v>
      </c>
      <c r="J134" s="22">
        <f t="shared" si="123"/>
        <v>7.7056266603619432E-11</v>
      </c>
      <c r="K134" s="22">
        <f t="shared" si="123"/>
        <v>2.2699888898004242E-10</v>
      </c>
      <c r="L134" s="22">
        <f t="shared" si="123"/>
        <v>5.071942220173756E-10</v>
      </c>
      <c r="M134" s="22">
        <f t="shared" si="123"/>
        <v>1.2836043012207115E-9</v>
      </c>
      <c r="N134" s="22">
        <f t="shared" si="123"/>
        <v>3.0574705610196827E-9</v>
      </c>
      <c r="O134" s="22">
        <f t="shared" si="123"/>
        <v>7.4839750378212169E-9</v>
      </c>
      <c r="P134" s="22">
        <f t="shared" si="123"/>
        <v>1.7989273874793632E-8</v>
      </c>
      <c r="Q134" s="22">
        <f t="shared" si="123"/>
        <v>4.3173077335892954E-8</v>
      </c>
      <c r="R134" s="22">
        <f t="shared" si="123"/>
        <v>1.0108999124389084E-7</v>
      </c>
      <c r="S134" s="22">
        <f t="shared" si="123"/>
        <v>2.2624394034969013E-7</v>
      </c>
      <c r="T134" s="22">
        <f t="shared" si="123"/>
        <v>4.5644529765867132E-7</v>
      </c>
      <c r="U134" s="22">
        <f t="shared" si="123"/>
        <v>7.5540743969130847E-7</v>
      </c>
      <c r="V134" s="22">
        <f t="shared" si="123"/>
        <v>9.1068238151442254E-7</v>
      </c>
      <c r="W134" s="22">
        <f t="shared" si="123"/>
        <v>-3.0965798928954608E-8</v>
      </c>
      <c r="X134" s="22">
        <f t="shared" si="123"/>
        <v>3.1160128811144171E-8</v>
      </c>
      <c r="Y134" s="22">
        <f t="shared" si="123"/>
        <v>-3.1756732310523991E-8</v>
      </c>
      <c r="Z134" s="22">
        <f t="shared" si="123"/>
        <v>3.2774752187455407E-8</v>
      </c>
      <c r="AA134" s="22">
        <f t="shared" si="123"/>
        <v>-3.4262719874715897E-8</v>
      </c>
      <c r="AB134" s="22">
        <f t="shared" si="123"/>
        <v>3.6322692704345292E-8</v>
      </c>
      <c r="AC134" s="22">
        <f t="shared" si="123"/>
        <v>-3.9035981106407604E-8</v>
      </c>
      <c r="AD134" s="22">
        <f t="shared" si="123"/>
        <v>4.2685794443614828E-8</v>
      </c>
      <c r="AE134" s="22">
        <f t="shared" si="123"/>
        <v>-4.7289267235316853E-8</v>
      </c>
      <c r="AF134" s="22">
        <f t="shared" si="123"/>
        <v>5.3848384248569002E-8</v>
      </c>
      <c r="AG134" s="22">
        <f t="shared" si="123"/>
        <v>-6.1505345431260024E-8</v>
      </c>
      <c r="AH134" s="22">
        <f t="shared" ref="AH134:BM134" si="124">AH48-AH$6</f>
        <v>7.4805976959356061E-8</v>
      </c>
      <c r="AI134" s="22">
        <f t="shared" si="124"/>
        <v>-8.6682063145308289E-8</v>
      </c>
      <c r="AJ134" s="22">
        <f t="shared" si="124"/>
        <v>1.2115783379948521E-7</v>
      </c>
      <c r="AK134" s="22">
        <f t="shared" si="124"/>
        <v>-1.3203528573174939E-7</v>
      </c>
      <c r="AL134" s="22">
        <f t="shared" si="124"/>
        <v>2.5737352300970578E-7</v>
      </c>
      <c r="AM134" s="22">
        <f t="shared" si="124"/>
        <v>-2.097553718501408E-7</v>
      </c>
      <c r="AN134" s="22">
        <f t="shared" si="124"/>
        <v>8.7575625050716696E-7</v>
      </c>
      <c r="AO134" s="22">
        <f t="shared" si="124"/>
        <v>-3.2259757245560946E-7</v>
      </c>
      <c r="AP134" s="22">
        <f t="shared" si="124"/>
        <v>9.68114399999846E-6</v>
      </c>
      <c r="AQ134" s="22">
        <f t="shared" si="124"/>
        <v>-2.7084106464925709E-5</v>
      </c>
      <c r="AR134" s="22">
        <f t="shared" si="124"/>
        <v>-1.8425982040073258E-14</v>
      </c>
      <c r="AS134" s="22">
        <f t="shared" si="124"/>
        <v>6.8848440539165737E-14</v>
      </c>
      <c r="AT134" s="22">
        <f t="shared" si="124"/>
        <v>1.6836960089485452E-14</v>
      </c>
      <c r="AU134" s="22">
        <f t="shared" si="124"/>
        <v>1.7099696326603169E-13</v>
      </c>
      <c r="AV134" s="22">
        <f t="shared" si="124"/>
        <v>2.4627423479705885E-13</v>
      </c>
      <c r="AW134" s="22">
        <f t="shared" si="124"/>
        <v>7.0818439444110277E-13</v>
      </c>
      <c r="AX134" s="22">
        <f t="shared" si="124"/>
        <v>1.4426986318647524E-12</v>
      </c>
      <c r="AY134" s="22">
        <f t="shared" si="124"/>
        <v>3.4222623632927619E-12</v>
      </c>
      <c r="AZ134" s="22">
        <f t="shared" si="124"/>
        <v>7.482946530343532E-12</v>
      </c>
      <c r="BA134" s="22">
        <f t="shared" si="124"/>
        <v>1.6884349336552954E-11</v>
      </c>
      <c r="BB134" s="22">
        <f t="shared" si="124"/>
        <v>3.7132952782910995E-11</v>
      </c>
      <c r="BC134" s="22">
        <f t="shared" si="124"/>
        <v>8.1769902933359249E-11</v>
      </c>
      <c r="BD134" s="22">
        <f t="shared" si="124"/>
        <v>1.7734411121668925E-10</v>
      </c>
      <c r="BE134" s="22">
        <f t="shared" si="124"/>
        <v>3.8072350501595518E-10</v>
      </c>
      <c r="BF134" s="22">
        <f t="shared" si="124"/>
        <v>8.0225408853948485E-10</v>
      </c>
      <c r="BG134" s="22">
        <f t="shared" si="124"/>
        <v>1.6518253486933626E-9</v>
      </c>
      <c r="BH134" s="22">
        <f t="shared" si="124"/>
        <v>3.2785578465650345E-9</v>
      </c>
      <c r="BI134" s="22">
        <f t="shared" si="124"/>
        <v>6.1408128657736122E-9</v>
      </c>
      <c r="BJ134" s="22">
        <f t="shared" si="124"/>
        <v>1.042472370059444E-8</v>
      </c>
      <c r="BK134" s="22">
        <f t="shared" si="124"/>
        <v>1.506438913066369E-8</v>
      </c>
      <c r="BL134" s="22">
        <f t="shared" si="124"/>
        <v>1.7229256342754268E-8</v>
      </c>
      <c r="BM134" s="22">
        <f t="shared" si="124"/>
        <v>0</v>
      </c>
      <c r="BN134" s="22">
        <f t="shared" ref="BN134:CG134" si="125">BN48-BN$6</f>
        <v>0</v>
      </c>
      <c r="BO134" s="22">
        <f t="shared" si="125"/>
        <v>-1.2180440983700709E-11</v>
      </c>
      <c r="BP134" s="22">
        <f t="shared" si="125"/>
        <v>1.5780993942408753E-11</v>
      </c>
      <c r="BQ134" s="22">
        <f t="shared" si="125"/>
        <v>-1.8371279657922895E-11</v>
      </c>
      <c r="BR134" s="22">
        <f t="shared" si="125"/>
        <v>2.2587851938839969E-11</v>
      </c>
      <c r="BS134" s="22">
        <f t="shared" si="125"/>
        <v>-2.4010818983938211E-11</v>
      </c>
      <c r="BT134" s="22">
        <f t="shared" si="125"/>
        <v>3.3141044592730753E-11</v>
      </c>
      <c r="BU134" s="22">
        <f t="shared" si="125"/>
        <v>-2.7216778683787689E-11</v>
      </c>
      <c r="BV134" s="22">
        <f t="shared" si="125"/>
        <v>5.8083225521565567E-11</v>
      </c>
      <c r="BW134" s="22">
        <f t="shared" si="125"/>
        <v>-1.1612203153846945E-11</v>
      </c>
      <c r="BX134" s="22">
        <f t="shared" si="125"/>
        <v>1.4216649590906646E-10</v>
      </c>
      <c r="BY134" s="22">
        <f t="shared" si="125"/>
        <v>1.055436269734676E-10</v>
      </c>
      <c r="BZ134" s="22">
        <f t="shared" si="125"/>
        <v>4.8051298720701961E-10</v>
      </c>
      <c r="CA134" s="22">
        <f t="shared" si="125"/>
        <v>6.9624053262974133E-10</v>
      </c>
      <c r="CB134" s="22">
        <f t="shared" si="125"/>
        <v>1.8865771279052008E-9</v>
      </c>
      <c r="CC134" s="22">
        <f t="shared" si="125"/>
        <v>3.2682884380322748E-9</v>
      </c>
      <c r="CD134" s="22">
        <f t="shared" si="125"/>
        <v>7.5385112320018728E-9</v>
      </c>
      <c r="CE134" s="22">
        <f t="shared" si="125"/>
        <v>1.3509213169473317E-8</v>
      </c>
      <c r="CF134" s="22">
        <f t="shared" si="125"/>
        <v>0</v>
      </c>
      <c r="CG134" s="22">
        <f t="shared" si="125"/>
        <v>0</v>
      </c>
    </row>
    <row r="135" spans="1:85">
      <c r="A135" s="189" t="s">
        <v>265</v>
      </c>
      <c r="B135" s="22">
        <f t="shared" ref="B135:AG135" si="126">B49-B$6</f>
        <v>0</v>
      </c>
      <c r="C135" s="22">
        <f t="shared" si="126"/>
        <v>0</v>
      </c>
      <c r="D135" s="22">
        <f t="shared" si="126"/>
        <v>-8.4019385007597753E-9</v>
      </c>
      <c r="E135" s="22">
        <f t="shared" si="126"/>
        <v>-7.7098768119536942E-8</v>
      </c>
      <c r="F135" s="22">
        <f t="shared" si="126"/>
        <v>1.8469868228899937E-8</v>
      </c>
      <c r="G135" s="22">
        <f t="shared" si="126"/>
        <v>-4.3062032935743531E-8</v>
      </c>
      <c r="H135" s="22">
        <f t="shared" si="126"/>
        <v>2.4085512326096962E-8</v>
      </c>
      <c r="I135" s="22">
        <f t="shared" si="126"/>
        <v>-2.860280374007739E-8</v>
      </c>
      <c r="J135" s="22">
        <f t="shared" si="126"/>
        <v>2.2372624998115458E-8</v>
      </c>
      <c r="K135" s="22">
        <f t="shared" si="126"/>
        <v>-2.1934167110532413E-8</v>
      </c>
      <c r="L135" s="22">
        <f t="shared" si="126"/>
        <v>1.9282241832376128E-8</v>
      </c>
      <c r="M135" s="22">
        <f t="shared" si="126"/>
        <v>-1.8013215760771803E-8</v>
      </c>
      <c r="N135" s="22">
        <f t="shared" si="126"/>
        <v>1.6411717168858143E-8</v>
      </c>
      <c r="O135" s="22">
        <f t="shared" si="126"/>
        <v>-1.5180304103116943E-8</v>
      </c>
      <c r="P135" s="22">
        <f t="shared" si="126"/>
        <v>1.3965710879859406E-8</v>
      </c>
      <c r="Q135" s="22">
        <f t="shared" si="126"/>
        <v>-1.2891069622699677E-8</v>
      </c>
      <c r="R135" s="22">
        <f t="shared" si="126"/>
        <v>1.1892760250209128E-8</v>
      </c>
      <c r="S135" s="22">
        <f t="shared" si="126"/>
        <v>-1.1013850832094284E-8</v>
      </c>
      <c r="T135" s="22">
        <f t="shared" si="126"/>
        <v>1.029237190558081E-8</v>
      </c>
      <c r="U135" s="22">
        <f t="shared" si="126"/>
        <v>-9.8098504765486158E-9</v>
      </c>
      <c r="V135" s="22">
        <f t="shared" si="126"/>
        <v>9.6386022831139169E-9</v>
      </c>
      <c r="W135" s="22">
        <f t="shared" si="126"/>
        <v>-2.6378326486643951E-7</v>
      </c>
      <c r="X135" s="22">
        <f t="shared" si="126"/>
        <v>-2.3591328841955455E-7</v>
      </c>
      <c r="Y135" s="22">
        <f t="shared" si="126"/>
        <v>-1.9733616112210614E-7</v>
      </c>
      <c r="Z135" s="22">
        <f t="shared" si="126"/>
        <v>-1.1681135787087893E-7</v>
      </c>
      <c r="AA135" s="22">
        <f t="shared" si="126"/>
        <v>-5.9067743861287642E-8</v>
      </c>
      <c r="AB135" s="22">
        <f t="shared" si="126"/>
        <v>-2.8002958546611877E-8</v>
      </c>
      <c r="AC135" s="22">
        <f t="shared" si="126"/>
        <v>-1.2738611473534495E-8</v>
      </c>
      <c r="AD135" s="22">
        <f t="shared" si="126"/>
        <v>-5.718837077331399E-9</v>
      </c>
      <c r="AE135" s="22">
        <f t="shared" si="126"/>
        <v>-2.5012559046040584E-9</v>
      </c>
      <c r="AF135" s="22">
        <f t="shared" si="126"/>
        <v>-1.1092350831261382E-9</v>
      </c>
      <c r="AG135" s="22">
        <f t="shared" si="126"/>
        <v>-4.6525262199491346E-10</v>
      </c>
      <c r="AH135" s="22">
        <f t="shared" ref="AH135:BM135" si="127">AH49-AH$6</f>
        <v>-2.1323927489381954E-10</v>
      </c>
      <c r="AI135" s="22">
        <f t="shared" si="127"/>
        <v>-7.9021569388497805E-11</v>
      </c>
      <c r="AJ135" s="22">
        <f t="shared" si="127"/>
        <v>-4.4354244531804964E-11</v>
      </c>
      <c r="AK135" s="22">
        <f t="shared" si="127"/>
        <v>-8.6931497965938773E-12</v>
      </c>
      <c r="AL135" s="22">
        <f t="shared" si="127"/>
        <v>-1.2799690690517825E-11</v>
      </c>
      <c r="AM135" s="22">
        <f t="shared" si="127"/>
        <v>3.1713243108780122E-12</v>
      </c>
      <c r="AN135" s="22">
        <f t="shared" si="127"/>
        <v>-6.4839930291461074E-12</v>
      </c>
      <c r="AO135" s="22">
        <f t="shared" si="127"/>
        <v>4.3636616719077337E-12</v>
      </c>
      <c r="AP135" s="22">
        <f t="shared" si="127"/>
        <v>-4.017637222528906E-12</v>
      </c>
      <c r="AQ135" s="22">
        <f t="shared" si="127"/>
        <v>3.5732330655002635E-12</v>
      </c>
      <c r="AR135" s="22">
        <f t="shared" si="127"/>
        <v>2.6330419725824335E-3</v>
      </c>
      <c r="AS135" s="22">
        <f t="shared" si="127"/>
        <v>-1.0218480453019756E-3</v>
      </c>
      <c r="AT135" s="22">
        <f t="shared" si="127"/>
        <v>2.9976760359369386E-5</v>
      </c>
      <c r="AU135" s="22">
        <f t="shared" si="127"/>
        <v>-9.3645411832466122E-5</v>
      </c>
      <c r="AV135" s="22">
        <f t="shared" si="127"/>
        <v>2.1018121370407513E-5</v>
      </c>
      <c r="AW135" s="22">
        <f t="shared" si="127"/>
        <v>-2.7429032319712375E-5</v>
      </c>
      <c r="AX135" s="22">
        <f t="shared" si="127"/>
        <v>1.3610034890424439E-5</v>
      </c>
      <c r="AY135" s="22">
        <f t="shared" si="127"/>
        <v>-1.2801431669270976E-5</v>
      </c>
      <c r="AZ135" s="22">
        <f t="shared" si="127"/>
        <v>9.0352163478382539E-6</v>
      </c>
      <c r="BA135" s="22">
        <f t="shared" si="127"/>
        <v>-7.8635173621425432E-6</v>
      </c>
      <c r="BB135" s="22">
        <f t="shared" si="127"/>
        <v>6.4373422558646485E-6</v>
      </c>
      <c r="BC135" s="22">
        <f t="shared" si="127"/>
        <v>-5.6504268172439797E-6</v>
      </c>
      <c r="BD135" s="22">
        <f t="shared" si="127"/>
        <v>4.9566441450678749E-6</v>
      </c>
      <c r="BE135" s="22">
        <f t="shared" si="127"/>
        <v>-4.4775387300735517E-6</v>
      </c>
      <c r="BF135" s="22">
        <f t="shared" si="127"/>
        <v>4.0939409789796826E-6</v>
      </c>
      <c r="BG135" s="22">
        <f t="shared" si="127"/>
        <v>-3.81042014889447E-6</v>
      </c>
      <c r="BH135" s="22">
        <f t="shared" si="127"/>
        <v>3.5945323826744136E-6</v>
      </c>
      <c r="BI135" s="22">
        <f t="shared" si="127"/>
        <v>-3.4390219905093522E-6</v>
      </c>
      <c r="BJ135" s="22">
        <f t="shared" si="127"/>
        <v>3.3328285390031984E-6</v>
      </c>
      <c r="BK135" s="22">
        <f t="shared" si="127"/>
        <v>-3.2713873821299796E-6</v>
      </c>
      <c r="BL135" s="22">
        <f t="shared" si="127"/>
        <v>3.2511571416468136E-6</v>
      </c>
      <c r="BM135" s="22">
        <f t="shared" si="127"/>
        <v>0</v>
      </c>
      <c r="BN135" s="22">
        <f t="shared" ref="BN135:CG135" si="128">BN49-BN$6</f>
        <v>0</v>
      </c>
      <c r="BO135" s="22">
        <f t="shared" si="128"/>
        <v>-5.0789924763654885E-5</v>
      </c>
      <c r="BP135" s="22">
        <f t="shared" si="128"/>
        <v>-2.5450421828184899E-5</v>
      </c>
      <c r="BQ135" s="22">
        <f t="shared" si="128"/>
        <v>-1.1522033167119696E-5</v>
      </c>
      <c r="BR135" s="22">
        <f t="shared" si="128"/>
        <v>-4.9914901687600023E-6</v>
      </c>
      <c r="BS135" s="22">
        <f t="shared" si="128"/>
        <v>-2.1118794927000564E-6</v>
      </c>
      <c r="BT135" s="22">
        <f t="shared" si="128"/>
        <v>-8.9181948959367687E-7</v>
      </c>
      <c r="BU135" s="22">
        <f t="shared" si="128"/>
        <v>-3.7048366024836203E-7</v>
      </c>
      <c r="BV135" s="22">
        <f t="shared" si="128"/>
        <v>-1.5760961356296226E-7</v>
      </c>
      <c r="BW135" s="22">
        <f t="shared" si="128"/>
        <v>-6.3636178476061592E-8</v>
      </c>
      <c r="BX135" s="22">
        <f t="shared" si="128"/>
        <v>-2.8561376374568664E-8</v>
      </c>
      <c r="BY135" s="22">
        <f t="shared" si="128"/>
        <v>-1.0186940142092296E-8</v>
      </c>
      <c r="BZ135" s="22">
        <f t="shared" si="128"/>
        <v>-5.8369525420860638E-9</v>
      </c>
      <c r="CA135" s="22">
        <f t="shared" si="128"/>
        <v>-9.8826597446668884E-10</v>
      </c>
      <c r="CB135" s="22">
        <f t="shared" si="128"/>
        <v>-1.7636835540160902E-9</v>
      </c>
      <c r="CC135" s="22">
        <f t="shared" si="128"/>
        <v>5.3737434562171598E-10</v>
      </c>
      <c r="CD135" s="22">
        <f t="shared" si="128"/>
        <v>-9.9420413092229701E-10</v>
      </c>
      <c r="CE135" s="22">
        <f t="shared" si="128"/>
        <v>7.615626622685551E-10</v>
      </c>
      <c r="CF135" s="22">
        <f t="shared" si="128"/>
        <v>0</v>
      </c>
      <c r="CG135" s="22">
        <f t="shared" si="128"/>
        <v>0</v>
      </c>
    </row>
    <row r="136" spans="1:85">
      <c r="A136" s="185">
        <v>1</v>
      </c>
      <c r="B136" s="22">
        <f t="shared" ref="B136:AG136" si="129">B50-B$6</f>
        <v>0</v>
      </c>
      <c r="C136" s="22">
        <f t="shared" si="129"/>
        <v>0</v>
      </c>
      <c r="D136" s="22">
        <f t="shared" si="129"/>
        <v>-3.9670395724804831E-7</v>
      </c>
      <c r="E136" s="22">
        <f t="shared" si="129"/>
        <v>1.0901391213597822E-8</v>
      </c>
      <c r="F136" s="22">
        <f t="shared" si="129"/>
        <v>-1.4093439472018112E-7</v>
      </c>
      <c r="G136" s="22">
        <f t="shared" si="129"/>
        <v>4.4178293121231873E-8</v>
      </c>
      <c r="H136" s="22">
        <f t="shared" si="129"/>
        <v>-7.5783009088345395E-8</v>
      </c>
      <c r="I136" s="22">
        <f t="shared" si="129"/>
        <v>4.7414811202308956E-8</v>
      </c>
      <c r="J136" s="22">
        <f t="shared" si="129"/>
        <v>-5.1566080552414823E-8</v>
      </c>
      <c r="K136" s="22">
        <f t="shared" si="129"/>
        <v>4.2034435595988747E-8</v>
      </c>
      <c r="L136" s="22">
        <f t="shared" si="129"/>
        <v>-4.0196410056751581E-8</v>
      </c>
      <c r="M136" s="22">
        <f t="shared" si="129"/>
        <v>3.576932054914356E-8</v>
      </c>
      <c r="N136" s="22">
        <f t="shared" si="129"/>
        <v>-3.3188076499228835E-8</v>
      </c>
      <c r="O136" s="22">
        <f t="shared" si="129"/>
        <v>3.0308858153323232E-8</v>
      </c>
      <c r="P136" s="22">
        <f t="shared" si="129"/>
        <v>-2.7958797743546615E-8</v>
      </c>
      <c r="Q136" s="22">
        <f t="shared" si="129"/>
        <v>2.5706156936253802E-8</v>
      </c>
      <c r="R136" s="22">
        <f t="shared" si="129"/>
        <v>-2.3703825236323978E-8</v>
      </c>
      <c r="S136" s="22">
        <f t="shared" si="129"/>
        <v>2.1913919086592116E-8</v>
      </c>
      <c r="T136" s="22">
        <f t="shared" si="129"/>
        <v>-2.0460817880822479E-8</v>
      </c>
      <c r="U136" s="22">
        <f t="shared" si="129"/>
        <v>1.9485427354198003E-8</v>
      </c>
      <c r="V136" s="22">
        <f t="shared" si="129"/>
        <v>-1.9141211944841586E-8</v>
      </c>
      <c r="W136" s="22">
        <f t="shared" si="129"/>
        <v>-4.3456645073681034E-7</v>
      </c>
      <c r="X136" s="22">
        <f t="shared" si="129"/>
        <v>-4.2216042664872832E-7</v>
      </c>
      <c r="Y136" s="22">
        <f t="shared" si="129"/>
        <v>-4.1748653336693995E-7</v>
      </c>
      <c r="Z136" s="22">
        <f t="shared" si="129"/>
        <v>-2.8191367843807153E-7</v>
      </c>
      <c r="AA136" s="22">
        <f t="shared" si="129"/>
        <v>-1.537702014921413E-7</v>
      </c>
      <c r="AB136" s="22">
        <f t="shared" si="129"/>
        <v>-7.541044669586016E-8</v>
      </c>
      <c r="AC136" s="22">
        <f t="shared" si="129"/>
        <v>-3.5001910450896843E-8</v>
      </c>
      <c r="AD136" s="22">
        <f t="shared" si="129"/>
        <v>-1.5721804037412192E-8</v>
      </c>
      <c r="AE136" s="22">
        <f t="shared" si="129"/>
        <v>-6.9940786924634184E-9</v>
      </c>
      <c r="AF136" s="22">
        <f t="shared" si="129"/>
        <v>-3.0258134103922805E-9</v>
      </c>
      <c r="AG136" s="22">
        <f t="shared" si="129"/>
        <v>-1.3410787701778664E-9</v>
      </c>
      <c r="AH136" s="22">
        <f t="shared" ref="AH136:BM136" si="130">AH50-AH$6</f>
        <v>-5.5011284216496711E-10</v>
      </c>
      <c r="AI136" s="22">
        <f t="shared" si="130"/>
        <v>-2.5881668819555231E-10</v>
      </c>
      <c r="AJ136" s="22">
        <f t="shared" si="130"/>
        <v>-8.7869868506656996E-11</v>
      </c>
      <c r="AK136" s="22">
        <f t="shared" si="130"/>
        <v>-5.6934759465897581E-11</v>
      </c>
      <c r="AL136" s="22">
        <f t="shared" si="130"/>
        <v>-5.3647555694586954E-12</v>
      </c>
      <c r="AM136" s="22">
        <f t="shared" si="130"/>
        <v>-1.9151464433790003E-11</v>
      </c>
      <c r="AN136" s="22">
        <f t="shared" si="130"/>
        <v>7.7432657420056002E-12</v>
      </c>
      <c r="AO136" s="22">
        <f t="shared" si="130"/>
        <v>-1.082502289295769E-11</v>
      </c>
      <c r="AP136" s="22">
        <f t="shared" si="130"/>
        <v>7.1626316260498674E-12</v>
      </c>
      <c r="AQ136" s="22">
        <f t="shared" si="130"/>
        <v>-7.7245803341025737E-12</v>
      </c>
      <c r="AR136" s="22">
        <f t="shared" si="130"/>
        <v>-2.0436660379248004E-3</v>
      </c>
      <c r="AS136" s="22">
        <f t="shared" si="130"/>
        <v>2.6628980626622919E-3</v>
      </c>
      <c r="AT136" s="22">
        <f t="shared" si="130"/>
        <v>-1.1156104930722327E-3</v>
      </c>
      <c r="AU136" s="22">
        <f t="shared" si="130"/>
        <v>5.0996083941228471E-5</v>
      </c>
      <c r="AV136" s="22">
        <f t="shared" si="130"/>
        <v>-1.2108395070963743E-4</v>
      </c>
      <c r="AW136" s="22">
        <f t="shared" si="130"/>
        <v>3.462930857310838E-5</v>
      </c>
      <c r="AX136" s="22">
        <f t="shared" si="130"/>
        <v>-4.0232583717002797E-5</v>
      </c>
      <c r="AY136" s="22">
        <f t="shared" si="130"/>
        <v>2.2645950770546587E-5</v>
      </c>
      <c r="AZ136" s="22">
        <f t="shared" si="130"/>
        <v>-2.0665634844253751E-5</v>
      </c>
      <c r="BA136" s="22">
        <f t="shared" si="130"/>
        <v>1.547292987283115E-5</v>
      </c>
      <c r="BB136" s="22">
        <f t="shared" si="130"/>
        <v>-1.3514235128858615E-5</v>
      </c>
      <c r="BC136" s="22">
        <f t="shared" si="130"/>
        <v>1.1394182207261191E-5</v>
      </c>
      <c r="BD136" s="22">
        <f t="shared" si="130"/>
        <v>-1.0128111906999636E-5</v>
      </c>
      <c r="BE136" s="22">
        <f t="shared" si="130"/>
        <v>9.0506922148624832E-6</v>
      </c>
      <c r="BF136" s="22">
        <f t="shared" si="130"/>
        <v>-8.2880381539229422E-6</v>
      </c>
      <c r="BG136" s="22">
        <f t="shared" si="130"/>
        <v>7.6885289729121493E-6</v>
      </c>
      <c r="BH136" s="22">
        <f t="shared" si="130"/>
        <v>-7.2494729787155716E-6</v>
      </c>
      <c r="BI136" s="22">
        <f t="shared" si="130"/>
        <v>6.9273607255074681E-6</v>
      </c>
      <c r="BJ136" s="22">
        <f t="shared" si="130"/>
        <v>-6.7103715783206758E-6</v>
      </c>
      <c r="BK136" s="22">
        <f t="shared" si="130"/>
        <v>6.5839150027026814E-6</v>
      </c>
      <c r="BL136" s="22">
        <f t="shared" si="130"/>
        <v>-6.5426911144114909E-6</v>
      </c>
      <c r="BM136" s="22">
        <f t="shared" si="130"/>
        <v>0</v>
      </c>
      <c r="BN136" s="22">
        <f t="shared" ref="BN136:CG136" si="131">BN50-BN$6</f>
        <v>0</v>
      </c>
      <c r="BO136" s="22">
        <f t="shared" si="131"/>
        <v>-1.0889560749955592E-4</v>
      </c>
      <c r="BP136" s="22">
        <f t="shared" si="131"/>
        <v>-6.2322337897021592E-5</v>
      </c>
      <c r="BQ136" s="22">
        <f t="shared" si="131"/>
        <v>-3.0445657477647169E-5</v>
      </c>
      <c r="BR136" s="22">
        <f t="shared" si="131"/>
        <v>-1.3635432492240987E-5</v>
      </c>
      <c r="BS136" s="22">
        <f t="shared" si="131"/>
        <v>-5.8838599726260079E-6</v>
      </c>
      <c r="BT136" s="22">
        <f t="shared" si="131"/>
        <v>-2.482572499517646E-6</v>
      </c>
      <c r="BU136" s="22">
        <f t="shared" si="131"/>
        <v>-1.0495030401650273E-6</v>
      </c>
      <c r="BV136" s="22">
        <f t="shared" si="131"/>
        <v>-4.3414671672369124E-7</v>
      </c>
      <c r="BW136" s="22">
        <f t="shared" si="131"/>
        <v>-1.8617989770327688E-7</v>
      </c>
      <c r="BX136" s="22">
        <f t="shared" si="131"/>
        <v>-7.3826027918445138E-8</v>
      </c>
      <c r="BY136" s="22">
        <f t="shared" si="131"/>
        <v>-3.439912620331125E-8</v>
      </c>
      <c r="BZ136" s="22">
        <f t="shared" si="131"/>
        <v>-1.1175355069563491E-8</v>
      </c>
      <c r="CA136" s="22">
        <f t="shared" si="131"/>
        <v>-7.6006313809721275E-9</v>
      </c>
      <c r="CB136" s="22">
        <f t="shared" si="131"/>
        <v>-4.5082542427844164E-10</v>
      </c>
      <c r="CC136" s="22">
        <f t="shared" si="131"/>
        <v>-2.7578712512591543E-9</v>
      </c>
      <c r="CD136" s="22">
        <f t="shared" si="131"/>
        <v>1.2990363889069081E-9</v>
      </c>
      <c r="CE136" s="22">
        <f t="shared" si="131"/>
        <v>-1.8334031295980196E-9</v>
      </c>
      <c r="CF136" s="22">
        <f t="shared" si="131"/>
        <v>0</v>
      </c>
      <c r="CG136" s="22">
        <f t="shared" si="131"/>
        <v>0</v>
      </c>
    </row>
    <row r="137" spans="1:85">
      <c r="A137" s="185">
        <v>2</v>
      </c>
      <c r="B137" s="22">
        <f t="shared" ref="B137:AG137" si="132">B51-B$6</f>
        <v>0</v>
      </c>
      <c r="C137" s="22">
        <f t="shared" si="132"/>
        <v>0</v>
      </c>
      <c r="D137" s="22">
        <f t="shared" si="132"/>
        <v>-6.1507750560854095E-8</v>
      </c>
      <c r="E137" s="22">
        <f t="shared" si="132"/>
        <v>-4.0090472383488748E-7</v>
      </c>
      <c r="F137" s="22">
        <f t="shared" si="132"/>
        <v>9.9513922279261636E-9</v>
      </c>
      <c r="G137" s="22">
        <f t="shared" si="132"/>
        <v>-1.2849357597005242E-7</v>
      </c>
      <c r="H137" s="22">
        <f t="shared" si="132"/>
        <v>3.885221871848538E-8</v>
      </c>
      <c r="I137" s="22">
        <f t="shared" si="132"/>
        <v>-6.6621577785711309E-8</v>
      </c>
      <c r="J137" s="22">
        <f t="shared" si="132"/>
        <v>4.1314963796321185E-8</v>
      </c>
      <c r="K137" s="22">
        <f t="shared" si="132"/>
        <v>-4.4787473038748963E-8</v>
      </c>
      <c r="L137" s="22">
        <f t="shared" si="132"/>
        <v>3.6433242740059751E-8</v>
      </c>
      <c r="M137" s="22">
        <f t="shared" si="132"/>
        <v>-3.4730495938985193E-8</v>
      </c>
      <c r="N137" s="22">
        <f t="shared" si="132"/>
        <v>3.0833833763578179E-8</v>
      </c>
      <c r="O137" s="22">
        <f t="shared" si="132"/>
        <v>-2.849741231269593E-8</v>
      </c>
      <c r="P137" s="22">
        <f t="shared" si="132"/>
        <v>2.5914683817698548E-8</v>
      </c>
      <c r="Q137" s="22">
        <f t="shared" si="132"/>
        <v>-2.3778052902866917E-8</v>
      </c>
      <c r="R137" s="22">
        <f t="shared" si="132"/>
        <v>2.1748475922608529E-8</v>
      </c>
      <c r="S137" s="22">
        <f t="shared" si="132"/>
        <v>-1.9989642156698694E-8</v>
      </c>
      <c r="T137" s="22">
        <f t="shared" si="132"/>
        <v>1.8538475112097008E-8</v>
      </c>
      <c r="U137" s="22">
        <f t="shared" si="132"/>
        <v>-1.7571715107178088E-8</v>
      </c>
      <c r="V137" s="22">
        <f t="shared" si="132"/>
        <v>1.7227425824256528E-8</v>
      </c>
      <c r="W137" s="22">
        <f t="shared" si="132"/>
        <v>-2.3531625358748647E-7</v>
      </c>
      <c r="X137" s="22">
        <f t="shared" si="132"/>
        <v>-2.7082608101254717E-7</v>
      </c>
      <c r="Y137" s="22">
        <f t="shared" si="132"/>
        <v>-3.9088078588174309E-7</v>
      </c>
      <c r="Z137" s="22">
        <f t="shared" si="132"/>
        <v>-3.6775836840417899E-7</v>
      </c>
      <c r="AA137" s="22">
        <f t="shared" si="132"/>
        <v>-2.4707603634617223E-7</v>
      </c>
      <c r="AB137" s="22">
        <f t="shared" si="132"/>
        <v>-1.3545797511389113E-7</v>
      </c>
      <c r="AC137" s="22">
        <f t="shared" si="132"/>
        <v>-6.6123069149171212E-8</v>
      </c>
      <c r="AD137" s="22">
        <f t="shared" si="132"/>
        <v>-3.0606217313942355E-8</v>
      </c>
      <c r="AE137" s="22">
        <f t="shared" si="132"/>
        <v>-1.3671015434703627E-8</v>
      </c>
      <c r="AF137" s="22">
        <f t="shared" si="132"/>
        <v>-6.0593516604505058E-9</v>
      </c>
      <c r="AG137" s="22">
        <f t="shared" si="132"/>
        <v>-2.6063097389961178E-9</v>
      </c>
      <c r="AH137" s="22">
        <f t="shared" ref="AH137:BM137" si="133">AH51-AH$6</f>
        <v>-1.1512999584670476E-9</v>
      </c>
      <c r="AI137" s="22">
        <f t="shared" si="133"/>
        <v>-4.684444919403482E-10</v>
      </c>
      <c r="AJ137" s="22">
        <f t="shared" si="133"/>
        <v>-2.2049109907905089E-10</v>
      </c>
      <c r="AK137" s="22">
        <f t="shared" si="133"/>
        <v>-7.3193821502807148E-11</v>
      </c>
      <c r="AL137" s="22">
        <f t="shared" si="133"/>
        <v>-4.8533996852511254E-11</v>
      </c>
      <c r="AM137" s="22">
        <f t="shared" si="133"/>
        <v>-3.5720470567437816E-12</v>
      </c>
      <c r="AN137" s="22">
        <f t="shared" si="133"/>
        <v>-1.6524859921625463E-11</v>
      </c>
      <c r="AO137" s="22">
        <f t="shared" si="133"/>
        <v>6.7677811207441209E-12</v>
      </c>
      <c r="AP137" s="22">
        <f t="shared" si="133"/>
        <v>-8.2271973996374086E-12</v>
      </c>
      <c r="AQ137" s="22">
        <f t="shared" si="133"/>
        <v>6.263510753622397E-12</v>
      </c>
      <c r="AR137" s="22">
        <f t="shared" si="133"/>
        <v>5.9946111433953121E-5</v>
      </c>
      <c r="AS137" s="22">
        <f t="shared" si="133"/>
        <v>-1.1154673215627519E-3</v>
      </c>
      <c r="AT137" s="22">
        <f t="shared" si="133"/>
        <v>2.654126436721924E-3</v>
      </c>
      <c r="AU137" s="22">
        <f t="shared" si="133"/>
        <v>-1.049539898825365E-3</v>
      </c>
      <c r="AV137" s="22">
        <f t="shared" si="133"/>
        <v>4.359202029680744E-5</v>
      </c>
      <c r="AW137" s="22">
        <f t="shared" si="133"/>
        <v>-1.0647001437136283E-4</v>
      </c>
      <c r="AX137" s="22">
        <f t="shared" si="133"/>
        <v>3.0057165785825738E-5</v>
      </c>
      <c r="AY137" s="22">
        <f t="shared" si="133"/>
        <v>-3.5298055117264316E-5</v>
      </c>
      <c r="AZ137" s="22">
        <f t="shared" si="133"/>
        <v>2.0049533077004235E-5</v>
      </c>
      <c r="BA137" s="22">
        <f t="shared" si="133"/>
        <v>-1.8453772170858193E-5</v>
      </c>
      <c r="BB137" s="22">
        <f t="shared" si="133"/>
        <v>1.399298788843573E-5</v>
      </c>
      <c r="BC137" s="22">
        <f t="shared" si="133"/>
        <v>-1.2341914162333774E-5</v>
      </c>
      <c r="BD137" s="22">
        <f t="shared" si="133"/>
        <v>1.0531881636772374E-5</v>
      </c>
      <c r="BE137" s="22">
        <f t="shared" si="133"/>
        <v>-9.4612909427394182E-6</v>
      </c>
      <c r="BF137" s="22">
        <f t="shared" si="133"/>
        <v>8.5514991992317884E-6</v>
      </c>
      <c r="BG137" s="22">
        <f t="shared" si="133"/>
        <v>-7.9167821309921148E-6</v>
      </c>
      <c r="BH137" s="22">
        <f t="shared" si="133"/>
        <v>7.4268864069928937E-6</v>
      </c>
      <c r="BI137" s="22">
        <f t="shared" si="133"/>
        <v>-7.081799366899151E-6</v>
      </c>
      <c r="BJ137" s="22">
        <f t="shared" si="133"/>
        <v>6.8455420721184424E-6</v>
      </c>
      <c r="BK137" s="22">
        <f t="shared" si="133"/>
        <v>-6.7101453370580353E-6</v>
      </c>
      <c r="BL137" s="22">
        <f t="shared" si="133"/>
        <v>6.6653471443029713E-6</v>
      </c>
      <c r="BM137" s="22">
        <f t="shared" si="133"/>
        <v>0</v>
      </c>
      <c r="BN137" s="22">
        <f t="shared" ref="BN137:CG137" si="134">BN51-BN$6</f>
        <v>0</v>
      </c>
      <c r="BO137" s="22">
        <f t="shared" si="134"/>
        <v>-1.1186412025526013E-4</v>
      </c>
      <c r="BP137" s="22">
        <f t="shared" si="134"/>
        <v>-8.8461217860409799E-5</v>
      </c>
      <c r="BQ137" s="22">
        <f t="shared" si="134"/>
        <v>-5.2922354785145828E-5</v>
      </c>
      <c r="BR137" s="22">
        <f t="shared" si="134"/>
        <v>-2.6350335925381862E-5</v>
      </c>
      <c r="BS137" s="22">
        <f t="shared" si="134"/>
        <v>-1.1895648863484968E-5</v>
      </c>
      <c r="BT137" s="22">
        <f t="shared" si="134"/>
        <v>-5.1502575100364824E-6</v>
      </c>
      <c r="BU137" s="22">
        <f t="shared" si="134"/>
        <v>-2.1759346578182504E-6</v>
      </c>
      <c r="BV137" s="22">
        <f t="shared" si="134"/>
        <v>-9.2052830396042883E-7</v>
      </c>
      <c r="BW137" s="22">
        <f t="shared" si="134"/>
        <v>-3.8071995870175091E-7</v>
      </c>
      <c r="BX137" s="22">
        <f t="shared" si="134"/>
        <v>-1.634622335956267E-7</v>
      </c>
      <c r="BY137" s="22">
        <f t="shared" si="134"/>
        <v>-6.4628522037042977E-8</v>
      </c>
      <c r="BZ137" s="22">
        <f t="shared" si="134"/>
        <v>-3.0325899111833317E-8</v>
      </c>
      <c r="CA137" s="22">
        <f t="shared" si="134"/>
        <v>-9.649328252120291E-9</v>
      </c>
      <c r="CB137" s="22">
        <f t="shared" si="134"/>
        <v>-6.8309787459281463E-9</v>
      </c>
      <c r="CC137" s="22">
        <f t="shared" si="134"/>
        <v>-2.2633500170035487E-10</v>
      </c>
      <c r="CD137" s="22">
        <f t="shared" si="134"/>
        <v>-2.6029352721198587E-9</v>
      </c>
      <c r="CE137" s="22">
        <f t="shared" si="134"/>
        <v>1.3211106816184417E-9</v>
      </c>
      <c r="CF137" s="22">
        <f t="shared" si="134"/>
        <v>0</v>
      </c>
      <c r="CG137" s="22">
        <f t="shared" si="134"/>
        <v>0</v>
      </c>
    </row>
    <row r="138" spans="1:85">
      <c r="A138" s="185">
        <v>3</v>
      </c>
      <c r="B138" s="22">
        <f t="shared" ref="B138:AG138" si="135">B52-B$6</f>
        <v>0</v>
      </c>
      <c r="C138" s="22">
        <f t="shared" si="135"/>
        <v>0</v>
      </c>
      <c r="D138" s="22">
        <f t="shared" si="135"/>
        <v>3.7267359054128112E-7</v>
      </c>
      <c r="E138" s="22">
        <f t="shared" si="135"/>
        <v>-6.1354080928133209E-8</v>
      </c>
      <c r="F138" s="22">
        <f t="shared" si="135"/>
        <v>-4.09166635860879E-7</v>
      </c>
      <c r="G138" s="22">
        <f t="shared" si="135"/>
        <v>6.5224211346957904E-9</v>
      </c>
      <c r="H138" s="22">
        <f t="shared" si="135"/>
        <v>-1.2283336816591156E-7</v>
      </c>
      <c r="I138" s="22">
        <f t="shared" si="135"/>
        <v>3.4083653892305285E-8</v>
      </c>
      <c r="J138" s="22">
        <f t="shared" si="135"/>
        <v>-6.0676766469910909E-8</v>
      </c>
      <c r="K138" s="22">
        <f t="shared" si="135"/>
        <v>3.6293992353708456E-8</v>
      </c>
      <c r="L138" s="22">
        <f t="shared" si="135"/>
        <v>-3.9537023393425148E-8</v>
      </c>
      <c r="M138" s="22">
        <f t="shared" si="135"/>
        <v>3.1662494076499517E-8</v>
      </c>
      <c r="N138" s="22">
        <f t="shared" si="135"/>
        <v>-3.0045862607368633E-8</v>
      </c>
      <c r="O138" s="22">
        <f t="shared" si="135"/>
        <v>2.64108754510815E-8</v>
      </c>
      <c r="P138" s="22">
        <f t="shared" si="135"/>
        <v>-2.421502885836837E-8</v>
      </c>
      <c r="Q138" s="22">
        <f t="shared" si="135"/>
        <v>2.1806708658087562E-8</v>
      </c>
      <c r="R138" s="22">
        <f t="shared" si="135"/>
        <v>-1.9825964407000135E-8</v>
      </c>
      <c r="S138" s="22">
        <f t="shared" si="135"/>
        <v>1.8005072676847357E-8</v>
      </c>
      <c r="T138" s="22">
        <f t="shared" si="135"/>
        <v>-1.6552594111905505E-8</v>
      </c>
      <c r="U138" s="22">
        <f t="shared" si="135"/>
        <v>1.5569258603802759E-8</v>
      </c>
      <c r="V138" s="22">
        <f t="shared" si="135"/>
        <v>-1.5225404127734807E-8</v>
      </c>
      <c r="W138" s="22">
        <f t="shared" si="135"/>
        <v>-1.0300407949434006E-7</v>
      </c>
      <c r="X138" s="22">
        <f t="shared" si="135"/>
        <v>-1.3559040768101158E-7</v>
      </c>
      <c r="Y138" s="22">
        <f t="shared" si="135"/>
        <v>-2.7867864732491498E-7</v>
      </c>
      <c r="Z138" s="22">
        <f t="shared" si="135"/>
        <v>-3.8789359942584358E-7</v>
      </c>
      <c r="AA138" s="22">
        <f t="shared" si="135"/>
        <v>-3.6056052878195536E-7</v>
      </c>
      <c r="AB138" s="22">
        <f t="shared" si="135"/>
        <v>-2.4216847850638445E-7</v>
      </c>
      <c r="AC138" s="22">
        <f t="shared" si="135"/>
        <v>-1.3172568402140615E-7</v>
      </c>
      <c r="AD138" s="22">
        <f t="shared" si="135"/>
        <v>-6.4044134141091493E-8</v>
      </c>
      <c r="AE138" s="22">
        <f t="shared" si="135"/>
        <v>-2.9458235789040522E-8</v>
      </c>
      <c r="AF138" s="22">
        <f t="shared" si="135"/>
        <v>-1.3108033329595079E-8</v>
      </c>
      <c r="AG138" s="22">
        <f t="shared" si="135"/>
        <v>-5.7755347636196724E-9</v>
      </c>
      <c r="AH138" s="22">
        <f t="shared" ref="AH138:BM138" si="136">AH52-AH$6</f>
        <v>-2.47511811895448E-9</v>
      </c>
      <c r="AI138" s="22">
        <f t="shared" si="136"/>
        <v>-1.0857237037660741E-9</v>
      </c>
      <c r="AJ138" s="22">
        <f t="shared" si="136"/>
        <v>-4.4036948712423857E-10</v>
      </c>
      <c r="AK138" s="22">
        <f t="shared" si="136"/>
        <v>-2.0509192419167327E-10</v>
      </c>
      <c r="AL138" s="22">
        <f t="shared" si="136"/>
        <v>-6.8026232123939023E-11</v>
      </c>
      <c r="AM138" s="22">
        <f t="shared" si="136"/>
        <v>-4.4197590714130386E-11</v>
      </c>
      <c r="AN138" s="22">
        <f t="shared" si="136"/>
        <v>-3.4003672303387501E-12</v>
      </c>
      <c r="AO138" s="22">
        <f t="shared" si="136"/>
        <v>-1.427513182438044E-11</v>
      </c>
      <c r="AP138" s="22">
        <f t="shared" si="136"/>
        <v>4.6721995779100238E-12</v>
      </c>
      <c r="AQ138" s="22">
        <f t="shared" si="136"/>
        <v>-8.0484825753937908E-12</v>
      </c>
      <c r="AR138" s="22">
        <f t="shared" si="136"/>
        <v>-1.8723724982676833E-4</v>
      </c>
      <c r="AS138" s="22">
        <f t="shared" si="136"/>
        <v>5.0983818491463052E-5</v>
      </c>
      <c r="AT138" s="22">
        <f t="shared" si="136"/>
        <v>-1.0493935130070889E-3</v>
      </c>
      <c r="AU138" s="22">
        <f t="shared" si="136"/>
        <v>2.6470990636524349E-3</v>
      </c>
      <c r="AV138" s="22">
        <f t="shared" si="136"/>
        <v>-1.0350609390324245E-3</v>
      </c>
      <c r="AW138" s="22">
        <f t="shared" si="136"/>
        <v>3.902236967171628E-5</v>
      </c>
      <c r="AX138" s="22">
        <f t="shared" si="136"/>
        <v>-1.0154540012611118E-4</v>
      </c>
      <c r="AY138" s="22">
        <f t="shared" si="136"/>
        <v>2.7462373525884298E-5</v>
      </c>
      <c r="AZ138" s="22">
        <f t="shared" si="136"/>
        <v>-3.3088369873595916E-5</v>
      </c>
      <c r="BA138" s="22">
        <f t="shared" si="136"/>
        <v>1.8570462565259215E-5</v>
      </c>
      <c r="BB138" s="22">
        <f t="shared" si="136"/>
        <v>-1.728218635594128E-5</v>
      </c>
      <c r="BC138" s="22">
        <f t="shared" si="136"/>
        <v>1.3131130150671861E-5</v>
      </c>
      <c r="BD138" s="22">
        <f t="shared" si="136"/>
        <v>-1.167542015129043E-5</v>
      </c>
      <c r="BE138" s="22">
        <f t="shared" si="136"/>
        <v>1.0032918879475842E-5</v>
      </c>
      <c r="BF138" s="22">
        <f t="shared" si="136"/>
        <v>-9.0902008739958184E-6</v>
      </c>
      <c r="BG138" s="22">
        <f t="shared" si="136"/>
        <v>8.2899711096713553E-6</v>
      </c>
      <c r="BH138" s="22">
        <f t="shared" si="136"/>
        <v>-7.74917032489071E-6</v>
      </c>
      <c r="BI138" s="22">
        <f t="shared" si="136"/>
        <v>7.3450659930809967E-6</v>
      </c>
      <c r="BJ138" s="22">
        <f t="shared" si="136"/>
        <v>-7.0814947327903036E-6</v>
      </c>
      <c r="BK138" s="22">
        <f t="shared" si="136"/>
        <v>6.9268292402822802E-6</v>
      </c>
      <c r="BL138" s="22">
        <f t="shared" si="136"/>
        <v>-6.87742831971802E-6</v>
      </c>
      <c r="BM138" s="22">
        <f t="shared" si="136"/>
        <v>0</v>
      </c>
      <c r="BN138" s="22">
        <f t="shared" ref="BN138:CG138" si="137">BN52-BN$6</f>
        <v>0</v>
      </c>
      <c r="BO138" s="22">
        <f t="shared" si="137"/>
        <v>-8.8438803537061741E-5</v>
      </c>
      <c r="BP138" s="22">
        <f t="shared" si="137"/>
        <v>-1.0248197147396834E-4</v>
      </c>
      <c r="BQ138" s="22">
        <f t="shared" si="137"/>
        <v>-8.4377282678906347E-5</v>
      </c>
      <c r="BR138" s="22">
        <f t="shared" si="137"/>
        <v>-5.1189068453545038E-5</v>
      </c>
      <c r="BS138" s="22">
        <f t="shared" si="137"/>
        <v>-2.5619459739653498E-5</v>
      </c>
      <c r="BT138" s="22">
        <f t="shared" si="137"/>
        <v>-1.1590109416692679E-5</v>
      </c>
      <c r="BU138" s="22">
        <f t="shared" si="137"/>
        <v>-5.0216711933913018E-6</v>
      </c>
      <c r="BV138" s="22">
        <f t="shared" si="137"/>
        <v>-2.12264650094563E-6</v>
      </c>
      <c r="BW138" s="22">
        <f t="shared" si="137"/>
        <v>-8.9785374339848616E-7</v>
      </c>
      <c r="BX138" s="22">
        <f t="shared" si="137"/>
        <v>-3.7153544293791046E-7</v>
      </c>
      <c r="BY138" s="22">
        <f t="shared" si="137"/>
        <v>-1.5939160795833335E-7</v>
      </c>
      <c r="BZ138" s="22">
        <f t="shared" si="137"/>
        <v>-6.3102552514047589E-8</v>
      </c>
      <c r="CA138" s="22">
        <f t="shared" si="137"/>
        <v>-2.9555730304487834E-8</v>
      </c>
      <c r="CB138" s="22">
        <f t="shared" si="137"/>
        <v>-9.4243624760320218E-9</v>
      </c>
      <c r="CC138" s="22">
        <f t="shared" si="137"/>
        <v>-6.6757685802011098E-9</v>
      </c>
      <c r="CD138" s="22">
        <f t="shared" si="137"/>
        <v>-2.0393255160171007E-10</v>
      </c>
      <c r="CE138" s="22">
        <f t="shared" si="137"/>
        <v>-2.6023921700968998E-9</v>
      </c>
      <c r="CF138" s="22">
        <f t="shared" si="137"/>
        <v>0</v>
      </c>
      <c r="CG138" s="22">
        <f t="shared" si="137"/>
        <v>0</v>
      </c>
    </row>
    <row r="139" spans="1:85">
      <c r="A139" s="185">
        <v>4</v>
      </c>
      <c r="B139" s="22">
        <f t="shared" ref="B139:AG139" si="138">B53-B$6</f>
        <v>0</v>
      </c>
      <c r="C139" s="22">
        <f t="shared" si="138"/>
        <v>0</v>
      </c>
      <c r="D139" s="22">
        <f t="shared" si="138"/>
        <v>-5.880649421751406E-8</v>
      </c>
      <c r="E139" s="22">
        <f t="shared" si="138"/>
        <v>3.8237591220455317E-7</v>
      </c>
      <c r="F139" s="22">
        <f t="shared" si="138"/>
        <v>-6.465011600703491E-8</v>
      </c>
      <c r="G139" s="22">
        <f t="shared" si="138"/>
        <v>-4.0579058424558125E-7</v>
      </c>
      <c r="H139" s="22">
        <f t="shared" si="138"/>
        <v>2.6800312786984845E-9</v>
      </c>
      <c r="I139" s="22">
        <f t="shared" si="138"/>
        <v>-1.1677891311941168E-7</v>
      </c>
      <c r="J139" s="22">
        <f t="shared" si="138"/>
        <v>2.9685238453855427E-8</v>
      </c>
      <c r="K139" s="22">
        <f t="shared" si="138"/>
        <v>-5.5179615213324587E-8</v>
      </c>
      <c r="L139" s="22">
        <f t="shared" si="138"/>
        <v>3.170316298509877E-8</v>
      </c>
      <c r="M139" s="22">
        <f t="shared" si="138"/>
        <v>-3.4679117821946601E-8</v>
      </c>
      <c r="N139" s="22">
        <f t="shared" si="138"/>
        <v>2.7205457608493356E-8</v>
      </c>
      <c r="O139" s="22">
        <f t="shared" si="138"/>
        <v>-2.561453223914451E-8</v>
      </c>
      <c r="P139" s="22">
        <f t="shared" si="138"/>
        <v>2.2178143055134636E-8</v>
      </c>
      <c r="Q139" s="22">
        <f t="shared" si="138"/>
        <v>-2.0079549170425845E-8</v>
      </c>
      <c r="R139" s="22">
        <f t="shared" si="138"/>
        <v>1.7823595096013939E-8</v>
      </c>
      <c r="S139" s="22">
        <f t="shared" si="138"/>
        <v>-1.6021728733520767E-8</v>
      </c>
      <c r="T139" s="22">
        <f t="shared" si="138"/>
        <v>1.4497332880485336E-8</v>
      </c>
      <c r="U139" s="22">
        <f t="shared" si="138"/>
        <v>-1.3505470673565363E-8</v>
      </c>
      <c r="V139" s="22">
        <f t="shared" si="138"/>
        <v>1.3146098210062545E-8</v>
      </c>
      <c r="W139" s="22">
        <f t="shared" si="138"/>
        <v>-4.004830224036733E-8</v>
      </c>
      <c r="X139" s="22">
        <f t="shared" si="138"/>
        <v>-5.709577192806675E-8</v>
      </c>
      <c r="Y139" s="22">
        <f t="shared" si="138"/>
        <v>-1.4947675357404848E-7</v>
      </c>
      <c r="Z139" s="22">
        <f t="shared" si="138"/>
        <v>-2.8943853966793405E-7</v>
      </c>
      <c r="AA139" s="22">
        <f t="shared" si="138"/>
        <v>-3.9198595789298788E-7</v>
      </c>
      <c r="AB139" s="22">
        <f t="shared" si="138"/>
        <v>-3.6171386900423271E-7</v>
      </c>
      <c r="AC139" s="22">
        <f t="shared" si="138"/>
        <v>-2.4015942755239057E-7</v>
      </c>
      <c r="AD139" s="22">
        <f t="shared" si="138"/>
        <v>-1.2990604960015973E-7</v>
      </c>
      <c r="AE139" s="22">
        <f t="shared" si="138"/>
        <v>-6.2719071158183072E-8</v>
      </c>
      <c r="AF139" s="22">
        <f t="shared" si="138"/>
        <v>-2.8722925098964237E-8</v>
      </c>
      <c r="AG139" s="22">
        <f t="shared" si="138"/>
        <v>-1.2707290717031048E-8</v>
      </c>
      <c r="AH139" s="22">
        <f t="shared" ref="AH139:BM139" si="139">AH53-AH$6</f>
        <v>-5.5733264103866269E-9</v>
      </c>
      <c r="AI139" s="22">
        <f t="shared" si="139"/>
        <v>-2.3747351516550136E-9</v>
      </c>
      <c r="AJ139" s="22">
        <f t="shared" si="139"/>
        <v>-1.0354337875286359E-9</v>
      </c>
      <c r="AK139" s="22">
        <f t="shared" si="139"/>
        <v>-4.174334997469561E-10</v>
      </c>
      <c r="AL139" s="22">
        <f t="shared" si="139"/>
        <v>-1.924168511118671E-10</v>
      </c>
      <c r="AM139" s="22">
        <f t="shared" si="139"/>
        <v>-6.3480564216996836E-11</v>
      </c>
      <c r="AN139" s="22">
        <f t="shared" si="139"/>
        <v>-4.0294942885154439E-11</v>
      </c>
      <c r="AO139" s="22">
        <f t="shared" si="139"/>
        <v>-3.5312506563163991E-12</v>
      </c>
      <c r="AP139" s="22">
        <f t="shared" si="139"/>
        <v>-1.1244339701422905E-11</v>
      </c>
      <c r="AQ139" s="22">
        <f t="shared" si="139"/>
        <v>2.8013716427957233E-12</v>
      </c>
      <c r="AR139" s="22">
        <f t="shared" si="139"/>
        <v>4.2019246373009408E-5</v>
      </c>
      <c r="AS139" s="22">
        <f t="shared" si="139"/>
        <v>-1.2103341771062373E-4</v>
      </c>
      <c r="AT139" s="22">
        <f t="shared" si="139"/>
        <v>4.3580880993722357E-5</v>
      </c>
      <c r="AU139" s="22">
        <f t="shared" si="139"/>
        <v>-1.0349112299175311E-3</v>
      </c>
      <c r="AV139" s="22">
        <f t="shared" si="139"/>
        <v>2.6429200603106493E-3</v>
      </c>
      <c r="AW139" s="22">
        <f t="shared" si="139"/>
        <v>-1.0302696790301712E-3</v>
      </c>
      <c r="AX139" s="22">
        <f t="shared" si="139"/>
        <v>3.6429832351431038E-5</v>
      </c>
      <c r="AY139" s="22">
        <f t="shared" si="139"/>
        <v>-9.9344695523665506E-5</v>
      </c>
      <c r="AZ139" s="22">
        <f t="shared" si="139"/>
        <v>2.5984711310436408E-5</v>
      </c>
      <c r="BA139" s="22">
        <f t="shared" si="139"/>
        <v>-3.1918629174564264E-5</v>
      </c>
      <c r="BB139" s="22">
        <f t="shared" si="139"/>
        <v>1.7709333333734512E-5</v>
      </c>
      <c r="BC139" s="22">
        <f t="shared" si="139"/>
        <v>-1.6616285447545072E-5</v>
      </c>
      <c r="BD139" s="22">
        <f t="shared" si="139"/>
        <v>1.2632524573621958E-5</v>
      </c>
      <c r="BE139" s="22">
        <f t="shared" si="139"/>
        <v>-1.1304584849239981E-5</v>
      </c>
      <c r="BF139" s="22">
        <f t="shared" si="139"/>
        <v>9.7715674403283949E-6</v>
      </c>
      <c r="BG139" s="22">
        <f t="shared" si="139"/>
        <v>-8.9227059774336293E-6</v>
      </c>
      <c r="BH139" s="22">
        <f t="shared" si="139"/>
        <v>8.2082130246232979E-6</v>
      </c>
      <c r="BI139" s="22">
        <f t="shared" si="139"/>
        <v>-7.748861143419437E-6</v>
      </c>
      <c r="BJ139" s="22">
        <f t="shared" si="139"/>
        <v>7.4262709055132301E-6</v>
      </c>
      <c r="BK139" s="22">
        <f t="shared" si="139"/>
        <v>-7.2486275710605625E-6</v>
      </c>
      <c r="BL139" s="22">
        <f t="shared" si="139"/>
        <v>7.1881346853440489E-6</v>
      </c>
      <c r="BM139" s="22">
        <f t="shared" si="139"/>
        <v>0</v>
      </c>
      <c r="BN139" s="22">
        <f t="shared" ref="BN139:CG139" si="140">BN53-BN$6</f>
        <v>0</v>
      </c>
      <c r="BO139" s="22">
        <f t="shared" si="140"/>
        <v>-5.2898962008978508E-5</v>
      </c>
      <c r="BP139" s="22">
        <f t="shared" si="140"/>
        <v>-8.4361535963624679E-5</v>
      </c>
      <c r="BQ139" s="22">
        <f t="shared" si="140"/>
        <v>-1.0075872664084088E-4</v>
      </c>
      <c r="BR139" s="22">
        <f t="shared" si="140"/>
        <v>-8.3655948362138262E-5</v>
      </c>
      <c r="BS139" s="22">
        <f t="shared" si="140"/>
        <v>-5.0888678984499726E-5</v>
      </c>
      <c r="BT139" s="22">
        <f t="shared" si="140"/>
        <v>-2.5493226922449237E-5</v>
      </c>
      <c r="BU139" s="22">
        <f t="shared" si="140"/>
        <v>-1.1537699986648475E-5</v>
      </c>
      <c r="BV139" s="22">
        <f t="shared" si="140"/>
        <v>-4.9993189217111046E-6</v>
      </c>
      <c r="BW139" s="22">
        <f t="shared" si="140"/>
        <v>-2.1135627912326039E-6</v>
      </c>
      <c r="BX139" s="22">
        <f t="shared" si="140"/>
        <v>-8.9381409440205553E-7</v>
      </c>
      <c r="BY139" s="22">
        <f t="shared" si="140"/>
        <v>-3.7001547462550278E-7</v>
      </c>
      <c r="BZ139" s="22">
        <f t="shared" si="140"/>
        <v>-1.5862179681663032E-7</v>
      </c>
      <c r="CA139" s="22">
        <f t="shared" si="140"/>
        <v>-6.2876261531801199E-8</v>
      </c>
      <c r="CB139" s="22">
        <f t="shared" si="140"/>
        <v>-2.9399597725028657E-8</v>
      </c>
      <c r="CC139" s="22">
        <f t="shared" si="140"/>
        <v>-9.4011557105186844E-9</v>
      </c>
      <c r="CD139" s="22">
        <f t="shared" si="140"/>
        <v>-6.6749855715986616E-9</v>
      </c>
      <c r="CE139" s="22">
        <f t="shared" si="140"/>
        <v>-2.2615278260721132E-10</v>
      </c>
      <c r="CF139" s="22">
        <f t="shared" si="140"/>
        <v>0</v>
      </c>
      <c r="CG139" s="22">
        <f t="shared" si="140"/>
        <v>0</v>
      </c>
    </row>
    <row r="140" spans="1:85">
      <c r="A140" s="185">
        <v>5</v>
      </c>
      <c r="B140" s="22">
        <f t="shared" ref="B140:AG140" si="141">B54-B$6</f>
        <v>0</v>
      </c>
      <c r="C140" s="22">
        <f t="shared" si="141"/>
        <v>0</v>
      </c>
      <c r="D140" s="22">
        <f t="shared" si="141"/>
        <v>1.1095655954280491E-7</v>
      </c>
      <c r="E140" s="22">
        <f t="shared" si="141"/>
        <v>-5.6183700115646407E-8</v>
      </c>
      <c r="F140" s="22">
        <f t="shared" si="141"/>
        <v>3.779779299519239E-7</v>
      </c>
      <c r="G140" s="22">
        <f t="shared" si="141"/>
        <v>-6.8645848312020623E-8</v>
      </c>
      <c r="H140" s="22">
        <f t="shared" si="141"/>
        <v>-3.9062705779206169E-7</v>
      </c>
      <c r="I140" s="22">
        <f t="shared" si="141"/>
        <v>-1.2251572534125376E-9</v>
      </c>
      <c r="J140" s="22">
        <f t="shared" si="141"/>
        <v>-1.0911248215815514E-7</v>
      </c>
      <c r="K140" s="22">
        <f t="shared" si="141"/>
        <v>2.5364604514510399E-8</v>
      </c>
      <c r="L140" s="22">
        <f t="shared" si="141"/>
        <v>-4.943788007654561E-8</v>
      </c>
      <c r="M140" s="22">
        <f t="shared" si="141"/>
        <v>2.7207728027399405E-8</v>
      </c>
      <c r="N140" s="22">
        <f t="shared" si="141"/>
        <v>-2.984307528224217E-8</v>
      </c>
      <c r="O140" s="22">
        <f t="shared" si="141"/>
        <v>2.2825107060535471E-8</v>
      </c>
      <c r="P140" s="22">
        <f t="shared" si="141"/>
        <v>-2.1234185215268897E-8</v>
      </c>
      <c r="Q140" s="22">
        <f t="shared" si="141"/>
        <v>1.7999128098215048E-8</v>
      </c>
      <c r="R140" s="22">
        <f t="shared" si="141"/>
        <v>-1.6003791356717151E-8</v>
      </c>
      <c r="S140" s="22">
        <f t="shared" si="141"/>
        <v>1.3946725377136305E-8</v>
      </c>
      <c r="T140" s="22">
        <f t="shared" si="141"/>
        <v>-1.2432506722591152E-8</v>
      </c>
      <c r="U140" s="22">
        <f t="shared" si="141"/>
        <v>1.1376023067226847E-8</v>
      </c>
      <c r="V140" s="22">
        <f t="shared" si="141"/>
        <v>-1.1022304616070775E-8</v>
      </c>
      <c r="W140" s="22">
        <f t="shared" si="141"/>
        <v>-1.4666522371566614E-8</v>
      </c>
      <c r="X140" s="22">
        <f t="shared" si="141"/>
        <v>-2.1788320062716363E-8</v>
      </c>
      <c r="Y140" s="22">
        <f t="shared" si="141"/>
        <v>-6.6603627077651377E-8</v>
      </c>
      <c r="Z140" s="22">
        <f t="shared" si="141"/>
        <v>-1.5918746513340711E-7</v>
      </c>
      <c r="AA140" s="22">
        <f t="shared" si="141"/>
        <v>-2.9615752985926051E-7</v>
      </c>
      <c r="AB140" s="22">
        <f t="shared" si="141"/>
        <v>-3.9619903128094865E-7</v>
      </c>
      <c r="AC140" s="22">
        <f t="shared" si="141"/>
        <v>-3.6030218292255805E-7</v>
      </c>
      <c r="AD140" s="22">
        <f t="shared" si="141"/>
        <v>-2.3757279642397986E-7</v>
      </c>
      <c r="AE140" s="22">
        <f t="shared" si="141"/>
        <v>-1.2748176641922347E-7</v>
      </c>
      <c r="AF140" s="22">
        <f t="shared" si="141"/>
        <v>-6.1260059595268719E-8</v>
      </c>
      <c r="AG140" s="22">
        <f t="shared" si="141"/>
        <v>-2.7876334773062088E-8</v>
      </c>
      <c r="AH140" s="22">
        <f t="shared" ref="AH140:BM140" si="142">AH54-AH$6</f>
        <v>-1.2277963182960464E-8</v>
      </c>
      <c r="AI140" s="22">
        <f t="shared" si="142"/>
        <v>-5.3486529862365243E-9</v>
      </c>
      <c r="AJ140" s="22">
        <f t="shared" si="142"/>
        <v>-2.2677493563744684E-9</v>
      </c>
      <c r="AK140" s="22">
        <f t="shared" si="142"/>
        <v>-9.799285984792846E-10</v>
      </c>
      <c r="AL140" s="22">
        <f t="shared" si="142"/>
        <v>-3.926834252773067E-10</v>
      </c>
      <c r="AM140" s="22">
        <f t="shared" si="142"/>
        <v>-1.7816159770953215E-10</v>
      </c>
      <c r="AN140" s="22">
        <f t="shared" si="142"/>
        <v>-5.8442675637552437E-11</v>
      </c>
      <c r="AO140" s="22">
        <f t="shared" si="142"/>
        <v>-3.545204180897566E-11</v>
      </c>
      <c r="AP140" s="22">
        <f t="shared" si="142"/>
        <v>-4.4774023965949046E-12</v>
      </c>
      <c r="AQ140" s="22">
        <f t="shared" si="142"/>
        <v>-1.3160247956493787E-11</v>
      </c>
      <c r="AR140" s="22">
        <f t="shared" si="142"/>
        <v>-5.4826450492071191E-5</v>
      </c>
      <c r="AS140" s="22">
        <f t="shared" si="142"/>
        <v>3.4610852769585892E-5</v>
      </c>
      <c r="AT140" s="22">
        <f t="shared" si="142"/>
        <v>-1.0642392358463552E-4</v>
      </c>
      <c r="AU140" s="22">
        <f t="shared" si="142"/>
        <v>3.9012315509094164E-5</v>
      </c>
      <c r="AV140" s="22">
        <f t="shared" si="142"/>
        <v>-1.0301214720740415E-3</v>
      </c>
      <c r="AW140" s="22">
        <f t="shared" si="142"/>
        <v>2.6407161481538485E-3</v>
      </c>
      <c r="AX140" s="22">
        <f t="shared" si="142"/>
        <v>-1.0281971633518371E-3</v>
      </c>
      <c r="AY140" s="22">
        <f t="shared" si="142"/>
        <v>3.4954233820558907E-5</v>
      </c>
      <c r="AZ140" s="22">
        <f t="shared" si="142"/>
        <v>-9.8183060873578535E-5</v>
      </c>
      <c r="BA140" s="22">
        <f t="shared" si="142"/>
        <v>2.5124822200227334E-5</v>
      </c>
      <c r="BB140" s="22">
        <f t="shared" si="142"/>
        <v>-3.125428906338998E-5</v>
      </c>
      <c r="BC140" s="22">
        <f t="shared" si="142"/>
        <v>1.7211340570139214E-5</v>
      </c>
      <c r="BD140" s="22">
        <f t="shared" si="142"/>
        <v>-1.6245922934668582E-5</v>
      </c>
      <c r="BE140" s="22">
        <f t="shared" si="142"/>
        <v>1.2371457805000202E-5</v>
      </c>
      <c r="BF140" s="22">
        <f t="shared" si="142"/>
        <v>-1.1137280567389243E-5</v>
      </c>
      <c r="BG140" s="22">
        <f t="shared" si="142"/>
        <v>9.6899334464161945E-6</v>
      </c>
      <c r="BH140" s="22">
        <f t="shared" si="142"/>
        <v>-8.9224568734547587E-6</v>
      </c>
      <c r="BI140" s="22">
        <f t="shared" si="142"/>
        <v>8.2894103186049816E-6</v>
      </c>
      <c r="BJ140" s="22">
        <f t="shared" si="142"/>
        <v>-7.9159051088419315E-6</v>
      </c>
      <c r="BK140" s="22">
        <f t="shared" si="142"/>
        <v>7.6874187350976732E-6</v>
      </c>
      <c r="BL140" s="22">
        <f t="shared" si="142"/>
        <v>-7.6196419683804894E-6</v>
      </c>
      <c r="BM140" s="22">
        <f t="shared" si="142"/>
        <v>0</v>
      </c>
      <c r="BN140" s="22">
        <f t="shared" ref="BN140:CG140" si="143">BN54-BN$6</f>
        <v>0</v>
      </c>
      <c r="BO140" s="22">
        <f t="shared" si="143"/>
        <v>-2.6334202262982082E-5</v>
      </c>
      <c r="BP140" s="22">
        <f t="shared" si="143"/>
        <v>-5.1170974129234206E-5</v>
      </c>
      <c r="BQ140" s="22">
        <f t="shared" si="143"/>
        <v>-8.3642155557256051E-5</v>
      </c>
      <c r="BR140" s="22">
        <f t="shared" si="143"/>
        <v>-1.004671941058124E-4</v>
      </c>
      <c r="BS140" s="22">
        <f t="shared" si="143"/>
        <v>-8.3537472087366456E-5</v>
      </c>
      <c r="BT140" s="22">
        <f t="shared" si="143"/>
        <v>-5.0840862948229409E-5</v>
      </c>
      <c r="BU140" s="22">
        <f t="shared" si="143"/>
        <v>-2.5472819788481446E-5</v>
      </c>
      <c r="BV140" s="22">
        <f t="shared" si="143"/>
        <v>-1.1529372440406694E-5</v>
      </c>
      <c r="BW140" s="22">
        <f t="shared" si="143"/>
        <v>-4.9955244178570032E-6</v>
      </c>
      <c r="BX140" s="22">
        <f t="shared" si="143"/>
        <v>-2.1121194139743849E-6</v>
      </c>
      <c r="BY140" s="22">
        <f t="shared" si="143"/>
        <v>-8.9306029978874316E-7</v>
      </c>
      <c r="BZ140" s="22">
        <f t="shared" si="143"/>
        <v>-3.6979046970143295E-7</v>
      </c>
      <c r="CA140" s="22">
        <f t="shared" si="143"/>
        <v>-1.5846290807627189E-7</v>
      </c>
      <c r="CB140" s="22">
        <f t="shared" si="143"/>
        <v>-6.2850771030278994E-8</v>
      </c>
      <c r="CC140" s="22">
        <f t="shared" si="143"/>
        <v>-2.9397111097064775E-8</v>
      </c>
      <c r="CD140" s="22">
        <f t="shared" si="143"/>
        <v>-9.4222734081069071E-9</v>
      </c>
      <c r="CE140" s="22">
        <f t="shared" si="143"/>
        <v>-6.828127522999379E-9</v>
      </c>
      <c r="CF140" s="22">
        <f t="shared" si="143"/>
        <v>0</v>
      </c>
      <c r="CG140" s="22">
        <f t="shared" si="143"/>
        <v>0</v>
      </c>
    </row>
    <row r="141" spans="1:85">
      <c r="A141" s="185">
        <v>6</v>
      </c>
      <c r="B141" s="22">
        <f t="shared" ref="B141:AG141" si="144">B55-B$6</f>
        <v>0</v>
      </c>
      <c r="C141" s="22">
        <f t="shared" si="144"/>
        <v>0</v>
      </c>
      <c r="D141" s="22">
        <f t="shared" si="144"/>
        <v>-5.2955370132270818E-8</v>
      </c>
      <c r="E141" s="22">
        <f t="shared" si="144"/>
        <v>1.0493181453627524E-7</v>
      </c>
      <c r="F141" s="22">
        <f t="shared" si="144"/>
        <v>-5.4737112040569098E-8</v>
      </c>
      <c r="G141" s="22">
        <f t="shared" si="144"/>
        <v>3.6123712728067679E-7</v>
      </c>
      <c r="H141" s="22">
        <f t="shared" si="144"/>
        <v>-7.2734607226540682E-8</v>
      </c>
      <c r="I141" s="22">
        <f t="shared" si="144"/>
        <v>-3.6616648563246622E-7</v>
      </c>
      <c r="J141" s="22">
        <f t="shared" si="144"/>
        <v>-5.1797928456581439E-9</v>
      </c>
      <c r="K141" s="22">
        <f t="shared" si="144"/>
        <v>-9.9791231704543729E-8</v>
      </c>
      <c r="L141" s="22">
        <f t="shared" si="144"/>
        <v>2.0951815395110911E-8</v>
      </c>
      <c r="M141" s="22">
        <f t="shared" si="144"/>
        <v>-4.3271928021439141E-8</v>
      </c>
      <c r="N141" s="22">
        <f t="shared" si="144"/>
        <v>2.2647441518931389E-8</v>
      </c>
      <c r="O141" s="22">
        <f t="shared" si="144"/>
        <v>-2.4890644360685171E-8</v>
      </c>
      <c r="P141" s="22">
        <f t="shared" si="144"/>
        <v>1.8410052168945957E-8</v>
      </c>
      <c r="Q141" s="22">
        <f t="shared" si="144"/>
        <v>-1.6822466188631233E-8</v>
      </c>
      <c r="R141" s="22">
        <f t="shared" si="144"/>
        <v>1.3826973208410859E-8</v>
      </c>
      <c r="S141" s="22">
        <f t="shared" si="144"/>
        <v>-1.1996058902179817E-8</v>
      </c>
      <c r="T141" s="22">
        <f t="shared" si="144"/>
        <v>1.0261587713545028E-8</v>
      </c>
      <c r="U141" s="22">
        <f t="shared" si="144"/>
        <v>-9.2253429308854782E-9</v>
      </c>
      <c r="V141" s="22">
        <f t="shared" si="144"/>
        <v>8.8221723102243211E-9</v>
      </c>
      <c r="W141" s="22">
        <f t="shared" si="144"/>
        <v>-5.1898447229811327E-9</v>
      </c>
      <c r="X141" s="22">
        <f t="shared" si="144"/>
        <v>-7.9361761716371471E-9</v>
      </c>
      <c r="Y141" s="22">
        <f t="shared" si="144"/>
        <v>-2.696551798053516E-8</v>
      </c>
      <c r="Z141" s="22">
        <f t="shared" si="144"/>
        <v>-7.2523772377401024E-8</v>
      </c>
      <c r="AA141" s="22">
        <f t="shared" si="144"/>
        <v>-1.6472508464441952E-7</v>
      </c>
      <c r="AB141" s="22">
        <f t="shared" si="144"/>
        <v>-3.0149430994133693E-7</v>
      </c>
      <c r="AC141" s="22">
        <f t="shared" si="144"/>
        <v>-3.9632986221901183E-7</v>
      </c>
      <c r="AD141" s="22">
        <f t="shared" si="144"/>
        <v>-3.5735836244216105E-7</v>
      </c>
      <c r="AE141" s="22">
        <f t="shared" si="144"/>
        <v>-2.3345681940811204E-7</v>
      </c>
      <c r="AF141" s="22">
        <f t="shared" si="144"/>
        <v>-1.2459270954872124E-7</v>
      </c>
      <c r="AG141" s="22">
        <f t="shared" si="144"/>
        <v>-5.945654215159532E-8</v>
      </c>
      <c r="AH141" s="22">
        <f t="shared" ref="AH141:BM141" si="145">AH55-AH$6</f>
        <v>-2.692140263982416E-8</v>
      </c>
      <c r="AI141" s="22">
        <f t="shared" si="145"/>
        <v>-1.1774760685779011E-8</v>
      </c>
      <c r="AJ141" s="22">
        <f t="shared" si="145"/>
        <v>-5.09991605711911E-9</v>
      </c>
      <c r="AK141" s="22">
        <f t="shared" si="145"/>
        <v>-2.1437872037538457E-9</v>
      </c>
      <c r="AL141" s="22">
        <f t="shared" si="145"/>
        <v>-9.1876142135615885E-10</v>
      </c>
      <c r="AM141" s="22">
        <f t="shared" si="145"/>
        <v>-3.6325102490597012E-10</v>
      </c>
      <c r="AN141" s="22">
        <f t="shared" si="145"/>
        <v>-1.6243360835728132E-10</v>
      </c>
      <c r="AO141" s="22">
        <f t="shared" si="145"/>
        <v>-5.2113143949483092E-11</v>
      </c>
      <c r="AP141" s="22">
        <f t="shared" si="145"/>
        <v>-2.9043981304190114E-11</v>
      </c>
      <c r="AQ141" s="22">
        <f t="shared" si="145"/>
        <v>-1.0729342781801762E-11</v>
      </c>
      <c r="AR141" s="22">
        <f t="shared" si="145"/>
        <v>2.7201233131517921E-5</v>
      </c>
      <c r="AS141" s="22">
        <f t="shared" si="145"/>
        <v>-4.0204459267836689E-5</v>
      </c>
      <c r="AT141" s="22">
        <f t="shared" si="145"/>
        <v>3.0040846109135802E-5</v>
      </c>
      <c r="AU141" s="22">
        <f t="shared" si="145"/>
        <v>-1.0150155785880866E-4</v>
      </c>
      <c r="AV141" s="22">
        <f t="shared" si="145"/>
        <v>3.6420715707407836E-5</v>
      </c>
      <c r="AW141" s="22">
        <f t="shared" si="145"/>
        <v>-1.0280550100310506E-3</v>
      </c>
      <c r="AX141" s="22">
        <f t="shared" si="145"/>
        <v>2.6396141481403292E-3</v>
      </c>
      <c r="AY141" s="22">
        <f t="shared" si="145"/>
        <v>-1.0271554433848092E-3</v>
      </c>
      <c r="AZ141" s="22">
        <f t="shared" si="145"/>
        <v>3.409624113709441E-5</v>
      </c>
      <c r="BA141" s="22">
        <f t="shared" si="145"/>
        <v>-9.7525873732701491E-5</v>
      </c>
      <c r="BB141" s="22">
        <f t="shared" si="145"/>
        <v>2.4627918445274776E-5</v>
      </c>
      <c r="BC141" s="22">
        <f t="shared" si="145"/>
        <v>-3.0885208710635431E-5</v>
      </c>
      <c r="BD141" s="22">
        <f t="shared" si="145"/>
        <v>1.6950780896249945E-5</v>
      </c>
      <c r="BE141" s="22">
        <f t="shared" si="145"/>
        <v>-1.607897837362198E-5</v>
      </c>
      <c r="BF141" s="22">
        <f t="shared" si="145"/>
        <v>1.2290039788598187E-5</v>
      </c>
      <c r="BG141" s="22">
        <f t="shared" si="145"/>
        <v>-1.1137157044927979E-5</v>
      </c>
      <c r="BH141" s="22">
        <f t="shared" si="145"/>
        <v>9.7711927043477641E-6</v>
      </c>
      <c r="BI141" s="22">
        <f t="shared" si="145"/>
        <v>-9.0894850741264813E-6</v>
      </c>
      <c r="BJ141" s="22">
        <f t="shared" si="145"/>
        <v>8.5504612155810614E-6</v>
      </c>
      <c r="BK141" s="22">
        <f t="shared" si="145"/>
        <v>-8.2867508090521135E-6</v>
      </c>
      <c r="BL141" s="22">
        <f t="shared" si="145"/>
        <v>8.1865069179767237E-6</v>
      </c>
      <c r="BM141" s="22">
        <f t="shared" si="145"/>
        <v>0</v>
      </c>
      <c r="BN141" s="22">
        <f t="shared" ref="BN141:CG141" si="146">BN55-BN$6</f>
        <v>0</v>
      </c>
      <c r="BO141" s="22">
        <f t="shared" si="146"/>
        <v>-1.1886590705930018E-5</v>
      </c>
      <c r="BP141" s="22">
        <f t="shared" si="146"/>
        <v>-2.5606685305848766E-5</v>
      </c>
      <c r="BQ141" s="22">
        <f t="shared" si="146"/>
        <v>-5.0873070573997457E-5</v>
      </c>
      <c r="BR141" s="22">
        <f t="shared" si="146"/>
        <v>-8.3525783700697312E-5</v>
      </c>
      <c r="BS141" s="22">
        <f t="shared" si="146"/>
        <v>-1.0042647646620762E-4</v>
      </c>
      <c r="BT141" s="22">
        <f t="shared" si="146"/>
        <v>-8.3524084514611667E-5</v>
      </c>
      <c r="BU141" s="22">
        <f t="shared" si="146"/>
        <v>-5.0836367222293643E-5</v>
      </c>
      <c r="BV141" s="22">
        <f t="shared" si="146"/>
        <v>-2.5470720481922642E-5</v>
      </c>
      <c r="BW141" s="22">
        <f t="shared" si="146"/>
        <v>-1.1528514874383334E-5</v>
      </c>
      <c r="BX141" s="22">
        <f t="shared" si="146"/>
        <v>-4.9949617881820684E-6</v>
      </c>
      <c r="BY141" s="22">
        <f t="shared" si="146"/>
        <v>-2.1119368454382661E-6</v>
      </c>
      <c r="BZ141" s="22">
        <f t="shared" si="146"/>
        <v>-8.929067245567448E-7</v>
      </c>
      <c r="CA141" s="22">
        <f t="shared" si="146"/>
        <v>-3.6975912009404668E-7</v>
      </c>
      <c r="CB141" s="22">
        <f t="shared" si="146"/>
        <v>-1.5845553821920717E-7</v>
      </c>
      <c r="CC141" s="22">
        <f t="shared" si="146"/>
        <v>-6.2867803721107157E-8</v>
      </c>
      <c r="CD141" s="22">
        <f t="shared" si="146"/>
        <v>-2.9548256390851518E-8</v>
      </c>
      <c r="CE141" s="22">
        <f t="shared" si="146"/>
        <v>-9.6444293142771735E-9</v>
      </c>
      <c r="CF141" s="22">
        <f t="shared" si="146"/>
        <v>0</v>
      </c>
      <c r="CG141" s="22">
        <f t="shared" si="146"/>
        <v>0</v>
      </c>
    </row>
    <row r="142" spans="1:85">
      <c r="A142" s="189" t="s">
        <v>251</v>
      </c>
      <c r="B142" s="22">
        <f t="shared" ref="B142:AG142" si="147">B56-B$6</f>
        <v>0</v>
      </c>
      <c r="C142" s="22">
        <f t="shared" si="147"/>
        <v>0</v>
      </c>
      <c r="D142" s="22">
        <f t="shared" si="147"/>
        <v>6.2690028791454123E-8</v>
      </c>
      <c r="E142" s="22">
        <f t="shared" si="147"/>
        <v>-4.8345344234617304E-8</v>
      </c>
      <c r="F142" s="22">
        <f t="shared" si="147"/>
        <v>9.7933559161823762E-8</v>
      </c>
      <c r="G142" s="22">
        <f t="shared" si="147"/>
        <v>-5.3542214814318443E-8</v>
      </c>
      <c r="H142" s="22">
        <f t="shared" si="147"/>
        <v>3.3517133459836374E-7</v>
      </c>
      <c r="I142" s="22">
        <f t="shared" si="147"/>
        <v>-7.6599388343660048E-8</v>
      </c>
      <c r="J142" s="22">
        <f t="shared" si="147"/>
        <v>-3.3405529829587385E-7</v>
      </c>
      <c r="K142" s="22">
        <f t="shared" si="147"/>
        <v>-9.2097685375327397E-9</v>
      </c>
      <c r="L142" s="22">
        <f t="shared" si="147"/>
        <v>-8.8930651067513206E-8</v>
      </c>
      <c r="M142" s="22">
        <f t="shared" si="147"/>
        <v>1.6359950781484614E-8</v>
      </c>
      <c r="N142" s="22">
        <f t="shared" si="147"/>
        <v>-3.6636618204898385E-8</v>
      </c>
      <c r="O142" s="22">
        <f t="shared" si="147"/>
        <v>1.7943755308909398E-8</v>
      </c>
      <c r="P142" s="22">
        <f t="shared" si="147"/>
        <v>-1.9765821768810942E-8</v>
      </c>
      <c r="Q142" s="22">
        <f t="shared" si="147"/>
        <v>1.3909147141872327E-8</v>
      </c>
      <c r="R142" s="22">
        <f t="shared" si="147"/>
        <v>-1.235851667738575E-8</v>
      </c>
      <c r="S142" s="22">
        <f t="shared" si="147"/>
        <v>9.6832296366555114E-9</v>
      </c>
      <c r="T142" s="22">
        <f t="shared" si="147"/>
        <v>-8.1550203704897517E-9</v>
      </c>
      <c r="U142" s="22">
        <f t="shared" si="147"/>
        <v>6.9391064761494805E-9</v>
      </c>
      <c r="V142" s="22">
        <f t="shared" si="147"/>
        <v>-6.5927610111126138E-9</v>
      </c>
      <c r="W142" s="22">
        <f t="shared" si="147"/>
        <v>-1.8125003692535881E-9</v>
      </c>
      <c r="X142" s="22">
        <f t="shared" si="147"/>
        <v>-2.8228629363020942E-9</v>
      </c>
      <c r="Y142" s="22">
        <f t="shared" si="147"/>
        <v>-1.0523664434279742E-8</v>
      </c>
      <c r="Z142" s="22">
        <f t="shared" si="147"/>
        <v>-3.0095945031432062E-8</v>
      </c>
      <c r="AA142" s="22">
        <f t="shared" si="147"/>
        <v>-7.6087669496610391E-8</v>
      </c>
      <c r="AB142" s="22">
        <f t="shared" si="147"/>
        <v>-1.6938229481562238E-7</v>
      </c>
      <c r="AC142" s="22">
        <f t="shared" si="147"/>
        <v>-3.0371525022277919E-7</v>
      </c>
      <c r="AD142" s="22">
        <f t="shared" si="147"/>
        <v>-3.9512144206736569E-7</v>
      </c>
      <c r="AE142" s="22">
        <f t="shared" si="147"/>
        <v>-3.5237821227569647E-7</v>
      </c>
      <c r="AF142" s="22">
        <f t="shared" si="147"/>
        <v>-2.2870878430697292E-7</v>
      </c>
      <c r="AG142" s="22">
        <f t="shared" si="147"/>
        <v>-1.2109055620034408E-7</v>
      </c>
      <c r="AH142" s="22">
        <f t="shared" ref="AH142:BM142" si="148">AH56-AH$6</f>
        <v>-5.7466082275956425E-8</v>
      </c>
      <c r="AI142" s="22">
        <f t="shared" si="148"/>
        <v>-2.5819441578603481E-8</v>
      </c>
      <c r="AJ142" s="22">
        <f t="shared" si="148"/>
        <v>-1.1224556705706903E-8</v>
      </c>
      <c r="AK142" s="22">
        <f t="shared" si="148"/>
        <v>-4.8153374991700538E-9</v>
      </c>
      <c r="AL142" s="22">
        <f t="shared" si="148"/>
        <v>-2.0076407879103833E-9</v>
      </c>
      <c r="AM142" s="22">
        <f t="shared" si="148"/>
        <v>-8.4710024790560576E-10</v>
      </c>
      <c r="AN142" s="22">
        <f t="shared" si="148"/>
        <v>-3.3048969972690722E-10</v>
      </c>
      <c r="AO142" s="22">
        <f t="shared" si="148"/>
        <v>-1.4221384812978274E-10</v>
      </c>
      <c r="AP142" s="22">
        <f t="shared" si="148"/>
        <v>-4.5167650625536557E-11</v>
      </c>
      <c r="AQ142" s="22">
        <f t="shared" si="148"/>
        <v>-4.0495514378585933E-11</v>
      </c>
      <c r="AR142" s="22">
        <f t="shared" si="148"/>
        <v>-2.5581389576515352E-5</v>
      </c>
      <c r="AS142" s="22">
        <f t="shared" si="148"/>
        <v>2.2627670480913572E-5</v>
      </c>
      <c r="AT142" s="22">
        <f t="shared" si="148"/>
        <v>-3.5273357435490893E-5</v>
      </c>
      <c r="AU142" s="22">
        <f t="shared" si="148"/>
        <v>2.7447762272079113E-5</v>
      </c>
      <c r="AV142" s="22">
        <f t="shared" si="148"/>
        <v>-9.9303356423684994E-5</v>
      </c>
      <c r="AW142" s="22">
        <f t="shared" si="148"/>
        <v>3.494598427384257E-5</v>
      </c>
      <c r="AX142" s="22">
        <f t="shared" si="148"/>
        <v>-1.0270228599646176E-3</v>
      </c>
      <c r="AY142" s="22">
        <f t="shared" si="148"/>
        <v>2.6391051123706138E-3</v>
      </c>
      <c r="AZ142" s="22">
        <f t="shared" si="148"/>
        <v>-1.0266072861120055E-3</v>
      </c>
      <c r="BA142" s="22">
        <f t="shared" si="148"/>
        <v>3.3601068672333369E-5</v>
      </c>
      <c r="BB142" s="22">
        <f t="shared" si="148"/>
        <v>-9.7162888550661301E-5</v>
      </c>
      <c r="BC142" s="22">
        <f t="shared" si="148"/>
        <v>2.4368298550055423E-5</v>
      </c>
      <c r="BD142" s="22">
        <f t="shared" si="148"/>
        <v>-3.0719261033852345E-5</v>
      </c>
      <c r="BE142" s="22">
        <f t="shared" si="148"/>
        <v>1.6869766519121617E-5</v>
      </c>
      <c r="BF142" s="22">
        <f t="shared" si="148"/>
        <v>-1.6079102333592554E-5</v>
      </c>
      <c r="BG142" s="22">
        <f t="shared" si="148"/>
        <v>1.2371443198863039E-5</v>
      </c>
      <c r="BH142" s="22">
        <f t="shared" si="148"/>
        <v>-1.1304235432506585E-5</v>
      </c>
      <c r="BI142" s="22">
        <f t="shared" si="148"/>
        <v>1.0032222870537587E-5</v>
      </c>
      <c r="BJ142" s="22">
        <f t="shared" si="148"/>
        <v>-9.460218945428791E-6</v>
      </c>
      <c r="BK142" s="22">
        <f t="shared" si="148"/>
        <v>9.0493670233958173E-6</v>
      </c>
      <c r="BL142" s="22">
        <f t="shared" si="148"/>
        <v>-8.953648244344929E-6</v>
      </c>
      <c r="BM142" s="22">
        <f t="shared" si="148"/>
        <v>0</v>
      </c>
      <c r="BN142" s="22">
        <f t="shared" ref="BN142:CG142" si="149">BN56-BN$6</f>
        <v>0</v>
      </c>
      <c r="BO142" s="22">
        <f t="shared" si="149"/>
        <v>-5.1456262592927566E-6</v>
      </c>
      <c r="BP142" s="22">
        <f t="shared" si="149"/>
        <v>-1.1582779164188398E-5</v>
      </c>
      <c r="BQ142" s="22">
        <f t="shared" si="149"/>
        <v>-2.5482095026581623E-5</v>
      </c>
      <c r="BR142" s="22">
        <f t="shared" si="149"/>
        <v>-5.0827303744609068E-5</v>
      </c>
      <c r="BS142" s="22">
        <f t="shared" si="149"/>
        <v>-8.351364761261635E-5</v>
      </c>
      <c r="BT142" s="22">
        <f t="shared" si="149"/>
        <v>-1.0042857550758097E-4</v>
      </c>
      <c r="BU142" s="22">
        <f t="shared" si="149"/>
        <v>-8.3527853205190108E-5</v>
      </c>
      <c r="BV142" s="22">
        <f t="shared" si="149"/>
        <v>-5.083887717495297E-5</v>
      </c>
      <c r="BW142" s="22">
        <f t="shared" si="149"/>
        <v>-2.5471485289767522E-5</v>
      </c>
      <c r="BX142" s="22">
        <f t="shared" si="149"/>
        <v>-1.1528796509955808E-5</v>
      </c>
      <c r="BY142" s="22">
        <f t="shared" si="149"/>
        <v>-4.9949198803657865E-6</v>
      </c>
      <c r="BZ142" s="22">
        <f t="shared" si="149"/>
        <v>-2.1119229930329211E-6</v>
      </c>
      <c r="CA142" s="22">
        <f t="shared" si="149"/>
        <v>-8.9288777141107796E-7</v>
      </c>
      <c r="CB142" s="22">
        <f t="shared" si="149"/>
        <v>-3.6976524202881369E-7</v>
      </c>
      <c r="CC142" s="22">
        <f t="shared" si="149"/>
        <v>-1.585975083257205E-7</v>
      </c>
      <c r="CD142" s="22">
        <f t="shared" si="149"/>
        <v>-6.3084766777529113E-8</v>
      </c>
      <c r="CE142" s="22">
        <f t="shared" si="149"/>
        <v>-3.0310752833939498E-8</v>
      </c>
      <c r="CF142" s="22">
        <f t="shared" si="149"/>
        <v>0</v>
      </c>
      <c r="CG142" s="22">
        <f t="shared" si="149"/>
        <v>0</v>
      </c>
    </row>
    <row r="143" spans="1:85">
      <c r="A143" s="189" t="s">
        <v>253</v>
      </c>
      <c r="B143" s="22">
        <f t="shared" ref="B143:AG143" si="150">B57-B$6</f>
        <v>0</v>
      </c>
      <c r="C143" s="22">
        <f t="shared" si="150"/>
        <v>0</v>
      </c>
      <c r="D143" s="22">
        <f t="shared" si="150"/>
        <v>-4.5604221435560432E-8</v>
      </c>
      <c r="E143" s="22">
        <f t="shared" si="150"/>
        <v>5.6627546534100215E-8</v>
      </c>
      <c r="F143" s="22">
        <f t="shared" si="150"/>
        <v>-4.4507206964748764E-8</v>
      </c>
      <c r="G143" s="22">
        <f t="shared" si="150"/>
        <v>8.9257271192443179E-8</v>
      </c>
      <c r="H143" s="22">
        <f t="shared" si="150"/>
        <v>-5.222706376207525E-8</v>
      </c>
      <c r="I143" s="22">
        <f t="shared" si="150"/>
        <v>3.0157155534589442E-7</v>
      </c>
      <c r="J143" s="22">
        <f t="shared" si="150"/>
        <v>-8.0159423483360591E-8</v>
      </c>
      <c r="K143" s="22">
        <f t="shared" si="150"/>
        <v>-2.9552544571849214E-7</v>
      </c>
      <c r="L143" s="22">
        <f t="shared" si="150"/>
        <v>-1.3317245454329125E-8</v>
      </c>
      <c r="M143" s="22">
        <f t="shared" si="150"/>
        <v>-7.6692523527756293E-8</v>
      </c>
      <c r="N143" s="22">
        <f t="shared" si="150"/>
        <v>1.1560425775948181E-8</v>
      </c>
      <c r="O143" s="22">
        <f t="shared" si="150"/>
        <v>-2.9551909075174637E-8</v>
      </c>
      <c r="P143" s="22">
        <f t="shared" si="150"/>
        <v>1.3069988196334515E-8</v>
      </c>
      <c r="Q143" s="22">
        <f t="shared" si="150"/>
        <v>-1.4465441415356081E-8</v>
      </c>
      <c r="R143" s="22">
        <f t="shared" si="150"/>
        <v>9.3220432983983579E-9</v>
      </c>
      <c r="S143" s="22">
        <f t="shared" si="150"/>
        <v>-7.8908070232897688E-9</v>
      </c>
      <c r="T143" s="22">
        <f t="shared" si="150"/>
        <v>5.6778645156659979E-9</v>
      </c>
      <c r="U143" s="22">
        <f t="shared" si="150"/>
        <v>-4.6731235373460031E-9</v>
      </c>
      <c r="V143" s="22">
        <f t="shared" si="150"/>
        <v>4.1642742152180469E-9</v>
      </c>
      <c r="W143" s="22">
        <f t="shared" si="150"/>
        <v>-6.3027031661620379E-10</v>
      </c>
      <c r="X143" s="22">
        <f t="shared" si="150"/>
        <v>-1.0039826897837302E-9</v>
      </c>
      <c r="Y143" s="22">
        <f t="shared" si="150"/>
        <v>-4.055722790978627E-9</v>
      </c>
      <c r="Z143" s="22">
        <f t="shared" si="150"/>
        <v>-1.2084489481115791E-8</v>
      </c>
      <c r="AA143" s="22">
        <f t="shared" si="150"/>
        <v>-3.2122795183031406E-8</v>
      </c>
      <c r="AB143" s="22">
        <f t="shared" si="150"/>
        <v>-7.9289228266150586E-8</v>
      </c>
      <c r="AC143" s="22">
        <f t="shared" si="150"/>
        <v>-1.7240924272661334E-7</v>
      </c>
      <c r="AD143" s="22">
        <f t="shared" si="150"/>
        <v>-3.0533771976596087E-7</v>
      </c>
      <c r="AE143" s="22">
        <f t="shared" si="150"/>
        <v>-3.9212759900472293E-7</v>
      </c>
      <c r="AF143" s="22">
        <f t="shared" si="150"/>
        <v>-3.4692973800817651E-7</v>
      </c>
      <c r="AG143" s="22">
        <f t="shared" si="150"/>
        <v>-2.2308585788024201E-7</v>
      </c>
      <c r="AH143" s="22">
        <f t="shared" ref="AH143:BM143" si="151">AH57-AH$6</f>
        <v>-1.1735071554212986E-7</v>
      </c>
      <c r="AI143" s="22">
        <f t="shared" si="151"/>
        <v>-5.5213535492605975E-8</v>
      </c>
      <c r="AJ143" s="22">
        <f t="shared" si="151"/>
        <v>-2.4640358902752696E-8</v>
      </c>
      <c r="AK143" s="22">
        <f t="shared" si="151"/>
        <v>-1.0602721120162184E-8</v>
      </c>
      <c r="AL143" s="22">
        <f t="shared" si="151"/>
        <v>-4.5076883597620602E-9</v>
      </c>
      <c r="AM143" s="22">
        <f t="shared" si="151"/>
        <v>-1.848725951876317E-9</v>
      </c>
      <c r="AN143" s="22">
        <f t="shared" si="151"/>
        <v>-7.6821788452417764E-10</v>
      </c>
      <c r="AO143" s="22">
        <f t="shared" si="151"/>
        <v>-2.8842164334783526E-10</v>
      </c>
      <c r="AP143" s="22">
        <f t="shared" si="151"/>
        <v>-1.1566035953145589E-10</v>
      </c>
      <c r="AQ143" s="22">
        <f t="shared" si="151"/>
        <v>-7.1683543737650294E-11</v>
      </c>
      <c r="AR143" s="22">
        <f t="shared" si="151"/>
        <v>1.8053398682512698E-5</v>
      </c>
      <c r="AS143" s="22">
        <f t="shared" si="151"/>
        <v>-2.0646226787857216E-5</v>
      </c>
      <c r="AT143" s="22">
        <f t="shared" si="151"/>
        <v>2.0033561734466962E-5</v>
      </c>
      <c r="AU143" s="22">
        <f t="shared" si="151"/>
        <v>-3.3065955517739058E-5</v>
      </c>
      <c r="AV143" s="22">
        <f t="shared" si="151"/>
        <v>2.597159592831019E-5</v>
      </c>
      <c r="AW143" s="22">
        <f t="shared" si="151"/>
        <v>-9.8144862328325785E-5</v>
      </c>
      <c r="AX143" s="22">
        <f t="shared" si="151"/>
        <v>3.4088855911370671E-5</v>
      </c>
      <c r="AY143" s="22">
        <f t="shared" si="151"/>
        <v>-1.0264871391589983E-3</v>
      </c>
      <c r="AZ143" s="22">
        <f t="shared" si="151"/>
        <v>2.6389264873878811E-3</v>
      </c>
      <c r="BA143" s="22">
        <f t="shared" si="151"/>
        <v>-1.0263402553150603E-3</v>
      </c>
      <c r="BB143" s="22">
        <f t="shared" si="151"/>
        <v>3.334300347941906E-5</v>
      </c>
      <c r="BC143" s="22">
        <f t="shared" si="151"/>
        <v>-9.7001879678317076E-5</v>
      </c>
      <c r="BD143" s="22">
        <f t="shared" si="151"/>
        <v>2.4288069652603281E-5</v>
      </c>
      <c r="BE143" s="22">
        <f t="shared" si="151"/>
        <v>-3.0720088260099605E-5</v>
      </c>
      <c r="BF143" s="22">
        <f t="shared" si="151"/>
        <v>1.6951467901452891E-5</v>
      </c>
      <c r="BG143" s="22">
        <f t="shared" si="151"/>
        <v>-1.6246312231890259E-5</v>
      </c>
      <c r="BH143" s="22">
        <f t="shared" si="151"/>
        <v>1.2632533493698737E-5</v>
      </c>
      <c r="BI143" s="22">
        <f t="shared" si="151"/>
        <v>-1.1674923488864419E-5</v>
      </c>
      <c r="BJ143" s="22">
        <f t="shared" si="151"/>
        <v>1.0531003505160686E-5</v>
      </c>
      <c r="BK143" s="22">
        <f t="shared" si="151"/>
        <v>-1.0126912481546332E-5</v>
      </c>
      <c r="BL143" s="22">
        <f t="shared" si="151"/>
        <v>9.911996862037006E-6</v>
      </c>
      <c r="BM143" s="22">
        <f t="shared" si="151"/>
        <v>0</v>
      </c>
      <c r="BN143" s="22">
        <f t="shared" ref="BN143:CG143" si="152">BN57-BN$6</f>
        <v>0</v>
      </c>
      <c r="BO143" s="22">
        <f t="shared" si="152"/>
        <v>-2.1737120252799829E-6</v>
      </c>
      <c r="BP143" s="22">
        <f t="shared" si="152"/>
        <v>-5.0179019402271892E-6</v>
      </c>
      <c r="BQ143" s="22">
        <f t="shared" si="152"/>
        <v>-1.1531342009191982E-5</v>
      </c>
      <c r="BR143" s="22">
        <f t="shared" si="152"/>
        <v>-2.5463205942726973E-5</v>
      </c>
      <c r="BS143" s="22">
        <f t="shared" si="152"/>
        <v>-5.0824536828593941E-5</v>
      </c>
      <c r="BT143" s="22">
        <f t="shared" si="152"/>
        <v>-8.3518992811125597E-5</v>
      </c>
      <c r="BU143" s="22">
        <f t="shared" si="152"/>
        <v>-1.0043656821239144E-4</v>
      </c>
      <c r="BV143" s="22">
        <f t="shared" si="152"/>
        <v>-8.3533839821490563E-5</v>
      </c>
      <c r="BW143" s="22">
        <f t="shared" si="152"/>
        <v>-5.0841816119227533E-5</v>
      </c>
      <c r="BX143" s="22">
        <f t="shared" si="152"/>
        <v>-2.5472509332010971E-5</v>
      </c>
      <c r="BY143" s="22">
        <f t="shared" si="152"/>
        <v>-1.1529064863256934E-5</v>
      </c>
      <c r="BZ143" s="22">
        <f t="shared" si="152"/>
        <v>-4.9949544184648517E-6</v>
      </c>
      <c r="CA143" s="22">
        <f t="shared" si="152"/>
        <v>-2.1119067861693811E-6</v>
      </c>
      <c r="CB143" s="22">
        <f t="shared" si="152"/>
        <v>-8.9300630948536013E-7</v>
      </c>
      <c r="CC143" s="22">
        <f t="shared" si="152"/>
        <v>-3.6996114123164342E-7</v>
      </c>
      <c r="CD143" s="22">
        <f t="shared" si="152"/>
        <v>-1.5934867438275562E-7</v>
      </c>
      <c r="CE143" s="22">
        <f t="shared" si="152"/>
        <v>-6.459592411670909E-8</v>
      </c>
      <c r="CF143" s="22">
        <f t="shared" si="152"/>
        <v>0</v>
      </c>
      <c r="CG143" s="22">
        <f t="shared" si="152"/>
        <v>0</v>
      </c>
    </row>
    <row r="144" spans="1:85">
      <c r="A144" s="189" t="s">
        <v>252</v>
      </c>
      <c r="B144" s="22">
        <f t="shared" ref="B144:AG144" si="153">B58-B$6</f>
        <v>0</v>
      </c>
      <c r="C144" s="22">
        <f t="shared" si="153"/>
        <v>0</v>
      </c>
      <c r="D144" s="22">
        <f t="shared" si="153"/>
        <v>4.4527099145050475E-8</v>
      </c>
      <c r="E144" s="22">
        <f t="shared" si="153"/>
        <v>-4.0592849067959868E-8</v>
      </c>
      <c r="F144" s="22">
        <f t="shared" si="153"/>
        <v>5.0905286024972778E-8</v>
      </c>
      <c r="G144" s="22">
        <f t="shared" si="153"/>
        <v>-4.0819957060091026E-8</v>
      </c>
      <c r="H144" s="22">
        <f t="shared" si="153"/>
        <v>7.8993606130442544E-8</v>
      </c>
      <c r="I144" s="22">
        <f t="shared" si="153"/>
        <v>-5.0625342577756741E-8</v>
      </c>
      <c r="J144" s="22">
        <f t="shared" si="153"/>
        <v>2.6172002480058523E-7</v>
      </c>
      <c r="K144" s="22">
        <f t="shared" si="153"/>
        <v>-8.3291843146763561E-8</v>
      </c>
      <c r="L144" s="22">
        <f t="shared" si="153"/>
        <v>-2.515012614439023E-7</v>
      </c>
      <c r="M144" s="22">
        <f t="shared" si="153"/>
        <v>-1.7482694241695293E-8</v>
      </c>
      <c r="N144" s="22">
        <f t="shared" si="153"/>
        <v>-6.3265303184166898E-8</v>
      </c>
      <c r="O144" s="22">
        <f t="shared" si="153"/>
        <v>6.5606110865494229E-9</v>
      </c>
      <c r="P144" s="22">
        <f t="shared" si="153"/>
        <v>-2.2080245154390798E-8</v>
      </c>
      <c r="Q144" s="22">
        <f t="shared" si="153"/>
        <v>8.035510857926667E-9</v>
      </c>
      <c r="R144" s="22">
        <f t="shared" si="153"/>
        <v>-9.0354435083182029E-9</v>
      </c>
      <c r="S144" s="22">
        <f t="shared" si="153"/>
        <v>4.7081508710322028E-9</v>
      </c>
      <c r="T144" s="22">
        <f t="shared" si="153"/>
        <v>-3.5610338494332816E-9</v>
      </c>
      <c r="U144" s="22">
        <f t="shared" si="153"/>
        <v>2.0010528547614306E-9</v>
      </c>
      <c r="V144" s="22">
        <f t="shared" si="153"/>
        <v>-1.7692659975502016E-9</v>
      </c>
      <c r="W144" s="22">
        <f t="shared" si="153"/>
        <v>-2.2116317282460047E-10</v>
      </c>
      <c r="X144" s="22">
        <f t="shared" si="153"/>
        <v>-3.6176562083039794E-10</v>
      </c>
      <c r="Y144" s="22">
        <f t="shared" si="153"/>
        <v>-1.5837239477803667E-9</v>
      </c>
      <c r="Z144" s="22">
        <f t="shared" si="153"/>
        <v>-4.8081864919467687E-9</v>
      </c>
      <c r="AA144" s="22">
        <f t="shared" si="153"/>
        <v>-1.3162112487372519E-8</v>
      </c>
      <c r="AB144" s="22">
        <f t="shared" si="153"/>
        <v>-3.4026915713776798E-8</v>
      </c>
      <c r="AC144" s="22">
        <f t="shared" si="153"/>
        <v>-8.1799042016673761E-8</v>
      </c>
      <c r="AD144" s="22">
        <f t="shared" si="153"/>
        <v>-1.7534723972066303E-7</v>
      </c>
      <c r="AE144" s="22">
        <f t="shared" si="153"/>
        <v>-3.0595619020083936E-7</v>
      </c>
      <c r="AF144" s="22">
        <f t="shared" si="153"/>
        <v>-3.8917059537806699E-7</v>
      </c>
      <c r="AG144" s="22">
        <f t="shared" si="153"/>
        <v>-3.405562122511251E-7</v>
      </c>
      <c r="AH144" s="22">
        <f t="shared" ref="AH144:BM144" si="154">AH58-AH$6</f>
        <v>-2.1730265474052375E-7</v>
      </c>
      <c r="AI144" s="22">
        <f t="shared" si="154"/>
        <v>-1.1319021305506223E-7</v>
      </c>
      <c r="AJ144" s="22">
        <f t="shared" si="154"/>
        <v>-5.2853197872506937E-8</v>
      </c>
      <c r="AK144" s="22">
        <f t="shared" si="154"/>
        <v>-2.3322806220844559E-8</v>
      </c>
      <c r="AL144" s="22">
        <f t="shared" si="154"/>
        <v>-9.9383353807315063E-9</v>
      </c>
      <c r="AM144" s="22">
        <f t="shared" si="154"/>
        <v>-4.150683867984132E-9</v>
      </c>
      <c r="AN144" s="22">
        <f t="shared" si="154"/>
        <v>-1.674396539968045E-9</v>
      </c>
      <c r="AO144" s="22">
        <f t="shared" si="154"/>
        <v>-6.6530399923150682E-10</v>
      </c>
      <c r="AP144" s="22">
        <f t="shared" si="154"/>
        <v>-2.3358079771600149E-10</v>
      </c>
      <c r="AQ144" s="22">
        <f t="shared" si="154"/>
        <v>-1.7074201448042444E-10</v>
      </c>
      <c r="AR144" s="22">
        <f t="shared" si="154"/>
        <v>-1.5710478797394815E-5</v>
      </c>
      <c r="AS144" s="22">
        <f t="shared" si="154"/>
        <v>1.5456976768180725E-5</v>
      </c>
      <c r="AT144" s="22">
        <f t="shared" si="154"/>
        <v>-1.843691630361526E-5</v>
      </c>
      <c r="AU144" s="22">
        <f t="shared" si="154"/>
        <v>1.855634687806037E-5</v>
      </c>
      <c r="AV144" s="22">
        <f t="shared" si="154"/>
        <v>-3.189834878735288E-5</v>
      </c>
      <c r="AW144" s="22">
        <f t="shared" si="154"/>
        <v>2.511314545455634E-5</v>
      </c>
      <c r="AX144" s="22">
        <f t="shared" si="154"/>
        <v>-9.7491444248207454E-5</v>
      </c>
      <c r="AY144" s="22">
        <f t="shared" si="154"/>
        <v>3.3594585562222345E-5</v>
      </c>
      <c r="AZ144" s="22">
        <f t="shared" si="154"/>
        <v>-1.0262349354091247E-3</v>
      </c>
      <c r="BA144" s="22">
        <f t="shared" si="154"/>
        <v>2.638946148431384E-3</v>
      </c>
      <c r="BB144" s="22">
        <f t="shared" si="154"/>
        <v>-1.0262602506033759E-3</v>
      </c>
      <c r="BC144" s="22">
        <f t="shared" si="154"/>
        <v>3.326413642413326E-5</v>
      </c>
      <c r="BD144" s="22">
        <f t="shared" si="154"/>
        <v>-9.700640654983301E-5</v>
      </c>
      <c r="BE144" s="22">
        <f t="shared" si="154"/>
        <v>2.4370394942218105E-5</v>
      </c>
      <c r="BF144" s="22">
        <f t="shared" si="154"/>
        <v>-3.0887701151030503E-5</v>
      </c>
      <c r="BG144" s="22">
        <f t="shared" si="154"/>
        <v>1.7212743853967778E-5</v>
      </c>
      <c r="BH144" s="22">
        <f t="shared" si="154"/>
        <v>-1.6617005473594038E-5</v>
      </c>
      <c r="BI144" s="22">
        <f t="shared" si="154"/>
        <v>1.3131267315935734E-5</v>
      </c>
      <c r="BJ144" s="22">
        <f t="shared" si="154"/>
        <v>-1.2341454757318725E-5</v>
      </c>
      <c r="BK144" s="22">
        <f t="shared" si="154"/>
        <v>1.1393407186811183E-5</v>
      </c>
      <c r="BL144" s="22">
        <f t="shared" si="154"/>
        <v>-1.1299917851434869E-5</v>
      </c>
      <c r="BM144" s="22">
        <f t="shared" si="154"/>
        <v>0</v>
      </c>
      <c r="BN144" s="22">
        <f t="shared" ref="BN144:CG144" si="155">BN58-BN$6</f>
        <v>0</v>
      </c>
      <c r="BO144" s="22">
        <f t="shared" si="155"/>
        <v>-9.1948735188317225E-7</v>
      </c>
      <c r="BP144" s="22">
        <f t="shared" si="155"/>
        <v>-2.1208267828819782E-6</v>
      </c>
      <c r="BQ144" s="22">
        <f t="shared" si="155"/>
        <v>-4.9960498543540919E-6</v>
      </c>
      <c r="BR144" s="22">
        <f t="shared" si="155"/>
        <v>-1.1523875787753033E-5</v>
      </c>
      <c r="BS144" s="22">
        <f t="shared" si="155"/>
        <v>-2.5462349451281569E-5</v>
      </c>
      <c r="BT144" s="22">
        <f t="shared" si="155"/>
        <v>-5.082874355021283E-5</v>
      </c>
      <c r="BU144" s="22">
        <f t="shared" si="155"/>
        <v>-8.3526175758280569E-5</v>
      </c>
      <c r="BV144" s="22">
        <f t="shared" si="155"/>
        <v>-1.0044456554729906E-4</v>
      </c>
      <c r="BW144" s="22">
        <f t="shared" si="155"/>
        <v>-8.3539011045323741E-5</v>
      </c>
      <c r="BX144" s="22">
        <f t="shared" si="155"/>
        <v>-5.084424844424577E-5</v>
      </c>
      <c r="BY144" s="22">
        <f t="shared" si="155"/>
        <v>-2.5473212460143704E-5</v>
      </c>
      <c r="BZ144" s="22">
        <f t="shared" si="155"/>
        <v>-1.1529197658884137E-5</v>
      </c>
      <c r="CA144" s="22">
        <f t="shared" si="155"/>
        <v>-4.9950326746635429E-6</v>
      </c>
      <c r="CB144" s="22">
        <f t="shared" si="155"/>
        <v>-2.112052235602346E-6</v>
      </c>
      <c r="CC144" s="22">
        <f t="shared" si="155"/>
        <v>-8.937098214658486E-7</v>
      </c>
      <c r="CD144" s="22">
        <f t="shared" si="155"/>
        <v>-3.7144562547877412E-7</v>
      </c>
      <c r="CE144" s="22">
        <f t="shared" si="155"/>
        <v>-1.6338581160237117E-7</v>
      </c>
      <c r="CF144" s="22">
        <f t="shared" si="155"/>
        <v>0</v>
      </c>
      <c r="CG144" s="22">
        <f t="shared" si="155"/>
        <v>0</v>
      </c>
    </row>
    <row r="145" spans="1:85">
      <c r="A145" s="185">
        <v>10</v>
      </c>
      <c r="B145" s="22">
        <f t="shared" ref="B145:AG145" si="156">B59-B$6</f>
        <v>0</v>
      </c>
      <c r="C145" s="22">
        <f t="shared" si="156"/>
        <v>0</v>
      </c>
      <c r="D145" s="22">
        <f t="shared" si="156"/>
        <v>-3.8030980727401864E-8</v>
      </c>
      <c r="E145" s="22">
        <f t="shared" si="156"/>
        <v>3.9242801564116447E-8</v>
      </c>
      <c r="F145" s="22">
        <f t="shared" si="156"/>
        <v>-3.611909092271361E-8</v>
      </c>
      <c r="G145" s="22">
        <f t="shared" si="156"/>
        <v>4.4944086928071372E-8</v>
      </c>
      <c r="H145" s="22">
        <f t="shared" si="156"/>
        <v>-3.7016850294871391E-8</v>
      </c>
      <c r="I145" s="22">
        <f t="shared" si="156"/>
        <v>6.7298240584448229E-8</v>
      </c>
      <c r="J145" s="22">
        <f t="shared" si="156"/>
        <v>-4.8662606254620794E-8</v>
      </c>
      <c r="K145" s="22">
        <f t="shared" si="156"/>
        <v>2.1656893375214793E-7</v>
      </c>
      <c r="L145" s="22">
        <f t="shared" si="156"/>
        <v>-8.5950875503288657E-8</v>
      </c>
      <c r="M145" s="22">
        <f t="shared" si="156"/>
        <v>-2.0294016086160465E-7</v>
      </c>
      <c r="N145" s="22">
        <f t="shared" si="156"/>
        <v>-2.1669721299038102E-8</v>
      </c>
      <c r="O145" s="22">
        <f t="shared" si="156"/>
        <v>-4.8888391594513364E-8</v>
      </c>
      <c r="P145" s="22">
        <f t="shared" si="156"/>
        <v>1.3939262058085603E-9</v>
      </c>
      <c r="Q145" s="22">
        <f t="shared" si="156"/>
        <v>-1.4332228032323233E-8</v>
      </c>
      <c r="R145" s="22">
        <f t="shared" si="156"/>
        <v>2.8867243800214602E-9</v>
      </c>
      <c r="S145" s="22">
        <f t="shared" si="156"/>
        <v>-3.5949174399924722E-9</v>
      </c>
      <c r="T145" s="22">
        <f t="shared" si="156"/>
        <v>2.0656409252829406E-10</v>
      </c>
      <c r="U145" s="22">
        <f t="shared" si="156"/>
        <v>3.9374653633872294E-10</v>
      </c>
      <c r="V145" s="22">
        <f t="shared" si="156"/>
        <v>-1.1870516453000028E-9</v>
      </c>
      <c r="W145" s="22">
        <f t="shared" si="156"/>
        <v>-8.2822441342233349E-11</v>
      </c>
      <c r="X145" s="22">
        <f t="shared" si="156"/>
        <v>-1.3334619517656405E-10</v>
      </c>
      <c r="Y145" s="22">
        <f t="shared" si="156"/>
        <v>-6.2383434428575242E-10</v>
      </c>
      <c r="Z145" s="22">
        <f t="shared" si="156"/>
        <v>-1.9427870245849472E-9</v>
      </c>
      <c r="AA145" s="22">
        <f t="shared" si="156"/>
        <v>-5.3561813787251132E-9</v>
      </c>
      <c r="AB145" s="22">
        <f t="shared" si="156"/>
        <v>-1.4203288328955274E-8</v>
      </c>
      <c r="AC145" s="22">
        <f t="shared" si="156"/>
        <v>-3.5665739196339963E-8</v>
      </c>
      <c r="AD145" s="22">
        <f t="shared" si="156"/>
        <v>-8.4379170431500208E-8</v>
      </c>
      <c r="AE145" s="22">
        <f t="shared" si="156"/>
        <v>-1.7791493991298516E-7</v>
      </c>
      <c r="AF145" s="22">
        <f t="shared" si="156"/>
        <v>-3.0702088645157099E-7</v>
      </c>
      <c r="AG145" s="22">
        <f t="shared" si="156"/>
        <v>-3.8562151926298423E-7</v>
      </c>
      <c r="AH145" s="22">
        <f t="shared" ref="AH145:BM145" si="157">AH59-AH$6</f>
        <v>-3.3436604223678805E-7</v>
      </c>
      <c r="AI145" s="22">
        <f t="shared" si="157"/>
        <v>-2.1095530770779677E-7</v>
      </c>
      <c r="AJ145" s="22">
        <f t="shared" si="157"/>
        <v>-1.0893090536482102E-7</v>
      </c>
      <c r="AK145" s="22">
        <f t="shared" si="157"/>
        <v>-5.0235201093479046E-8</v>
      </c>
      <c r="AL145" s="22">
        <f t="shared" si="157"/>
        <v>-2.1931877446563887E-8</v>
      </c>
      <c r="AM145" s="22">
        <f t="shared" si="157"/>
        <v>-9.1675981821983129E-9</v>
      </c>
      <c r="AN145" s="22">
        <f t="shared" si="157"/>
        <v>-3.7605843185449803E-9</v>
      </c>
      <c r="AO145" s="22">
        <f t="shared" si="157"/>
        <v>-1.4443381416008319E-9</v>
      </c>
      <c r="AP145" s="22">
        <f t="shared" si="157"/>
        <v>-5.2245411696314218E-10</v>
      </c>
      <c r="AQ145" s="22">
        <f t="shared" si="157"/>
        <v>-3.5378643407462914E-10</v>
      </c>
      <c r="AR145" s="22">
        <f t="shared" si="157"/>
        <v>1.2860093826438354E-5</v>
      </c>
      <c r="AS145" s="22">
        <f t="shared" si="157"/>
        <v>-1.3499060856683707E-5</v>
      </c>
      <c r="AT145" s="22">
        <f t="shared" si="157"/>
        <v>1.3979138702683402E-5</v>
      </c>
      <c r="AU145" s="22">
        <f t="shared" si="157"/>
        <v>-1.7267316088136076E-5</v>
      </c>
      <c r="AV145" s="22">
        <f t="shared" si="157"/>
        <v>1.7696892698836559E-5</v>
      </c>
      <c r="AW145" s="22">
        <f t="shared" si="157"/>
        <v>-3.1236240237132939E-5</v>
      </c>
      <c r="AX145" s="22">
        <f t="shared" si="157"/>
        <v>2.4617704297302456E-5</v>
      </c>
      <c r="AY145" s="22">
        <f t="shared" si="157"/>
        <v>-9.7132802765143386E-5</v>
      </c>
      <c r="AZ145" s="22">
        <f t="shared" si="157"/>
        <v>3.333747908056541E-5</v>
      </c>
      <c r="BA145" s="22">
        <f t="shared" si="157"/>
        <v>-1.0261717931987111E-3</v>
      </c>
      <c r="BB145" s="22">
        <f t="shared" si="157"/>
        <v>2.6391007234666413E-3</v>
      </c>
      <c r="BC145" s="22">
        <f t="shared" si="157"/>
        <v>-1.0263292862206963E-3</v>
      </c>
      <c r="BD145" s="22">
        <f t="shared" si="157"/>
        <v>3.334761280848592E-5</v>
      </c>
      <c r="BE145" s="22">
        <f t="shared" si="157"/>
        <v>-9.7176421804756941E-5</v>
      </c>
      <c r="BF145" s="22">
        <f t="shared" si="157"/>
        <v>2.4632124555043644E-5</v>
      </c>
      <c r="BG145" s="22">
        <f t="shared" si="157"/>
        <v>-3.1258493880960567E-5</v>
      </c>
      <c r="BH145" s="22">
        <f t="shared" si="157"/>
        <v>1.7711536347345836E-5</v>
      </c>
      <c r="BI145" s="22">
        <f t="shared" si="157"/>
        <v>-1.7283398318312592E-5</v>
      </c>
      <c r="BJ145" s="22">
        <f t="shared" si="157"/>
        <v>1.3993493925405987E-5</v>
      </c>
      <c r="BK145" s="22">
        <f t="shared" si="157"/>
        <v>-1.3514188087177914E-5</v>
      </c>
      <c r="BL145" s="22">
        <f t="shared" si="157"/>
        <v>1.2874528392918045E-5</v>
      </c>
      <c r="BM145" s="22">
        <f t="shared" si="157"/>
        <v>0</v>
      </c>
      <c r="BN145" s="22">
        <f t="shared" ref="BN145:CG145" si="158">BN59-BN$6</f>
        <v>0</v>
      </c>
      <c r="BO145" s="22">
        <f t="shared" si="158"/>
        <v>-3.8025361832822111E-7</v>
      </c>
      <c r="BP145" s="22">
        <f t="shared" si="158"/>
        <v>-8.9700407650965296E-7</v>
      </c>
      <c r="BQ145" s="22">
        <f t="shared" si="158"/>
        <v>-2.1119978736071177E-6</v>
      </c>
      <c r="BR145" s="22">
        <f t="shared" si="158"/>
        <v>-4.9927283472678184E-6</v>
      </c>
      <c r="BS145" s="22">
        <f t="shared" si="158"/>
        <v>-1.1523806367381042E-5</v>
      </c>
      <c r="BT145" s="22">
        <f t="shared" si="158"/>
        <v>-2.5464453634544718E-5</v>
      </c>
      <c r="BU145" s="22">
        <f t="shared" si="158"/>
        <v>-5.083337025144984E-5</v>
      </c>
      <c r="BV145" s="22">
        <f t="shared" si="158"/>
        <v>-8.3532906100441544E-5</v>
      </c>
      <c r="BW145" s="22">
        <f t="shared" si="158"/>
        <v>-1.0045105107799314E-4</v>
      </c>
      <c r="BX145" s="22">
        <f t="shared" si="158"/>
        <v>-8.3543172078644868E-5</v>
      </c>
      <c r="BY145" s="22">
        <f t="shared" si="158"/>
        <v>-5.0845774338603348E-5</v>
      </c>
      <c r="BZ145" s="22">
        <f t="shared" si="158"/>
        <v>-2.5473670900580423E-5</v>
      </c>
      <c r="CA145" s="22">
        <f t="shared" si="158"/>
        <v>-1.1529276066637784E-5</v>
      </c>
      <c r="CB145" s="22">
        <f t="shared" si="158"/>
        <v>-4.9956298311010269E-6</v>
      </c>
      <c r="CC145" s="22">
        <f t="shared" si="158"/>
        <v>-2.1134287640409855E-6</v>
      </c>
      <c r="CD145" s="22">
        <f t="shared" si="158"/>
        <v>-8.9768651794694642E-7</v>
      </c>
      <c r="CE145" s="22">
        <f t="shared" si="158"/>
        <v>-3.8056165365571904E-7</v>
      </c>
      <c r="CF145" s="22">
        <f t="shared" si="158"/>
        <v>0</v>
      </c>
      <c r="CG145" s="22">
        <f t="shared" si="158"/>
        <v>0</v>
      </c>
    </row>
    <row r="146" spans="1:85">
      <c r="A146" s="185">
        <v>11</v>
      </c>
      <c r="B146" s="22">
        <f t="shared" ref="B146:AG146" si="159">B60-B$6</f>
        <v>0</v>
      </c>
      <c r="C146" s="22">
        <f t="shared" si="159"/>
        <v>0</v>
      </c>
      <c r="D146" s="22">
        <f t="shared" si="159"/>
        <v>3.5221387894865608E-8</v>
      </c>
      <c r="E146" s="22">
        <f t="shared" si="159"/>
        <v>-3.3250575841053032E-8</v>
      </c>
      <c r="F146" s="22">
        <f t="shared" si="159"/>
        <v>3.434317811762531E-8</v>
      </c>
      <c r="G146" s="22">
        <f t="shared" si="159"/>
        <v>-3.1764588525213931E-8</v>
      </c>
      <c r="H146" s="22">
        <f t="shared" si="159"/>
        <v>3.8588616432652716E-8</v>
      </c>
      <c r="I146" s="22">
        <f t="shared" si="159"/>
        <v>-3.2975547428052191E-8</v>
      </c>
      <c r="J146" s="22">
        <f t="shared" si="159"/>
        <v>5.4351701079771746E-8</v>
      </c>
      <c r="K146" s="22">
        <f t="shared" si="159"/>
        <v>-4.6310100993024675E-8</v>
      </c>
      <c r="L146" s="22">
        <f t="shared" si="159"/>
        <v>1.6709716873159628E-7</v>
      </c>
      <c r="M146" s="22">
        <f t="shared" si="159"/>
        <v>-8.8053909939426073E-8</v>
      </c>
      <c r="N146" s="22">
        <f t="shared" si="159"/>
        <v>-1.5086771944618393E-7</v>
      </c>
      <c r="O146" s="22">
        <f t="shared" si="159"/>
        <v>-2.5831603346761106E-8</v>
      </c>
      <c r="P146" s="22">
        <f t="shared" si="159"/>
        <v>-3.3868475563567335E-8</v>
      </c>
      <c r="Q146" s="22">
        <f t="shared" si="159"/>
        <v>-3.8846502415806645E-9</v>
      </c>
      <c r="R146" s="22">
        <f t="shared" si="159"/>
        <v>-6.4892894047905494E-9</v>
      </c>
      <c r="S146" s="22">
        <f t="shared" si="159"/>
        <v>-2.2797528343005514E-9</v>
      </c>
      <c r="T146" s="22">
        <f t="shared" si="159"/>
        <v>1.6276128243399967E-9</v>
      </c>
      <c r="U146" s="22">
        <f t="shared" si="159"/>
        <v>-3.9972518883340255E-9</v>
      </c>
      <c r="V146" s="22">
        <f t="shared" si="159"/>
        <v>3.7294475435870468E-9</v>
      </c>
      <c r="W146" s="22">
        <f t="shared" si="159"/>
        <v>-2.9546594744423935E-11</v>
      </c>
      <c r="X146" s="22">
        <f t="shared" si="159"/>
        <v>-5.4083736438176409E-11</v>
      </c>
      <c r="Y146" s="22">
        <f t="shared" si="159"/>
        <v>-2.5563001894178119E-10</v>
      </c>
      <c r="Z146" s="22">
        <f t="shared" si="159"/>
        <v>-7.8998320115998886E-10</v>
      </c>
      <c r="AA146" s="22">
        <f t="shared" si="159"/>
        <v>-2.2151686800697543E-9</v>
      </c>
      <c r="AB146" s="22">
        <f t="shared" si="159"/>
        <v>-5.8943166545514279E-9</v>
      </c>
      <c r="AC146" s="22">
        <f t="shared" si="159"/>
        <v>-1.5145936538416759E-8</v>
      </c>
      <c r="AD146" s="22">
        <f t="shared" si="159"/>
        <v>-3.7376126874158182E-8</v>
      </c>
      <c r="AE146" s="22">
        <f t="shared" si="159"/>
        <v>-8.6866625516291909E-8</v>
      </c>
      <c r="AF146" s="22">
        <f t="shared" si="159"/>
        <v>-1.8094865370172151E-7</v>
      </c>
      <c r="AG146" s="22">
        <f t="shared" si="159"/>
        <v>-3.0793235303913122E-7</v>
      </c>
      <c r="AH146" s="22">
        <f t="shared" ref="AH146:BM146" si="160">AH60-AH$6</f>
        <v>-3.8272274115843875E-7</v>
      </c>
      <c r="AI146" s="22">
        <f t="shared" si="160"/>
        <v>-3.27622405920258E-7</v>
      </c>
      <c r="AJ146" s="22">
        <f t="shared" si="160"/>
        <v>-2.0464283198737165E-7</v>
      </c>
      <c r="AK146" s="22">
        <f t="shared" si="160"/>
        <v>-1.0422046654038893E-7</v>
      </c>
      <c r="AL146" s="22">
        <f t="shared" si="160"/>
        <v>-4.7500276161536082E-8</v>
      </c>
      <c r="AM146" s="22">
        <f t="shared" si="160"/>
        <v>-2.0312211301588597E-8</v>
      </c>
      <c r="AN146" s="22">
        <f t="shared" si="160"/>
        <v>-8.3261640993010909E-9</v>
      </c>
      <c r="AO146" s="22">
        <f t="shared" si="160"/>
        <v>-3.2349475320621131E-9</v>
      </c>
      <c r="AP146" s="22">
        <f t="shared" si="160"/>
        <v>-1.1154100577808542E-9</v>
      </c>
      <c r="AQ146" s="22">
        <f t="shared" si="160"/>
        <v>-7.8156819561305555E-10</v>
      </c>
      <c r="AR146" s="22">
        <f t="shared" si="160"/>
        <v>-1.1287250865028385E-5</v>
      </c>
      <c r="AS146" s="22">
        <f t="shared" si="160"/>
        <v>1.1380659625801843E-5</v>
      </c>
      <c r="AT146" s="22">
        <f t="shared" si="160"/>
        <v>-1.2328794301489627E-5</v>
      </c>
      <c r="AU146" s="22">
        <f t="shared" si="160"/>
        <v>1.3119060654474906E-5</v>
      </c>
      <c r="AV146" s="22">
        <f t="shared" si="160"/>
        <v>-1.6603254408740856E-5</v>
      </c>
      <c r="AW146" s="22">
        <f t="shared" si="160"/>
        <v>1.7200530161735183E-5</v>
      </c>
      <c r="AX146" s="22">
        <f t="shared" si="160"/>
        <v>-3.0869551916084685E-5</v>
      </c>
      <c r="AY146" s="22">
        <f t="shared" si="160"/>
        <v>2.4359611976012965E-5</v>
      </c>
      <c r="AZ146" s="22">
        <f t="shared" si="160"/>
        <v>-9.6976644935652383E-5</v>
      </c>
      <c r="BA146" s="22">
        <f t="shared" si="160"/>
        <v>3.3259633179086434E-5</v>
      </c>
      <c r="BB146" s="22">
        <f t="shared" si="160"/>
        <v>-1.0262593608383473E-3</v>
      </c>
      <c r="BC146" s="22">
        <f t="shared" si="160"/>
        <v>2.6393689033637879E-3</v>
      </c>
      <c r="BD146" s="22">
        <f t="shared" si="160"/>
        <v>-1.0265461172251668E-3</v>
      </c>
      <c r="BE146" s="22">
        <f t="shared" si="160"/>
        <v>3.3610265886631924E-5</v>
      </c>
      <c r="BF146" s="22">
        <f t="shared" si="160"/>
        <v>-9.7548292734674861E-5</v>
      </c>
      <c r="BG146" s="22">
        <f t="shared" si="160"/>
        <v>2.5131189203330792E-5</v>
      </c>
      <c r="BH146" s="22">
        <f t="shared" si="160"/>
        <v>-3.1924683292205845E-5</v>
      </c>
      <c r="BI146" s="22">
        <f t="shared" si="160"/>
        <v>1.8573669649058688E-5</v>
      </c>
      <c r="BJ146" s="22">
        <f t="shared" si="160"/>
        <v>-1.845583886491129E-5</v>
      </c>
      <c r="BK146" s="22">
        <f t="shared" si="160"/>
        <v>1.5474312348517196E-5</v>
      </c>
      <c r="BL146" s="22">
        <f t="shared" si="160"/>
        <v>-1.5728111440209575E-5</v>
      </c>
      <c r="BM146" s="22">
        <f t="shared" si="160"/>
        <v>0</v>
      </c>
      <c r="BN146" s="22">
        <f t="shared" ref="BN146:CG146" si="161">BN60-BN$6</f>
        <v>0</v>
      </c>
      <c r="BO146" s="22">
        <f t="shared" si="161"/>
        <v>-1.6324993209785671E-7</v>
      </c>
      <c r="BP146" s="22">
        <f t="shared" si="161"/>
        <v>-3.7115561779032047E-7</v>
      </c>
      <c r="BQ146" s="22">
        <f t="shared" si="161"/>
        <v>-8.9308848133876363E-7</v>
      </c>
      <c r="BR146" s="22">
        <f t="shared" si="161"/>
        <v>-2.1107913652192948E-6</v>
      </c>
      <c r="BS146" s="22">
        <f t="shared" si="161"/>
        <v>-4.9925926619531838E-6</v>
      </c>
      <c r="BT146" s="22">
        <f t="shared" si="161"/>
        <v>-1.1524886728616901E-5</v>
      </c>
      <c r="BU146" s="22">
        <f t="shared" si="161"/>
        <v>-2.5466737840855474E-5</v>
      </c>
      <c r="BV146" s="22">
        <f t="shared" si="161"/>
        <v>-5.083755977879702E-5</v>
      </c>
      <c r="BW146" s="22">
        <f t="shared" si="161"/>
        <v>-8.3538375513112222E-5</v>
      </c>
      <c r="BX146" s="22">
        <f t="shared" si="161"/>
        <v>-1.0045618378328295E-4</v>
      </c>
      <c r="BY146" s="22">
        <f t="shared" si="161"/>
        <v>-8.3545921939884733E-5</v>
      </c>
      <c r="BZ146" s="22">
        <f t="shared" si="161"/>
        <v>-5.0846701213854743E-5</v>
      </c>
      <c r="CA146" s="22">
        <f t="shared" si="161"/>
        <v>-2.5474174878716224E-5</v>
      </c>
      <c r="CB146" s="22">
        <f t="shared" si="161"/>
        <v>-1.1530433638977851E-5</v>
      </c>
      <c r="CC146" s="22">
        <f t="shared" si="161"/>
        <v>-4.999364393490409E-6</v>
      </c>
      <c r="CD146" s="22">
        <f t="shared" si="161"/>
        <v>-2.1224058865248976E-6</v>
      </c>
      <c r="CE146" s="22">
        <f t="shared" si="161"/>
        <v>-9.2021529962018843E-7</v>
      </c>
      <c r="CF146" s="22">
        <f t="shared" si="161"/>
        <v>0</v>
      </c>
      <c r="CG146" s="22">
        <f t="shared" si="161"/>
        <v>0</v>
      </c>
    </row>
    <row r="147" spans="1:85">
      <c r="A147" s="185">
        <v>12</v>
      </c>
      <c r="B147" s="22">
        <f t="shared" ref="B147:AG147" si="162">B61-B$6</f>
        <v>0</v>
      </c>
      <c r="C147" s="22">
        <f t="shared" si="162"/>
        <v>0</v>
      </c>
      <c r="D147" s="22">
        <f t="shared" si="162"/>
        <v>-3.1676130102511812E-8</v>
      </c>
      <c r="E147" s="22">
        <f t="shared" si="162"/>
        <v>3.0527012452847646E-8</v>
      </c>
      <c r="F147" s="22">
        <f t="shared" si="162"/>
        <v>-2.8818841413645675E-8</v>
      </c>
      <c r="G147" s="22">
        <f t="shared" si="162"/>
        <v>2.9476828731615925E-8</v>
      </c>
      <c r="H147" s="22">
        <f t="shared" si="162"/>
        <v>-2.7343630562706663E-8</v>
      </c>
      <c r="I147" s="22">
        <f t="shared" si="162"/>
        <v>3.1799414438468351E-8</v>
      </c>
      <c r="J147" s="22">
        <f t="shared" si="162"/>
        <v>-2.864997703415359E-8</v>
      </c>
      <c r="K147" s="22">
        <f t="shared" si="162"/>
        <v>4.0355789877033263E-8</v>
      </c>
      <c r="L147" s="22">
        <f t="shared" si="162"/>
        <v>-4.3568851643159396E-8</v>
      </c>
      <c r="M147" s="22">
        <f t="shared" si="162"/>
        <v>1.1434825633444973E-7</v>
      </c>
      <c r="N147" s="22">
        <f t="shared" si="162"/>
        <v>-8.9574130562307825E-8</v>
      </c>
      <c r="O147" s="22">
        <f t="shared" si="162"/>
        <v>-9.6561400574203432E-8</v>
      </c>
      <c r="P147" s="22">
        <f t="shared" si="162"/>
        <v>-2.9914402590009126E-8</v>
      </c>
      <c r="Q147" s="22">
        <f t="shared" si="162"/>
        <v>-1.8638181579171939E-8</v>
      </c>
      <c r="R147" s="22">
        <f t="shared" si="162"/>
        <v>-9.193976984595348E-9</v>
      </c>
      <c r="S147" s="22">
        <f t="shared" si="162"/>
        <v>1.1357043327880244E-9</v>
      </c>
      <c r="T147" s="22">
        <f t="shared" si="162"/>
        <v>-7.3115129390522338E-9</v>
      </c>
      <c r="U147" s="22">
        <f t="shared" si="162"/>
        <v>6.304545997333987E-9</v>
      </c>
      <c r="V147" s="22">
        <f t="shared" si="162"/>
        <v>-7.8822988738893045E-9</v>
      </c>
      <c r="W147" s="22">
        <f t="shared" si="162"/>
        <v>-1.5132284307713389E-11</v>
      </c>
      <c r="X147" s="22">
        <f t="shared" si="162"/>
        <v>-2.039555672720089E-11</v>
      </c>
      <c r="Y147" s="22">
        <f t="shared" si="162"/>
        <v>-1.0529124310399804E-10</v>
      </c>
      <c r="Z147" s="22">
        <f t="shared" si="162"/>
        <v>-3.34461768071887E-10</v>
      </c>
      <c r="AA147" s="22">
        <f t="shared" si="162"/>
        <v>-9.2045232877365087E-10</v>
      </c>
      <c r="AB147" s="22">
        <f t="shared" si="162"/>
        <v>-2.4850926137135943E-9</v>
      </c>
      <c r="AC147" s="22">
        <f t="shared" si="162"/>
        <v>-6.3954510906576917E-9</v>
      </c>
      <c r="AD147" s="22">
        <f t="shared" si="162"/>
        <v>-1.6131722648337043E-8</v>
      </c>
      <c r="AE147" s="22">
        <f t="shared" si="162"/>
        <v>-3.907327342480577E-8</v>
      </c>
      <c r="AF147" s="22">
        <f t="shared" si="162"/>
        <v>-8.9655094575395954E-8</v>
      </c>
      <c r="AG147" s="22">
        <f t="shared" si="162"/>
        <v>-1.8403289193209141E-7</v>
      </c>
      <c r="AH147" s="22">
        <f t="shared" ref="AH147:BM147" si="163">AH61-AH$6</f>
        <v>-3.096411239943169E-7</v>
      </c>
      <c r="AI147" s="22">
        <f t="shared" si="163"/>
        <v>-3.7949090961329112E-7</v>
      </c>
      <c r="AJ147" s="22">
        <f t="shared" si="163"/>
        <v>-3.2123047586514177E-7</v>
      </c>
      <c r="AK147" s="22">
        <f t="shared" si="163"/>
        <v>-1.9761527770740323E-7</v>
      </c>
      <c r="AL147" s="22">
        <f t="shared" si="163"/>
        <v>-9.934707394798998E-8</v>
      </c>
      <c r="AM147" s="22">
        <f t="shared" si="163"/>
        <v>-4.4279275554714718E-8</v>
      </c>
      <c r="AN147" s="22">
        <f t="shared" si="163"/>
        <v>-1.8541566042495771E-8</v>
      </c>
      <c r="AO147" s="22">
        <f t="shared" si="163"/>
        <v>-7.1645317910731773E-9</v>
      </c>
      <c r="AP147" s="22">
        <f t="shared" si="163"/>
        <v>-2.448492053849598E-9</v>
      </c>
      <c r="AQ147" s="22">
        <f t="shared" si="163"/>
        <v>-1.6854933923237639E-9</v>
      </c>
      <c r="AR147" s="22">
        <f t="shared" si="163"/>
        <v>9.9008911239997424E-6</v>
      </c>
      <c r="AS147" s="22">
        <f t="shared" si="163"/>
        <v>-1.011558132822382E-5</v>
      </c>
      <c r="AT147" s="22">
        <f t="shared" si="163"/>
        <v>1.0520209672798191E-5</v>
      </c>
      <c r="AU147" s="22">
        <f t="shared" si="163"/>
        <v>-1.1664059681749972E-5</v>
      </c>
      <c r="AV147" s="22">
        <f t="shared" si="163"/>
        <v>1.2622110748438776E-5</v>
      </c>
      <c r="AW147" s="22">
        <f t="shared" si="163"/>
        <v>-1.6234722442423309E-5</v>
      </c>
      <c r="AX147" s="22">
        <f t="shared" si="163"/>
        <v>1.6941620477245568E-5</v>
      </c>
      <c r="AY147" s="22">
        <f t="shared" si="163"/>
        <v>-3.0706171419146009E-5</v>
      </c>
      <c r="AZ147" s="22">
        <f t="shared" si="163"/>
        <v>2.4280991763289682E-5</v>
      </c>
      <c r="BA147" s="22">
        <f t="shared" si="163"/>
        <v>-9.6986454124197322E-5</v>
      </c>
      <c r="BB147" s="22">
        <f t="shared" si="163"/>
        <v>3.3344190524418532E-5</v>
      </c>
      <c r="BC147" s="22">
        <f t="shared" si="163"/>
        <v>-1.0264960028230987E-3</v>
      </c>
      <c r="BD147" s="22">
        <f t="shared" si="163"/>
        <v>2.6397641019743593E-3</v>
      </c>
      <c r="BE147" s="22">
        <f t="shared" si="163"/>
        <v>-1.0269463437899248E-3</v>
      </c>
      <c r="BF147" s="22">
        <f t="shared" si="163"/>
        <v>3.4110009787905435E-5</v>
      </c>
      <c r="BG147" s="22">
        <f t="shared" si="163"/>
        <v>-9.8214254054245122E-5</v>
      </c>
      <c r="BH147" s="22">
        <f t="shared" si="163"/>
        <v>2.5993394376924103E-5</v>
      </c>
      <c r="BI147" s="22">
        <f t="shared" si="163"/>
        <v>-3.3096629378095996E-5</v>
      </c>
      <c r="BJ147" s="22">
        <f t="shared" si="163"/>
        <v>2.0054218966680642E-5</v>
      </c>
      <c r="BK147" s="22">
        <f t="shared" si="163"/>
        <v>-2.0669338459187389E-5</v>
      </c>
      <c r="BL147" s="22">
        <f t="shared" si="163"/>
        <v>1.8073704917458885E-5</v>
      </c>
      <c r="BM147" s="22">
        <f t="shared" si="163"/>
        <v>0</v>
      </c>
      <c r="BN147" s="22">
        <f t="shared" ref="BN147:CG147" si="164">BN61-BN$6</f>
        <v>0</v>
      </c>
      <c r="BO147" s="22">
        <f t="shared" si="164"/>
        <v>-6.4540371503511949E-8</v>
      </c>
      <c r="BP147" s="22">
        <f t="shared" si="164"/>
        <v>-1.592205528997219E-7</v>
      </c>
      <c r="BQ147" s="22">
        <f t="shared" si="164"/>
        <v>-3.6969563077438173E-7</v>
      </c>
      <c r="BR147" s="22">
        <f t="shared" si="164"/>
        <v>-8.9245543724778885E-7</v>
      </c>
      <c r="BS147" s="22">
        <f t="shared" si="164"/>
        <v>-2.1108370758415866E-6</v>
      </c>
      <c r="BT147" s="22">
        <f t="shared" si="164"/>
        <v>-4.9930076826388094E-6</v>
      </c>
      <c r="BU147" s="22">
        <f t="shared" si="164"/>
        <v>-1.1525976117847745E-5</v>
      </c>
      <c r="BV147" s="22">
        <f t="shared" si="164"/>
        <v>-2.5468863058133743E-5</v>
      </c>
      <c r="BW147" s="22">
        <f t="shared" si="164"/>
        <v>-5.0840942134289238E-5</v>
      </c>
      <c r="BX147" s="22">
        <f t="shared" si="164"/>
        <v>-8.3542845858149495E-5</v>
      </c>
      <c r="BY147" s="22">
        <f t="shared" si="164"/>
        <v>-1.0045963671750775E-4</v>
      </c>
      <c r="BZ147" s="22">
        <f t="shared" si="164"/>
        <v>-8.3547964457791643E-5</v>
      </c>
      <c r="CA147" s="22">
        <f t="shared" si="164"/>
        <v>-5.084778738994051E-5</v>
      </c>
      <c r="CB147" s="22">
        <f t="shared" si="164"/>
        <v>-2.5477488336473476E-5</v>
      </c>
      <c r="CC147" s="22">
        <f t="shared" si="164"/>
        <v>-1.1538878564841091E-5</v>
      </c>
      <c r="CD147" s="22">
        <f t="shared" si="164"/>
        <v>-5.0215792798118593E-6</v>
      </c>
      <c r="CE147" s="22">
        <f t="shared" si="164"/>
        <v>-2.1754023116162457E-6</v>
      </c>
      <c r="CF147" s="22">
        <f t="shared" si="164"/>
        <v>0</v>
      </c>
      <c r="CG147" s="22">
        <f t="shared" si="164"/>
        <v>0</v>
      </c>
    </row>
    <row r="148" spans="1:85">
      <c r="A148" s="185">
        <v>13</v>
      </c>
      <c r="B148" s="22">
        <f t="shared" ref="B148:AG148" si="165">B62-B$6</f>
        <v>0</v>
      </c>
      <c r="C148" s="22">
        <f t="shared" si="165"/>
        <v>0</v>
      </c>
      <c r="D148" s="22">
        <f t="shared" si="165"/>
        <v>2.9057206653035562E-8</v>
      </c>
      <c r="E148" s="22">
        <f t="shared" si="165"/>
        <v>-2.7249266579014908E-8</v>
      </c>
      <c r="F148" s="22">
        <f t="shared" si="165"/>
        <v>2.6094570910629926E-8</v>
      </c>
      <c r="G148" s="22">
        <f t="shared" si="165"/>
        <v>-2.4476229480453602E-8</v>
      </c>
      <c r="H148" s="22">
        <f t="shared" si="165"/>
        <v>2.4507477531929338E-8</v>
      </c>
      <c r="I148" s="22">
        <f t="shared" si="165"/>
        <v>-2.2768385562324848E-8</v>
      </c>
      <c r="J148" s="22">
        <f t="shared" si="165"/>
        <v>2.4599110775111482E-8</v>
      </c>
      <c r="K148" s="22">
        <f t="shared" si="165"/>
        <v>-2.4037722783931895E-8</v>
      </c>
      <c r="L148" s="22">
        <f t="shared" si="165"/>
        <v>2.5561026036742689E-8</v>
      </c>
      <c r="M148" s="22">
        <f t="shared" si="165"/>
        <v>-4.0462565334510589E-8</v>
      </c>
      <c r="N148" s="22">
        <f t="shared" si="165"/>
        <v>5.9613541273080163E-8</v>
      </c>
      <c r="O148" s="22">
        <f t="shared" si="165"/>
        <v>-9.0466392840481442E-8</v>
      </c>
      <c r="P148" s="22">
        <f t="shared" si="165"/>
        <v>-4.1689386690621743E-8</v>
      </c>
      <c r="Q148" s="22">
        <f t="shared" si="165"/>
        <v>-3.385999094769829E-8</v>
      </c>
      <c r="R148" s="22">
        <f t="shared" si="165"/>
        <v>-3.8704757579503037E-9</v>
      </c>
      <c r="S148" s="22">
        <f t="shared" si="165"/>
        <v>-1.4422930563277102E-8</v>
      </c>
      <c r="T148" s="22">
        <f t="shared" si="165"/>
        <v>8.026353401666364E-9</v>
      </c>
      <c r="U148" s="22">
        <f t="shared" si="165"/>
        <v>-1.2112509627576679E-8</v>
      </c>
      <c r="V148" s="22">
        <f t="shared" si="165"/>
        <v>1.0189467093911747E-8</v>
      </c>
      <c r="W148" s="22">
        <f t="shared" si="165"/>
        <v>-3.916908315163177E-12</v>
      </c>
      <c r="X148" s="22">
        <f t="shared" si="165"/>
        <v>-1.1378389173927065E-11</v>
      </c>
      <c r="Y148" s="22">
        <f t="shared" si="165"/>
        <v>-4.6308568372082558E-11</v>
      </c>
      <c r="Z148" s="22">
        <f t="shared" si="165"/>
        <v>-1.393916501465586E-10</v>
      </c>
      <c r="AA148" s="22">
        <f t="shared" si="165"/>
        <v>-3.9776957164293239E-10</v>
      </c>
      <c r="AB148" s="22">
        <f t="shared" si="165"/>
        <v>-1.0502067317753533E-9</v>
      </c>
      <c r="AC148" s="22">
        <f t="shared" si="165"/>
        <v>-2.7404471109810794E-9</v>
      </c>
      <c r="AD148" s="22">
        <f t="shared" si="165"/>
        <v>-6.917144978194121E-9</v>
      </c>
      <c r="AE148" s="22">
        <f t="shared" si="165"/>
        <v>-1.711804523878445E-8</v>
      </c>
      <c r="AF148" s="22">
        <f t="shared" si="165"/>
        <v>-4.0921498841387214E-8</v>
      </c>
      <c r="AG148" s="22">
        <f t="shared" si="165"/>
        <v>-9.2505509952211927E-8</v>
      </c>
      <c r="AH148" s="22">
        <f t="shared" ref="AH148:BM148" si="166">AH62-AH$6</f>
        <v>-1.8768423979102376E-7</v>
      </c>
      <c r="AI148" s="22">
        <f t="shared" si="166"/>
        <v>-3.1122855859024699E-7</v>
      </c>
      <c r="AJ148" s="22">
        <f t="shared" si="166"/>
        <v>-3.7689508584788634E-7</v>
      </c>
      <c r="AK148" s="22">
        <f t="shared" si="166"/>
        <v>-3.1386199703563909E-7</v>
      </c>
      <c r="AL148" s="22">
        <f t="shared" si="166"/>
        <v>-1.9039192436461618E-7</v>
      </c>
      <c r="AM148" s="22">
        <f t="shared" si="166"/>
        <v>-9.3468713258817209E-8</v>
      </c>
      <c r="AN148" s="22">
        <f t="shared" si="166"/>
        <v>-4.0738073902032309E-8</v>
      </c>
      <c r="AO148" s="22">
        <f t="shared" si="166"/>
        <v>-1.6013695857449076E-8</v>
      </c>
      <c r="AP148" s="22">
        <f t="shared" si="166"/>
        <v>-5.3569081107156203E-9</v>
      </c>
      <c r="AQ148" s="22">
        <f t="shared" si="166"/>
        <v>-3.7222337954674178E-9</v>
      </c>
      <c r="AR148" s="22">
        <f t="shared" si="166"/>
        <v>-8.9436162313265315E-6</v>
      </c>
      <c r="AS148" s="22">
        <f t="shared" si="166"/>
        <v>9.0392462359291917E-6</v>
      </c>
      <c r="AT148" s="22">
        <f t="shared" si="166"/>
        <v>-9.4505194340287275E-6</v>
      </c>
      <c r="AU148" s="22">
        <f t="shared" si="166"/>
        <v>1.0022900478410966E-5</v>
      </c>
      <c r="AV148" s="22">
        <f t="shared" si="166"/>
        <v>-1.1294886882010062E-5</v>
      </c>
      <c r="AW148" s="22">
        <f t="shared" si="166"/>
        <v>1.2362667200967441E-5</v>
      </c>
      <c r="AX148" s="22">
        <f t="shared" si="166"/>
        <v>-1.6069651122624633E-5</v>
      </c>
      <c r="AY148" s="22">
        <f t="shared" si="166"/>
        <v>1.6862307690341815E-5</v>
      </c>
      <c r="AZ148" s="22">
        <f t="shared" si="166"/>
        <v>-3.0709731675913352E-5</v>
      </c>
      <c r="BA148" s="22">
        <f t="shared" si="166"/>
        <v>2.436500824019685E-5</v>
      </c>
      <c r="BB148" s="22">
        <f t="shared" si="166"/>
        <v>-9.7162087998200797E-5</v>
      </c>
      <c r="BC148" s="22">
        <f t="shared" si="166"/>
        <v>3.3607976248285423E-5</v>
      </c>
      <c r="BD148" s="22">
        <f t="shared" si="166"/>
        <v>-1.0269168347162047E-3</v>
      </c>
      <c r="BE148" s="22">
        <f t="shared" si="166"/>
        <v>2.6403421291411339E-3</v>
      </c>
      <c r="BF148" s="22">
        <f t="shared" si="166"/>
        <v>-1.0276219832246753E-3</v>
      </c>
      <c r="BG148" s="22">
        <f t="shared" si="166"/>
        <v>3.4972631314292032E-5</v>
      </c>
      <c r="BH148" s="22">
        <f t="shared" si="166"/>
        <v>-9.9384753235515054E-5</v>
      </c>
      <c r="BI148" s="22">
        <f t="shared" si="166"/>
        <v>2.7473785772350625E-5</v>
      </c>
      <c r="BJ148" s="22">
        <f t="shared" si="166"/>
        <v>-3.5309394444605569E-5</v>
      </c>
      <c r="BK148" s="22">
        <f t="shared" si="166"/>
        <v>2.2653173000187155E-5</v>
      </c>
      <c r="BL148" s="22">
        <f t="shared" si="166"/>
        <v>-2.5610034127126388E-5</v>
      </c>
      <c r="BM148" s="22">
        <f t="shared" si="166"/>
        <v>0</v>
      </c>
      <c r="BN148" s="22">
        <f t="shared" ref="BN148:CG148" si="167">BN62-BN$6</f>
        <v>0</v>
      </c>
      <c r="BO148" s="22">
        <f t="shared" si="167"/>
        <v>-3.0284017083372914E-8</v>
      </c>
      <c r="BP148" s="22">
        <f t="shared" si="167"/>
        <v>-6.3032124593549157E-8</v>
      </c>
      <c r="BQ148" s="22">
        <f t="shared" si="167"/>
        <v>-1.5847987165792795E-7</v>
      </c>
      <c r="BR148" s="22">
        <f t="shared" si="167"/>
        <v>-3.6952828283674437E-7</v>
      </c>
      <c r="BS148" s="22">
        <f t="shared" si="167"/>
        <v>-8.924165529026822E-7</v>
      </c>
      <c r="BT148" s="22">
        <f t="shared" si="167"/>
        <v>-2.1110586091957388E-6</v>
      </c>
      <c r="BU148" s="22">
        <f t="shared" si="167"/>
        <v>-4.9934952812113879E-6</v>
      </c>
      <c r="BV148" s="22">
        <f t="shared" si="167"/>
        <v>-1.1526971569075471E-5</v>
      </c>
      <c r="BW148" s="22">
        <f t="shared" si="167"/>
        <v>-2.5470722325649836E-5</v>
      </c>
      <c r="BX148" s="22">
        <f t="shared" si="167"/>
        <v>-5.0843833177503255E-5</v>
      </c>
      <c r="BY148" s="22">
        <f t="shared" si="167"/>
        <v>-8.3546372605413987E-5</v>
      </c>
      <c r="BZ148" s="22">
        <f t="shared" si="167"/>
        <v>-1.0046279958810738E-4</v>
      </c>
      <c r="CA148" s="22">
        <f t="shared" si="167"/>
        <v>-8.3551425975871439E-5</v>
      </c>
      <c r="CB148" s="22">
        <f t="shared" si="167"/>
        <v>-5.0855551773455905E-5</v>
      </c>
      <c r="CC148" s="22">
        <f t="shared" si="167"/>
        <v>-2.5498596998389962E-5</v>
      </c>
      <c r="CD148" s="22">
        <f t="shared" si="167"/>
        <v>-1.1591180471163949E-5</v>
      </c>
      <c r="CE148" s="22">
        <f t="shared" si="167"/>
        <v>-5.1495797220934893E-6</v>
      </c>
      <c r="CF148" s="22">
        <f t="shared" si="167"/>
        <v>0</v>
      </c>
      <c r="CG148" s="22">
        <f t="shared" si="167"/>
        <v>0</v>
      </c>
    </row>
    <row r="149" spans="1:85">
      <c r="A149" s="185">
        <v>14</v>
      </c>
      <c r="B149" s="22">
        <f t="shared" ref="B149:AG149" si="168">B63-B$6</f>
        <v>0</v>
      </c>
      <c r="C149" s="22">
        <f t="shared" si="168"/>
        <v>0</v>
      </c>
      <c r="D149" s="22">
        <f t="shared" si="168"/>
        <v>-2.6511433904022119E-8</v>
      </c>
      <c r="E149" s="22">
        <f t="shared" si="168"/>
        <v>2.4775339273448249E-8</v>
      </c>
      <c r="F149" s="22">
        <f t="shared" si="168"/>
        <v>-2.302859921127089E-8</v>
      </c>
      <c r="G149" s="22">
        <f t="shared" si="168"/>
        <v>2.1722646355558519E-8</v>
      </c>
      <c r="H149" s="22">
        <f t="shared" si="168"/>
        <v>-2.0104106068932699E-8</v>
      </c>
      <c r="I149" s="22">
        <f t="shared" si="168"/>
        <v>1.9379018844508885E-8</v>
      </c>
      <c r="J149" s="22">
        <f t="shared" si="168"/>
        <v>-1.8008856920617684E-8</v>
      </c>
      <c r="K149" s="22">
        <f t="shared" si="168"/>
        <v>1.7052853490950656E-8</v>
      </c>
      <c r="L149" s="22">
        <f t="shared" si="168"/>
        <v>-1.9168572078946528E-8</v>
      </c>
      <c r="M149" s="22">
        <f t="shared" si="168"/>
        <v>1.0282577284674579E-8</v>
      </c>
      <c r="N149" s="22">
        <f t="shared" si="168"/>
        <v>-3.7039051551961521E-8</v>
      </c>
      <c r="O149" s="22">
        <f t="shared" si="168"/>
        <v>4.5663138921501703E-9</v>
      </c>
      <c r="P149" s="22">
        <f t="shared" si="168"/>
        <v>-9.0745098260631768E-8</v>
      </c>
      <c r="Q149" s="22">
        <f t="shared" si="168"/>
        <v>1.1215386309421674E-8</v>
      </c>
      <c r="R149" s="22">
        <f t="shared" si="168"/>
        <v>-3.7617626805555921E-8</v>
      </c>
      <c r="S149" s="22">
        <f t="shared" si="168"/>
        <v>9.2899168445980572E-9</v>
      </c>
      <c r="T149" s="22">
        <f t="shared" si="168"/>
        <v>-1.9488594193848896E-8</v>
      </c>
      <c r="U149" s="22">
        <f t="shared" si="168"/>
        <v>1.3528795142413673E-8</v>
      </c>
      <c r="V149" s="22">
        <f t="shared" si="168"/>
        <v>-1.7118967028831409E-8</v>
      </c>
      <c r="W149" s="22">
        <f t="shared" si="168"/>
        <v>-4.6851908745877691E-12</v>
      </c>
      <c r="X149" s="22">
        <f t="shared" si="168"/>
        <v>-3.0557540174711451E-12</v>
      </c>
      <c r="Y149" s="22">
        <f t="shared" si="168"/>
        <v>-1.9565677086513084E-11</v>
      </c>
      <c r="Z149" s="22">
        <f t="shared" si="168"/>
        <v>-6.3695429540491045E-11</v>
      </c>
      <c r="AA149" s="22">
        <f t="shared" si="168"/>
        <v>-1.6745905627499116E-10</v>
      </c>
      <c r="AB149" s="22">
        <f t="shared" si="168"/>
        <v>-4.6072776096527663E-10</v>
      </c>
      <c r="AC149" s="22">
        <f t="shared" si="168"/>
        <v>-1.1737244723471413E-9</v>
      </c>
      <c r="AD149" s="22">
        <f t="shared" si="168"/>
        <v>-3.00436045384613E-9</v>
      </c>
      <c r="AE149" s="22">
        <f t="shared" si="168"/>
        <v>-7.4383124451888542E-9</v>
      </c>
      <c r="AF149" s="22">
        <f t="shared" si="168"/>
        <v>-1.8168767498495391E-8</v>
      </c>
      <c r="AG149" s="22">
        <f t="shared" si="168"/>
        <v>-4.2795371514872024E-8</v>
      </c>
      <c r="AH149" s="22">
        <f t="shared" ref="AH149:BM149" si="169">AH63-AH$6</f>
        <v>-9.5638394696110019E-8</v>
      </c>
      <c r="AI149" s="22">
        <f t="shared" si="169"/>
        <v>-1.9126694735528949E-7</v>
      </c>
      <c r="AJ149" s="22">
        <f t="shared" si="169"/>
        <v>-3.1337619073450045E-7</v>
      </c>
      <c r="AK149" s="22">
        <f t="shared" si="169"/>
        <v>-3.7319351804915636E-7</v>
      </c>
      <c r="AL149" s="22">
        <f t="shared" si="169"/>
        <v>-3.0625954886582368E-7</v>
      </c>
      <c r="AM149" s="22">
        <f t="shared" si="169"/>
        <v>-1.8123497496936873E-7</v>
      </c>
      <c r="AN149" s="22">
        <f t="shared" si="169"/>
        <v>-8.6929428764762743E-8</v>
      </c>
      <c r="AO149" s="22">
        <f t="shared" si="169"/>
        <v>-3.5459328667581155E-8</v>
      </c>
      <c r="AP149" s="22">
        <f t="shared" si="169"/>
        <v>-1.1898818158502305E-8</v>
      </c>
      <c r="AQ149" s="22">
        <f t="shared" si="169"/>
        <v>-8.2633824136815032E-9</v>
      </c>
      <c r="AR149" s="22">
        <f t="shared" si="169"/>
        <v>8.1773368807603514E-6</v>
      </c>
      <c r="AS149" s="22">
        <f t="shared" si="169"/>
        <v>-8.2774823839689465E-6</v>
      </c>
      <c r="AT149" s="22">
        <f t="shared" si="169"/>
        <v>8.5416989209408556E-6</v>
      </c>
      <c r="AU149" s="22">
        <f t="shared" si="169"/>
        <v>-9.0810328058800048E-6</v>
      </c>
      <c r="AV149" s="22">
        <f t="shared" si="169"/>
        <v>9.7631282168979409E-6</v>
      </c>
      <c r="AW149" s="22">
        <f t="shared" si="169"/>
        <v>-1.1129224358012366E-5</v>
      </c>
      <c r="AX149" s="22">
        <f t="shared" si="169"/>
        <v>1.2282883022619618E-5</v>
      </c>
      <c r="AY149" s="22">
        <f t="shared" si="169"/>
        <v>-1.6071711600023883E-5</v>
      </c>
      <c r="AZ149" s="22">
        <f t="shared" si="169"/>
        <v>1.6945773787679779E-5</v>
      </c>
      <c r="BA149" s="22">
        <f t="shared" si="169"/>
        <v>-3.0880218136209314E-5</v>
      </c>
      <c r="BB149" s="22">
        <f t="shared" si="169"/>
        <v>2.4628502473931423E-5</v>
      </c>
      <c r="BC149" s="22">
        <f t="shared" si="169"/>
        <v>-9.7539793562121874E-5</v>
      </c>
      <c r="BD149" s="22">
        <f t="shared" si="169"/>
        <v>3.4108891877442897E-5</v>
      </c>
      <c r="BE149" s="22">
        <f t="shared" si="169"/>
        <v>-1.0276132434807461E-3</v>
      </c>
      <c r="BF149" s="22">
        <f t="shared" si="169"/>
        <v>2.641228346832265E-3</v>
      </c>
      <c r="BG149" s="22">
        <f t="shared" si="169"/>
        <v>-1.0287840845843879E-3</v>
      </c>
      <c r="BH149" s="22">
        <f t="shared" si="169"/>
        <v>3.6453147737253385E-5</v>
      </c>
      <c r="BI149" s="22">
        <f t="shared" si="169"/>
        <v>-1.0159507158820062E-4</v>
      </c>
      <c r="BJ149" s="22">
        <f t="shared" si="169"/>
        <v>3.0072323118698989E-5</v>
      </c>
      <c r="BK149" s="22">
        <f t="shared" si="169"/>
        <v>-4.0249228529314728E-5</v>
      </c>
      <c r="BL149" s="22">
        <f t="shared" si="169"/>
        <v>2.7232063466872609E-5</v>
      </c>
      <c r="BM149" s="22">
        <f t="shared" si="169"/>
        <v>0</v>
      </c>
      <c r="BN149" s="22">
        <f t="shared" ref="BN149:CG149" si="170">BN63-BN$6</f>
        <v>0</v>
      </c>
      <c r="BO149" s="22">
        <f t="shared" si="170"/>
        <v>-9.6353559082712164E-9</v>
      </c>
      <c r="BP149" s="22">
        <f t="shared" si="170"/>
        <v>-2.9523001913620956E-8</v>
      </c>
      <c r="BQ149" s="22">
        <f t="shared" si="170"/>
        <v>-6.2819157024420372E-8</v>
      </c>
      <c r="BR149" s="22">
        <f t="shared" si="170"/>
        <v>-1.5835011747760359E-7</v>
      </c>
      <c r="BS149" s="22">
        <f t="shared" si="170"/>
        <v>-3.6955470457372955E-7</v>
      </c>
      <c r="BT149" s="22">
        <f t="shared" si="170"/>
        <v>-8.9252143295465034E-7</v>
      </c>
      <c r="BU149" s="22">
        <f t="shared" si="170"/>
        <v>-2.1112907143960747E-6</v>
      </c>
      <c r="BV149" s="22">
        <f t="shared" si="170"/>
        <v>-4.9940788215370438E-6</v>
      </c>
      <c r="BW149" s="22">
        <f t="shared" si="170"/>
        <v>-1.1527981606485577E-5</v>
      </c>
      <c r="BX149" s="22">
        <f t="shared" si="170"/>
        <v>-2.54728540966412E-5</v>
      </c>
      <c r="BY149" s="22">
        <f t="shared" si="170"/>
        <v>-5.0847084223469476E-5</v>
      </c>
      <c r="BZ149" s="22">
        <f t="shared" si="170"/>
        <v>-8.355188387363799E-5</v>
      </c>
      <c r="CA149" s="22">
        <f t="shared" si="170"/>
        <v>-1.0047136382847439E-4</v>
      </c>
      <c r="CB149" s="22">
        <f t="shared" si="170"/>
        <v>-8.3571892890323531E-5</v>
      </c>
      <c r="CC149" s="22">
        <f t="shared" si="170"/>
        <v>-5.0905849972500221E-5</v>
      </c>
      <c r="CD149" s="22">
        <f t="shared" si="170"/>
        <v>-2.5625162473882519E-5</v>
      </c>
      <c r="CE149" s="22">
        <f t="shared" si="170"/>
        <v>-1.1895661796400508E-5</v>
      </c>
      <c r="CF149" s="22">
        <f t="shared" si="170"/>
        <v>0</v>
      </c>
      <c r="CG149" s="22">
        <f t="shared" si="170"/>
        <v>0</v>
      </c>
    </row>
    <row r="150" spans="1:85">
      <c r="A150" s="185">
        <v>15</v>
      </c>
      <c r="B150" s="22">
        <f t="shared" ref="B150:AG150" si="171">B64-B$6</f>
        <v>0</v>
      </c>
      <c r="C150" s="22">
        <f t="shared" si="171"/>
        <v>0</v>
      </c>
      <c r="D150" s="22">
        <f t="shared" si="171"/>
        <v>2.4288670663350154E-8</v>
      </c>
      <c r="E150" s="22">
        <f t="shared" si="171"/>
        <v>-2.2407426379405149E-8</v>
      </c>
      <c r="F150" s="22">
        <f t="shared" si="171"/>
        <v>2.0650000310708165E-8</v>
      </c>
      <c r="G150" s="22">
        <f t="shared" si="171"/>
        <v>-1.8870918747522356E-8</v>
      </c>
      <c r="H150" s="22">
        <f t="shared" si="171"/>
        <v>1.7328085357418203E-8</v>
      </c>
      <c r="I150" s="22">
        <f t="shared" si="171"/>
        <v>-1.5649599411485574E-8</v>
      </c>
      <c r="J150" s="22">
        <f t="shared" si="171"/>
        <v>1.4089039333489733E-8</v>
      </c>
      <c r="K150" s="22">
        <f t="shared" si="171"/>
        <v>-1.3075579587279665E-8</v>
      </c>
      <c r="L150" s="22">
        <f t="shared" si="171"/>
        <v>9.2739759357878085E-9</v>
      </c>
      <c r="M150" s="22">
        <f t="shared" si="171"/>
        <v>-1.4103715943143688E-8</v>
      </c>
      <c r="N150" s="22">
        <f t="shared" si="171"/>
        <v>-5.0456437400582245E-9</v>
      </c>
      <c r="O150" s="22">
        <f t="shared" si="171"/>
        <v>-3.3385281911347991E-8</v>
      </c>
      <c r="P150" s="22">
        <f t="shared" si="171"/>
        <v>-4.828685658393752E-8</v>
      </c>
      <c r="Q150" s="22">
        <f t="shared" si="171"/>
        <v>-9.0457255612379277E-8</v>
      </c>
      <c r="R150" s="22">
        <f t="shared" si="171"/>
        <v>5.7928148595315026E-8</v>
      </c>
      <c r="S150" s="22">
        <f t="shared" si="171"/>
        <v>-4.1219005796113494E-8</v>
      </c>
      <c r="T150" s="22">
        <f t="shared" si="171"/>
        <v>1.8976698643344514E-8</v>
      </c>
      <c r="U150" s="22">
        <f t="shared" si="171"/>
        <v>-2.4699614015441019E-8</v>
      </c>
      <c r="V150" s="22">
        <f t="shared" si="171"/>
        <v>1.7459019100497005E-8</v>
      </c>
      <c r="W150" s="22">
        <f t="shared" si="171"/>
        <v>3.1605896014513107E-13</v>
      </c>
      <c r="X150" s="22">
        <f t="shared" si="171"/>
        <v>-3.573031600407825E-12</v>
      </c>
      <c r="Y150" s="22">
        <f t="shared" si="171"/>
        <v>-9.6179992609128791E-12</v>
      </c>
      <c r="Z150" s="22">
        <f t="shared" si="171"/>
        <v>-2.537101929522297E-11</v>
      </c>
      <c r="AA150" s="22">
        <f t="shared" si="171"/>
        <v>-7.8069423660649152E-11</v>
      </c>
      <c r="AB150" s="22">
        <f t="shared" si="171"/>
        <v>-1.9524011974727767E-10</v>
      </c>
      <c r="AC150" s="22">
        <f t="shared" si="171"/>
        <v>-5.2077272454499699E-10</v>
      </c>
      <c r="AD150" s="22">
        <f t="shared" si="171"/>
        <v>-1.2998620991282864E-9</v>
      </c>
      <c r="AE150" s="22">
        <f t="shared" si="171"/>
        <v>-3.2662986999274316E-9</v>
      </c>
      <c r="AF150" s="22">
        <f t="shared" si="171"/>
        <v>-7.981923884902027E-9</v>
      </c>
      <c r="AG150" s="22">
        <f t="shared" si="171"/>
        <v>-1.922004372615005E-8</v>
      </c>
      <c r="AH150" s="22">
        <f t="shared" ref="AH150:BM150" si="172">AH64-AH$6</f>
        <v>-4.4772297975627971E-8</v>
      </c>
      <c r="AI150" s="22">
        <f t="shared" si="172"/>
        <v>-9.8685711848732041E-8</v>
      </c>
      <c r="AJ150" s="22">
        <f t="shared" si="172"/>
        <v>-1.9509760545993184E-7</v>
      </c>
      <c r="AK150" s="22">
        <f t="shared" si="172"/>
        <v>-3.1448183596327507E-7</v>
      </c>
      <c r="AL150" s="22">
        <f t="shared" si="172"/>
        <v>-3.6911754605427099E-7</v>
      </c>
      <c r="AM150" s="22">
        <f t="shared" si="172"/>
        <v>-2.9547701180033105E-7</v>
      </c>
      <c r="AN150" s="22">
        <f t="shared" si="172"/>
        <v>-1.7082552264112999E-7</v>
      </c>
      <c r="AO150" s="22">
        <f t="shared" si="172"/>
        <v>-7.66115227355252E-8</v>
      </c>
      <c r="AP150" s="22">
        <f t="shared" si="172"/>
        <v>-2.6463332170139329E-8</v>
      </c>
      <c r="AQ150" s="22">
        <f t="shared" si="172"/>
        <v>-1.8648075239122619E-8</v>
      </c>
      <c r="AR150" s="22">
        <f t="shared" si="172"/>
        <v>-7.6111065890867717E-6</v>
      </c>
      <c r="AS150" s="22">
        <f t="shared" si="172"/>
        <v>7.6788220208337073E-6</v>
      </c>
      <c r="AT150" s="22">
        <f t="shared" si="172"/>
        <v>-7.9077915865705306E-6</v>
      </c>
      <c r="AU150" s="22">
        <f t="shared" si="172"/>
        <v>8.2817064746141686E-6</v>
      </c>
      <c r="AV150" s="22">
        <f t="shared" si="172"/>
        <v>-8.9150842776122244E-6</v>
      </c>
      <c r="AW150" s="22">
        <f t="shared" si="172"/>
        <v>9.6830510650431482E-6</v>
      </c>
      <c r="AX150" s="22">
        <f t="shared" si="172"/>
        <v>-1.1130752794152122E-5</v>
      </c>
      <c r="AY150" s="22">
        <f t="shared" si="172"/>
        <v>1.2365950656057558E-5</v>
      </c>
      <c r="AZ150" s="22">
        <f t="shared" si="172"/>
        <v>-1.6240921834638002E-5</v>
      </c>
      <c r="BA150" s="22">
        <f t="shared" si="172"/>
        <v>1.7208875000052078E-5</v>
      </c>
      <c r="BB150" s="22">
        <f t="shared" si="172"/>
        <v>-3.1253981267160382E-5</v>
      </c>
      <c r="BC150" s="22">
        <f t="shared" si="172"/>
        <v>2.5129387060482003E-5</v>
      </c>
      <c r="BD150" s="22">
        <f t="shared" si="172"/>
        <v>-9.8211638003824548E-5</v>
      </c>
      <c r="BE150" s="22">
        <f t="shared" si="172"/>
        <v>3.4972706126348084E-5</v>
      </c>
      <c r="BF150" s="22">
        <f t="shared" si="172"/>
        <v>-1.0287953271211679E-3</v>
      </c>
      <c r="BG150" s="22">
        <f t="shared" si="172"/>
        <v>2.6426799091705849E-3</v>
      </c>
      <c r="BH150" s="22">
        <f t="shared" si="172"/>
        <v>-1.0309698730475354E-3</v>
      </c>
      <c r="BI150" s="22">
        <f t="shared" si="172"/>
        <v>3.9051472315850021E-5</v>
      </c>
      <c r="BJ150" s="22">
        <f t="shared" si="172"/>
        <v>-1.0653192056366183E-4</v>
      </c>
      <c r="BK150" s="22">
        <f t="shared" si="172"/>
        <v>3.4650534122845211E-5</v>
      </c>
      <c r="BL150" s="22">
        <f t="shared" si="172"/>
        <v>-5.4887406204628722E-5</v>
      </c>
      <c r="BM150" s="22">
        <f t="shared" si="172"/>
        <v>0</v>
      </c>
      <c r="BN150" s="22">
        <f t="shared" ref="BN150:CG150" si="173">BN64-BN$6</f>
        <v>0</v>
      </c>
      <c r="BO150" s="22">
        <f t="shared" si="173"/>
        <v>-6.8218853111454428E-9</v>
      </c>
      <c r="BP150" s="22">
        <f t="shared" si="173"/>
        <v>-9.4136132035360945E-9</v>
      </c>
      <c r="BQ150" s="22">
        <f t="shared" si="173"/>
        <v>-2.9373827426227101E-8</v>
      </c>
      <c r="BR150" s="22">
        <f t="shared" si="173"/>
        <v>-6.2806866557870065E-8</v>
      </c>
      <c r="BS150" s="22">
        <f t="shared" si="173"/>
        <v>-1.5837142416214724E-7</v>
      </c>
      <c r="BT150" s="22">
        <f t="shared" si="173"/>
        <v>-3.6962135117524124E-7</v>
      </c>
      <c r="BU150" s="22">
        <f t="shared" si="173"/>
        <v>-8.927666679083675E-7</v>
      </c>
      <c r="BV150" s="22">
        <f t="shared" si="173"/>
        <v>-2.1117004305571445E-6</v>
      </c>
      <c r="BW150" s="22">
        <f t="shared" si="173"/>
        <v>-4.9951965888469931E-6</v>
      </c>
      <c r="BX150" s="22">
        <f t="shared" si="173"/>
        <v>-1.1530139840627991E-5</v>
      </c>
      <c r="BY150" s="22">
        <f t="shared" si="173"/>
        <v>-2.5477821402482741E-5</v>
      </c>
      <c r="BZ150" s="22">
        <f t="shared" si="173"/>
        <v>-5.0857209050638418E-5</v>
      </c>
      <c r="CA150" s="22">
        <f t="shared" si="173"/>
        <v>-8.3574156853835079E-5</v>
      </c>
      <c r="CB150" s="22">
        <f t="shared" si="173"/>
        <v>-1.005221906998509E-4</v>
      </c>
      <c r="CC150" s="22">
        <f t="shared" si="173"/>
        <v>-8.3695853417270301E-5</v>
      </c>
      <c r="CD150" s="22">
        <f t="shared" si="173"/>
        <v>-5.1207826037953824E-5</v>
      </c>
      <c r="CE150" s="22">
        <f t="shared" si="173"/>
        <v>-2.635425641452305E-5</v>
      </c>
      <c r="CF150" s="22">
        <f t="shared" si="173"/>
        <v>0</v>
      </c>
      <c r="CG150" s="22">
        <f t="shared" si="173"/>
        <v>0</v>
      </c>
    </row>
    <row r="151" spans="1:85">
      <c r="A151" s="185">
        <v>16</v>
      </c>
      <c r="B151" s="22">
        <f t="shared" ref="B151:AG151" si="174">B65-B$6</f>
        <v>0</v>
      </c>
      <c r="C151" s="22">
        <f t="shared" si="174"/>
        <v>0</v>
      </c>
      <c r="D151" s="22">
        <f t="shared" si="174"/>
        <v>-2.2244351758063174E-8</v>
      </c>
      <c r="E151" s="22">
        <f t="shared" si="174"/>
        <v>2.0344511547893773E-8</v>
      </c>
      <c r="F151" s="22">
        <f t="shared" si="174"/>
        <v>-1.8438992974544117E-8</v>
      </c>
      <c r="G151" s="22">
        <f t="shared" si="174"/>
        <v>1.6593011569175788E-8</v>
      </c>
      <c r="H151" s="22">
        <f t="shared" si="174"/>
        <v>-1.4727967236208224E-8</v>
      </c>
      <c r="I151" s="22">
        <f t="shared" si="174"/>
        <v>1.2890491007957702E-8</v>
      </c>
      <c r="J151" s="22">
        <f t="shared" si="174"/>
        <v>-1.1114582647617194E-8</v>
      </c>
      <c r="K151" s="22">
        <f t="shared" si="174"/>
        <v>8.6852198077800392E-9</v>
      </c>
      <c r="L151" s="22">
        <f t="shared" si="174"/>
        <v>-8.0237386096622295E-9</v>
      </c>
      <c r="M151" s="22">
        <f t="shared" si="174"/>
        <v>1.442957373624934E-9</v>
      </c>
      <c r="N151" s="22">
        <f t="shared" si="174"/>
        <v>-8.9558361460341231E-9</v>
      </c>
      <c r="O151" s="22">
        <f t="shared" si="174"/>
        <v>-1.9779056128137079E-8</v>
      </c>
      <c r="P151" s="22">
        <f t="shared" si="174"/>
        <v>-2.9683121194931905E-8</v>
      </c>
      <c r="Q151" s="22">
        <f t="shared" si="174"/>
        <v>-9.4883136767145412E-8</v>
      </c>
      <c r="R151" s="22">
        <f t="shared" si="174"/>
        <v>-8.9869631734891114E-8</v>
      </c>
      <c r="S151" s="22">
        <f t="shared" si="174"/>
        <v>9.1055420068641358E-8</v>
      </c>
      <c r="T151" s="22">
        <f t="shared" si="174"/>
        <v>-4.514162462551351E-8</v>
      </c>
      <c r="U151" s="22">
        <f t="shared" si="174"/>
        <v>2.2875462311810145E-8</v>
      </c>
      <c r="V151" s="22">
        <f t="shared" si="174"/>
        <v>-3.2161381170602466E-8</v>
      </c>
      <c r="W151" s="22">
        <f t="shared" si="174"/>
        <v>-2.1688961458527119E-12</v>
      </c>
      <c r="X151" s="22">
        <f t="shared" si="174"/>
        <v>8.0209747670796291E-14</v>
      </c>
      <c r="Y151" s="22">
        <f t="shared" si="174"/>
        <v>-3.4417380927461252E-12</v>
      </c>
      <c r="Z151" s="22">
        <f t="shared" si="174"/>
        <v>-1.4145534504430782E-11</v>
      </c>
      <c r="AA151" s="22">
        <f t="shared" si="174"/>
        <v>-3.0298380632469337E-11</v>
      </c>
      <c r="AB151" s="22">
        <f t="shared" si="174"/>
        <v>-9.2241920104281787E-11</v>
      </c>
      <c r="AC151" s="22">
        <f t="shared" si="174"/>
        <v>-2.2153888828980973E-10</v>
      </c>
      <c r="AD151" s="22">
        <f t="shared" si="174"/>
        <v>-5.8151307856379325E-10</v>
      </c>
      <c r="AE151" s="22">
        <f t="shared" si="174"/>
        <v>-1.4236408424237028E-9</v>
      </c>
      <c r="AF151" s="22">
        <f t="shared" si="174"/>
        <v>-3.5346734271984629E-9</v>
      </c>
      <c r="AG151" s="22">
        <f t="shared" si="174"/>
        <v>-8.5176242743975771E-9</v>
      </c>
      <c r="AH151" s="22">
        <f t="shared" ref="AH151:BM151" si="175">AH65-AH$6</f>
        <v>-2.0297609569014869E-8</v>
      </c>
      <c r="AI151" s="22">
        <f t="shared" si="175"/>
        <v>-4.6667030161843386E-8</v>
      </c>
      <c r="AJ151" s="22">
        <f t="shared" si="175"/>
        <v>-1.0176602690778324E-7</v>
      </c>
      <c r="AK151" s="22">
        <f t="shared" si="175"/>
        <v>-1.9812848994104446E-7</v>
      </c>
      <c r="AL151" s="22">
        <f t="shared" si="175"/>
        <v>-3.1507612141128304E-7</v>
      </c>
      <c r="AM151" s="22">
        <f t="shared" si="175"/>
        <v>-3.6114673386237338E-7</v>
      </c>
      <c r="AN151" s="22">
        <f t="shared" si="175"/>
        <v>-2.8285932256838146E-7</v>
      </c>
      <c r="AO151" s="22">
        <f t="shared" si="175"/>
        <v>-1.5323743235868236E-7</v>
      </c>
      <c r="AP151" s="22">
        <f t="shared" si="175"/>
        <v>-5.8122274139610125E-8</v>
      </c>
      <c r="AQ151" s="22">
        <f t="shared" si="175"/>
        <v>-4.2134464569582714E-8</v>
      </c>
      <c r="AR151" s="22">
        <f t="shared" si="175"/>
        <v>7.1800828143379193E-6</v>
      </c>
      <c r="AS151" s="22">
        <f t="shared" si="175"/>
        <v>-7.2405207718588554E-6</v>
      </c>
      <c r="AT151" s="22">
        <f t="shared" si="175"/>
        <v>7.4186599870044567E-6</v>
      </c>
      <c r="AU151" s="22">
        <f t="shared" si="175"/>
        <v>-7.7416571498005548E-6</v>
      </c>
      <c r="AV151" s="22">
        <f t="shared" si="175"/>
        <v>8.2014351270986268E-6</v>
      </c>
      <c r="AW151" s="22">
        <f t="shared" si="175"/>
        <v>-8.9163574065749699E-6</v>
      </c>
      <c r="AX151" s="22">
        <f t="shared" si="175"/>
        <v>9.7658627028141803E-6</v>
      </c>
      <c r="AY151" s="22">
        <f t="shared" si="175"/>
        <v>-1.1299500927227588E-5</v>
      </c>
      <c r="AZ151" s="22">
        <f t="shared" si="175"/>
        <v>1.2628735729183594E-5</v>
      </c>
      <c r="BA151" s="22">
        <f t="shared" si="175"/>
        <v>-1.6613661053807117E-5</v>
      </c>
      <c r="BB151" s="22">
        <f t="shared" si="175"/>
        <v>1.7709535875288258E-5</v>
      </c>
      <c r="BC151" s="22">
        <f t="shared" si="175"/>
        <v>-3.192316763337822E-5</v>
      </c>
      <c r="BD151" s="22">
        <f t="shared" si="175"/>
        <v>2.5993436450600541E-5</v>
      </c>
      <c r="BE151" s="22">
        <f t="shared" si="175"/>
        <v>-9.9387814153068668E-5</v>
      </c>
      <c r="BF151" s="22">
        <f t="shared" si="175"/>
        <v>3.6454406712977851E-5</v>
      </c>
      <c r="BG151" s="22">
        <f t="shared" si="175"/>
        <v>-1.0309987463341054E-3</v>
      </c>
      <c r="BH151" s="22">
        <f t="shared" si="175"/>
        <v>2.6452030545033034E-3</v>
      </c>
      <c r="BI151" s="22">
        <f t="shared" si="175"/>
        <v>-1.0358703620757016E-3</v>
      </c>
      <c r="BJ151" s="22">
        <f t="shared" si="175"/>
        <v>4.3629067715143048E-5</v>
      </c>
      <c r="BK151" s="22">
        <f t="shared" si="175"/>
        <v>-1.2116727301802568E-4</v>
      </c>
      <c r="BL151" s="22">
        <f t="shared" si="175"/>
        <v>4.2068070209329254E-5</v>
      </c>
      <c r="BM151" s="22">
        <f t="shared" si="175"/>
        <v>0</v>
      </c>
      <c r="BN151" s="22">
        <f t="shared" ref="BN151:CG151" si="176">BN65-BN$6</f>
        <v>0</v>
      </c>
      <c r="BO151" s="22">
        <f t="shared" si="176"/>
        <v>-2.2563011566788049E-10</v>
      </c>
      <c r="BP151" s="22">
        <f t="shared" si="176"/>
        <v>-6.6691010937588321E-9</v>
      </c>
      <c r="BQ151" s="22">
        <f t="shared" si="176"/>
        <v>-9.3930576084821899E-9</v>
      </c>
      <c r="BR151" s="22">
        <f t="shared" si="176"/>
        <v>-2.9378588645537284E-8</v>
      </c>
      <c r="BS151" s="22">
        <f t="shared" si="176"/>
        <v>-6.2837815238875693E-8</v>
      </c>
      <c r="BT151" s="22">
        <f t="shared" si="176"/>
        <v>-1.5854541000034265E-7</v>
      </c>
      <c r="BU151" s="22">
        <f t="shared" si="176"/>
        <v>-3.6988407899577839E-7</v>
      </c>
      <c r="BV151" s="22">
        <f t="shared" si="176"/>
        <v>-8.9361601691774906E-7</v>
      </c>
      <c r="BW151" s="22">
        <f t="shared" si="176"/>
        <v>-2.113377086537315E-6</v>
      </c>
      <c r="BX151" s="22">
        <f t="shared" si="176"/>
        <v>-4.9995514239009068E-6</v>
      </c>
      <c r="BY151" s="22">
        <f t="shared" si="176"/>
        <v>-1.1539758506410485E-5</v>
      </c>
      <c r="BZ151" s="22">
        <f t="shared" si="176"/>
        <v>-2.5501039214054918E-5</v>
      </c>
      <c r="CA151" s="22">
        <f t="shared" si="176"/>
        <v>-5.091043396011294E-5</v>
      </c>
      <c r="CB151" s="22">
        <f t="shared" si="176"/>
        <v>-8.3701100087641426E-5</v>
      </c>
      <c r="CC151" s="22">
        <f t="shared" si="176"/>
        <v>-1.0082301945522329E-4</v>
      </c>
      <c r="CD151" s="22">
        <f t="shared" si="176"/>
        <v>-8.4422199412528684E-5</v>
      </c>
      <c r="CE151" s="22">
        <f t="shared" si="176"/>
        <v>-5.2939259472795032E-5</v>
      </c>
      <c r="CF151" s="22">
        <f t="shared" si="176"/>
        <v>0</v>
      </c>
      <c r="CG151" s="22">
        <f t="shared" si="176"/>
        <v>0</v>
      </c>
    </row>
    <row r="152" spans="1:85">
      <c r="A152" s="185">
        <v>17</v>
      </c>
      <c r="B152" s="22">
        <f t="shared" ref="B152:AG152" si="177">B66-B$6</f>
        <v>0</v>
      </c>
      <c r="C152" s="22">
        <f t="shared" si="177"/>
        <v>0</v>
      </c>
      <c r="D152" s="22">
        <f t="shared" si="177"/>
        <v>2.0452052501293772E-8</v>
      </c>
      <c r="E152" s="22">
        <f t="shared" si="177"/>
        <v>-1.8512534976949013E-8</v>
      </c>
      <c r="F152" s="22">
        <f t="shared" si="177"/>
        <v>1.6557631408621525E-8</v>
      </c>
      <c r="G152" s="22">
        <f t="shared" si="177"/>
        <v>-1.4586238969878227E-8</v>
      </c>
      <c r="H152" s="22">
        <f t="shared" si="177"/>
        <v>1.2613167623401537E-8</v>
      </c>
      <c r="I152" s="22">
        <f t="shared" si="177"/>
        <v>-1.0623816010927093E-8</v>
      </c>
      <c r="J152" s="22">
        <f t="shared" si="177"/>
        <v>8.4602740150624682E-9</v>
      </c>
      <c r="K152" s="22">
        <f t="shared" si="177"/>
        <v>-6.5676412323969401E-9</v>
      </c>
      <c r="L152" s="22">
        <f t="shared" si="177"/>
        <v>3.2862276767646573E-9</v>
      </c>
      <c r="M152" s="22">
        <f t="shared" si="177"/>
        <v>-2.9808656044530397E-9</v>
      </c>
      <c r="N152" s="22">
        <f t="shared" si="177"/>
        <v>-6.1524407343905842E-9</v>
      </c>
      <c r="O152" s="22">
        <f t="shared" si="177"/>
        <v>-3.9554384862568512E-9</v>
      </c>
      <c r="P152" s="22">
        <f t="shared" si="177"/>
        <v>-3.2933932172976821E-8</v>
      </c>
      <c r="Q152" s="22">
        <f t="shared" si="177"/>
        <v>-2.64008847955127E-8</v>
      </c>
      <c r="R152" s="22">
        <f t="shared" si="177"/>
        <v>-1.2856627872592819E-7</v>
      </c>
      <c r="S152" s="22">
        <f t="shared" si="177"/>
        <v>-8.9938593266102496E-8</v>
      </c>
      <c r="T152" s="22">
        <f t="shared" si="177"/>
        <v>9.9144922774542743E-8</v>
      </c>
      <c r="U152" s="22">
        <f t="shared" si="177"/>
        <v>-5.1796111407215379E-8</v>
      </c>
      <c r="V152" s="22">
        <f t="shared" si="177"/>
        <v>2.0966727065731868E-8</v>
      </c>
      <c r="W152" s="22">
        <f t="shared" si="177"/>
        <v>9.0008163140635478E-13</v>
      </c>
      <c r="X152" s="22">
        <f t="shared" si="177"/>
        <v>-1.4614142178576237E-12</v>
      </c>
      <c r="Y152" s="22">
        <f t="shared" si="177"/>
        <v>-2.7177447012119731E-12</v>
      </c>
      <c r="Z152" s="22">
        <f t="shared" si="177"/>
        <v>-3.4666246233502863E-12</v>
      </c>
      <c r="AA152" s="22">
        <f t="shared" si="177"/>
        <v>-1.7936914043258968E-11</v>
      </c>
      <c r="AB152" s="22">
        <f t="shared" si="177"/>
        <v>-3.5148189621051428E-11</v>
      </c>
      <c r="AC152" s="22">
        <f t="shared" si="177"/>
        <v>-1.0586516150356136E-10</v>
      </c>
      <c r="AD152" s="22">
        <f t="shared" si="177"/>
        <v>-2.4809123420850348E-10</v>
      </c>
      <c r="AE152" s="22">
        <f t="shared" si="177"/>
        <v>-6.4177205262229921E-10</v>
      </c>
      <c r="AF152" s="22">
        <f t="shared" si="177"/>
        <v>-1.5506938784903578E-9</v>
      </c>
      <c r="AG152" s="22">
        <f t="shared" si="177"/>
        <v>-3.8020801962484239E-9</v>
      </c>
      <c r="AH152" s="22">
        <f t="shared" ref="AH152:BM152" si="178">AH66-AH$6</f>
        <v>-9.0688615988544762E-9</v>
      </c>
      <c r="AI152" s="22">
        <f t="shared" si="178"/>
        <v>-2.1350791800894454E-8</v>
      </c>
      <c r="AJ152" s="22">
        <f t="shared" si="178"/>
        <v>-4.8600711736120743E-8</v>
      </c>
      <c r="AK152" s="22">
        <f t="shared" si="178"/>
        <v>-1.0450780355464951E-7</v>
      </c>
      <c r="AL152" s="22">
        <f t="shared" si="178"/>
        <v>-2.0103126342384499E-7</v>
      </c>
      <c r="AM152" s="22">
        <f t="shared" si="178"/>
        <v>-3.1299089741695887E-7</v>
      </c>
      <c r="AN152" s="22">
        <f t="shared" si="178"/>
        <v>-3.5233566005485785E-7</v>
      </c>
      <c r="AO152" s="22">
        <f t="shared" si="178"/>
        <v>-2.6039001962170607E-7</v>
      </c>
      <c r="AP152" s="22">
        <f t="shared" si="178"/>
        <v>-1.2003636793981356E-7</v>
      </c>
      <c r="AQ152" s="22">
        <f t="shared" si="178"/>
        <v>-9.3051551804079183E-8</v>
      </c>
      <c r="AR152" s="22">
        <f t="shared" si="178"/>
        <v>-6.8697235425480783E-6</v>
      </c>
      <c r="AS152" s="22">
        <f t="shared" si="178"/>
        <v>6.9190818402946418E-6</v>
      </c>
      <c r="AT152" s="22">
        <f t="shared" si="178"/>
        <v>-7.0742358579140958E-6</v>
      </c>
      <c r="AU152" s="22">
        <f t="shared" si="178"/>
        <v>7.3382377324739204E-6</v>
      </c>
      <c r="AV152" s="22">
        <f t="shared" si="178"/>
        <v>-7.7427680730789523E-6</v>
      </c>
      <c r="AW152" s="22">
        <f t="shared" si="178"/>
        <v>8.2840774461009838E-6</v>
      </c>
      <c r="AX152" s="22">
        <f t="shared" si="178"/>
        <v>-9.0848805053958286E-6</v>
      </c>
      <c r="AY152" s="22">
        <f t="shared" si="178"/>
        <v>1.002843245195191E-5</v>
      </c>
      <c r="AZ152" s="22">
        <f t="shared" si="178"/>
        <v>-1.1671857812408195E-5</v>
      </c>
      <c r="BA152" s="22">
        <f t="shared" si="178"/>
        <v>1.3129171596607055E-5</v>
      </c>
      <c r="BB152" s="22">
        <f t="shared" si="178"/>
        <v>-1.7282100066683701E-5</v>
      </c>
      <c r="BC152" s="22">
        <f t="shared" si="178"/>
        <v>1.8573541001799697E-5</v>
      </c>
      <c r="BD152" s="22">
        <f t="shared" si="178"/>
        <v>-3.3098021109815807E-5</v>
      </c>
      <c r="BE152" s="22">
        <f t="shared" si="178"/>
        <v>2.7475639950490468E-5</v>
      </c>
      <c r="BF152" s="22">
        <f t="shared" si="178"/>
        <v>-1.0160319290695034E-4</v>
      </c>
      <c r="BG152" s="22">
        <f t="shared" si="178"/>
        <v>3.9053846333932827E-5</v>
      </c>
      <c r="BH152" s="22">
        <f t="shared" si="178"/>
        <v>-1.0359118633008855E-3</v>
      </c>
      <c r="BI152" s="22">
        <f t="shared" si="178"/>
        <v>2.6496727395745245E-3</v>
      </c>
      <c r="BJ152" s="22">
        <f t="shared" si="178"/>
        <v>-1.050465507924418E-3</v>
      </c>
      <c r="BK152" s="22">
        <f t="shared" si="178"/>
        <v>5.1045514009842214E-5</v>
      </c>
      <c r="BL152" s="22">
        <f t="shared" si="178"/>
        <v>-1.8744416401355373E-4</v>
      </c>
      <c r="BM152" s="22">
        <f t="shared" si="178"/>
        <v>0</v>
      </c>
      <c r="BN152" s="22">
        <f t="shared" ref="BN152:CG152" si="179">BN66-BN$6</f>
        <v>0</v>
      </c>
      <c r="BO152" s="22">
        <f t="shared" si="179"/>
        <v>-2.6000826741250046E-9</v>
      </c>
      <c r="BP152" s="22">
        <f t="shared" si="179"/>
        <v>-2.0340469287133782E-10</v>
      </c>
      <c r="BQ152" s="22">
        <f t="shared" si="179"/>
        <v>-6.6703348939323543E-9</v>
      </c>
      <c r="BR152" s="22">
        <f t="shared" si="179"/>
        <v>-9.4169264440215072E-9</v>
      </c>
      <c r="BS152" s="22">
        <f t="shared" si="179"/>
        <v>-2.9537247675099663E-8</v>
      </c>
      <c r="BT152" s="22">
        <f t="shared" si="179"/>
        <v>-6.3069948846872982E-8</v>
      </c>
      <c r="BU152" s="22">
        <f t="shared" si="179"/>
        <v>-1.5933118032923443E-7</v>
      </c>
      <c r="BV152" s="22">
        <f t="shared" si="179"/>
        <v>-3.7144312943116732E-7</v>
      </c>
      <c r="BW152" s="22">
        <f t="shared" si="179"/>
        <v>-8.9775360277709316E-7</v>
      </c>
      <c r="BX152" s="22">
        <f t="shared" si="179"/>
        <v>-2.122696541584784E-6</v>
      </c>
      <c r="BY152" s="22">
        <f t="shared" si="179"/>
        <v>-5.0224627128958636E-6</v>
      </c>
      <c r="BZ152" s="22">
        <f t="shared" si="179"/>
        <v>-1.1593444019660424E-5</v>
      </c>
      <c r="CA152" s="22">
        <f t="shared" si="179"/>
        <v>-2.5630007940120295E-5</v>
      </c>
      <c r="CB152" s="22">
        <f t="shared" si="179"/>
        <v>-5.121607673202673E-5</v>
      </c>
      <c r="CC152" s="22">
        <f t="shared" si="179"/>
        <v>-8.4430468877030345E-5</v>
      </c>
      <c r="CD152" s="22">
        <f t="shared" si="179"/>
        <v>-1.0255530672028334E-4</v>
      </c>
      <c r="CE152" s="22">
        <f t="shared" si="179"/>
        <v>-8.850616271701755E-5</v>
      </c>
      <c r="CF152" s="22">
        <f t="shared" si="179"/>
        <v>0</v>
      </c>
      <c r="CG152" s="22">
        <f t="shared" si="179"/>
        <v>0</v>
      </c>
    </row>
    <row r="153" spans="1:85">
      <c r="A153" s="185">
        <v>18</v>
      </c>
      <c r="B153" s="22">
        <f t="shared" ref="B153:AG153" si="180">B67-B$6</f>
        <v>0</v>
      </c>
      <c r="C153" s="22">
        <f t="shared" si="180"/>
        <v>0</v>
      </c>
      <c r="D153" s="22">
        <f t="shared" si="180"/>
        <v>-1.8986816120994187E-8</v>
      </c>
      <c r="E153" s="22">
        <f t="shared" si="180"/>
        <v>1.7030881566377587E-8</v>
      </c>
      <c r="F153" s="22">
        <f t="shared" si="180"/>
        <v>-1.5027002055577405E-8</v>
      </c>
      <c r="G153" s="22">
        <f t="shared" si="180"/>
        <v>1.2995844942108461E-8</v>
      </c>
      <c r="H153" s="22">
        <f t="shared" si="180"/>
        <v>-1.0937349305553619E-8</v>
      </c>
      <c r="I153" s="22">
        <f t="shared" si="180"/>
        <v>8.8115094769438762E-9</v>
      </c>
      <c r="J153" s="22">
        <f t="shared" si="180"/>
        <v>-6.6777491810193497E-9</v>
      </c>
      <c r="K153" s="22">
        <f t="shared" si="180"/>
        <v>4.1797338755254011E-9</v>
      </c>
      <c r="L153" s="22">
        <f t="shared" si="180"/>
        <v>-2.1779001470530087E-9</v>
      </c>
      <c r="M153" s="22">
        <f t="shared" si="180"/>
        <v>-1.9012199052217932E-9</v>
      </c>
      <c r="N153" s="22">
        <f t="shared" si="180"/>
        <v>1.7876161380169241E-9</v>
      </c>
      <c r="O153" s="22">
        <f t="shared" si="180"/>
        <v>-1.3143790336465794E-8</v>
      </c>
      <c r="P153" s="22">
        <f t="shared" si="180"/>
        <v>3.5161307070072953E-10</v>
      </c>
      <c r="Q153" s="22">
        <f t="shared" si="180"/>
        <v>-4.3373604273646535E-8</v>
      </c>
      <c r="R153" s="22">
        <f t="shared" si="180"/>
        <v>-2.4960001406352023E-8</v>
      </c>
      <c r="S153" s="22">
        <f t="shared" si="180"/>
        <v>-1.4082213045390125E-7</v>
      </c>
      <c r="T153" s="22">
        <f t="shared" si="180"/>
        <v>-9.4252838165942554E-8</v>
      </c>
      <c r="U153" s="22">
        <f t="shared" si="180"/>
        <v>7.0300666350870344E-8</v>
      </c>
      <c r="V153" s="22">
        <f t="shared" si="180"/>
        <v>-7.1813757488788544E-8</v>
      </c>
      <c r="W153" s="22">
        <f t="shared" si="180"/>
        <v>-1.1894977868355874E-12</v>
      </c>
      <c r="X153" s="22">
        <f t="shared" si="180"/>
        <v>4.5812344464323494E-13</v>
      </c>
      <c r="Y153" s="22">
        <f t="shared" si="180"/>
        <v>1.1473464077077565E-13</v>
      </c>
      <c r="Z153" s="22">
        <f t="shared" si="180"/>
        <v>-4.6948665294031561E-12</v>
      </c>
      <c r="AA153" s="22">
        <f t="shared" si="180"/>
        <v>-3.6585850523615353E-12</v>
      </c>
      <c r="AB153" s="22">
        <f t="shared" si="180"/>
        <v>-2.1935190565102814E-11</v>
      </c>
      <c r="AC153" s="22">
        <f t="shared" si="180"/>
        <v>-4.0382427159722843E-11</v>
      </c>
      <c r="AD153" s="22">
        <f t="shared" si="180"/>
        <v>-1.2132715915682895E-10</v>
      </c>
      <c r="AE153" s="22">
        <f t="shared" si="180"/>
        <v>-2.7821833414623341E-10</v>
      </c>
      <c r="AF153" s="22">
        <f t="shared" si="180"/>
        <v>-7.1337164101479826E-10</v>
      </c>
      <c r="AG153" s="22">
        <f t="shared" si="180"/>
        <v>-1.700475625820603E-9</v>
      </c>
      <c r="AH153" s="22">
        <f t="shared" ref="AH153:BM153" si="181">AH67-AH$6</f>
        <v>-4.1326503496595969E-9</v>
      </c>
      <c r="AI153" s="22">
        <f t="shared" si="181"/>
        <v>-9.7415201318728006E-9</v>
      </c>
      <c r="AJ153" s="22">
        <f t="shared" si="181"/>
        <v>-2.2729187251832538E-8</v>
      </c>
      <c r="AK153" s="22">
        <f t="shared" si="181"/>
        <v>-5.1078809079325826E-8</v>
      </c>
      <c r="AL153" s="22">
        <f t="shared" si="181"/>
        <v>-1.0873764032933665E-7</v>
      </c>
      <c r="AM153" s="22">
        <f t="shared" si="181"/>
        <v>-2.0555708397185008E-7</v>
      </c>
      <c r="AN153" s="22">
        <f t="shared" si="181"/>
        <v>-3.1640580482783657E-7</v>
      </c>
      <c r="AO153" s="22">
        <f t="shared" si="181"/>
        <v>-3.401275264133716E-7</v>
      </c>
      <c r="AP153" s="22">
        <f t="shared" si="181"/>
        <v>-2.1537826939497097E-7</v>
      </c>
      <c r="AQ153" s="22">
        <f t="shared" si="181"/>
        <v>-1.8839476027537064E-7</v>
      </c>
      <c r="AR153" s="22">
        <f t="shared" si="181"/>
        <v>6.65787903012192E-6</v>
      </c>
      <c r="AS153" s="22">
        <f t="shared" si="181"/>
        <v>-6.7026391109451742E-6</v>
      </c>
      <c r="AT153" s="22">
        <f t="shared" si="181"/>
        <v>6.8385242645761761E-6</v>
      </c>
      <c r="AU153" s="22">
        <f t="shared" si="181"/>
        <v>-7.075214170165113E-6</v>
      </c>
      <c r="AV153" s="22">
        <f t="shared" si="181"/>
        <v>7.4207505739410082E-6</v>
      </c>
      <c r="AW153" s="22">
        <f t="shared" si="181"/>
        <v>-7.9111496726409034E-6</v>
      </c>
      <c r="AX153" s="22">
        <f t="shared" si="181"/>
        <v>8.5464992780510985E-6</v>
      </c>
      <c r="AY153" s="22">
        <f t="shared" si="181"/>
        <v>-9.4570445424423793E-6</v>
      </c>
      <c r="AZ153" s="22">
        <f t="shared" si="181"/>
        <v>1.0528697289532512E-5</v>
      </c>
      <c r="BA153" s="22">
        <f t="shared" si="181"/>
        <v>-1.234000357705373E-5</v>
      </c>
      <c r="BB153" s="22">
        <f t="shared" si="181"/>
        <v>1.3993050682564868E-5</v>
      </c>
      <c r="BC153" s="22">
        <f t="shared" si="181"/>
        <v>-1.8456504443420294E-5</v>
      </c>
      <c r="BD153" s="22">
        <f t="shared" si="181"/>
        <v>2.0055889804664375E-5</v>
      </c>
      <c r="BE153" s="22">
        <f t="shared" si="181"/>
        <v>-3.5313434762252965E-5</v>
      </c>
      <c r="BF153" s="22">
        <f t="shared" si="181"/>
        <v>3.007584707078907E-5</v>
      </c>
      <c r="BG153" s="22">
        <f t="shared" si="181"/>
        <v>-1.0654391145256516E-4</v>
      </c>
      <c r="BH153" s="22">
        <f t="shared" si="181"/>
        <v>4.3632334354486221E-5</v>
      </c>
      <c r="BI153" s="22">
        <f t="shared" si="181"/>
        <v>-1.0505108721992357E-3</v>
      </c>
      <c r="BJ153" s="22">
        <f t="shared" si="181"/>
        <v>2.6569725094083216E-3</v>
      </c>
      <c r="BK153" s="22">
        <f t="shared" si="181"/>
        <v>-1.1167097165319215E-3</v>
      </c>
      <c r="BL153" s="22">
        <f t="shared" si="181"/>
        <v>6.0021400072319728E-5</v>
      </c>
      <c r="BM153" s="22">
        <f t="shared" si="181"/>
        <v>0</v>
      </c>
      <c r="BN153" s="22">
        <f t="shared" ref="BN153:CG153" si="182">BN67-BN$6</f>
        <v>0</v>
      </c>
      <c r="BO153" s="22">
        <f t="shared" si="182"/>
        <v>1.3201069381205165E-9</v>
      </c>
      <c r="BP153" s="22">
        <f t="shared" si="182"/>
        <v>-2.6007312736983564E-9</v>
      </c>
      <c r="BQ153" s="22">
        <f t="shared" si="182"/>
        <v>-2.2576043566787041E-10</v>
      </c>
      <c r="BR153" s="22">
        <f t="shared" si="182"/>
        <v>-6.8259721914712307E-9</v>
      </c>
      <c r="BS153" s="22">
        <f t="shared" si="182"/>
        <v>-9.6425179782517418E-9</v>
      </c>
      <c r="BT153" s="22">
        <f t="shared" si="182"/>
        <v>-3.0309845946426313E-8</v>
      </c>
      <c r="BU153" s="22">
        <f t="shared" si="182"/>
        <v>-6.4601624690985918E-8</v>
      </c>
      <c r="BV153" s="22">
        <f t="shared" si="182"/>
        <v>-1.6341758462683513E-7</v>
      </c>
      <c r="BW153" s="22">
        <f t="shared" si="182"/>
        <v>-3.8066672094872814E-7</v>
      </c>
      <c r="BX153" s="22">
        <f t="shared" si="182"/>
        <v>-9.2052703402955418E-7</v>
      </c>
      <c r="BY153" s="22">
        <f t="shared" si="182"/>
        <v>-2.1762244047161596E-6</v>
      </c>
      <c r="BZ153" s="22">
        <f t="shared" si="182"/>
        <v>-5.1516242427968094E-6</v>
      </c>
      <c r="CA153" s="22">
        <f t="shared" si="182"/>
        <v>-1.1900304941691279E-5</v>
      </c>
      <c r="CB153" s="22">
        <f t="shared" si="182"/>
        <v>-2.6363784491208771E-5</v>
      </c>
      <c r="CC153" s="22">
        <f t="shared" si="182"/>
        <v>-5.2955008120063463E-5</v>
      </c>
      <c r="CD153" s="22">
        <f t="shared" si="182"/>
        <v>-8.8523767161640792E-5</v>
      </c>
      <c r="CE153" s="22">
        <f t="shared" si="182"/>
        <v>-1.1194893305618316E-4</v>
      </c>
      <c r="CF153" s="22">
        <f t="shared" si="182"/>
        <v>0</v>
      </c>
      <c r="CG153" s="22">
        <f t="shared" si="182"/>
        <v>0</v>
      </c>
    </row>
    <row r="154" spans="1:85">
      <c r="A154" s="185">
        <v>19</v>
      </c>
      <c r="B154" s="22">
        <f t="shared" ref="B154:AG154" si="183">B68-B$6</f>
        <v>0</v>
      </c>
      <c r="C154" s="22">
        <f t="shared" si="183"/>
        <v>0</v>
      </c>
      <c r="D154" s="22">
        <f t="shared" si="183"/>
        <v>1.8007622009938651E-8</v>
      </c>
      <c r="E154" s="22">
        <f t="shared" si="183"/>
        <v>-1.6038965710867459E-8</v>
      </c>
      <c r="F154" s="22">
        <f t="shared" si="183"/>
        <v>1.4011021471806089E-8</v>
      </c>
      <c r="G154" s="22">
        <f t="shared" si="183"/>
        <v>-1.1941381969800122E-8</v>
      </c>
      <c r="H154" s="22">
        <f t="shared" si="183"/>
        <v>9.8288938708752146E-9</v>
      </c>
      <c r="I154" s="22">
        <f t="shared" si="183"/>
        <v>-7.6727328171408626E-9</v>
      </c>
      <c r="J154" s="22">
        <f t="shared" si="183"/>
        <v>5.381916657845625E-9</v>
      </c>
      <c r="K154" s="22">
        <f t="shared" si="183"/>
        <v>-3.1095460541310436E-9</v>
      </c>
      <c r="L154" s="22">
        <f t="shared" si="183"/>
        <v>2.6640462195291401E-10</v>
      </c>
      <c r="M154" s="22">
        <f t="shared" si="183"/>
        <v>1.7595309638837624E-9</v>
      </c>
      <c r="N154" s="22">
        <f t="shared" si="183"/>
        <v>-6.6897664703792205E-9</v>
      </c>
      <c r="O154" s="22">
        <f t="shared" si="183"/>
        <v>5.7382605100257336E-9</v>
      </c>
      <c r="P154" s="22">
        <f t="shared" si="183"/>
        <v>-1.9579573899253488E-8</v>
      </c>
      <c r="Q154" s="22">
        <f t="shared" si="183"/>
        <v>2.44951031559473E-9</v>
      </c>
      <c r="R154" s="22">
        <f t="shared" si="183"/>
        <v>-5.170767266825283E-8</v>
      </c>
      <c r="S154" s="22">
        <f t="shared" si="183"/>
        <v>-2.9951470603915075E-8</v>
      </c>
      <c r="T154" s="22">
        <f t="shared" si="183"/>
        <v>-1.293395780717047E-7</v>
      </c>
      <c r="U154" s="22">
        <f t="shared" si="183"/>
        <v>-1.1571931334372309E-7</v>
      </c>
      <c r="V154" s="22">
        <f t="shared" si="183"/>
        <v>3.3878481743754199E-8</v>
      </c>
      <c r="W154" s="22">
        <f t="shared" si="183"/>
        <v>7.6703330780013637E-13</v>
      </c>
      <c r="X154" s="22">
        <f t="shared" si="183"/>
        <v>-6.9941701220802358E-13</v>
      </c>
      <c r="Y154" s="22">
        <f t="shared" si="183"/>
        <v>-1.574795830221312E-12</v>
      </c>
      <c r="Z154" s="22">
        <f t="shared" si="183"/>
        <v>9.9666942942130835E-13</v>
      </c>
      <c r="AA154" s="22">
        <f t="shared" si="183"/>
        <v>-6.6396619461322548E-12</v>
      </c>
      <c r="AB154" s="22">
        <f t="shared" si="183"/>
        <v>-4.7267848488615827E-12</v>
      </c>
      <c r="AC154" s="22">
        <f t="shared" si="183"/>
        <v>-2.7974965114465613E-11</v>
      </c>
      <c r="AD154" s="22">
        <f t="shared" si="183"/>
        <v>-5.1022555835942527E-11</v>
      </c>
      <c r="AE154" s="22">
        <f t="shared" si="183"/>
        <v>-1.5019105010778515E-10</v>
      </c>
      <c r="AF154" s="22">
        <f t="shared" si="183"/>
        <v>-3.4164109852728144E-10</v>
      </c>
      <c r="AG154" s="22">
        <f t="shared" si="183"/>
        <v>-8.6464449807647649E-10</v>
      </c>
      <c r="AH154" s="22">
        <f t="shared" ref="AH154:BM154" si="184">AH68-AH$6</f>
        <v>-2.04385948420692E-9</v>
      </c>
      <c r="AI154" s="22">
        <f t="shared" si="184"/>
        <v>-4.9119206309114176E-9</v>
      </c>
      <c r="AJ154" s="22">
        <f t="shared" si="184"/>
        <v>-1.1480502434311077E-8</v>
      </c>
      <c r="AK154" s="22">
        <f t="shared" si="184"/>
        <v>-2.6473223150428859E-8</v>
      </c>
      <c r="AL154" s="22">
        <f t="shared" si="184"/>
        <v>-5.8986166373767465E-8</v>
      </c>
      <c r="AM154" s="22">
        <f t="shared" si="184"/>
        <v>-1.2380652656848801E-7</v>
      </c>
      <c r="AN154" s="22">
        <f t="shared" si="184"/>
        <v>-2.325202406704749E-7</v>
      </c>
      <c r="AO154" s="22">
        <f t="shared" si="184"/>
        <v>-3.4317430893541526E-7</v>
      </c>
      <c r="AP154" s="22">
        <f t="shared" si="184"/>
        <v>-3.0785043574979858E-7</v>
      </c>
      <c r="AQ154" s="22">
        <f t="shared" si="184"/>
        <v>-3.1454013077576932E-7</v>
      </c>
      <c r="AR154" s="22">
        <f t="shared" si="184"/>
        <v>-6.5353593518902898E-6</v>
      </c>
      <c r="AS154" s="22">
        <f t="shared" si="184"/>
        <v>6.5765490125297818E-6</v>
      </c>
      <c r="AT154" s="22">
        <f t="shared" si="184"/>
        <v>-6.7034911447472689E-6</v>
      </c>
      <c r="AU154" s="22">
        <f t="shared" si="184"/>
        <v>6.9209183424122424E-6</v>
      </c>
      <c r="AV154" s="22">
        <f t="shared" si="184"/>
        <v>-7.2434818795197007E-6</v>
      </c>
      <c r="AW154" s="22">
        <f t="shared" si="184"/>
        <v>7.683059233845936E-6</v>
      </c>
      <c r="AX154" s="22">
        <f t="shared" si="184"/>
        <v>-8.2831875382673237E-6</v>
      </c>
      <c r="AY154" s="22">
        <f t="shared" si="184"/>
        <v>9.0466363967817244E-6</v>
      </c>
      <c r="AZ154" s="22">
        <f t="shared" si="184"/>
        <v>-1.0125031168879032E-5</v>
      </c>
      <c r="BA154" s="22">
        <f t="shared" si="184"/>
        <v>1.1392453411969725E-5</v>
      </c>
      <c r="BB154" s="22">
        <f t="shared" si="184"/>
        <v>-1.3514211963603738E-5</v>
      </c>
      <c r="BC154" s="22">
        <f t="shared" si="184"/>
        <v>1.5475382151847439E-5</v>
      </c>
      <c r="BD154" s="22">
        <f t="shared" si="184"/>
        <v>-2.0671790163376691E-5</v>
      </c>
      <c r="BE154" s="22">
        <f t="shared" si="184"/>
        <v>2.2656448996397548E-5</v>
      </c>
      <c r="BF154" s="22">
        <f t="shared" si="184"/>
        <v>-4.0255550776024377E-5</v>
      </c>
      <c r="BG154" s="22">
        <f t="shared" si="184"/>
        <v>3.4655351686951811E-5</v>
      </c>
      <c r="BH154" s="22">
        <f t="shared" si="184"/>
        <v>-1.2118163167888986E-4</v>
      </c>
      <c r="BI154" s="22">
        <f t="shared" si="184"/>
        <v>5.1049045120160014E-5</v>
      </c>
      <c r="BJ154" s="22">
        <f t="shared" si="184"/>
        <v>-1.1167475070867046E-3</v>
      </c>
      <c r="BK154" s="22">
        <f t="shared" si="184"/>
        <v>2.6658563182401706E-3</v>
      </c>
      <c r="BL154" s="22">
        <f t="shared" si="184"/>
        <v>-2.0459470026225625E-3</v>
      </c>
      <c r="BM154" s="22">
        <f t="shared" si="184"/>
        <v>0</v>
      </c>
      <c r="BN154" s="22">
        <f t="shared" ref="BN154:CG154" si="185">BN68-BN$6</f>
        <v>0</v>
      </c>
      <c r="BO154" s="22">
        <f t="shared" si="185"/>
        <v>-1.831842622687611E-9</v>
      </c>
      <c r="BP154" s="22">
        <f t="shared" si="185"/>
        <v>1.2981309684945978E-9</v>
      </c>
      <c r="BQ154" s="22">
        <f t="shared" si="185"/>
        <v>-2.7557252702335898E-9</v>
      </c>
      <c r="BR154" s="22">
        <f t="shared" si="185"/>
        <v>-4.5003114414757795E-10</v>
      </c>
      <c r="BS154" s="22">
        <f t="shared" si="185"/>
        <v>-7.5957204314898867E-9</v>
      </c>
      <c r="BT154" s="22">
        <f t="shared" si="185"/>
        <v>-1.1168495486654052E-8</v>
      </c>
      <c r="BU154" s="22">
        <f t="shared" si="185"/>
        <v>-3.4384329379648479E-8</v>
      </c>
      <c r="BV154" s="22">
        <f t="shared" si="185"/>
        <v>-7.3802895953794732E-8</v>
      </c>
      <c r="BW154" s="22">
        <f t="shared" si="185"/>
        <v>-1.861488351910987E-7</v>
      </c>
      <c r="BX154" s="22">
        <f t="shared" si="185"/>
        <v>-4.3413260883337784E-7</v>
      </c>
      <c r="BY154" s="22">
        <f t="shared" si="185"/>
        <v>-1.049613822953439E-6</v>
      </c>
      <c r="BZ154" s="22">
        <f t="shared" si="185"/>
        <v>-2.4831636991212599E-6</v>
      </c>
      <c r="CA154" s="22">
        <f t="shared" si="185"/>
        <v>-5.8860157814716809E-6</v>
      </c>
      <c r="CB154" s="22">
        <f t="shared" si="185"/>
        <v>-1.3642079940743301E-5</v>
      </c>
      <c r="CC154" s="22">
        <f t="shared" si="185"/>
        <v>-3.046385195686624E-5</v>
      </c>
      <c r="CD154" s="22">
        <f t="shared" si="185"/>
        <v>-6.2365487358939924E-5</v>
      </c>
      <c r="CE154" s="22">
        <f t="shared" si="185"/>
        <v>-1.0897725061243083E-4</v>
      </c>
      <c r="CF154" s="22">
        <f t="shared" si="185"/>
        <v>0</v>
      </c>
      <c r="CG154" s="22">
        <f t="shared" si="185"/>
        <v>0</v>
      </c>
    </row>
    <row r="155" spans="1:85">
      <c r="A155" s="185">
        <v>20</v>
      </c>
      <c r="B155" s="22">
        <f t="shared" ref="B155:AG155" si="186">B69-B$6</f>
        <v>0</v>
      </c>
      <c r="C155" s="22">
        <f t="shared" si="186"/>
        <v>0</v>
      </c>
      <c r="D155" s="22">
        <f t="shared" si="186"/>
        <v>-8.830366939318945E-9</v>
      </c>
      <c r="E155" s="22">
        <f t="shared" si="186"/>
        <v>7.8443325240716067E-9</v>
      </c>
      <c r="F155" s="22">
        <f t="shared" si="186"/>
        <v>-6.8259477893337816E-9</v>
      </c>
      <c r="G155" s="22">
        <f t="shared" si="186"/>
        <v>5.7845923366371752E-9</v>
      </c>
      <c r="H155" s="22">
        <f t="shared" si="186"/>
        <v>-4.7230176937556559E-9</v>
      </c>
      <c r="I155" s="22">
        <f t="shared" si="186"/>
        <v>3.6254960735084907E-9</v>
      </c>
      <c r="J155" s="22">
        <f t="shared" si="186"/>
        <v>-2.5032927893492158E-9</v>
      </c>
      <c r="K155" s="22">
        <f t="shared" si="186"/>
        <v>1.2623751563409859E-9</v>
      </c>
      <c r="L155" s="22">
        <f t="shared" si="186"/>
        <v>-9.3657070314296623E-11</v>
      </c>
      <c r="M155" s="22">
        <f t="shared" si="186"/>
        <v>-1.5863207290425758E-9</v>
      </c>
      <c r="N155" s="22">
        <f t="shared" si="186"/>
        <v>2.3909697099820947E-9</v>
      </c>
      <c r="O155" s="22">
        <f t="shared" si="186"/>
        <v>-5.7631485026561955E-9</v>
      </c>
      <c r="P155" s="22">
        <f t="shared" si="186"/>
        <v>3.7494667392693251E-9</v>
      </c>
      <c r="Q155" s="22">
        <f t="shared" si="186"/>
        <v>-1.4088844557491018E-8</v>
      </c>
      <c r="R155" s="22">
        <f t="shared" si="186"/>
        <v>-1.2420717114550785E-9</v>
      </c>
      <c r="S155" s="22">
        <f t="shared" si="186"/>
        <v>-3.3765706886635448E-8</v>
      </c>
      <c r="T155" s="22">
        <f t="shared" si="186"/>
        <v>-2.800079928221404E-8</v>
      </c>
      <c r="U155" s="22">
        <f t="shared" si="186"/>
        <v>-5.2531887926787952E-8</v>
      </c>
      <c r="V155" s="22">
        <f t="shared" si="186"/>
        <v>-8.6672133691242389E-8</v>
      </c>
      <c r="W155" s="22">
        <f t="shared" si="186"/>
        <v>-4.3397720855299637E-13</v>
      </c>
      <c r="X155" s="22">
        <f t="shared" si="186"/>
        <v>1.9964144405562947E-13</v>
      </c>
      <c r="Y155" s="22">
        <f t="shared" si="186"/>
        <v>4.2013434814876195E-13</v>
      </c>
      <c r="Z155" s="22">
        <f t="shared" si="186"/>
        <v>-1.627177927819481E-12</v>
      </c>
      <c r="AA155" s="22">
        <f t="shared" si="186"/>
        <v>3.8119668444413081E-13</v>
      </c>
      <c r="AB155" s="22">
        <f t="shared" si="186"/>
        <v>-5.364009082710412E-12</v>
      </c>
      <c r="AC155" s="22">
        <f t="shared" si="186"/>
        <v>-5.6826670228467236E-12</v>
      </c>
      <c r="AD155" s="22">
        <f t="shared" si="186"/>
        <v>-2.4048882391903697E-11</v>
      </c>
      <c r="AE155" s="22">
        <f t="shared" si="186"/>
        <v>-4.8044983473651952E-11</v>
      </c>
      <c r="AF155" s="22">
        <f t="shared" si="186"/>
        <v>-1.3215924787623638E-10</v>
      </c>
      <c r="AG155" s="22">
        <f t="shared" si="186"/>
        <v>-3.0501089320850993E-10</v>
      </c>
      <c r="AH155" s="22">
        <f t="shared" ref="AH155:BM155" si="187">AH69-AH$6</f>
        <v>-7.5537601901585978E-10</v>
      </c>
      <c r="AI155" s="22">
        <f t="shared" si="187"/>
        <v>-1.7764668067447765E-9</v>
      </c>
      <c r="AJ155" s="22">
        <f t="shared" si="187"/>
        <v>-4.2155102721585007E-9</v>
      </c>
      <c r="AK155" s="22">
        <f t="shared" si="187"/>
        <v>-9.7290040799728889E-9</v>
      </c>
      <c r="AL155" s="22">
        <f t="shared" si="187"/>
        <v>-2.210034553597455E-8</v>
      </c>
      <c r="AM155" s="22">
        <f t="shared" si="187"/>
        <v>-4.7951146007078896E-8</v>
      </c>
      <c r="AN155" s="22">
        <f t="shared" si="187"/>
        <v>-9.6978703471253575E-8</v>
      </c>
      <c r="AO155" s="22">
        <f t="shared" si="187"/>
        <v>-1.6288673134230549E-7</v>
      </c>
      <c r="AP155" s="22">
        <f t="shared" si="187"/>
        <v>-1.722360827248595E-7</v>
      </c>
      <c r="AQ155" s="22">
        <f t="shared" si="187"/>
        <v>-1.9041189538958472E-7</v>
      </c>
      <c r="AR155" s="22">
        <f t="shared" si="187"/>
        <v>3.2475137545585568E-6</v>
      </c>
      <c r="AS155" s="22">
        <f t="shared" si="187"/>
        <v>-3.2677272333087775E-6</v>
      </c>
      <c r="AT155" s="22">
        <f t="shared" si="187"/>
        <v>3.329411144300706E-6</v>
      </c>
      <c r="AU155" s="22">
        <f t="shared" si="187"/>
        <v>-3.4358234903962662E-6</v>
      </c>
      <c r="AV155" s="22">
        <f t="shared" si="187"/>
        <v>3.5915618619133015E-6</v>
      </c>
      <c r="AW155" s="22">
        <f t="shared" si="187"/>
        <v>-3.8077087187378178E-6</v>
      </c>
      <c r="AX155" s="22">
        <f t="shared" si="187"/>
        <v>4.0915459201962925E-6</v>
      </c>
      <c r="AY155" s="22">
        <f t="shared" si="187"/>
        <v>-4.4755296165924068E-6</v>
      </c>
      <c r="AZ155" s="22">
        <f t="shared" si="187"/>
        <v>4.9551417507739046E-6</v>
      </c>
      <c r="BA155" s="22">
        <f t="shared" si="187"/>
        <v>-5.6495570702641443E-6</v>
      </c>
      <c r="BB155" s="22">
        <f t="shared" si="187"/>
        <v>6.4373574092782117E-6</v>
      </c>
      <c r="BC155" s="22">
        <f t="shared" si="187"/>
        <v>-7.8647036065604792E-6</v>
      </c>
      <c r="BD155" s="22">
        <f t="shared" si="187"/>
        <v>9.0380263058779443E-6</v>
      </c>
      <c r="BE155" s="22">
        <f t="shared" si="187"/>
        <v>-1.2807071976160532E-5</v>
      </c>
      <c r="BF155" s="22">
        <f t="shared" si="187"/>
        <v>1.3618275623806833E-5</v>
      </c>
      <c r="BG155" s="22">
        <f t="shared" si="187"/>
        <v>-2.7448078669634174E-5</v>
      </c>
      <c r="BH155" s="22">
        <f t="shared" si="187"/>
        <v>2.1036622324988152E-5</v>
      </c>
      <c r="BI155" s="22">
        <f t="shared" si="187"/>
        <v>-9.3730610893551171E-5</v>
      </c>
      <c r="BJ155" s="22">
        <f t="shared" si="187"/>
        <v>3.0011910322722193E-5</v>
      </c>
      <c r="BK155" s="22">
        <f t="shared" si="187"/>
        <v>-1.0229866301806273E-3</v>
      </c>
      <c r="BL155" s="22">
        <f t="shared" si="187"/>
        <v>2.6358090563336407E-3</v>
      </c>
      <c r="BM155" s="22">
        <f t="shared" si="187"/>
        <v>0</v>
      </c>
      <c r="BN155" s="22">
        <f t="shared" ref="BN155:CG155" si="188">BN69-BN$6</f>
        <v>0</v>
      </c>
      <c r="BO155" s="22">
        <f t="shared" si="188"/>
        <v>7.6095114337639043E-10</v>
      </c>
      <c r="BP155" s="22">
        <f t="shared" si="188"/>
        <v>-9.9339365164249443E-10</v>
      </c>
      <c r="BQ155" s="22">
        <f t="shared" si="188"/>
        <v>5.3708793529653128E-10</v>
      </c>
      <c r="BR155" s="22">
        <f t="shared" si="188"/>
        <v>-1.7624344984649388E-9</v>
      </c>
      <c r="BS155" s="22">
        <f t="shared" si="188"/>
        <v>-9.8734114135942309E-10</v>
      </c>
      <c r="BT155" s="22">
        <f t="shared" si="188"/>
        <v>-5.8337577717659865E-9</v>
      </c>
      <c r="BU155" s="22">
        <f t="shared" si="188"/>
        <v>-1.0182090322825816E-8</v>
      </c>
      <c r="BV155" s="22">
        <f t="shared" si="188"/>
        <v>-2.8552534167462657E-8</v>
      </c>
      <c r="BW155" s="22">
        <f t="shared" si="188"/>
        <v>-6.3624462096162085E-8</v>
      </c>
      <c r="BX155" s="22">
        <f t="shared" si="188"/>
        <v>-1.5760320893656324E-7</v>
      </c>
      <c r="BY155" s="22">
        <f t="shared" si="188"/>
        <v>-3.7051822582890859E-7</v>
      </c>
      <c r="BZ155" s="22">
        <f t="shared" si="188"/>
        <v>-8.9202257276846792E-7</v>
      </c>
      <c r="CA155" s="22">
        <f t="shared" si="188"/>
        <v>-2.1126299465388467E-6</v>
      </c>
      <c r="CB155" s="22">
        <f t="shared" si="188"/>
        <v>-4.9938730334411912E-6</v>
      </c>
      <c r="CC155" s="22">
        <f t="shared" si="188"/>
        <v>-1.1528813574518932E-5</v>
      </c>
      <c r="CD155" s="22">
        <f t="shared" si="188"/>
        <v>-2.5467868391748584E-5</v>
      </c>
      <c r="CE155" s="22">
        <f t="shared" si="188"/>
        <v>-5.0827830307787836E-5</v>
      </c>
      <c r="CF155" s="22">
        <f t="shared" si="188"/>
        <v>0</v>
      </c>
      <c r="CG155" s="22">
        <f t="shared" si="188"/>
        <v>0</v>
      </c>
    </row>
    <row r="156" spans="1:85">
      <c r="A156" s="185">
        <v>0</v>
      </c>
      <c r="B156" s="22">
        <f t="shared" ref="B156:AG156" si="189">B70-B$6</f>
        <v>0</v>
      </c>
      <c r="C156" s="22">
        <f t="shared" si="189"/>
        <v>0</v>
      </c>
      <c r="D156" s="22">
        <f t="shared" si="189"/>
        <v>8.4329180747863764E-8</v>
      </c>
      <c r="E156" s="22">
        <f t="shared" si="189"/>
        <v>3.0986156640795215E-8</v>
      </c>
      <c r="F156" s="22">
        <f t="shared" si="189"/>
        <v>8.596576246301595E-9</v>
      </c>
      <c r="G156" s="22">
        <f t="shared" si="189"/>
        <v>1.3486547714479456E-9</v>
      </c>
      <c r="H156" s="22">
        <f t="shared" si="189"/>
        <v>-4.1475221327629962E-10</v>
      </c>
      <c r="I156" s="22">
        <f t="shared" si="189"/>
        <v>-5.6625792595221044E-10</v>
      </c>
      <c r="J156" s="22">
        <f t="shared" si="189"/>
        <v>-3.8962039598797247E-10</v>
      </c>
      <c r="K156" s="22">
        <f t="shared" si="189"/>
        <v>-2.2165808023521291E-10</v>
      </c>
      <c r="L156" s="22">
        <f t="shared" si="189"/>
        <v>-1.1254575953813597E-10</v>
      </c>
      <c r="M156" s="22">
        <f t="shared" si="189"/>
        <v>-5.6131586979865709E-11</v>
      </c>
      <c r="N156" s="22">
        <f t="shared" si="189"/>
        <v>-2.4361471605670727E-11</v>
      </c>
      <c r="O156" s="22">
        <f t="shared" si="189"/>
        <v>-1.2620395141332602E-11</v>
      </c>
      <c r="P156" s="22">
        <f t="shared" si="189"/>
        <v>-3.9430260170500182E-12</v>
      </c>
      <c r="Q156" s="22">
        <f t="shared" si="189"/>
        <v>-3.1324642485203603E-12</v>
      </c>
      <c r="R156" s="22">
        <f t="shared" si="189"/>
        <v>-3.9137443625021119E-14</v>
      </c>
      <c r="S156" s="22">
        <f t="shared" si="189"/>
        <v>-1.1175460327240505E-12</v>
      </c>
      <c r="T156" s="22">
        <f t="shared" si="189"/>
        <v>4.6460609272043311E-13</v>
      </c>
      <c r="U156" s="22">
        <f t="shared" si="189"/>
        <v>-6.1830002109995036E-13</v>
      </c>
      <c r="V156" s="22">
        <f t="shared" si="189"/>
        <v>4.5613777918630458E-13</v>
      </c>
      <c r="W156" s="22">
        <f t="shared" si="189"/>
        <v>-1.3365424078404329E-6</v>
      </c>
      <c r="X156" s="22">
        <f t="shared" si="189"/>
        <v>-2.0670302967621684E-7</v>
      </c>
      <c r="Y156" s="22">
        <f t="shared" si="189"/>
        <v>6.8536225407542989E-9</v>
      </c>
      <c r="Z156" s="22">
        <f t="shared" si="189"/>
        <v>-1.8541103462853059E-7</v>
      </c>
      <c r="AA156" s="22">
        <f t="shared" si="189"/>
        <v>4.1389249656877443E-8</v>
      </c>
      <c r="AB156" s="22">
        <f t="shared" si="189"/>
        <v>-7.8231812401365439E-8</v>
      </c>
      <c r="AC156" s="22">
        <f t="shared" si="189"/>
        <v>4.0264099297477717E-8</v>
      </c>
      <c r="AD156" s="22">
        <f t="shared" si="189"/>
        <v>-4.4259236256519781E-8</v>
      </c>
      <c r="AE156" s="22">
        <f t="shared" si="189"/>
        <v>3.2732827663677301E-8</v>
      </c>
      <c r="AF156" s="22">
        <f t="shared" si="189"/>
        <v>-3.0788573719950197E-8</v>
      </c>
      <c r="AG156" s="22">
        <f t="shared" si="189"/>
        <v>2.6170225505868561E-8</v>
      </c>
      <c r="AH156" s="22">
        <f t="shared" ref="AH156:BM156" si="190">AH70-AH$6</f>
        <v>-2.3886233350940816E-8</v>
      </c>
      <c r="AI156" s="22">
        <f t="shared" si="190"/>
        <v>2.1361578696840964E-8</v>
      </c>
      <c r="AJ156" s="22">
        <f t="shared" si="190"/>
        <v>-1.9527964409281863E-8</v>
      </c>
      <c r="AK156" s="22">
        <f t="shared" si="190"/>
        <v>1.7780998016932994E-8</v>
      </c>
      <c r="AL156" s="22">
        <f t="shared" si="190"/>
        <v>-1.628411934534957E-8</v>
      </c>
      <c r="AM156" s="22">
        <f t="shared" si="190"/>
        <v>1.4772220758331947E-8</v>
      </c>
      <c r="AN156" s="22">
        <f t="shared" si="190"/>
        <v>-1.3254349974486249E-8</v>
      </c>
      <c r="AO156" s="22">
        <f t="shared" si="190"/>
        <v>1.1097166998960883E-8</v>
      </c>
      <c r="AP156" s="22">
        <f t="shared" si="190"/>
        <v>-7.3314329430631967E-9</v>
      </c>
      <c r="AQ156" s="22">
        <f t="shared" si="190"/>
        <v>6.8084638372509633E-9</v>
      </c>
      <c r="AR156" s="22">
        <f t="shared" si="190"/>
        <v>-1.0020683820300978E-4</v>
      </c>
      <c r="AS156" s="22">
        <f t="shared" si="190"/>
        <v>-8.3335333116067446E-5</v>
      </c>
      <c r="AT156" s="22">
        <f t="shared" si="190"/>
        <v>-5.0725335973452231E-5</v>
      </c>
      <c r="AU156" s="22">
        <f t="shared" si="190"/>
        <v>-2.5415085843534361E-5</v>
      </c>
      <c r="AV156" s="22">
        <f t="shared" si="190"/>
        <v>-1.1505497652915444E-5</v>
      </c>
      <c r="AW156" s="22">
        <f t="shared" si="190"/>
        <v>-4.9841936716894002E-6</v>
      </c>
      <c r="AX156" s="22">
        <f t="shared" si="190"/>
        <v>-2.1087749500899786E-6</v>
      </c>
      <c r="AY156" s="22">
        <f t="shared" si="190"/>
        <v>-8.9050634741774864E-7</v>
      </c>
      <c r="AZ156" s="22">
        <f t="shared" si="190"/>
        <v>-3.6993914484649609E-7</v>
      </c>
      <c r="BA156" s="22">
        <f t="shared" si="190"/>
        <v>-1.5737874798296528E-7</v>
      </c>
      <c r="BB156" s="22">
        <f t="shared" si="190"/>
        <v>-6.3542975977079653E-8</v>
      </c>
      <c r="BC156" s="22">
        <f t="shared" si="190"/>
        <v>-2.8519876421329772E-8</v>
      </c>
      <c r="BD156" s="22">
        <f t="shared" si="190"/>
        <v>-1.0171906950756231E-8</v>
      </c>
      <c r="BE156" s="22">
        <f t="shared" si="190"/>
        <v>-5.8286234604769426E-9</v>
      </c>
      <c r="BF156" s="22">
        <f t="shared" si="190"/>
        <v>-9.866487694010288E-10</v>
      </c>
      <c r="BG156" s="22">
        <f t="shared" si="190"/>
        <v>-1.7613028671035471E-9</v>
      </c>
      <c r="BH156" s="22">
        <f t="shared" si="190"/>
        <v>5.3678520458658196E-10</v>
      </c>
      <c r="BI156" s="22">
        <f t="shared" si="190"/>
        <v>-9.9300938980712385E-10</v>
      </c>
      <c r="BJ156" s="22">
        <f t="shared" si="190"/>
        <v>7.6080233697761789E-10</v>
      </c>
      <c r="BK156" s="22">
        <f t="shared" si="190"/>
        <v>-8.3850706810746764E-10</v>
      </c>
      <c r="BL156" s="22">
        <f t="shared" si="190"/>
        <v>7.8305673330310971E-10</v>
      </c>
      <c r="BM156" s="22">
        <f t="shared" si="190"/>
        <v>3.3489324667266353E-4</v>
      </c>
      <c r="BN156" s="22">
        <f t="shared" ref="BN156:CG156" si="191">BN70-BN$6</f>
        <v>0</v>
      </c>
      <c r="BO156" s="22">
        <f t="shared" si="191"/>
        <v>3.001690078883036E-5</v>
      </c>
      <c r="BP156" s="22">
        <f t="shared" si="191"/>
        <v>-9.3768215419185041E-5</v>
      </c>
      <c r="BQ156" s="22">
        <f t="shared" si="191"/>
        <v>2.1047694217634723E-5</v>
      </c>
      <c r="BR156" s="22">
        <f t="shared" si="191"/>
        <v>-2.7466459859018606E-5</v>
      </c>
      <c r="BS156" s="22">
        <f t="shared" si="191"/>
        <v>1.3628960453222727E-5</v>
      </c>
      <c r="BT156" s="22">
        <f t="shared" si="191"/>
        <v>-1.2818816824792478E-5</v>
      </c>
      <c r="BU156" s="22">
        <f t="shared" si="191"/>
        <v>9.0474533713246556E-6</v>
      </c>
      <c r="BV156" s="22">
        <f t="shared" si="191"/>
        <v>-7.8739858837781447E-6</v>
      </c>
      <c r="BW156" s="22">
        <f t="shared" si="191"/>
        <v>6.4458291174589324E-6</v>
      </c>
      <c r="BX156" s="22">
        <f t="shared" si="191"/>
        <v>-5.6577857869989027E-6</v>
      </c>
      <c r="BY156" s="22">
        <f t="shared" si="191"/>
        <v>4.9630348055989274E-6</v>
      </c>
      <c r="BZ156" s="22">
        <f t="shared" si="191"/>
        <v>-4.4832599108716363E-6</v>
      </c>
      <c r="CA156" s="22">
        <f t="shared" si="191"/>
        <v>4.0991142783600133E-6</v>
      </c>
      <c r="CB156" s="22">
        <f t="shared" si="191"/>
        <v>-3.8151748451867492E-6</v>
      </c>
      <c r="CC156" s="22">
        <f t="shared" si="191"/>
        <v>3.5988976053027339E-6</v>
      </c>
      <c r="CD156" s="22">
        <f t="shared" si="191"/>
        <v>-3.4430051641530152E-6</v>
      </c>
      <c r="CE156" s="22">
        <f t="shared" si="191"/>
        <v>3.3361759174479205E-6</v>
      </c>
      <c r="CF156" s="22">
        <f t="shared" si="191"/>
        <v>0</v>
      </c>
      <c r="CG156" s="22">
        <f t="shared" si="191"/>
        <v>0</v>
      </c>
    </row>
    <row r="157" spans="1:85">
      <c r="A157" s="185">
        <v>1</v>
      </c>
      <c r="B157" s="22">
        <f t="shared" ref="B157:AG157" si="192">B71-B$6</f>
        <v>0</v>
      </c>
      <c r="C157" s="22">
        <f t="shared" si="192"/>
        <v>0</v>
      </c>
      <c r="D157" s="22">
        <f t="shared" si="192"/>
        <v>2.023987178742611E-7</v>
      </c>
      <c r="E157" s="22">
        <f t="shared" si="192"/>
        <v>8.9548681511925998E-8</v>
      </c>
      <c r="F157" s="22">
        <f t="shared" si="192"/>
        <v>2.9788069729920412E-8</v>
      </c>
      <c r="G157" s="22">
        <f t="shared" si="192"/>
        <v>6.9076745159756057E-9</v>
      </c>
      <c r="H157" s="22">
        <f t="shared" si="192"/>
        <v>2.5565331642502377E-10</v>
      </c>
      <c r="I157" s="22">
        <f t="shared" si="192"/>
        <v>-9.9782337946473839E-10</v>
      </c>
      <c r="J157" s="22">
        <f t="shared" si="192"/>
        <v>-8.4924562275542968E-10</v>
      </c>
      <c r="K157" s="22">
        <f t="shared" si="192"/>
        <v>-5.183129822674469E-10</v>
      </c>
      <c r="L157" s="22">
        <f t="shared" si="192"/>
        <v>-2.7895224535125576E-10</v>
      </c>
      <c r="M157" s="22">
        <f t="shared" si="192"/>
        <v>-1.3560161129105581E-10</v>
      </c>
      <c r="N157" s="22">
        <f t="shared" si="192"/>
        <v>-6.6632238353680063E-11</v>
      </c>
      <c r="O157" s="22">
        <f t="shared" si="192"/>
        <v>-2.7435344755638341E-11</v>
      </c>
      <c r="P157" s="22">
        <f t="shared" si="192"/>
        <v>-1.4731196721040314E-11</v>
      </c>
      <c r="Q157" s="22">
        <f t="shared" si="192"/>
        <v>-3.9176209104291749E-12</v>
      </c>
      <c r="R157" s="22">
        <f t="shared" si="192"/>
        <v>-3.7555864671525449E-12</v>
      </c>
      <c r="S157" s="22">
        <f t="shared" si="192"/>
        <v>1.9927995580472976E-13</v>
      </c>
      <c r="T157" s="22">
        <f t="shared" si="192"/>
        <v>-1.3675463925611354E-12</v>
      </c>
      <c r="U157" s="22">
        <f t="shared" si="192"/>
        <v>5.9080657846457413E-13</v>
      </c>
      <c r="V157" s="22">
        <f t="shared" si="192"/>
        <v>-8.7337792840968057E-13</v>
      </c>
      <c r="W157" s="22">
        <f t="shared" si="192"/>
        <v>3.4665446984009099E-7</v>
      </c>
      <c r="X157" s="22">
        <f t="shared" si="192"/>
        <v>-1.8179398841307288E-6</v>
      </c>
      <c r="Y157" s="22">
        <f t="shared" si="192"/>
        <v>-1.1706678920674209E-6</v>
      </c>
      <c r="Z157" s="22">
        <f t="shared" si="192"/>
        <v>4.741630905322918E-8</v>
      </c>
      <c r="AA157" s="22">
        <f t="shared" si="192"/>
        <v>-2.7465060531703804E-7</v>
      </c>
      <c r="AB157" s="22">
        <f t="shared" si="192"/>
        <v>7.8958109474204602E-8</v>
      </c>
      <c r="AC157" s="22">
        <f t="shared" si="192"/>
        <v>-1.2075042362730288E-7</v>
      </c>
      <c r="AD157" s="22">
        <f t="shared" si="192"/>
        <v>7.0593129868114506E-8</v>
      </c>
      <c r="AE157" s="22">
        <f t="shared" si="192"/>
        <v>-7.2809611040783994E-8</v>
      </c>
      <c r="AF157" s="22">
        <f t="shared" si="192"/>
        <v>5.6902784298446739E-8</v>
      </c>
      <c r="AG157" s="22">
        <f t="shared" si="192"/>
        <v>-5.2779315717379497E-8</v>
      </c>
      <c r="AH157" s="22">
        <f t="shared" ref="AH157:BM157" si="193">AH71-AH$6</f>
        <v>4.5870041838255902E-8</v>
      </c>
      <c r="AI157" s="22">
        <f t="shared" si="193"/>
        <v>-4.1827664878372473E-8</v>
      </c>
      <c r="AJ157" s="22">
        <f t="shared" si="193"/>
        <v>3.77457972343597E-8</v>
      </c>
      <c r="AK157" s="22">
        <f t="shared" si="193"/>
        <v>-3.4460520733415534E-8</v>
      </c>
      <c r="AL157" s="22">
        <f t="shared" si="193"/>
        <v>3.14119785653088E-8</v>
      </c>
      <c r="AM157" s="22">
        <f t="shared" si="193"/>
        <v>-2.8438799411158521E-8</v>
      </c>
      <c r="AN157" s="22">
        <f t="shared" si="193"/>
        <v>2.540107519079585E-8</v>
      </c>
      <c r="AO157" s="22">
        <f t="shared" si="193"/>
        <v>-2.1088171192518805E-8</v>
      </c>
      <c r="AP157" s="22">
        <f t="shared" si="193"/>
        <v>1.3523278664514192E-8</v>
      </c>
      <c r="AQ157" s="22">
        <f t="shared" si="193"/>
        <v>-1.2477959480559561E-8</v>
      </c>
      <c r="AR157" s="22">
        <f t="shared" si="193"/>
        <v>-1.6666767984825862E-4</v>
      </c>
      <c r="AS157" s="22">
        <f t="shared" si="193"/>
        <v>-1.50926672972084E-4</v>
      </c>
      <c r="AT157" s="22">
        <f t="shared" si="193"/>
        <v>-1.087571126599224E-4</v>
      </c>
      <c r="AU157" s="22">
        <f t="shared" si="193"/>
        <v>-6.2235948577067226E-5</v>
      </c>
      <c r="AV157" s="22">
        <f t="shared" si="193"/>
        <v>-3.0402071730568294E-5</v>
      </c>
      <c r="AW157" s="22">
        <f t="shared" si="193"/>
        <v>-1.361555002254119E-5</v>
      </c>
      <c r="AX157" s="22">
        <f t="shared" si="193"/>
        <v>-5.8752318949581958E-6</v>
      </c>
      <c r="AY157" s="22">
        <f t="shared" si="193"/>
        <v>-2.4789228951046601E-6</v>
      </c>
      <c r="AZ157" s="22">
        <f t="shared" si="193"/>
        <v>-1.0479637814108328E-6</v>
      </c>
      <c r="BA157" s="22">
        <f t="shared" si="193"/>
        <v>-4.3351029545771197E-7</v>
      </c>
      <c r="BB157" s="22">
        <f t="shared" si="193"/>
        <v>-1.8590827956479591E-7</v>
      </c>
      <c r="BC157" s="22">
        <f t="shared" si="193"/>
        <v>-7.3717831762358261E-8</v>
      </c>
      <c r="BD157" s="22">
        <f t="shared" si="193"/>
        <v>-3.4349324826604653E-8</v>
      </c>
      <c r="BE157" s="22">
        <f t="shared" si="193"/>
        <v>-1.1158664510365276E-8</v>
      </c>
      <c r="BF157" s="22">
        <f t="shared" si="193"/>
        <v>-7.5899145909445888E-9</v>
      </c>
      <c r="BG157" s="22">
        <f t="shared" si="193"/>
        <v>-4.4980479131073703E-10</v>
      </c>
      <c r="BH157" s="22">
        <f t="shared" si="193"/>
        <v>-2.754285741797866E-9</v>
      </c>
      <c r="BI157" s="22">
        <f t="shared" si="193"/>
        <v>1.297604088778035E-9</v>
      </c>
      <c r="BJ157" s="22">
        <f t="shared" si="193"/>
        <v>-1.8314974304104099E-9</v>
      </c>
      <c r="BK157" s="22">
        <f t="shared" si="193"/>
        <v>1.5438435613395504E-9</v>
      </c>
      <c r="BL157" s="22">
        <f t="shared" si="193"/>
        <v>-1.6769901392243563E-9</v>
      </c>
      <c r="BM157" s="22">
        <f t="shared" si="193"/>
        <v>0</v>
      </c>
      <c r="BN157" s="22">
        <f t="shared" ref="BN157:CG157" si="194">BN71-BN$6</f>
        <v>3.3489324667266353E-4</v>
      </c>
      <c r="BO157" s="22">
        <f t="shared" si="194"/>
        <v>-1.116965432005872E-3</v>
      </c>
      <c r="BP157" s="22">
        <f t="shared" si="194"/>
        <v>5.1068542792303827E-5</v>
      </c>
      <c r="BQ157" s="22">
        <f t="shared" si="194"/>
        <v>-1.2124698745335675E-4</v>
      </c>
      <c r="BR157" s="22">
        <f t="shared" si="194"/>
        <v>3.4678243373907028E-5</v>
      </c>
      <c r="BS157" s="22">
        <f t="shared" si="194"/>
        <v>-4.0287370984315122E-5</v>
      </c>
      <c r="BT157" s="22">
        <f t="shared" si="194"/>
        <v>2.267714154448409E-5</v>
      </c>
      <c r="BU157" s="22">
        <f t="shared" si="194"/>
        <v>-2.0693396748962819E-5</v>
      </c>
      <c r="BV157" s="22">
        <f t="shared" si="194"/>
        <v>1.5493627225663686E-5</v>
      </c>
      <c r="BW157" s="22">
        <f t="shared" si="194"/>
        <v>-1.3532005800113372E-5</v>
      </c>
      <c r="BX157" s="22">
        <f t="shared" si="194"/>
        <v>1.1409042366205539E-5</v>
      </c>
      <c r="BY157" s="22">
        <f t="shared" si="194"/>
        <v>-1.0141160857842107E-5</v>
      </c>
      <c r="BZ157" s="22">
        <f t="shared" si="194"/>
        <v>9.0622609079418619E-6</v>
      </c>
      <c r="CA157" s="22">
        <f t="shared" si="194"/>
        <v>-8.2985094588185214E-6</v>
      </c>
      <c r="CB157" s="22">
        <f t="shared" si="194"/>
        <v>7.6981236611827001E-6</v>
      </c>
      <c r="CC157" s="22">
        <f t="shared" si="194"/>
        <v>-7.2582764606128446E-6</v>
      </c>
      <c r="CD157" s="22">
        <f t="shared" si="194"/>
        <v>6.9353844328394893E-6</v>
      </c>
      <c r="CE157" s="22">
        <f t="shared" si="194"/>
        <v>-6.7171113381314136E-6</v>
      </c>
      <c r="CF157" s="22">
        <f t="shared" si="194"/>
        <v>0</v>
      </c>
      <c r="CG157" s="22">
        <f t="shared" si="194"/>
        <v>0</v>
      </c>
    </row>
    <row r="158" spans="1:85">
      <c r="A158" s="185">
        <v>2</v>
      </c>
      <c r="B158" s="22">
        <f t="shared" ref="B158:AG158" si="195">B72-B$6</f>
        <v>0</v>
      </c>
      <c r="C158" s="22">
        <f t="shared" si="195"/>
        <v>0</v>
      </c>
      <c r="D158" s="22">
        <f t="shared" si="195"/>
        <v>3.1970563439510401E-7</v>
      </c>
      <c r="E158" s="22">
        <f t="shared" si="195"/>
        <v>2.1899314120468841E-7</v>
      </c>
      <c r="F158" s="22">
        <f t="shared" si="195"/>
        <v>1.0784044192041618E-7</v>
      </c>
      <c r="G158" s="22">
        <f t="shared" si="195"/>
        <v>4.1441638457932897E-8</v>
      </c>
      <c r="H158" s="22">
        <f t="shared" si="195"/>
        <v>1.3133238290488684E-8</v>
      </c>
      <c r="I158" s="22">
        <f t="shared" si="195"/>
        <v>3.3585185778419813E-9</v>
      </c>
      <c r="J158" s="22">
        <f t="shared" si="195"/>
        <v>4.8840324391732849E-10</v>
      </c>
      <c r="K158" s="22">
        <f t="shared" si="195"/>
        <v>-1.4555120942970942E-10</v>
      </c>
      <c r="L158" s="22">
        <f t="shared" si="195"/>
        <v>-1.9612038592422079E-10</v>
      </c>
      <c r="M158" s="22">
        <f t="shared" si="195"/>
        <v>-1.2778291074294352E-10</v>
      </c>
      <c r="N158" s="22">
        <f t="shared" si="195"/>
        <v>-7.0670535827875992E-11</v>
      </c>
      <c r="O158" s="22">
        <f t="shared" si="195"/>
        <v>-3.4272483249891722E-11</v>
      </c>
      <c r="P158" s="22">
        <f t="shared" si="195"/>
        <v>-1.6251392148913498E-11</v>
      </c>
      <c r="Q158" s="22">
        <f t="shared" si="195"/>
        <v>-6.8034756600416236E-12</v>
      </c>
      <c r="R158" s="22">
        <f t="shared" si="195"/>
        <v>-3.4283274139625683E-12</v>
      </c>
      <c r="S158" s="22">
        <f t="shared" si="195"/>
        <v>-7.0769159067239022E-13</v>
      </c>
      <c r="T158" s="22">
        <f t="shared" si="195"/>
        <v>-1.2855165235526201E-12</v>
      </c>
      <c r="U158" s="22">
        <f t="shared" si="195"/>
        <v>6.107563321191764E-13</v>
      </c>
      <c r="V158" s="22">
        <f t="shared" si="195"/>
        <v>-1.1189410468602674E-12</v>
      </c>
      <c r="W158" s="22">
        <f t="shared" si="195"/>
        <v>-1.41071255238537E-7</v>
      </c>
      <c r="X158" s="22">
        <f t="shared" si="195"/>
        <v>1.1108201525633809E-6</v>
      </c>
      <c r="Y158" s="22">
        <f t="shared" si="195"/>
        <v>-6.5168963608505072E-8</v>
      </c>
      <c r="Z158" s="22">
        <f t="shared" si="195"/>
        <v>-7.0996325194382295E-7</v>
      </c>
      <c r="AA158" s="22">
        <f t="shared" si="195"/>
        <v>1.2581613855308246E-8</v>
      </c>
      <c r="AB158" s="22">
        <f t="shared" si="195"/>
        <v>-1.7809694969674885E-7</v>
      </c>
      <c r="AC158" s="22">
        <f t="shared" si="195"/>
        <v>4.7339818799808082E-8</v>
      </c>
      <c r="AD158" s="22">
        <f t="shared" si="195"/>
        <v>-8.1141094256197551E-8</v>
      </c>
      <c r="AE158" s="22">
        <f t="shared" si="195"/>
        <v>4.7023300069994104E-8</v>
      </c>
      <c r="AF158" s="22">
        <f t="shared" si="195"/>
        <v>-5.0354734294750834E-8</v>
      </c>
      <c r="AG158" s="22">
        <f t="shared" si="195"/>
        <v>3.9581987686485048E-8</v>
      </c>
      <c r="AH158" s="22">
        <f t="shared" ref="AH158:BM158" si="196">AH72-AH$6</f>
        <v>-3.7282649206201384E-8</v>
      </c>
      <c r="AI158" s="22">
        <f t="shared" si="196"/>
        <v>3.2513522152301006E-8</v>
      </c>
      <c r="AJ158" s="22">
        <f t="shared" si="196"/>
        <v>-2.9777945439515711E-8</v>
      </c>
      <c r="AK158" s="22">
        <f t="shared" si="196"/>
        <v>2.6723201766571469E-8</v>
      </c>
      <c r="AL158" s="22">
        <f t="shared" si="196"/>
        <v>-2.4205314532887192E-8</v>
      </c>
      <c r="AM158" s="22">
        <f t="shared" si="196"/>
        <v>2.1482525403769759E-8</v>
      </c>
      <c r="AN158" s="22">
        <f t="shared" si="196"/>
        <v>-1.8678691899853309E-8</v>
      </c>
      <c r="AO158" s="22">
        <f t="shared" si="196"/>
        <v>1.4465104181739043E-8</v>
      </c>
      <c r="AP158" s="22">
        <f t="shared" si="196"/>
        <v>-6.8782984307761146E-9</v>
      </c>
      <c r="AQ158" s="22">
        <f t="shared" si="196"/>
        <v>5.8530635774298873E-9</v>
      </c>
      <c r="AR158" s="22">
        <f t="shared" si="196"/>
        <v>-1.0143378930322039E-4</v>
      </c>
      <c r="AS158" s="22">
        <f t="shared" si="196"/>
        <v>-1.0874113865699797E-4</v>
      </c>
      <c r="AT158" s="22">
        <f t="shared" si="196"/>
        <v>-1.1172086356006228E-4</v>
      </c>
      <c r="AU158" s="22">
        <f t="shared" si="196"/>
        <v>-8.8338244494542417E-5</v>
      </c>
      <c r="AV158" s="22">
        <f t="shared" si="196"/>
        <v>-5.2846476705153848E-5</v>
      </c>
      <c r="AW158" s="22">
        <f t="shared" si="196"/>
        <v>-2.6311845373764459E-5</v>
      </c>
      <c r="AX158" s="22">
        <f t="shared" si="196"/>
        <v>-1.1878147522695845E-5</v>
      </c>
      <c r="AY158" s="22">
        <f t="shared" si="196"/>
        <v>-5.1426483356505884E-6</v>
      </c>
      <c r="AZ158" s="22">
        <f t="shared" si="196"/>
        <v>-2.1727177754402862E-6</v>
      </c>
      <c r="BA158" s="22">
        <f t="shared" si="196"/>
        <v>-9.191668003835546E-7</v>
      </c>
      <c r="BB158" s="22">
        <f t="shared" si="196"/>
        <v>-3.8015622441043722E-7</v>
      </c>
      <c r="BC158" s="22">
        <f t="shared" si="196"/>
        <v>-1.632204024008741E-7</v>
      </c>
      <c r="BD158" s="22">
        <f t="shared" si="196"/>
        <v>-6.4532131208512152E-8</v>
      </c>
      <c r="BE158" s="22">
        <f t="shared" si="196"/>
        <v>-3.0281170790131431E-8</v>
      </c>
      <c r="BF158" s="22">
        <f t="shared" si="196"/>
        <v>-9.6345013568011772E-9</v>
      </c>
      <c r="BG158" s="22">
        <f t="shared" si="196"/>
        <v>-6.8212335861357121E-9</v>
      </c>
      <c r="BH158" s="22">
        <f t="shared" si="196"/>
        <v>-2.2555937757561006E-10</v>
      </c>
      <c r="BI158" s="22">
        <f t="shared" si="196"/>
        <v>-2.5996576252328271E-9</v>
      </c>
      <c r="BJ158" s="22">
        <f t="shared" si="196"/>
        <v>1.3198637656949613E-9</v>
      </c>
      <c r="BK158" s="22">
        <f t="shared" si="196"/>
        <v>-1.8314110413964526E-9</v>
      </c>
      <c r="BL158" s="22">
        <f t="shared" si="196"/>
        <v>1.5215393985114264E-9</v>
      </c>
      <c r="BM158" s="22">
        <f t="shared" si="196"/>
        <v>0</v>
      </c>
      <c r="BN158" s="22">
        <f t="shared" ref="BN158:CG158" si="197">BN72-BN$6</f>
        <v>0</v>
      </c>
      <c r="BO158" s="22">
        <f t="shared" si="197"/>
        <v>2.6573679380067967E-3</v>
      </c>
      <c r="BP158" s="22">
        <f t="shared" si="197"/>
        <v>-1.0509266460791368E-3</v>
      </c>
      <c r="BQ158" s="22">
        <f t="shared" si="197"/>
        <v>4.365652954798265E-5</v>
      </c>
      <c r="BR158" s="22">
        <f t="shared" si="197"/>
        <v>-1.0661451002748583E-4</v>
      </c>
      <c r="BS158" s="22">
        <f t="shared" si="197"/>
        <v>3.0099753718914207E-5</v>
      </c>
      <c r="BT158" s="22">
        <f t="shared" si="197"/>
        <v>-3.5345668391706146E-5</v>
      </c>
      <c r="BU158" s="22">
        <f t="shared" si="197"/>
        <v>2.0076880902418703E-5</v>
      </c>
      <c r="BV158" s="22">
        <f t="shared" si="197"/>
        <v>-1.847825676387201E-5</v>
      </c>
      <c r="BW158" s="22">
        <f t="shared" si="197"/>
        <v>1.4011481583308139E-5</v>
      </c>
      <c r="BX158" s="22">
        <f t="shared" si="197"/>
        <v>-1.2357970843712072E-5</v>
      </c>
      <c r="BY158" s="22">
        <f t="shared" si="197"/>
        <v>1.0545471707014738E-5</v>
      </c>
      <c r="BZ158" s="22">
        <f t="shared" si="197"/>
        <v>-9.4733777818338163E-6</v>
      </c>
      <c r="CA158" s="22">
        <f t="shared" si="197"/>
        <v>8.5623088332232994E-6</v>
      </c>
      <c r="CB158" s="22">
        <f t="shared" si="197"/>
        <v>-7.9266615870453827E-6</v>
      </c>
      <c r="CC158" s="22">
        <f t="shared" si="197"/>
        <v>7.4359077450012492E-6</v>
      </c>
      <c r="CD158" s="22">
        <f t="shared" si="197"/>
        <v>-7.0900034337266136E-6</v>
      </c>
      <c r="CE158" s="22">
        <f t="shared" si="197"/>
        <v>6.8524199767054601E-6</v>
      </c>
      <c r="CF158" s="22">
        <f t="shared" si="197"/>
        <v>0</v>
      </c>
      <c r="CG158" s="22">
        <f t="shared" si="197"/>
        <v>0</v>
      </c>
    </row>
    <row r="159" spans="1:85">
      <c r="A159" s="185">
        <v>3</v>
      </c>
      <c r="B159" s="22">
        <f t="shared" ref="B159:AG159" si="198">B73-B$6</f>
        <v>0</v>
      </c>
      <c r="C159" s="22">
        <f t="shared" si="198"/>
        <v>0</v>
      </c>
      <c r="D159" s="22">
        <f t="shared" si="198"/>
        <v>3.0664803136155349E-7</v>
      </c>
      <c r="E159" s="22">
        <f t="shared" si="198"/>
        <v>3.2097298673813927E-7</v>
      </c>
      <c r="F159" s="22">
        <f t="shared" si="198"/>
        <v>2.3045680809896794E-7</v>
      </c>
      <c r="G159" s="22">
        <f t="shared" si="198"/>
        <v>1.1716819610399929E-7</v>
      </c>
      <c r="H159" s="22">
        <f t="shared" si="198"/>
        <v>4.6914435494613331E-8</v>
      </c>
      <c r="I159" s="22">
        <f t="shared" si="198"/>
        <v>1.5976415846538313E-8</v>
      </c>
      <c r="J159" s="22">
        <f t="shared" si="198"/>
        <v>4.7684011104526518E-9</v>
      </c>
      <c r="K159" s="22">
        <f t="shared" si="198"/>
        <v>1.1695031337686314E-9</v>
      </c>
      <c r="L159" s="22">
        <f t="shared" si="198"/>
        <v>1.8211287475964819E-10</v>
      </c>
      <c r="M159" s="22">
        <f t="shared" si="198"/>
        <v>-4.3020231228760373E-11</v>
      </c>
      <c r="N159" s="22">
        <f t="shared" si="198"/>
        <v>-5.4077655979977292E-11</v>
      </c>
      <c r="O159" s="22">
        <f t="shared" si="198"/>
        <v>-3.8472071843437023E-11</v>
      </c>
      <c r="P159" s="22">
        <f t="shared" si="198"/>
        <v>-1.7546148118019163E-11</v>
      </c>
      <c r="Q159" s="22">
        <f t="shared" si="198"/>
        <v>-1.0658329596099957E-11</v>
      </c>
      <c r="R159" s="22">
        <f t="shared" si="198"/>
        <v>-2.3583569128739776E-12</v>
      </c>
      <c r="S159" s="22">
        <f t="shared" si="198"/>
        <v>-3.4554380654684214E-12</v>
      </c>
      <c r="T159" s="22">
        <f t="shared" si="198"/>
        <v>1.1574841393246615E-12</v>
      </c>
      <c r="U159" s="22">
        <f t="shared" si="198"/>
        <v>-2.376764055207238E-12</v>
      </c>
      <c r="V159" s="22">
        <f t="shared" si="198"/>
        <v>1.7785478425842542E-12</v>
      </c>
      <c r="W159" s="22">
        <f t="shared" si="198"/>
        <v>3.2259977114681813E-7</v>
      </c>
      <c r="X159" s="22">
        <f t="shared" si="198"/>
        <v>-1.3235802688228539E-7</v>
      </c>
      <c r="Y159" s="22">
        <f t="shared" si="198"/>
        <v>6.640361758892181E-7</v>
      </c>
      <c r="Z159" s="22">
        <f t="shared" si="198"/>
        <v>-6.3970171677150373E-8</v>
      </c>
      <c r="AA159" s="22">
        <f t="shared" si="198"/>
        <v>-5.1533829717747529E-7</v>
      </c>
      <c r="AB159" s="22">
        <f t="shared" si="198"/>
        <v>-2.7599411726296067E-9</v>
      </c>
      <c r="AC159" s="22">
        <f t="shared" si="198"/>
        <v>-1.40302620258882E-7</v>
      </c>
      <c r="AD159" s="22">
        <f t="shared" si="198"/>
        <v>3.2781272671494436E-8</v>
      </c>
      <c r="AE159" s="22">
        <f t="shared" si="198"/>
        <v>-6.351867431193903E-8</v>
      </c>
      <c r="AF159" s="22">
        <f t="shared" si="198"/>
        <v>3.5379413159539375E-8</v>
      </c>
      <c r="AG159" s="22">
        <f t="shared" si="198"/>
        <v>-3.9038579227315523E-8</v>
      </c>
      <c r="AH159" s="22">
        <f t="shared" ref="AH159:BM159" si="199">AH73-AH$6</f>
        <v>3.0338337101568139E-8</v>
      </c>
      <c r="AI159" s="22">
        <f t="shared" si="199"/>
        <v>-2.866739249123646E-8</v>
      </c>
      <c r="AJ159" s="22">
        <f t="shared" si="199"/>
        <v>2.4826704602652559E-8</v>
      </c>
      <c r="AK159" s="22">
        <f t="shared" si="199"/>
        <v>-2.2482220969863822E-8</v>
      </c>
      <c r="AL159" s="22">
        <f t="shared" si="199"/>
        <v>1.9857057388711875E-8</v>
      </c>
      <c r="AM159" s="22">
        <f t="shared" si="199"/>
        <v>-1.7322970864995471E-8</v>
      </c>
      <c r="AN159" s="22">
        <f t="shared" si="199"/>
        <v>1.4529466619605852E-8</v>
      </c>
      <c r="AO159" s="22">
        <f t="shared" si="199"/>
        <v>-1.0302603424702266E-8</v>
      </c>
      <c r="AP159" s="22">
        <f t="shared" si="199"/>
        <v>2.5390368986512595E-9</v>
      </c>
      <c r="AQ159" s="22">
        <f t="shared" si="199"/>
        <v>-1.5128833007866348E-9</v>
      </c>
      <c r="AR159" s="22">
        <f t="shared" si="199"/>
        <v>-5.0813649464515164E-5</v>
      </c>
      <c r="AS159" s="22">
        <f t="shared" si="199"/>
        <v>-6.2217143718211124E-5</v>
      </c>
      <c r="AT159" s="22">
        <f t="shared" si="199"/>
        <v>-8.8324955570211923E-5</v>
      </c>
      <c r="AU159" s="22">
        <f t="shared" si="199"/>
        <v>-1.0233951913926795E-4</v>
      </c>
      <c r="AV159" s="22">
        <f t="shared" si="199"/>
        <v>-8.4256760910191478E-5</v>
      </c>
      <c r="AW159" s="22">
        <f t="shared" si="199"/>
        <v>-5.1114732015957811E-5</v>
      </c>
      <c r="AX159" s="22">
        <f t="shared" si="199"/>
        <v>-2.5582022053337807E-5</v>
      </c>
      <c r="AY159" s="22">
        <f t="shared" si="199"/>
        <v>-1.1573097460723635E-5</v>
      </c>
      <c r="AZ159" s="22">
        <f t="shared" si="199"/>
        <v>-5.0142937029858869E-6</v>
      </c>
      <c r="BA159" s="22">
        <f t="shared" si="199"/>
        <v>-2.1195213582668386E-6</v>
      </c>
      <c r="BB159" s="22">
        <f t="shared" si="199"/>
        <v>-8.9653131928740634E-7</v>
      </c>
      <c r="BC159" s="22">
        <f t="shared" si="199"/>
        <v>-3.7098584589703979E-7</v>
      </c>
      <c r="BD159" s="22">
        <f t="shared" si="199"/>
        <v>-1.5915589700889776E-7</v>
      </c>
      <c r="BE159" s="22">
        <f t="shared" si="199"/>
        <v>-6.3008151004206891E-8</v>
      </c>
      <c r="BF159" s="22">
        <f t="shared" si="199"/>
        <v>-2.9512103341124582E-8</v>
      </c>
      <c r="BG159" s="22">
        <f t="shared" si="199"/>
        <v>-9.4098281481578557E-9</v>
      </c>
      <c r="BH159" s="22">
        <f t="shared" si="199"/>
        <v>-6.666375293408797E-9</v>
      </c>
      <c r="BI159" s="22">
        <f t="shared" si="199"/>
        <v>-2.0316510334559808E-10</v>
      </c>
      <c r="BJ159" s="22">
        <f t="shared" si="199"/>
        <v>-2.5994938599404032E-9</v>
      </c>
      <c r="BK159" s="22">
        <f t="shared" si="199"/>
        <v>1.2975528774557293E-9</v>
      </c>
      <c r="BL159" s="22">
        <f t="shared" si="199"/>
        <v>-1.9857766754429287E-9</v>
      </c>
      <c r="BM159" s="22">
        <f t="shared" si="199"/>
        <v>0</v>
      </c>
      <c r="BN159" s="22">
        <f t="shared" ref="BN159:CG159" si="200">BN73-BN$6</f>
        <v>0</v>
      </c>
      <c r="BO159" s="22">
        <f t="shared" si="200"/>
        <v>-1.0506669781025319E-3</v>
      </c>
      <c r="BP159" s="22">
        <f t="shared" si="200"/>
        <v>2.6506169744457664E-3</v>
      </c>
      <c r="BQ159" s="22">
        <f t="shared" si="200"/>
        <v>-1.0364650460722112E-3</v>
      </c>
      <c r="BR159" s="22">
        <f t="shared" si="200"/>
        <v>3.9081419607548788E-5</v>
      </c>
      <c r="BS159" s="22">
        <f t="shared" si="200"/>
        <v>-1.0168255850079564E-4</v>
      </c>
      <c r="BT159" s="22">
        <f t="shared" si="200"/>
        <v>2.7501183117132605E-5</v>
      </c>
      <c r="BU159" s="22">
        <f t="shared" si="200"/>
        <v>-3.3132408620018546E-5</v>
      </c>
      <c r="BV159" s="22">
        <f t="shared" si="200"/>
        <v>1.8595545913737556E-5</v>
      </c>
      <c r="BW159" s="22">
        <f t="shared" si="200"/>
        <v>-1.7304811872877411E-5</v>
      </c>
      <c r="BX159" s="22">
        <f t="shared" si="200"/>
        <v>1.3148314462929175E-5</v>
      </c>
      <c r="BY159" s="22">
        <f t="shared" si="200"/>
        <v>-1.1690443967088709E-5</v>
      </c>
      <c r="BZ159" s="22">
        <f t="shared" si="200"/>
        <v>1.0045759014369554E-5</v>
      </c>
      <c r="CA159" s="22">
        <f t="shared" si="200"/>
        <v>-9.1016849022414511E-6</v>
      </c>
      <c r="CB159" s="22">
        <f t="shared" si="200"/>
        <v>8.3003227291913174E-6</v>
      </c>
      <c r="CC159" s="22">
        <f t="shared" si="200"/>
        <v>-7.7585836350669458E-6</v>
      </c>
      <c r="CD159" s="22">
        <f t="shared" si="200"/>
        <v>7.3535781800015046E-6</v>
      </c>
      <c r="CE159" s="22">
        <f t="shared" si="200"/>
        <v>-7.0886118802264925E-6</v>
      </c>
      <c r="CF159" s="22">
        <f t="shared" si="200"/>
        <v>0</v>
      </c>
      <c r="CG159" s="22">
        <f t="shared" si="200"/>
        <v>0</v>
      </c>
    </row>
    <row r="160" spans="1:85">
      <c r="A160" s="185">
        <v>4</v>
      </c>
      <c r="B160" s="22">
        <f t="shared" ref="B160:AG160" si="201">B74-B$6</f>
        <v>0</v>
      </c>
      <c r="C160" s="22">
        <f t="shared" si="201"/>
        <v>0</v>
      </c>
      <c r="D160" s="22">
        <f t="shared" si="201"/>
        <v>2.0410187290099434E-7</v>
      </c>
      <c r="E160" s="22">
        <f t="shared" si="201"/>
        <v>3.0102085394498416E-7</v>
      </c>
      <c r="F160" s="22">
        <f t="shared" si="201"/>
        <v>3.2380820537791919E-7</v>
      </c>
      <c r="G160" s="22">
        <f t="shared" si="201"/>
        <v>2.3514535258559608E-7</v>
      </c>
      <c r="H160" s="22">
        <f t="shared" si="201"/>
        <v>1.2105780849132892E-7</v>
      </c>
      <c r="I160" s="22">
        <f t="shared" si="201"/>
        <v>4.9459465415610201E-8</v>
      </c>
      <c r="J160" s="22">
        <f t="shared" si="201"/>
        <v>1.745918181801645E-8</v>
      </c>
      <c r="K160" s="22">
        <f t="shared" si="201"/>
        <v>5.5797373810115926E-9</v>
      </c>
      <c r="L160" s="22">
        <f t="shared" si="201"/>
        <v>1.5944486925005655E-9</v>
      </c>
      <c r="M160" s="22">
        <f t="shared" si="201"/>
        <v>3.9998739588126546E-10</v>
      </c>
      <c r="N160" s="22">
        <f t="shared" si="201"/>
        <v>6.4110504667148492E-11</v>
      </c>
      <c r="O160" s="22">
        <f t="shared" si="201"/>
        <v>-4.7579557921871313E-13</v>
      </c>
      <c r="P160" s="22">
        <f t="shared" si="201"/>
        <v>-1.4341917834137215E-11</v>
      </c>
      <c r="Q160" s="22">
        <f t="shared" si="201"/>
        <v>-4.7557022508665659E-12</v>
      </c>
      <c r="R160" s="22">
        <f t="shared" si="201"/>
        <v>-6.3844124434999381E-12</v>
      </c>
      <c r="S160" s="22">
        <f t="shared" si="201"/>
        <v>1.0791742035453277E-12</v>
      </c>
      <c r="T160" s="22">
        <f t="shared" si="201"/>
        <v>-3.583841248533436E-12</v>
      </c>
      <c r="U160" s="22">
        <f t="shared" si="201"/>
        <v>2.5324110077820303E-12</v>
      </c>
      <c r="V160" s="22">
        <f t="shared" si="201"/>
        <v>-3.2960775561284746E-12</v>
      </c>
      <c r="W160" s="22">
        <f t="shared" si="201"/>
        <v>-1.1917714515336723E-7</v>
      </c>
      <c r="X160" s="22">
        <f t="shared" si="201"/>
        <v>2.4381037210412156E-7</v>
      </c>
      <c r="Y160" s="22">
        <f t="shared" si="201"/>
        <v>-9.1022545194818423E-8</v>
      </c>
      <c r="Z160" s="22">
        <f t="shared" si="201"/>
        <v>4.7200662999484327E-7</v>
      </c>
      <c r="AA160" s="22">
        <f t="shared" si="201"/>
        <v>-6.5977180042073503E-8</v>
      </c>
      <c r="AB160" s="22">
        <f t="shared" si="201"/>
        <v>-4.5426635469136922E-7</v>
      </c>
      <c r="AC160" s="22">
        <f t="shared" si="201"/>
        <v>-1.1021191353820361E-8</v>
      </c>
      <c r="AD160" s="22">
        <f t="shared" si="201"/>
        <v>-1.2209106721729737E-7</v>
      </c>
      <c r="AE160" s="22">
        <f t="shared" si="201"/>
        <v>2.4619418304128528E-8</v>
      </c>
      <c r="AF160" s="22">
        <f t="shared" si="201"/>
        <v>-5.3666507220900857E-8</v>
      </c>
      <c r="AG160" s="22">
        <f t="shared" si="201"/>
        <v>2.8295885875911699E-8</v>
      </c>
      <c r="AH160" s="22">
        <f t="shared" ref="AH160:BM160" si="202">AH74-AH$6</f>
        <v>-3.2033945533045953E-8</v>
      </c>
      <c r="AI160" s="22">
        <f t="shared" si="202"/>
        <v>2.4243440131227157E-8</v>
      </c>
      <c r="AJ160" s="22">
        <f t="shared" si="202"/>
        <v>-2.2878898198665784E-8</v>
      </c>
      <c r="AK160" s="22">
        <f t="shared" si="202"/>
        <v>1.9329970770863561E-8</v>
      </c>
      <c r="AL160" s="22">
        <f t="shared" si="202"/>
        <v>-1.7157553730734153E-8</v>
      </c>
      <c r="AM160" s="22">
        <f t="shared" si="202"/>
        <v>1.4380409210917347E-8</v>
      </c>
      <c r="AN160" s="22">
        <f t="shared" si="202"/>
        <v>-1.1623331565903196E-8</v>
      </c>
      <c r="AO160" s="22">
        <f t="shared" si="202"/>
        <v>7.2352103971908409E-9</v>
      </c>
      <c r="AP160" s="22">
        <f t="shared" si="202"/>
        <v>8.1629107015886116E-10</v>
      </c>
      <c r="AQ160" s="22">
        <f t="shared" si="202"/>
        <v>-1.868263784887518E-9</v>
      </c>
      <c r="AR160" s="22">
        <f t="shared" si="202"/>
        <v>-2.2999705283825192E-5</v>
      </c>
      <c r="AS160" s="22">
        <f t="shared" si="202"/>
        <v>-3.0387959801446931E-5</v>
      </c>
      <c r="AT160" s="22">
        <f t="shared" si="202"/>
        <v>-5.2830334276206501E-5</v>
      </c>
      <c r="AU160" s="22">
        <f t="shared" si="202"/>
        <v>-8.424395590972529E-5</v>
      </c>
      <c r="AV160" s="22">
        <f t="shared" si="202"/>
        <v>-1.0061509302261652E-4</v>
      </c>
      <c r="AW160" s="22">
        <f t="shared" si="202"/>
        <v>-8.3535185961995523E-5</v>
      </c>
      <c r="AX160" s="22">
        <f t="shared" si="202"/>
        <v>-5.0814955409454897E-5</v>
      </c>
      <c r="AY160" s="22">
        <f t="shared" si="202"/>
        <v>-2.5456188436113354E-5</v>
      </c>
      <c r="AZ160" s="22">
        <f t="shared" si="202"/>
        <v>-1.152092969475469E-5</v>
      </c>
      <c r="BA160" s="22">
        <f t="shared" si="202"/>
        <v>-4.992039710550353E-6</v>
      </c>
      <c r="BB160" s="22">
        <f t="shared" si="202"/>
        <v>-2.1104809251492698E-6</v>
      </c>
      <c r="BC160" s="22">
        <f t="shared" si="202"/>
        <v>-8.9250698158892183E-7</v>
      </c>
      <c r="BD160" s="22">
        <f t="shared" si="202"/>
        <v>-3.6947199635591909E-7</v>
      </c>
      <c r="BE160" s="22">
        <f t="shared" si="202"/>
        <v>-1.5838829911683639E-7</v>
      </c>
      <c r="BF160" s="22">
        <f t="shared" si="202"/>
        <v>-6.278280990712682E-8</v>
      </c>
      <c r="BG160" s="22">
        <f t="shared" si="202"/>
        <v>-2.9356518236822062E-8</v>
      </c>
      <c r="BH160" s="22">
        <f t="shared" si="202"/>
        <v>-9.3869104763709269E-9</v>
      </c>
      <c r="BI160" s="22">
        <f t="shared" si="202"/>
        <v>-6.6659377316177976E-9</v>
      </c>
      <c r="BJ160" s="22">
        <f t="shared" si="202"/>
        <v>-2.2536683339690255E-10</v>
      </c>
      <c r="BK160" s="22">
        <f t="shared" si="202"/>
        <v>-2.7537702562164672E-9</v>
      </c>
      <c r="BL160" s="22">
        <f t="shared" si="202"/>
        <v>1.0735554609271402E-9</v>
      </c>
      <c r="BM160" s="22">
        <f t="shared" si="202"/>
        <v>0</v>
      </c>
      <c r="BN160" s="22">
        <f t="shared" ref="BN160:CG160" si="203">BN74-BN$6</f>
        <v>0</v>
      </c>
      <c r="BO160" s="22">
        <f t="shared" si="203"/>
        <v>4.363976590267719E-5</v>
      </c>
      <c r="BP160" s="22">
        <f t="shared" si="203"/>
        <v>-1.0362785590998396E-3</v>
      </c>
      <c r="BQ160" s="22">
        <f t="shared" si="203"/>
        <v>2.6465221790537134E-3</v>
      </c>
      <c r="BR160" s="22">
        <f t="shared" si="203"/>
        <v>-1.0316823027229889E-3</v>
      </c>
      <c r="BS160" s="22">
        <f t="shared" si="203"/>
        <v>3.6485228481043425E-5</v>
      </c>
      <c r="BT160" s="22">
        <f t="shared" si="203"/>
        <v>-9.9477817636183988E-5</v>
      </c>
      <c r="BU160" s="22">
        <f t="shared" si="203"/>
        <v>2.6021109384053658E-5</v>
      </c>
      <c r="BV160" s="22">
        <f t="shared" si="203"/>
        <v>-3.1960590226874739E-5</v>
      </c>
      <c r="BW160" s="22">
        <f t="shared" si="203"/>
        <v>1.7732976386341338E-5</v>
      </c>
      <c r="BX160" s="22">
        <f t="shared" si="203"/>
        <v>-1.6637805819861342E-5</v>
      </c>
      <c r="BY160" s="22">
        <f t="shared" si="203"/>
        <v>1.2648883863239356E-5</v>
      </c>
      <c r="BZ160" s="22">
        <f t="shared" si="203"/>
        <v>-1.1319008592591934E-5</v>
      </c>
      <c r="CA160" s="22">
        <f t="shared" si="203"/>
        <v>9.7839357413679591E-6</v>
      </c>
      <c r="CB160" s="22">
        <f t="shared" si="203"/>
        <v>-8.9338405734166687E-6</v>
      </c>
      <c r="CC160" s="22">
        <f t="shared" si="203"/>
        <v>8.2181903835539213E-6</v>
      </c>
      <c r="CD160" s="22">
        <f t="shared" si="203"/>
        <v>-7.7578415686508132E-6</v>
      </c>
      <c r="CE160" s="22">
        <f t="shared" si="203"/>
        <v>7.4337377221677175E-6</v>
      </c>
      <c r="CF160" s="22">
        <f t="shared" si="203"/>
        <v>0</v>
      </c>
      <c r="CG160" s="22">
        <f t="shared" si="203"/>
        <v>0</v>
      </c>
    </row>
    <row r="161" spans="1:85">
      <c r="A161" s="185">
        <v>5</v>
      </c>
      <c r="B161" s="22">
        <f t="shared" ref="B161:AG161" si="204">B75-B$6</f>
        <v>0</v>
      </c>
      <c r="C161" s="22">
        <f t="shared" si="204"/>
        <v>0</v>
      </c>
      <c r="D161" s="22">
        <f t="shared" si="204"/>
        <v>1.0941044346042005E-7</v>
      </c>
      <c r="E161" s="22">
        <f t="shared" si="204"/>
        <v>1.9956299830728533E-7</v>
      </c>
      <c r="F161" s="22">
        <f t="shared" si="204"/>
        <v>3.0037196975213474E-7</v>
      </c>
      <c r="G161" s="22">
        <f t="shared" si="204"/>
        <v>3.2519252167834565E-7</v>
      </c>
      <c r="H161" s="22">
        <f t="shared" si="204"/>
        <v>2.3781029026059003E-7</v>
      </c>
      <c r="I161" s="22">
        <f t="shared" si="204"/>
        <v>1.2383600099531678E-7</v>
      </c>
      <c r="J161" s="22">
        <f t="shared" si="204"/>
        <v>5.1568415887173785E-8</v>
      </c>
      <c r="K161" s="22">
        <f t="shared" si="204"/>
        <v>1.8799243450678746E-8</v>
      </c>
      <c r="L161" s="22">
        <f t="shared" si="204"/>
        <v>6.3510164189999155E-9</v>
      </c>
      <c r="M161" s="22">
        <f t="shared" si="204"/>
        <v>2.01003257292304E-9</v>
      </c>
      <c r="N161" s="22">
        <f t="shared" si="204"/>
        <v>6.1641148045399427E-10</v>
      </c>
      <c r="O161" s="22">
        <f t="shared" si="204"/>
        <v>1.7125503363062979E-10</v>
      </c>
      <c r="P161" s="22">
        <f t="shared" si="204"/>
        <v>5.3161434032422987E-11</v>
      </c>
      <c r="Q161" s="22">
        <f t="shared" si="204"/>
        <v>9.6576432662392585E-12</v>
      </c>
      <c r="R161" s="22">
        <f t="shared" si="204"/>
        <v>7.8132236788151224E-12</v>
      </c>
      <c r="S161" s="22">
        <f t="shared" si="204"/>
        <v>-2.3620583384332617E-12</v>
      </c>
      <c r="T161" s="22">
        <f t="shared" si="204"/>
        <v>4.2814912686983241E-12</v>
      </c>
      <c r="U161" s="22">
        <f t="shared" si="204"/>
        <v>-3.7982060124017517E-12</v>
      </c>
      <c r="V161" s="22">
        <f t="shared" si="204"/>
        <v>3.8857843199092794E-12</v>
      </c>
      <c r="W161" s="22">
        <f t="shared" si="204"/>
        <v>1.4479541489224033E-7</v>
      </c>
      <c r="X161" s="22">
        <f t="shared" si="204"/>
        <v>-1.0297496489797937E-7</v>
      </c>
      <c r="Y161" s="22">
        <f t="shared" si="204"/>
        <v>1.5019060822626545E-7</v>
      </c>
      <c r="Z161" s="22">
        <f t="shared" si="204"/>
        <v>-7.6450000458065174E-8</v>
      </c>
      <c r="AA161" s="22">
        <f t="shared" si="204"/>
        <v>4.1003891318108708E-7</v>
      </c>
      <c r="AB161" s="22">
        <f t="shared" si="204"/>
        <v>-6.8692001399935468E-8</v>
      </c>
      <c r="AC161" s="22">
        <f t="shared" si="204"/>
        <v>-3.8678433604833443E-7</v>
      </c>
      <c r="AD161" s="22">
        <f t="shared" si="204"/>
        <v>-1.7342699991519211E-8</v>
      </c>
      <c r="AE161" s="22">
        <f t="shared" si="204"/>
        <v>-1.0643646938061552E-7</v>
      </c>
      <c r="AF161" s="22">
        <f t="shared" si="204"/>
        <v>1.8303222217784386E-8</v>
      </c>
      <c r="AG161" s="22">
        <f t="shared" si="204"/>
        <v>-4.5371923477873042E-8</v>
      </c>
      <c r="AH161" s="22">
        <f t="shared" ref="AH161:BM161" si="205">AH75-AH$6</f>
        <v>2.256092667367022E-8</v>
      </c>
      <c r="AI161" s="22">
        <f t="shared" si="205"/>
        <v>-2.6018653253101122E-8</v>
      </c>
      <c r="AJ161" s="22">
        <f t="shared" si="205"/>
        <v>1.9072207684386141E-8</v>
      </c>
      <c r="AK161" s="22">
        <f t="shared" si="205"/>
        <v>-1.7677423625192271E-8</v>
      </c>
      <c r="AL161" s="22">
        <f t="shared" si="205"/>
        <v>1.4388526547293728E-8</v>
      </c>
      <c r="AM161" s="22">
        <f t="shared" si="205"/>
        <v>-1.1936382728354623E-8</v>
      </c>
      <c r="AN161" s="22">
        <f t="shared" si="205"/>
        <v>8.9047716757108746E-9</v>
      </c>
      <c r="AO161" s="22">
        <f t="shared" si="205"/>
        <v>-4.3867985375814044E-9</v>
      </c>
      <c r="AP161" s="22">
        <f t="shared" si="205"/>
        <v>-4.1152751219220539E-9</v>
      </c>
      <c r="AQ161" s="22">
        <f t="shared" si="205"/>
        <v>5.1884982043678344E-9</v>
      </c>
      <c r="AR161" s="22">
        <f t="shared" si="205"/>
        <v>-9.9618200620378838E-6</v>
      </c>
      <c r="AS161" s="22">
        <f t="shared" si="205"/>
        <v>-1.3606981316119304E-5</v>
      </c>
      <c r="AT161" s="22">
        <f t="shared" si="205"/>
        <v>-2.6299671523458995E-5</v>
      </c>
      <c r="AU161" s="22">
        <f t="shared" si="205"/>
        <v>-5.1099172424883954E-5</v>
      </c>
      <c r="AV161" s="22">
        <f t="shared" si="205"/>
        <v>-8.352264862414958E-5</v>
      </c>
      <c r="AW161" s="22">
        <f t="shared" si="205"/>
        <v>-1.0032251157194558E-4</v>
      </c>
      <c r="AX161" s="22">
        <f t="shared" si="205"/>
        <v>-8.3417241921552104E-5</v>
      </c>
      <c r="AY161" s="22">
        <f t="shared" si="205"/>
        <v>-5.0767694429390324E-5</v>
      </c>
      <c r="AZ161" s="22">
        <f t="shared" si="205"/>
        <v>-2.543621086423559E-5</v>
      </c>
      <c r="BA161" s="22">
        <f t="shared" si="205"/>
        <v>-1.1512785048347998E-5</v>
      </c>
      <c r="BB161" s="22">
        <f t="shared" si="205"/>
        <v>-4.988331452922714E-6</v>
      </c>
      <c r="BC161" s="22">
        <f t="shared" si="205"/>
        <v>-2.1090666826182891E-6</v>
      </c>
      <c r="BD161" s="22">
        <f t="shared" si="205"/>
        <v>-8.9176593564853614E-7</v>
      </c>
      <c r="BE161" s="22">
        <f t="shared" si="205"/>
        <v>-3.6925090378913348E-7</v>
      </c>
      <c r="BF161" s="22">
        <f t="shared" si="205"/>
        <v>-1.5823168799572438E-7</v>
      </c>
      <c r="BG161" s="22">
        <f t="shared" si="205"/>
        <v>-6.2758238505950542E-8</v>
      </c>
      <c r="BH161" s="22">
        <f t="shared" si="205"/>
        <v>-2.9354967554482908E-8</v>
      </c>
      <c r="BI161" s="22">
        <f t="shared" si="205"/>
        <v>-9.4084930220462185E-9</v>
      </c>
      <c r="BJ161" s="22">
        <f t="shared" si="205"/>
        <v>-6.8199030842327379E-9</v>
      </c>
      <c r="BK161" s="22">
        <f t="shared" si="205"/>
        <v>-4.4928235599002453E-10</v>
      </c>
      <c r="BL161" s="22">
        <f t="shared" si="205"/>
        <v>-3.5216490116824048E-9</v>
      </c>
      <c r="BM161" s="22">
        <f t="shared" si="205"/>
        <v>0</v>
      </c>
      <c r="BN161" s="22">
        <f t="shared" ref="BN161:CG161" si="206">BN75-BN$6</f>
        <v>0</v>
      </c>
      <c r="BO161" s="22">
        <f t="shared" si="206"/>
        <v>-1.065514032075984E-4</v>
      </c>
      <c r="BP161" s="22">
        <f t="shared" si="206"/>
        <v>3.9069619756781575E-5</v>
      </c>
      <c r="BQ161" s="22">
        <f t="shared" si="206"/>
        <v>-1.0315190943306506E-3</v>
      </c>
      <c r="BR161" s="22">
        <f t="shared" si="206"/>
        <v>2.6443485971180073E-3</v>
      </c>
      <c r="BS161" s="22">
        <f t="shared" si="206"/>
        <v>-1.0296023571625592E-3</v>
      </c>
      <c r="BT161" s="22">
        <f t="shared" si="206"/>
        <v>3.5007302627057906E-5</v>
      </c>
      <c r="BU161" s="22">
        <f t="shared" si="206"/>
        <v>-9.8313000247650376E-5</v>
      </c>
      <c r="BV161" s="22">
        <f t="shared" si="206"/>
        <v>2.5159686823973181E-5</v>
      </c>
      <c r="BW161" s="22">
        <f t="shared" si="206"/>
        <v>-3.129483316800921E-5</v>
      </c>
      <c r="BX161" s="22">
        <f t="shared" si="206"/>
        <v>1.72340967045262E-5</v>
      </c>
      <c r="BY161" s="22">
        <f t="shared" si="206"/>
        <v>-1.6266732037776266E-5</v>
      </c>
      <c r="BZ161" s="22">
        <f t="shared" si="206"/>
        <v>1.2387348070027189E-5</v>
      </c>
      <c r="CA161" s="22">
        <f t="shared" si="206"/>
        <v>-1.1151332642629008E-5</v>
      </c>
      <c r="CB161" s="22">
        <f t="shared" si="206"/>
        <v>9.7020491173390408E-6</v>
      </c>
      <c r="CC161" s="22">
        <f t="shared" si="206"/>
        <v>-8.9332950331253522E-6</v>
      </c>
      <c r="CD161" s="22">
        <f t="shared" si="206"/>
        <v>8.2990236672009197E-6</v>
      </c>
      <c r="CE161" s="22">
        <f t="shared" si="206"/>
        <v>-7.9238645007602731E-6</v>
      </c>
      <c r="CF161" s="22">
        <f t="shared" si="206"/>
        <v>0</v>
      </c>
      <c r="CG161" s="22">
        <f t="shared" si="206"/>
        <v>0</v>
      </c>
    </row>
    <row r="162" spans="1:85">
      <c r="A162" s="185">
        <v>6</v>
      </c>
      <c r="B162" s="22">
        <f t="shared" ref="B162:AG162" si="207">B76-B$6</f>
        <v>0</v>
      </c>
      <c r="C162" s="22">
        <f t="shared" si="207"/>
        <v>0</v>
      </c>
      <c r="D162" s="22">
        <f t="shared" si="207"/>
        <v>5.1819863891308871E-8</v>
      </c>
      <c r="E162" s="22">
        <f t="shared" si="207"/>
        <v>1.0575855588526676E-7</v>
      </c>
      <c r="F162" s="22">
        <f t="shared" si="207"/>
        <v>1.9620974329687256E-7</v>
      </c>
      <c r="G162" s="22">
        <f t="shared" si="207"/>
        <v>2.9649756438957384E-7</v>
      </c>
      <c r="H162" s="22">
        <f t="shared" si="207"/>
        <v>3.2239679573413954E-7</v>
      </c>
      <c r="I162" s="22">
        <f t="shared" si="207"/>
        <v>2.3748655565010402E-7</v>
      </c>
      <c r="J162" s="22">
        <f t="shared" si="207"/>
        <v>1.2514097944597849E-7</v>
      </c>
      <c r="K162" s="22">
        <f t="shared" si="207"/>
        <v>5.3102098808976769E-8</v>
      </c>
      <c r="L162" s="22">
        <f t="shared" si="207"/>
        <v>1.9945081951973514E-8</v>
      </c>
      <c r="M162" s="22">
        <f t="shared" si="207"/>
        <v>7.0628676225967273E-9</v>
      </c>
      <c r="N162" s="22">
        <f t="shared" si="207"/>
        <v>2.4088056232839393E-9</v>
      </c>
      <c r="O162" s="22">
        <f t="shared" si="207"/>
        <v>8.2820651642761557E-10</v>
      </c>
      <c r="P162" s="22">
        <f t="shared" si="207"/>
        <v>2.768567098768496E-10</v>
      </c>
      <c r="Q162" s="22">
        <f t="shared" si="207"/>
        <v>1.0595187106612609E-10</v>
      </c>
      <c r="R162" s="22">
        <f t="shared" si="207"/>
        <v>3.2917409769844612E-11</v>
      </c>
      <c r="S162" s="22">
        <f t="shared" si="207"/>
        <v>1.97610765827926E-11</v>
      </c>
      <c r="T162" s="22">
        <f t="shared" si="207"/>
        <v>1.1972483382027398E-12</v>
      </c>
      <c r="U162" s="22">
        <f t="shared" si="207"/>
        <v>7.3583375585209096E-12</v>
      </c>
      <c r="V162" s="22">
        <f t="shared" si="207"/>
        <v>-3.3435606239533462E-12</v>
      </c>
      <c r="W162" s="22">
        <f t="shared" si="207"/>
        <v>-9.0953103599326934E-8</v>
      </c>
      <c r="X162" s="22">
        <f t="shared" si="207"/>
        <v>1.1394727522118862E-7</v>
      </c>
      <c r="Y162" s="22">
        <f t="shared" si="207"/>
        <v>-6.9485003722467277E-8</v>
      </c>
      <c r="Z162" s="22">
        <f t="shared" si="207"/>
        <v>1.1207757611333018E-7</v>
      </c>
      <c r="AA162" s="22">
        <f t="shared" si="207"/>
        <v>-7.0539661521916909E-8</v>
      </c>
      <c r="AB162" s="22">
        <f t="shared" si="207"/>
        <v>3.409720785103953E-7</v>
      </c>
      <c r="AC162" s="22">
        <f t="shared" si="207"/>
        <v>-7.1173883355365128E-8</v>
      </c>
      <c r="AD162" s="22">
        <f t="shared" si="207"/>
        <v>-3.4761138756378405E-7</v>
      </c>
      <c r="AE162" s="22">
        <f t="shared" si="207"/>
        <v>-2.2253747306448703E-8</v>
      </c>
      <c r="AF162" s="22">
        <f t="shared" si="207"/>
        <v>-9.4313657067531376E-8</v>
      </c>
      <c r="AG162" s="22">
        <f t="shared" si="207"/>
        <v>1.3155984877845184E-8</v>
      </c>
      <c r="AH162" s="22">
        <f t="shared" ref="AH162:BM162" si="208">AH76-AH$6</f>
        <v>-3.8505717301947784E-8</v>
      </c>
      <c r="AI162" s="22">
        <f t="shared" si="208"/>
        <v>1.7623462272021488E-8</v>
      </c>
      <c r="AJ162" s="22">
        <f t="shared" si="208"/>
        <v>-2.0829722082021065E-8</v>
      </c>
      <c r="AK162" s="22">
        <f t="shared" si="208"/>
        <v>1.4356627980183268E-8</v>
      </c>
      <c r="AL162" s="22">
        <f t="shared" si="208"/>
        <v>-1.2931977111484116E-8</v>
      </c>
      <c r="AM162" s="22">
        <f t="shared" si="208"/>
        <v>9.4314501151238657E-9</v>
      </c>
      <c r="AN162" s="22">
        <f t="shared" si="208"/>
        <v>-6.6013414587070532E-9</v>
      </c>
      <c r="AO162" s="22">
        <f t="shared" si="208"/>
        <v>1.6610469303948186E-9</v>
      </c>
      <c r="AP162" s="22">
        <f t="shared" si="208"/>
        <v>7.3676030417380045E-9</v>
      </c>
      <c r="AQ162" s="22">
        <f t="shared" si="208"/>
        <v>-8.5002522253697032E-9</v>
      </c>
      <c r="AR162" s="22">
        <f t="shared" si="208"/>
        <v>-4.2140750635985633E-6</v>
      </c>
      <c r="AS162" s="22">
        <f t="shared" si="208"/>
        <v>-5.8705822601942524E-6</v>
      </c>
      <c r="AT162" s="22">
        <f t="shared" si="208"/>
        <v>-1.187081681009947E-5</v>
      </c>
      <c r="AU162" s="22">
        <f t="shared" si="208"/>
        <v>-2.5570421845696118E-5</v>
      </c>
      <c r="AV162" s="22">
        <f t="shared" si="208"/>
        <v>-5.079994188741689E-5</v>
      </c>
      <c r="AW162" s="22">
        <f t="shared" si="208"/>
        <v>-8.340528260666808E-5</v>
      </c>
      <c r="AX162" s="22">
        <f t="shared" si="208"/>
        <v>-1.0028236072292465E-4</v>
      </c>
      <c r="AY162" s="22">
        <f t="shared" si="208"/>
        <v>-8.3404743800642785E-5</v>
      </c>
      <c r="AZ162" s="22">
        <f t="shared" si="208"/>
        <v>-5.0764056749749238E-5</v>
      </c>
      <c r="BA162" s="22">
        <f t="shared" si="208"/>
        <v>-2.5434524424534567E-5</v>
      </c>
      <c r="BB162" s="22">
        <f t="shared" si="208"/>
        <v>-1.1512132654227795E-5</v>
      </c>
      <c r="BC162" s="22">
        <f t="shared" si="208"/>
        <v>-4.9878424583423584E-6</v>
      </c>
      <c r="BD162" s="22">
        <f t="shared" si="208"/>
        <v>-2.1089162781333308E-6</v>
      </c>
      <c r="BE162" s="22">
        <f t="shared" si="208"/>
        <v>-8.9162327999109242E-7</v>
      </c>
      <c r="BF162" s="22">
        <f t="shared" si="208"/>
        <v>-3.6922532941102663E-7</v>
      </c>
      <c r="BG162" s="22">
        <f t="shared" si="208"/>
        <v>-1.5822700053997856E-7</v>
      </c>
      <c r="BH162" s="22">
        <f t="shared" si="208"/>
        <v>-6.2777420486134544E-8</v>
      </c>
      <c r="BI162" s="22">
        <f t="shared" si="208"/>
        <v>-2.9507586272581643E-8</v>
      </c>
      <c r="BJ162" s="22">
        <f t="shared" si="208"/>
        <v>-9.6318007633393478E-9</v>
      </c>
      <c r="BK162" s="22">
        <f t="shared" si="208"/>
        <v>-7.5874847758216788E-9</v>
      </c>
      <c r="BL162" s="22">
        <f t="shared" si="208"/>
        <v>-1.9720242933295151E-9</v>
      </c>
      <c r="BM162" s="22">
        <f t="shared" si="208"/>
        <v>0</v>
      </c>
      <c r="BN162" s="22">
        <f t="shared" ref="BN162:CG162" si="209">BN76-BN$6</f>
        <v>0</v>
      </c>
      <c r="BO162" s="22">
        <f t="shared" si="209"/>
        <v>3.0079013835189275E-5</v>
      </c>
      <c r="BP162" s="22">
        <f t="shared" si="209"/>
        <v>-1.0163404519585351E-4</v>
      </c>
      <c r="BQ162" s="22">
        <f t="shared" si="209"/>
        <v>3.647579065897846E-5</v>
      </c>
      <c r="BR162" s="22">
        <f t="shared" si="209"/>
        <v>-1.029464954249177E-3</v>
      </c>
      <c r="BS162" s="22">
        <f t="shared" si="209"/>
        <v>2.6432269368447093E-3</v>
      </c>
      <c r="BT162" s="22">
        <f t="shared" si="209"/>
        <v>-1.0285492012351476E-3</v>
      </c>
      <c r="BU162" s="22">
        <f t="shared" si="209"/>
        <v>3.4147569010907474E-5</v>
      </c>
      <c r="BV162" s="22">
        <f t="shared" si="209"/>
        <v>-9.7653441400936833E-5</v>
      </c>
      <c r="BW162" s="22">
        <f t="shared" si="209"/>
        <v>2.4661700365293219E-5</v>
      </c>
      <c r="BX162" s="22">
        <f t="shared" si="209"/>
        <v>-3.0924848573918785E-5</v>
      </c>
      <c r="BY162" s="22">
        <f t="shared" si="209"/>
        <v>1.6972958513528727E-5</v>
      </c>
      <c r="BZ162" s="22">
        <f t="shared" si="209"/>
        <v>-1.6099399241526838E-5</v>
      </c>
      <c r="CA162" s="22">
        <f t="shared" si="209"/>
        <v>1.2305651454315302E-5</v>
      </c>
      <c r="CB162" s="22">
        <f t="shared" si="209"/>
        <v>-1.1151036747378949E-5</v>
      </c>
      <c r="CC162" s="22">
        <f t="shared" si="209"/>
        <v>9.783085240411776E-6</v>
      </c>
      <c r="CD162" s="22">
        <f t="shared" si="209"/>
        <v>-9.1000185210542032E-6</v>
      </c>
      <c r="CE162" s="22">
        <f t="shared" si="209"/>
        <v>8.5590651200911742E-6</v>
      </c>
      <c r="CF162" s="22">
        <f t="shared" si="209"/>
        <v>0</v>
      </c>
      <c r="CG162" s="22">
        <f t="shared" si="209"/>
        <v>0</v>
      </c>
    </row>
    <row r="163" spans="1:85">
      <c r="A163" s="189" t="s">
        <v>251</v>
      </c>
      <c r="B163" s="22">
        <f t="shared" ref="B163:AG163" si="210">B77-B$6</f>
        <v>0</v>
      </c>
      <c r="C163" s="22">
        <f t="shared" si="210"/>
        <v>0</v>
      </c>
      <c r="D163" s="22">
        <f t="shared" si="210"/>
        <v>2.3213623827076025E-8</v>
      </c>
      <c r="E163" s="22">
        <f t="shared" si="210"/>
        <v>4.9748370437281231E-8</v>
      </c>
      <c r="F163" s="22">
        <f t="shared" si="210"/>
        <v>1.031258951535454E-7</v>
      </c>
      <c r="G163" s="22">
        <f t="shared" si="210"/>
        <v>1.9193537266160452E-7</v>
      </c>
      <c r="H163" s="22">
        <f t="shared" si="210"/>
        <v>2.9107778688599323E-7</v>
      </c>
      <c r="I163" s="22">
        <f t="shared" si="210"/>
        <v>3.1842935709071286E-7</v>
      </c>
      <c r="J163" s="22">
        <f t="shared" si="210"/>
        <v>2.3678079942825173E-7</v>
      </c>
      <c r="K163" s="22">
        <f t="shared" si="210"/>
        <v>1.2653620504231556E-7</v>
      </c>
      <c r="L163" s="22">
        <f t="shared" si="210"/>
        <v>5.4824515661307398E-8</v>
      </c>
      <c r="M163" s="22">
        <f t="shared" si="210"/>
        <v>2.1231074587883816E-8</v>
      </c>
      <c r="N163" s="22">
        <f t="shared" si="210"/>
        <v>7.8544345363650302E-9</v>
      </c>
      <c r="O163" s="22">
        <f t="shared" si="210"/>
        <v>2.8465411009607702E-9</v>
      </c>
      <c r="P163" s="22">
        <f t="shared" si="210"/>
        <v>1.0573363699442953E-9</v>
      </c>
      <c r="Q163" s="22">
        <f t="shared" si="210"/>
        <v>3.889518070515879E-10</v>
      </c>
      <c r="R163" s="22">
        <f t="shared" si="210"/>
        <v>1.6073789660364082E-10</v>
      </c>
      <c r="S163" s="22">
        <f t="shared" si="210"/>
        <v>5.6111827984807092E-11</v>
      </c>
      <c r="T163" s="22">
        <f t="shared" si="210"/>
        <v>3.1509590384348708E-11</v>
      </c>
      <c r="U163" s="22">
        <f t="shared" si="210"/>
        <v>5.2036158449666678E-12</v>
      </c>
      <c r="V163" s="22">
        <f t="shared" si="210"/>
        <v>1.3324794223459457E-11</v>
      </c>
      <c r="W163" s="22">
        <f t="shared" si="210"/>
        <v>8.6915236687990405E-8</v>
      </c>
      <c r="X163" s="22">
        <f t="shared" si="210"/>
        <v>-7.766753289744377E-8</v>
      </c>
      <c r="Y163" s="22">
        <f t="shared" si="210"/>
        <v>7.5034635522360649E-8</v>
      </c>
      <c r="Z163" s="22">
        <f t="shared" si="210"/>
        <v>-5.5023208386193888E-8</v>
      </c>
      <c r="AA163" s="22">
        <f t="shared" si="210"/>
        <v>9.2884754565597736E-8</v>
      </c>
      <c r="AB163" s="22">
        <f t="shared" si="210"/>
        <v>-6.6862377763214323E-8</v>
      </c>
      <c r="AC163" s="22">
        <f t="shared" si="210"/>
        <v>3.0025535021861617E-7</v>
      </c>
      <c r="AD163" s="22">
        <f t="shared" si="210"/>
        <v>-7.3412363128138366E-8</v>
      </c>
      <c r="AE163" s="22">
        <f t="shared" si="210"/>
        <v>-2.9823157125721619E-7</v>
      </c>
      <c r="AF163" s="22">
        <f t="shared" si="210"/>
        <v>-2.6631806889356491E-8</v>
      </c>
      <c r="AG163" s="22">
        <f t="shared" si="210"/>
        <v>-8.1622317448024683E-8</v>
      </c>
      <c r="AH163" s="22">
        <f t="shared" ref="AH163:BM163" si="211">AH77-AH$6</f>
        <v>8.3842535395444716E-9</v>
      </c>
      <c r="AI163" s="22">
        <f t="shared" si="211"/>
        <v>-3.1541058274772091E-8</v>
      </c>
      <c r="AJ163" s="22">
        <f t="shared" si="211"/>
        <v>1.289655492305787E-8</v>
      </c>
      <c r="AK163" s="22">
        <f t="shared" si="211"/>
        <v>-1.5508677249252286E-8</v>
      </c>
      <c r="AL163" s="22">
        <f t="shared" si="211"/>
        <v>9.6389645868703505E-9</v>
      </c>
      <c r="AM163" s="22">
        <f t="shared" si="211"/>
        <v>-7.697128650111876E-9</v>
      </c>
      <c r="AN163" s="22">
        <f t="shared" si="211"/>
        <v>3.9352122196681646E-9</v>
      </c>
      <c r="AO163" s="22">
        <f t="shared" si="211"/>
        <v>1.0850824270746133E-9</v>
      </c>
      <c r="AP163" s="22">
        <f t="shared" si="211"/>
        <v>-1.0955387464088963E-8</v>
      </c>
      <c r="AQ163" s="22">
        <f t="shared" si="211"/>
        <v>1.2105968673376693E-8</v>
      </c>
      <c r="AR163" s="22">
        <f t="shared" si="211"/>
        <v>-1.7792651861407173E-6</v>
      </c>
      <c r="AS163" s="22">
        <f t="shared" si="211"/>
        <v>-2.4765745709916774E-6</v>
      </c>
      <c r="AT163" s="22">
        <f t="shared" si="211"/>
        <v>-5.1387132604554334E-6</v>
      </c>
      <c r="AU163" s="22">
        <f t="shared" si="211"/>
        <v>-1.1566197346529723E-5</v>
      </c>
      <c r="AV163" s="22">
        <f t="shared" si="211"/>
        <v>-2.5445140868839147E-5</v>
      </c>
      <c r="AW163" s="22">
        <f t="shared" si="211"/>
        <v>-5.0753546125914362E-5</v>
      </c>
      <c r="AX163" s="22">
        <f t="shared" si="211"/>
        <v>-8.339360168314182E-5</v>
      </c>
      <c r="AY163" s="22">
        <f t="shared" si="211"/>
        <v>-1.0028551853771254E-4</v>
      </c>
      <c r="AZ163" s="22">
        <f t="shared" si="211"/>
        <v>-8.3409918898086298E-5</v>
      </c>
      <c r="BA163" s="22">
        <f t="shared" si="211"/>
        <v>-5.0767390187661793E-5</v>
      </c>
      <c r="BB163" s="22">
        <f t="shared" si="211"/>
        <v>-2.5435744386046621E-5</v>
      </c>
      <c r="BC163" s="22">
        <f t="shared" si="211"/>
        <v>-1.1512585300279637E-5</v>
      </c>
      <c r="BD163" s="22">
        <f t="shared" si="211"/>
        <v>-4.9878777992292103E-6</v>
      </c>
      <c r="BE163" s="22">
        <f t="shared" si="211"/>
        <v>-2.1089286739425651E-6</v>
      </c>
      <c r="BF163" s="22">
        <f t="shared" si="211"/>
        <v>-8.9161862344887788E-7</v>
      </c>
      <c r="BG163" s="22">
        <f t="shared" si="211"/>
        <v>-3.6923789384458494E-7</v>
      </c>
      <c r="BH163" s="22">
        <f t="shared" si="211"/>
        <v>-1.5837436326955839E-7</v>
      </c>
      <c r="BI163" s="22">
        <f t="shared" si="211"/>
        <v>-6.2997705581571665E-8</v>
      </c>
      <c r="BJ163" s="22">
        <f t="shared" si="211"/>
        <v>-3.0273717450104629E-8</v>
      </c>
      <c r="BK163" s="22">
        <f t="shared" si="211"/>
        <v>-1.1154015676912888E-8</v>
      </c>
      <c r="BL163" s="22">
        <f t="shared" si="211"/>
        <v>-1.1652956202814685E-8</v>
      </c>
      <c r="BM163" s="22">
        <f t="shared" si="211"/>
        <v>0</v>
      </c>
      <c r="BN163" s="22">
        <f t="shared" ref="BN163:CG163" si="212">BN77-BN$6</f>
        <v>0</v>
      </c>
      <c r="BO163" s="22">
        <f t="shared" si="212"/>
        <v>-3.5315879135066648E-5</v>
      </c>
      <c r="BP163" s="22">
        <f t="shared" si="212"/>
        <v>2.7485639873651611E-5</v>
      </c>
      <c r="BQ163" s="22">
        <f t="shared" si="212"/>
        <v>-9.9436485533896293E-5</v>
      </c>
      <c r="BR163" s="22">
        <f t="shared" si="212"/>
        <v>3.4999504483925935E-5</v>
      </c>
      <c r="BS163" s="22">
        <f t="shared" si="212"/>
        <v>-1.0284268965584642E-3</v>
      </c>
      <c r="BT163" s="22">
        <f t="shared" si="212"/>
        <v>2.6426849091490262E-3</v>
      </c>
      <c r="BU163" s="22">
        <f t="shared" si="212"/>
        <v>-1.0279838513389146E-3</v>
      </c>
      <c r="BV163" s="22">
        <f t="shared" si="212"/>
        <v>3.3651172708355924E-5</v>
      </c>
      <c r="BW163" s="22">
        <f t="shared" si="212"/>
        <v>-9.7288353930487234E-5</v>
      </c>
      <c r="BX163" s="22">
        <f t="shared" si="212"/>
        <v>2.4401396233117821E-5</v>
      </c>
      <c r="BY163" s="22">
        <f t="shared" si="212"/>
        <v>-3.0758257883275138E-5</v>
      </c>
      <c r="BZ163" s="22">
        <f t="shared" si="212"/>
        <v>1.6891654901895804E-5</v>
      </c>
      <c r="CA163" s="22">
        <f t="shared" si="212"/>
        <v>-1.6099296060297168E-5</v>
      </c>
      <c r="CB163" s="22">
        <f t="shared" si="212"/>
        <v>1.2386965573153242E-5</v>
      </c>
      <c r="CC163" s="22">
        <f t="shared" si="212"/>
        <v>-1.1317948221263949E-5</v>
      </c>
      <c r="CD163" s="22">
        <f t="shared" si="212"/>
        <v>1.0043872107804416E-5</v>
      </c>
      <c r="CE163" s="22">
        <f t="shared" si="212"/>
        <v>-9.469730214756402E-6</v>
      </c>
      <c r="CF163" s="22">
        <f t="shared" si="212"/>
        <v>0</v>
      </c>
      <c r="CG163" s="22">
        <f t="shared" si="212"/>
        <v>0</v>
      </c>
    </row>
    <row r="164" spans="1:85">
      <c r="A164" s="189" t="s">
        <v>254</v>
      </c>
      <c r="B164" s="22">
        <f t="shared" ref="B164:AG164" si="213">B78-B$6</f>
        <v>0</v>
      </c>
      <c r="C164" s="22">
        <f t="shared" si="213"/>
        <v>0</v>
      </c>
      <c r="D164" s="22">
        <f t="shared" si="213"/>
        <v>1.0002733181755031E-8</v>
      </c>
      <c r="E164" s="22">
        <f t="shared" si="213"/>
        <v>2.2071096617255293E-8</v>
      </c>
      <c r="F164" s="22">
        <f t="shared" si="213"/>
        <v>4.8005906358063104E-8</v>
      </c>
      <c r="G164" s="22">
        <f t="shared" si="213"/>
        <v>9.9753622150981915E-8</v>
      </c>
      <c r="H164" s="22">
        <f t="shared" si="213"/>
        <v>1.8620026557266417E-7</v>
      </c>
      <c r="I164" s="22">
        <f t="shared" si="213"/>
        <v>2.8385174494217869E-7</v>
      </c>
      <c r="J164" s="22">
        <f t="shared" si="213"/>
        <v>3.1300068539348583E-7</v>
      </c>
      <c r="K164" s="22">
        <f t="shared" si="213"/>
        <v>2.3538750078668214E-7</v>
      </c>
      <c r="L164" s="22">
        <f t="shared" si="213"/>
        <v>1.2779900360330319E-7</v>
      </c>
      <c r="M164" s="22">
        <f t="shared" si="213"/>
        <v>5.6603773847151154E-8</v>
      </c>
      <c r="N164" s="22">
        <f t="shared" si="213"/>
        <v>2.2587623458704021E-8</v>
      </c>
      <c r="O164" s="22">
        <f t="shared" si="213"/>
        <v>8.6900328452642009E-9</v>
      </c>
      <c r="P164" s="22">
        <f t="shared" si="213"/>
        <v>3.3049924190728722E-9</v>
      </c>
      <c r="Q164" s="22">
        <f t="shared" si="213"/>
        <v>1.2940605623573936E-9</v>
      </c>
      <c r="R164" s="22">
        <f t="shared" si="213"/>
        <v>5.0208535558282066E-10</v>
      </c>
      <c r="S164" s="22">
        <f t="shared" si="213"/>
        <v>2.1451280087868665E-10</v>
      </c>
      <c r="T164" s="22">
        <f t="shared" si="213"/>
        <v>7.83783587992692E-11</v>
      </c>
      <c r="U164" s="22">
        <f t="shared" si="213"/>
        <v>4.5443934300836396E-11</v>
      </c>
      <c r="V164" s="22">
        <f t="shared" si="213"/>
        <v>1.8475986630114415E-11</v>
      </c>
      <c r="W164" s="22">
        <f t="shared" si="213"/>
        <v>-6.8896065330456254E-8</v>
      </c>
      <c r="X164" s="22">
        <f t="shared" si="213"/>
        <v>7.2271840355247791E-8</v>
      </c>
      <c r="Y164" s="22">
        <f t="shared" si="213"/>
        <v>-5.3615476880415813E-8</v>
      </c>
      <c r="Z164" s="22">
        <f t="shared" si="213"/>
        <v>5.7285234829668641E-8</v>
      </c>
      <c r="AA164" s="22">
        <f t="shared" si="213"/>
        <v>-4.7367658744909951E-8</v>
      </c>
      <c r="AB164" s="22">
        <f t="shared" si="213"/>
        <v>7.6215628464867086E-8</v>
      </c>
      <c r="AC164" s="22">
        <f t="shared" si="213"/>
        <v>-6.4323225876266842E-8</v>
      </c>
      <c r="AD164" s="22">
        <f t="shared" si="213"/>
        <v>2.4951620053351027E-7</v>
      </c>
      <c r="AE164" s="22">
        <f t="shared" si="213"/>
        <v>-7.5302094237581007E-8</v>
      </c>
      <c r="AF164" s="22">
        <f t="shared" si="213"/>
        <v>-2.6159780967870734E-7</v>
      </c>
      <c r="AG164" s="22">
        <f t="shared" si="213"/>
        <v>-3.0610000947950181E-8</v>
      </c>
      <c r="AH164" s="22">
        <f t="shared" ref="AH164:BM164" si="214">AH78-AH$6</f>
        <v>-6.996322657125763E-8</v>
      </c>
      <c r="AI164" s="22">
        <f t="shared" si="214"/>
        <v>3.7729386190173459E-9</v>
      </c>
      <c r="AJ164" s="22">
        <f t="shared" si="214"/>
        <v>-2.4864336737363546E-8</v>
      </c>
      <c r="AK164" s="22">
        <f t="shared" si="214"/>
        <v>8.0941882770336264E-9</v>
      </c>
      <c r="AL164" s="22">
        <f t="shared" si="214"/>
        <v>-1.0176933567759826E-8</v>
      </c>
      <c r="AM164" s="22">
        <f t="shared" si="214"/>
        <v>4.3863457451842543E-9</v>
      </c>
      <c r="AN164" s="22">
        <f t="shared" si="214"/>
        <v>-1.8319052157830584E-9</v>
      </c>
      <c r="AO164" s="22">
        <f t="shared" si="214"/>
        <v>-4.2121497408088973E-9</v>
      </c>
      <c r="AP164" s="22">
        <f t="shared" si="214"/>
        <v>1.4883494287152752E-8</v>
      </c>
      <c r="AQ164" s="22">
        <f t="shared" si="214"/>
        <v>-1.6129638964108872E-8</v>
      </c>
      <c r="AR164" s="22">
        <f t="shared" si="214"/>
        <v>-7.3904281737791966E-7</v>
      </c>
      <c r="AS164" s="22">
        <f t="shared" si="214"/>
        <v>-1.0468201793501494E-6</v>
      </c>
      <c r="AT164" s="22">
        <f t="shared" si="214"/>
        <v>-2.1707552124004748E-6</v>
      </c>
      <c r="AU164" s="22">
        <f t="shared" si="214"/>
        <v>-5.0106387645983851E-6</v>
      </c>
      <c r="AV164" s="22">
        <f t="shared" si="214"/>
        <v>-1.1514447306537986E-5</v>
      </c>
      <c r="AW164" s="22">
        <f t="shared" si="214"/>
        <v>-2.5425941834467473E-5</v>
      </c>
      <c r="AX164" s="22">
        <f t="shared" si="214"/>
        <v>-5.0751066506842218E-5</v>
      </c>
      <c r="AY164" s="22">
        <f t="shared" si="214"/>
        <v>-8.3399843033007896E-5</v>
      </c>
      <c r="AZ164" s="22">
        <f t="shared" si="214"/>
        <v>-1.0029521626103024E-4</v>
      </c>
      <c r="BA164" s="22">
        <f t="shared" si="214"/>
        <v>-8.3417269391667832E-5</v>
      </c>
      <c r="BB164" s="22">
        <f t="shared" si="214"/>
        <v>-5.0771244506888307E-5</v>
      </c>
      <c r="BC164" s="22">
        <f t="shared" si="214"/>
        <v>-2.5437151261483052E-5</v>
      </c>
      <c r="BD164" s="22">
        <f t="shared" si="214"/>
        <v>-1.1513034757761647E-5</v>
      </c>
      <c r="BE164" s="22">
        <f t="shared" si="214"/>
        <v>-4.9879761230228075E-6</v>
      </c>
      <c r="BF164" s="22">
        <f t="shared" si="214"/>
        <v>-2.1089472002847788E-6</v>
      </c>
      <c r="BG164" s="22">
        <f t="shared" si="214"/>
        <v>-8.9175305099039436E-7</v>
      </c>
      <c r="BH164" s="22">
        <f t="shared" si="214"/>
        <v>-3.6944678808857943E-7</v>
      </c>
      <c r="BI164" s="22">
        <f t="shared" si="214"/>
        <v>-1.591337926431543E-7</v>
      </c>
      <c r="BJ164" s="22">
        <f t="shared" si="214"/>
        <v>-6.4516788571002161E-8</v>
      </c>
      <c r="BK164" s="22">
        <f t="shared" si="214"/>
        <v>-3.4337898385798811E-8</v>
      </c>
      <c r="BL164" s="22">
        <f t="shared" si="214"/>
        <v>-2.0335405541917323E-8</v>
      </c>
      <c r="BM164" s="22">
        <f t="shared" si="214"/>
        <v>0</v>
      </c>
      <c r="BN164" s="22">
        <f t="shared" ref="BN164:CG164" si="215">BN78-BN$6</f>
        <v>0</v>
      </c>
      <c r="BO164" s="22">
        <f t="shared" si="215"/>
        <v>2.0058412508363002E-5</v>
      </c>
      <c r="BP164" s="22">
        <f t="shared" si="215"/>
        <v>-3.3109357059134996E-5</v>
      </c>
      <c r="BQ164" s="22">
        <f t="shared" si="215"/>
        <v>2.6008401023078672E-5</v>
      </c>
      <c r="BR164" s="22">
        <f t="shared" si="215"/>
        <v>-9.8277877342578112E-5</v>
      </c>
      <c r="BS164" s="22">
        <f t="shared" si="215"/>
        <v>3.4140973810327063E-5</v>
      </c>
      <c r="BT164" s="22">
        <f t="shared" si="215"/>
        <v>-1.0278804580662543E-3</v>
      </c>
      <c r="BU164" s="22">
        <f t="shared" si="215"/>
        <v>2.6424572054327038E-3</v>
      </c>
      <c r="BV164" s="22">
        <f t="shared" si="215"/>
        <v>-1.0277007909186599E-3</v>
      </c>
      <c r="BW164" s="22">
        <f t="shared" si="215"/>
        <v>3.3392136878909901E-5</v>
      </c>
      <c r="BX164" s="22">
        <f t="shared" si="215"/>
        <v>-9.7125838303002701E-5</v>
      </c>
      <c r="BY164" s="22">
        <f t="shared" si="215"/>
        <v>2.4320705005435671E-5</v>
      </c>
      <c r="BZ164" s="22">
        <f t="shared" si="215"/>
        <v>-3.0758760516662218E-5</v>
      </c>
      <c r="CA164" s="22">
        <f t="shared" si="215"/>
        <v>1.6973215736010133E-5</v>
      </c>
      <c r="CB164" s="22">
        <f t="shared" si="215"/>
        <v>-1.6266466735674096E-5</v>
      </c>
      <c r="CC164" s="22">
        <f t="shared" si="215"/>
        <v>1.2647960899005549E-5</v>
      </c>
      <c r="CD164" s="22">
        <f t="shared" si="215"/>
        <v>-1.1688434330474835E-5</v>
      </c>
      <c r="CE164" s="22">
        <f t="shared" si="215"/>
        <v>1.0541614961615176E-5</v>
      </c>
      <c r="CF164" s="22">
        <f t="shared" si="215"/>
        <v>0</v>
      </c>
      <c r="CG164" s="22">
        <f t="shared" si="215"/>
        <v>0</v>
      </c>
    </row>
    <row r="165" spans="1:85">
      <c r="A165" s="189" t="s">
        <v>252</v>
      </c>
      <c r="B165" s="22">
        <f t="shared" ref="B165:AG165" si="216">B79-B$6</f>
        <v>0</v>
      </c>
      <c r="C165" s="22">
        <f t="shared" si="216"/>
        <v>0</v>
      </c>
      <c r="D165" s="22">
        <f t="shared" si="216"/>
        <v>4.2866036953444935E-9</v>
      </c>
      <c r="E165" s="22">
        <f t="shared" si="216"/>
        <v>9.4439566308566537E-9</v>
      </c>
      <c r="F165" s="22">
        <f t="shared" si="216"/>
        <v>2.1133246566219715E-8</v>
      </c>
      <c r="G165" s="22">
        <f t="shared" si="216"/>
        <v>4.6060259873807887E-8</v>
      </c>
      <c r="H165" s="22">
        <f t="shared" si="216"/>
        <v>9.5950151985371772E-8</v>
      </c>
      <c r="I165" s="22">
        <f t="shared" si="216"/>
        <v>1.7997114984751007E-7</v>
      </c>
      <c r="J165" s="22">
        <f t="shared" si="216"/>
        <v>2.7640237747798838E-7</v>
      </c>
      <c r="K165" s="22">
        <f t="shared" si="216"/>
        <v>3.0791955642954761E-7</v>
      </c>
      <c r="L165" s="22">
        <f t="shared" si="216"/>
        <v>2.3473484200284987E-7</v>
      </c>
      <c r="M165" s="22">
        <f t="shared" si="216"/>
        <v>1.2974622960935517E-7</v>
      </c>
      <c r="N165" s="22">
        <f t="shared" si="216"/>
        <v>5.8819982873532407E-8</v>
      </c>
      <c r="O165" s="22">
        <f t="shared" si="216"/>
        <v>2.4170444691763821E-8</v>
      </c>
      <c r="P165" s="22">
        <f t="shared" si="216"/>
        <v>9.6281325139277788E-9</v>
      </c>
      <c r="Q165" s="22">
        <f t="shared" si="216"/>
        <v>3.8033109115271052E-9</v>
      </c>
      <c r="R165" s="22">
        <f t="shared" si="216"/>
        <v>1.5430856484945852E-9</v>
      </c>
      <c r="S165" s="22">
        <f t="shared" si="216"/>
        <v>6.165481841618369E-10</v>
      </c>
      <c r="T165" s="22">
        <f t="shared" si="216"/>
        <v>2.6910344383008762E-10</v>
      </c>
      <c r="U165" s="22">
        <f t="shared" si="216"/>
        <v>1.0861856432461871E-10</v>
      </c>
      <c r="V165" s="22">
        <f t="shared" si="216"/>
        <v>8.8325185537598948E-11</v>
      </c>
      <c r="W165" s="22">
        <f t="shared" si="216"/>
        <v>6.2130844709409872E-8</v>
      </c>
      <c r="X165" s="22">
        <f t="shared" si="216"/>
        <v>-5.9436489611647074E-8</v>
      </c>
      <c r="Y165" s="22">
        <f t="shared" si="216"/>
        <v>4.9966255633543412E-8</v>
      </c>
      <c r="Z165" s="22">
        <f t="shared" si="216"/>
        <v>-4.1962918102478E-8</v>
      </c>
      <c r="AA165" s="22">
        <f t="shared" si="216"/>
        <v>4.718114483439516E-8</v>
      </c>
      <c r="AB165" s="22">
        <f t="shared" si="216"/>
        <v>-4.1639384725045257E-8</v>
      </c>
      <c r="AC165" s="22">
        <f t="shared" si="216"/>
        <v>6.3207923144320575E-8</v>
      </c>
      <c r="AD165" s="22">
        <f t="shared" si="216"/>
        <v>-6.2079831827295392E-8</v>
      </c>
      <c r="AE165" s="22">
        <f t="shared" si="216"/>
        <v>2.1172708902516019E-7</v>
      </c>
      <c r="AF165" s="22">
        <f t="shared" si="216"/>
        <v>-7.6925628111459223E-8</v>
      </c>
      <c r="AG165" s="22">
        <f t="shared" si="216"/>
        <v>-2.1332327832582826E-7</v>
      </c>
      <c r="AH165" s="22">
        <f t="shared" ref="AH165:BM165" si="217">AH79-AH$6</f>
        <v>-3.4453611982469086E-8</v>
      </c>
      <c r="AI165" s="22">
        <f t="shared" si="217"/>
        <v>-5.6794781057193835E-8</v>
      </c>
      <c r="AJ165" s="22">
        <f t="shared" si="217"/>
        <v>-9.0910325630873023E-10</v>
      </c>
      <c r="AK165" s="22">
        <f t="shared" si="217"/>
        <v>-1.7428563000268926E-8</v>
      </c>
      <c r="AL165" s="22">
        <f t="shared" si="217"/>
        <v>2.9940263948481623E-9</v>
      </c>
      <c r="AM165" s="22">
        <f t="shared" si="217"/>
        <v>-3.8399949029573361E-9</v>
      </c>
      <c r="AN165" s="22">
        <f t="shared" si="217"/>
        <v>-1.8361267706543961E-9</v>
      </c>
      <c r="AO165" s="22">
        <f t="shared" si="217"/>
        <v>7.3908053393168695E-9</v>
      </c>
      <c r="AP165" s="22">
        <f t="shared" si="217"/>
        <v>-1.9597910145704946E-8</v>
      </c>
      <c r="AQ165" s="22">
        <f t="shared" si="217"/>
        <v>2.0848865254343232E-8</v>
      </c>
      <c r="AR165" s="22">
        <f t="shared" si="217"/>
        <v>-3.1436119748996501E-7</v>
      </c>
      <c r="AS165" s="22">
        <f t="shared" si="217"/>
        <v>-4.3297941653849082E-7</v>
      </c>
      <c r="AT165" s="22">
        <f t="shared" si="217"/>
        <v>-9.1822244962082895E-7</v>
      </c>
      <c r="AU165" s="22">
        <f t="shared" si="217"/>
        <v>-2.1177215395787746E-6</v>
      </c>
      <c r="AV165" s="22">
        <f t="shared" si="217"/>
        <v>-4.9886511423248433E-6</v>
      </c>
      <c r="AW165" s="22">
        <f t="shared" si="217"/>
        <v>-1.1506840207485766E-5</v>
      </c>
      <c r="AX165" s="22">
        <f t="shared" si="217"/>
        <v>-2.5425229782548987E-5</v>
      </c>
      <c r="AY165" s="22">
        <f t="shared" si="217"/>
        <v>-5.0755817606660067E-5</v>
      </c>
      <c r="AZ165" s="22">
        <f t="shared" si="217"/>
        <v>-8.3408438176020653E-5</v>
      </c>
      <c r="BA165" s="22">
        <f t="shared" si="217"/>
        <v>-1.0030483872529544E-4</v>
      </c>
      <c r="BB165" s="22">
        <f t="shared" si="217"/>
        <v>-8.3423926632927566E-5</v>
      </c>
      <c r="BC165" s="22">
        <f t="shared" si="217"/>
        <v>-5.0774426924470804E-5</v>
      </c>
      <c r="BD165" s="22">
        <f t="shared" si="217"/>
        <v>-2.5438246576481688E-5</v>
      </c>
      <c r="BE165" s="22">
        <f t="shared" si="217"/>
        <v>-1.1513310916927798E-5</v>
      </c>
      <c r="BF165" s="22">
        <f t="shared" si="217"/>
        <v>-4.9881346209747515E-6</v>
      </c>
      <c r="BG165" s="22">
        <f t="shared" si="217"/>
        <v>-2.1091296652405415E-6</v>
      </c>
      <c r="BH165" s="22">
        <f t="shared" si="217"/>
        <v>-8.9248732844271544E-7</v>
      </c>
      <c r="BI165" s="22">
        <f t="shared" si="217"/>
        <v>-3.709507609109505E-7</v>
      </c>
      <c r="BJ165" s="22">
        <f t="shared" si="217"/>
        <v>-1.6319077750067639E-7</v>
      </c>
      <c r="BK165" s="22">
        <f t="shared" si="217"/>
        <v>-7.3695462294672261E-8</v>
      </c>
      <c r="BL165" s="22">
        <f t="shared" si="217"/>
        <v>-5.7021354477435843E-8</v>
      </c>
      <c r="BM165" s="22">
        <f t="shared" si="217"/>
        <v>0</v>
      </c>
      <c r="BN165" s="22">
        <f t="shared" ref="BN165:CG165" si="218">BN79-BN$6</f>
        <v>0</v>
      </c>
      <c r="BO165" s="22">
        <f t="shared" si="218"/>
        <v>-1.8459348260171387E-5</v>
      </c>
      <c r="BP165" s="22">
        <f t="shared" si="218"/>
        <v>1.8581365620326533E-5</v>
      </c>
      <c r="BQ165" s="22">
        <f t="shared" si="218"/>
        <v>-3.1941337558176118E-5</v>
      </c>
      <c r="BR165" s="22">
        <f t="shared" si="218"/>
        <v>2.5149125583079308E-5</v>
      </c>
      <c r="BS165" s="22">
        <f t="shared" si="218"/>
        <v>-9.7623148654187887E-5</v>
      </c>
      <c r="BT165" s="22">
        <f t="shared" si="218"/>
        <v>3.3645630932975015E-5</v>
      </c>
      <c r="BU165" s="22">
        <f t="shared" si="218"/>
        <v>-1.0276114539212414E-3</v>
      </c>
      <c r="BV165" s="22">
        <f t="shared" si="218"/>
        <v>2.6424306560408647E-3</v>
      </c>
      <c r="BW165" s="22">
        <f t="shared" si="218"/>
        <v>-1.0276034432339439E-3</v>
      </c>
      <c r="BX165" s="22">
        <f t="shared" si="218"/>
        <v>3.3312650360959133E-5</v>
      </c>
      <c r="BY165" s="22">
        <f t="shared" si="218"/>
        <v>-9.7129033230411137E-5</v>
      </c>
      <c r="BZ165" s="22">
        <f t="shared" si="218"/>
        <v>2.4402856508661333E-5</v>
      </c>
      <c r="CA165" s="22">
        <f t="shared" si="218"/>
        <v>-3.0926154547283603E-5</v>
      </c>
      <c r="CB165" s="22">
        <f t="shared" si="218"/>
        <v>1.7234550917876197E-5</v>
      </c>
      <c r="CC165" s="22">
        <f t="shared" si="218"/>
        <v>-1.6637071161373974E-5</v>
      </c>
      <c r="CD165" s="22">
        <f t="shared" si="218"/>
        <v>1.314656631295191E-5</v>
      </c>
      <c r="CE165" s="22">
        <f t="shared" si="218"/>
        <v>-1.235384343415652E-5</v>
      </c>
      <c r="CF165" s="22">
        <f t="shared" si="218"/>
        <v>0</v>
      </c>
      <c r="CG165" s="22">
        <f t="shared" si="218"/>
        <v>0</v>
      </c>
    </row>
    <row r="166" spans="1:85">
      <c r="A166" s="185">
        <v>10</v>
      </c>
      <c r="B166" s="22">
        <f t="shared" ref="B166:AG166" si="219">B80-B$6</f>
        <v>0</v>
      </c>
      <c r="C166" s="22">
        <f t="shared" si="219"/>
        <v>0</v>
      </c>
      <c r="D166" s="22">
        <f t="shared" si="219"/>
        <v>1.7685626974103146E-9</v>
      </c>
      <c r="E166" s="22">
        <f t="shared" si="219"/>
        <v>4.0077296761540705E-9</v>
      </c>
      <c r="F166" s="22">
        <f t="shared" si="219"/>
        <v>8.9523559853046209E-9</v>
      </c>
      <c r="G166" s="22">
        <f t="shared" si="219"/>
        <v>2.0058424359235973E-8</v>
      </c>
      <c r="H166" s="22">
        <f t="shared" si="219"/>
        <v>4.380209066136848E-8</v>
      </c>
      <c r="I166" s="22">
        <f t="shared" si="219"/>
        <v>9.1637833120341802E-8</v>
      </c>
      <c r="J166" s="22">
        <f t="shared" si="219"/>
        <v>1.7307295896339117E-7</v>
      </c>
      <c r="K166" s="22">
        <f t="shared" si="219"/>
        <v>2.6834803627513982E-7</v>
      </c>
      <c r="L166" s="22">
        <f t="shared" si="219"/>
        <v>3.0263307567721818E-7</v>
      </c>
      <c r="M166" s="22">
        <f t="shared" si="219"/>
        <v>2.3428502969800452E-7</v>
      </c>
      <c r="N166" s="22">
        <f t="shared" si="219"/>
        <v>1.3200234824607515E-7</v>
      </c>
      <c r="O166" s="22">
        <f t="shared" si="219"/>
        <v>6.1255522585752892E-8</v>
      </c>
      <c r="P166" s="22">
        <f t="shared" si="219"/>
        <v>2.5863608526132987E-8</v>
      </c>
      <c r="Q166" s="22">
        <f t="shared" si="219"/>
        <v>1.0607173702407183E-8</v>
      </c>
      <c r="R166" s="22">
        <f t="shared" si="219"/>
        <v>4.3081096221666502E-9</v>
      </c>
      <c r="S166" s="22">
        <f t="shared" si="219"/>
        <v>1.7875224314158788E-9</v>
      </c>
      <c r="T166" s="22">
        <f t="shared" si="219"/>
        <v>7.3064915953903182E-10</v>
      </c>
      <c r="U166" s="22">
        <f t="shared" si="219"/>
        <v>3.4717178533838402E-10</v>
      </c>
      <c r="V166" s="22">
        <f t="shared" si="219"/>
        <v>2.1961092346094125E-10</v>
      </c>
      <c r="W166" s="22">
        <f t="shared" si="219"/>
        <v>-5.3885737183116515E-8</v>
      </c>
      <c r="X166" s="22">
        <f t="shared" si="219"/>
        <v>5.3487905682070801E-8</v>
      </c>
      <c r="Y166" s="22">
        <f t="shared" si="219"/>
        <v>-4.2002746211468327E-8</v>
      </c>
      <c r="Z166" s="22">
        <f t="shared" si="219"/>
        <v>3.8607944922671248E-8</v>
      </c>
      <c r="AA166" s="22">
        <f t="shared" si="219"/>
        <v>-3.4972054250916293E-8</v>
      </c>
      <c r="AB166" s="22">
        <f t="shared" si="219"/>
        <v>3.8652303334787689E-8</v>
      </c>
      <c r="AC166" s="22">
        <f t="shared" si="219"/>
        <v>-3.7018519938035809E-8</v>
      </c>
      <c r="AD166" s="22">
        <f t="shared" si="219"/>
        <v>4.9771187787252452E-8</v>
      </c>
      <c r="AE166" s="22">
        <f t="shared" si="219"/>
        <v>-5.9880269480426871E-8</v>
      </c>
      <c r="AF166" s="22">
        <f t="shared" si="219"/>
        <v>1.6250578409921927E-7</v>
      </c>
      <c r="AG166" s="22">
        <f t="shared" si="219"/>
        <v>-7.8205300958748236E-8</v>
      </c>
      <c r="AH166" s="22">
        <f t="shared" ref="AH166:BM166" si="220">AH80-AH$6</f>
        <v>-1.7338164606379685E-7</v>
      </c>
      <c r="AI166" s="22">
        <f t="shared" si="220"/>
        <v>-3.822228871009257E-8</v>
      </c>
      <c r="AJ166" s="22">
        <f t="shared" si="220"/>
        <v>-4.3871204361958627E-8</v>
      </c>
      <c r="AK166" s="22">
        <f t="shared" si="220"/>
        <v>-5.9038030161064882E-9</v>
      </c>
      <c r="AL166" s="22">
        <f t="shared" si="220"/>
        <v>-9.6921977389681182E-9</v>
      </c>
      <c r="AM166" s="22">
        <f t="shared" si="220"/>
        <v>-3.045246120965441E-9</v>
      </c>
      <c r="AN166" s="22">
        <f t="shared" si="220"/>
        <v>3.6268641600378687E-9</v>
      </c>
      <c r="AO166" s="22">
        <f t="shared" si="220"/>
        <v>-1.1854339404167178E-8</v>
      </c>
      <c r="AP166" s="22">
        <f t="shared" si="220"/>
        <v>2.5251463591933945E-8</v>
      </c>
      <c r="AQ166" s="22">
        <f t="shared" si="220"/>
        <v>-2.6483806227884472E-8</v>
      </c>
      <c r="AR166" s="22">
        <f t="shared" si="220"/>
        <v>-1.2691024428580745E-7</v>
      </c>
      <c r="AS166" s="22">
        <f t="shared" si="220"/>
        <v>-1.8566020884929648E-7</v>
      </c>
      <c r="AT166" s="22">
        <f t="shared" si="220"/>
        <v>-3.7972381471291558E-7</v>
      </c>
      <c r="AU166" s="22">
        <f t="shared" si="220"/>
        <v>-8.9567710147783373E-7</v>
      </c>
      <c r="AV166" s="22">
        <f t="shared" si="220"/>
        <v>-2.1088355296114041E-6</v>
      </c>
      <c r="AW166" s="22">
        <f t="shared" si="220"/>
        <v>-4.9852700567589281E-6</v>
      </c>
      <c r="AX166" s="22">
        <f t="shared" si="220"/>
        <v>-1.1506838347615895E-5</v>
      </c>
      <c r="AY166" s="22">
        <f t="shared" si="220"/>
        <v>-2.5427611236558044E-5</v>
      </c>
      <c r="AZ166" s="22">
        <f t="shared" si="220"/>
        <v>-5.0761309215809022E-5</v>
      </c>
      <c r="BA166" s="22">
        <f t="shared" si="220"/>
        <v>-8.3416522903886114E-5</v>
      </c>
      <c r="BB166" s="22">
        <f t="shared" si="220"/>
        <v>-1.0031310635471476E-4</v>
      </c>
      <c r="BC166" s="22">
        <f t="shared" si="220"/>
        <v>-8.3429310912328886E-5</v>
      </c>
      <c r="BD166" s="22">
        <f t="shared" si="220"/>
        <v>-5.0776728034325334E-5</v>
      </c>
      <c r="BE166" s="22">
        <f t="shared" si="220"/>
        <v>-2.5439017430037809E-5</v>
      </c>
      <c r="BF166" s="22">
        <f t="shared" si="220"/>
        <v>-1.1513572851818278E-5</v>
      </c>
      <c r="BG166" s="22">
        <f t="shared" si="220"/>
        <v>-4.9888182659543961E-6</v>
      </c>
      <c r="BH166" s="22">
        <f t="shared" si="220"/>
        <v>-2.1105790827404947E-6</v>
      </c>
      <c r="BI166" s="22">
        <f t="shared" si="220"/>
        <v>-8.9651061653760947E-7</v>
      </c>
      <c r="BJ166" s="22">
        <f t="shared" si="220"/>
        <v>-3.8011347048354138E-7</v>
      </c>
      <c r="BK166" s="22">
        <f t="shared" si="220"/>
        <v>-1.8586811841596175E-7</v>
      </c>
      <c r="BL166" s="22">
        <f t="shared" si="220"/>
        <v>-1.2705260465671527E-7</v>
      </c>
      <c r="BM166" s="22">
        <f t="shared" si="220"/>
        <v>0</v>
      </c>
      <c r="BN166" s="22">
        <f t="shared" ref="BN166:CG166" si="221">BN80-BN$6</f>
        <v>0</v>
      </c>
      <c r="BO166" s="22">
        <f t="shared" si="221"/>
        <v>1.3996327544855767E-5</v>
      </c>
      <c r="BP166" s="22">
        <f t="shared" si="221"/>
        <v>-1.7290175202222327E-5</v>
      </c>
      <c r="BQ166" s="22">
        <f t="shared" si="221"/>
        <v>1.7721386797727516E-5</v>
      </c>
      <c r="BR166" s="22">
        <f t="shared" si="221"/>
        <v>-3.1278787147107113E-5</v>
      </c>
      <c r="BS166" s="22">
        <f t="shared" si="221"/>
        <v>2.4652871377285202E-5</v>
      </c>
      <c r="BT166" s="22">
        <f t="shared" si="221"/>
        <v>-9.7263085482117201E-5</v>
      </c>
      <c r="BU166" s="22">
        <f t="shared" si="221"/>
        <v>3.338756785383644E-5</v>
      </c>
      <c r="BV166" s="22">
        <f t="shared" si="221"/>
        <v>-1.0275325134267541E-3</v>
      </c>
      <c r="BW166" s="22">
        <f t="shared" si="221"/>
        <v>2.642535797301265E-3</v>
      </c>
      <c r="BX166" s="22">
        <f t="shared" si="221"/>
        <v>-1.0276586130205439E-3</v>
      </c>
      <c r="BY166" s="22">
        <f t="shared" si="221"/>
        <v>3.3395698740351293E-5</v>
      </c>
      <c r="BZ166" s="22">
        <f t="shared" si="221"/>
        <v>-9.7298240913823398E-5</v>
      </c>
      <c r="CA166" s="22">
        <f t="shared" si="221"/>
        <v>2.466455253237481E-5</v>
      </c>
      <c r="CB166" s="22">
        <f t="shared" si="221"/>
        <v>-3.1296936745453328E-5</v>
      </c>
      <c r="CC166" s="22">
        <f t="shared" si="221"/>
        <v>1.7733372829874969E-5</v>
      </c>
      <c r="CD166" s="22">
        <f t="shared" si="221"/>
        <v>-1.7303307876082688E-5</v>
      </c>
      <c r="CE166" s="22">
        <f t="shared" si="221"/>
        <v>1.4007645925691433E-5</v>
      </c>
      <c r="CF166" s="22">
        <f t="shared" si="221"/>
        <v>0</v>
      </c>
      <c r="CG166" s="22">
        <f t="shared" si="221"/>
        <v>0</v>
      </c>
    </row>
    <row r="167" spans="1:85">
      <c r="A167" s="185">
        <v>11</v>
      </c>
      <c r="B167" s="22">
        <f t="shared" ref="B167:AG167" si="222">B81-B$6</f>
        <v>0</v>
      </c>
      <c r="C167" s="22">
        <f t="shared" si="222"/>
        <v>0</v>
      </c>
      <c r="D167" s="22">
        <f t="shared" si="222"/>
        <v>7.6055685888941674E-10</v>
      </c>
      <c r="E167" s="22">
        <f t="shared" si="222"/>
        <v>1.640829992961368E-9</v>
      </c>
      <c r="F167" s="22">
        <f t="shared" si="222"/>
        <v>3.7655412437067427E-9</v>
      </c>
      <c r="G167" s="22">
        <f t="shared" si="222"/>
        <v>8.4191609832128054E-9</v>
      </c>
      <c r="H167" s="22">
        <f t="shared" si="222"/>
        <v>1.8888874345054989E-8</v>
      </c>
      <c r="I167" s="22">
        <f t="shared" si="222"/>
        <v>4.1406784535860338E-8</v>
      </c>
      <c r="J167" s="22">
        <f t="shared" si="222"/>
        <v>8.7197778923478491E-8</v>
      </c>
      <c r="K167" s="22">
        <f t="shared" si="222"/>
        <v>1.662166189900114E-7</v>
      </c>
      <c r="L167" s="22">
        <f t="shared" si="222"/>
        <v>2.6078478343944543E-7</v>
      </c>
      <c r="M167" s="22">
        <f t="shared" si="222"/>
        <v>2.9836457698096814E-7</v>
      </c>
      <c r="N167" s="22">
        <f t="shared" si="222"/>
        <v>2.3496793918496672E-7</v>
      </c>
      <c r="O167" s="22">
        <f t="shared" si="222"/>
        <v>1.3506580698062914E-7</v>
      </c>
      <c r="P167" s="22">
        <f t="shared" si="222"/>
        <v>6.4116234509581127E-8</v>
      </c>
      <c r="Q167" s="22">
        <f t="shared" si="222"/>
        <v>2.7731318020222132E-8</v>
      </c>
      <c r="R167" s="22">
        <f t="shared" si="222"/>
        <v>1.1637146683437732E-8</v>
      </c>
      <c r="S167" s="22">
        <f t="shared" si="222"/>
        <v>4.8174605503958256E-9</v>
      </c>
      <c r="T167" s="22">
        <f t="shared" si="222"/>
        <v>2.0426760268979049E-9</v>
      </c>
      <c r="U167" s="22">
        <f t="shared" si="222"/>
        <v>9.141182703229769E-10</v>
      </c>
      <c r="V167" s="22">
        <f t="shared" si="222"/>
        <v>6.4881743927551428E-10</v>
      </c>
      <c r="W167" s="22">
        <f t="shared" si="222"/>
        <v>4.8609618043501707E-8</v>
      </c>
      <c r="X167" s="22">
        <f t="shared" si="222"/>
        <v>-4.7151062108055023E-8</v>
      </c>
      <c r="Y167" s="22">
        <f t="shared" si="222"/>
        <v>3.8029659724945441E-8</v>
      </c>
      <c r="Z167" s="22">
        <f t="shared" si="222"/>
        <v>-3.274634015692946E-8</v>
      </c>
      <c r="AA167" s="22">
        <f t="shared" si="222"/>
        <v>3.1544710614303249E-8</v>
      </c>
      <c r="AB167" s="22">
        <f t="shared" si="222"/>
        <v>-2.9358994472761483E-8</v>
      </c>
      <c r="AC167" s="22">
        <f t="shared" si="222"/>
        <v>3.1598998021854095E-8</v>
      </c>
      <c r="AD167" s="22">
        <f t="shared" si="222"/>
        <v>-3.2718131754150214E-8</v>
      </c>
      <c r="AE167" s="22">
        <f t="shared" si="222"/>
        <v>3.7510156726972016E-8</v>
      </c>
      <c r="AF167" s="22">
        <f t="shared" si="222"/>
        <v>-5.7532820278500117E-8</v>
      </c>
      <c r="AG167" s="22">
        <f t="shared" si="222"/>
        <v>1.2182917493441794E-7</v>
      </c>
      <c r="AH167" s="22">
        <f t="shared" ref="AH167:BM167" si="223">AH81-AH$6</f>
        <v>-7.9197828145099474E-8</v>
      </c>
      <c r="AI167" s="22">
        <f t="shared" si="223"/>
        <v>-1.2002829743936506E-7</v>
      </c>
      <c r="AJ167" s="22">
        <f t="shared" si="223"/>
        <v>-4.2013623472212984E-8</v>
      </c>
      <c r="AK167" s="22">
        <f t="shared" si="223"/>
        <v>-2.858454765719125E-8</v>
      </c>
      <c r="AL167" s="22">
        <f t="shared" si="223"/>
        <v>-1.135537436267888E-8</v>
      </c>
      <c r="AM167" s="22">
        <f t="shared" si="223"/>
        <v>-2.7940053959095093E-11</v>
      </c>
      <c r="AN167" s="22">
        <f t="shared" si="223"/>
        <v>-1.0553015199608267E-8</v>
      </c>
      <c r="AO167" s="22">
        <f t="shared" si="223"/>
        <v>1.6232905663746224E-8</v>
      </c>
      <c r="AP167" s="22">
        <f t="shared" si="223"/>
        <v>-3.2209278973744282E-8</v>
      </c>
      <c r="AQ167" s="22">
        <f t="shared" si="223"/>
        <v>3.3807743908249952E-8</v>
      </c>
      <c r="AR167" s="22">
        <f t="shared" si="223"/>
        <v>-5.695633719719176E-8</v>
      </c>
      <c r="AS167" s="22">
        <f t="shared" si="223"/>
        <v>-7.3611532803658436E-8</v>
      </c>
      <c r="AT167" s="22">
        <f t="shared" si="223"/>
        <v>-1.6302065812983929E-7</v>
      </c>
      <c r="AU167" s="22">
        <f t="shared" si="223"/>
        <v>-3.7059994381847417E-7</v>
      </c>
      <c r="AV167" s="22">
        <f t="shared" si="223"/>
        <v>-8.9173745511719579E-7</v>
      </c>
      <c r="AW167" s="22">
        <f t="shared" si="223"/>
        <v>-2.1076032344176707E-6</v>
      </c>
      <c r="AX167" s="22">
        <f t="shared" si="223"/>
        <v>-4.9851631241680096E-6</v>
      </c>
      <c r="AY167" s="22">
        <f t="shared" si="223"/>
        <v>-1.1508042780824592E-5</v>
      </c>
      <c r="AZ167" s="22">
        <f t="shared" si="223"/>
        <v>-2.5430326146566804E-5</v>
      </c>
      <c r="BA167" s="22">
        <f t="shared" si="223"/>
        <v>-5.076631649302853E-5</v>
      </c>
      <c r="BB167" s="22">
        <f t="shared" si="223"/>
        <v>-8.3423459287555176E-5</v>
      </c>
      <c r="BC167" s="22">
        <f t="shared" si="223"/>
        <v>-1.0031968418052544E-4</v>
      </c>
      <c r="BD167" s="22">
        <f t="shared" si="223"/>
        <v>-8.3433305976254057E-5</v>
      </c>
      <c r="BE167" s="22">
        <f t="shared" si="223"/>
        <v>-5.0778257442833023E-5</v>
      </c>
      <c r="BF167" s="22">
        <f t="shared" si="223"/>
        <v>-2.5439914236238541E-5</v>
      </c>
      <c r="BG167" s="22">
        <f t="shared" si="223"/>
        <v>-1.1514924185500264E-5</v>
      </c>
      <c r="BH167" s="22">
        <f t="shared" si="223"/>
        <v>-4.9927217557054394E-6</v>
      </c>
      <c r="BI167" s="22">
        <f t="shared" si="223"/>
        <v>-2.1196657199086403E-6</v>
      </c>
      <c r="BJ167" s="22">
        <f t="shared" si="223"/>
        <v>-9.1915156056083668E-7</v>
      </c>
      <c r="BK167" s="22">
        <f t="shared" si="223"/>
        <v>-4.3345717196323224E-7</v>
      </c>
      <c r="BL167" s="22">
        <f t="shared" si="223"/>
        <v>-3.1470838277240071E-7</v>
      </c>
      <c r="BM167" s="22">
        <f t="shared" si="223"/>
        <v>0</v>
      </c>
      <c r="BN167" s="22">
        <f t="shared" ref="BN167:CG167" si="224">BN81-BN$6</f>
        <v>0</v>
      </c>
      <c r="BO167" s="22">
        <f t="shared" si="224"/>
        <v>-1.2343863664133473E-5</v>
      </c>
      <c r="BP167" s="22">
        <f t="shared" si="224"/>
        <v>1.313660051776457E-5</v>
      </c>
      <c r="BQ167" s="22">
        <f t="shared" si="224"/>
        <v>-1.6625818762014653E-5</v>
      </c>
      <c r="BR167" s="22">
        <f t="shared" si="224"/>
        <v>1.7224591930159046E-5</v>
      </c>
      <c r="BS167" s="22">
        <f t="shared" si="224"/>
        <v>-3.0911458520404556E-5</v>
      </c>
      <c r="BT167" s="22">
        <f t="shared" si="224"/>
        <v>2.4394168864628102E-5</v>
      </c>
      <c r="BU167" s="22">
        <f t="shared" si="224"/>
        <v>-9.7105170552772574E-5</v>
      </c>
      <c r="BV167" s="22">
        <f t="shared" si="224"/>
        <v>3.3309049625307447E-5</v>
      </c>
      <c r="BW167" s="22">
        <f t="shared" si="224"/>
        <v>-1.0276029016868052E-3</v>
      </c>
      <c r="BX167" s="22">
        <f t="shared" si="224"/>
        <v>2.642764143287363E-3</v>
      </c>
      <c r="BY167" s="22">
        <f t="shared" si="224"/>
        <v>-1.0278613050979386E-3</v>
      </c>
      <c r="BZ167" s="22">
        <f t="shared" si="224"/>
        <v>3.3658270436167101E-5</v>
      </c>
      <c r="CA167" s="22">
        <f t="shared" si="224"/>
        <v>-9.7669217725989489E-5</v>
      </c>
      <c r="CB167" s="22">
        <f t="shared" si="224"/>
        <v>2.5163843349292913E-5</v>
      </c>
      <c r="CC167" s="22">
        <f t="shared" si="224"/>
        <v>-3.1962899263594338E-5</v>
      </c>
      <c r="CD167" s="22">
        <f t="shared" si="224"/>
        <v>1.8595513838966206E-5</v>
      </c>
      <c r="CE167" s="22">
        <f t="shared" si="224"/>
        <v>-1.8474271128966815E-5</v>
      </c>
      <c r="CF167" s="22">
        <f t="shared" si="224"/>
        <v>0</v>
      </c>
      <c r="CG167" s="22">
        <f t="shared" si="224"/>
        <v>0</v>
      </c>
    </row>
    <row r="168" spans="1:85">
      <c r="A168" s="185">
        <v>12</v>
      </c>
      <c r="B168" s="22">
        <f t="shared" ref="B168:AG168" si="225">B82-B$6</f>
        <v>0</v>
      </c>
      <c r="C168" s="22">
        <f t="shared" si="225"/>
        <v>0</v>
      </c>
      <c r="D168" s="22">
        <f t="shared" si="225"/>
        <v>2.8965525645540161E-10</v>
      </c>
      <c r="E168" s="22">
        <f t="shared" si="225"/>
        <v>6.9750968220797524E-10</v>
      </c>
      <c r="F168" s="22">
        <f t="shared" si="225"/>
        <v>1.5239827493309478E-9</v>
      </c>
      <c r="G168" s="22">
        <f t="shared" si="225"/>
        <v>3.496496599452039E-9</v>
      </c>
      <c r="H168" s="22">
        <f t="shared" si="225"/>
        <v>7.821966753326974E-9</v>
      </c>
      <c r="I168" s="22">
        <f t="shared" si="225"/>
        <v>1.7603693783937676E-8</v>
      </c>
      <c r="J168" s="22">
        <f t="shared" si="225"/>
        <v>3.8820505753420247E-8</v>
      </c>
      <c r="K168" s="22">
        <f t="shared" si="225"/>
        <v>8.2479375482768854E-8</v>
      </c>
      <c r="L168" s="22">
        <f t="shared" si="225"/>
        <v>1.5904804219616529E-7</v>
      </c>
      <c r="M168" s="22">
        <f t="shared" si="225"/>
        <v>2.5304260066670165E-7</v>
      </c>
      <c r="N168" s="22">
        <f t="shared" si="225"/>
        <v>2.9420188577987216E-7</v>
      </c>
      <c r="O168" s="22">
        <f t="shared" si="225"/>
        <v>2.359215676905933E-7</v>
      </c>
      <c r="P168" s="22">
        <f t="shared" si="225"/>
        <v>1.3833322812110946E-7</v>
      </c>
      <c r="Q168" s="22">
        <f t="shared" si="225"/>
        <v>6.7042524168168274E-8</v>
      </c>
      <c r="R168" s="22">
        <f t="shared" si="225"/>
        <v>2.9573556207737267E-8</v>
      </c>
      <c r="S168" s="22">
        <f t="shared" si="225"/>
        <v>1.262155585961482E-8</v>
      </c>
      <c r="T168" s="22">
        <f t="shared" si="225"/>
        <v>5.3354108348018902E-9</v>
      </c>
      <c r="U168" s="22">
        <f t="shared" si="225"/>
        <v>2.4776105352319324E-9</v>
      </c>
      <c r="V168" s="22">
        <f t="shared" si="225"/>
        <v>1.6817351472387244E-9</v>
      </c>
      <c r="W168" s="22">
        <f t="shared" si="225"/>
        <v>-4.369589372887813E-8</v>
      </c>
      <c r="X168" s="22">
        <f t="shared" si="225"/>
        <v>4.2646283310732863E-8</v>
      </c>
      <c r="Y168" s="22">
        <f t="shared" si="225"/>
        <v>-3.378156577569365E-8</v>
      </c>
      <c r="Z168" s="22">
        <f t="shared" si="225"/>
        <v>2.9404143345833367E-8</v>
      </c>
      <c r="AA168" s="22">
        <f t="shared" si="225"/>
        <v>-2.6665257586451056E-8</v>
      </c>
      <c r="AB168" s="22">
        <f t="shared" si="225"/>
        <v>2.5487528049646803E-8</v>
      </c>
      <c r="AC168" s="22">
        <f t="shared" si="225"/>
        <v>-2.4534885825537958E-8</v>
      </c>
      <c r="AD168" s="22">
        <f t="shared" si="225"/>
        <v>2.4493776454124236E-8</v>
      </c>
      <c r="AE168" s="22">
        <f t="shared" si="225"/>
        <v>-2.8488953632248976E-8</v>
      </c>
      <c r="AF168" s="22">
        <f t="shared" si="225"/>
        <v>2.388437346158283E-8</v>
      </c>
      <c r="AG168" s="22">
        <f t="shared" si="225"/>
        <v>-5.4878702191551553E-8</v>
      </c>
      <c r="AH168" s="22">
        <f t="shared" ref="AH168:BM168" si="226">AH82-AH$6</f>
        <v>6.7966890759302344E-8</v>
      </c>
      <c r="AI168" s="22">
        <f t="shared" si="226"/>
        <v>-7.9811038420155107E-8</v>
      </c>
      <c r="AJ168" s="22">
        <f t="shared" si="226"/>
        <v>-7.4364315385486727E-8</v>
      </c>
      <c r="AK168" s="22">
        <f t="shared" si="226"/>
        <v>-4.6007563091026476E-8</v>
      </c>
      <c r="AL168" s="22">
        <f t="shared" si="226"/>
        <v>-1.281748314312327E-8</v>
      </c>
      <c r="AM168" s="22">
        <f t="shared" si="226"/>
        <v>-1.8107360704807116E-8</v>
      </c>
      <c r="AN168" s="22">
        <f t="shared" si="226"/>
        <v>1.1591357378337337E-8</v>
      </c>
      <c r="AO168" s="22">
        <f t="shared" si="226"/>
        <v>-2.3650044126078661E-8</v>
      </c>
      <c r="AP168" s="22">
        <f t="shared" si="226"/>
        <v>4.2484387417292713E-8</v>
      </c>
      <c r="AQ168" s="22">
        <f t="shared" si="226"/>
        <v>-4.2282336339783755E-8</v>
      </c>
      <c r="AR168" s="22">
        <f t="shared" si="226"/>
        <v>-2.0311618078580141E-8</v>
      </c>
      <c r="AS168" s="22">
        <f t="shared" si="226"/>
        <v>-3.429814087426618E-8</v>
      </c>
      <c r="AT168" s="22">
        <f t="shared" si="226"/>
        <v>-6.4448088309062547E-8</v>
      </c>
      <c r="AU168" s="22">
        <f t="shared" si="226"/>
        <v>-1.5898038909216438E-7</v>
      </c>
      <c r="AV168" s="22">
        <f t="shared" si="226"/>
        <v>-3.6912987913488836E-7</v>
      </c>
      <c r="AW168" s="22">
        <f t="shared" si="226"/>
        <v>-8.9109381916216991E-7</v>
      </c>
      <c r="AX168" s="22">
        <f t="shared" si="226"/>
        <v>-2.107661287481102E-6</v>
      </c>
      <c r="AY168" s="22">
        <f t="shared" si="226"/>
        <v>-4.9856326582621608E-6</v>
      </c>
      <c r="AZ168" s="22">
        <f t="shared" si="226"/>
        <v>-1.1509328408435652E-5</v>
      </c>
      <c r="BA168" s="22">
        <f t="shared" si="226"/>
        <v>-2.543286321964981E-5</v>
      </c>
      <c r="BB168" s="22">
        <f t="shared" si="226"/>
        <v>-5.0770593542018354E-5</v>
      </c>
      <c r="BC168" s="22">
        <f t="shared" si="226"/>
        <v>-8.3429129083818101E-5</v>
      </c>
      <c r="BD168" s="22">
        <f t="shared" si="226"/>
        <v>-1.003246247861676E-4</v>
      </c>
      <c r="BE168" s="22">
        <f t="shared" si="226"/>
        <v>-8.3436325009012344E-5</v>
      </c>
      <c r="BF168" s="22">
        <f t="shared" si="226"/>
        <v>-5.0780117707088886E-5</v>
      </c>
      <c r="BG168" s="22">
        <f t="shared" si="226"/>
        <v>-2.5443649309409313E-5</v>
      </c>
      <c r="BH168" s="22">
        <f t="shared" si="226"/>
        <v>-1.1523756725280566E-5</v>
      </c>
      <c r="BI168" s="22">
        <f t="shared" si="226"/>
        <v>-5.0151937702046177E-6</v>
      </c>
      <c r="BJ168" s="22">
        <f t="shared" si="226"/>
        <v>-2.1729280499447513E-6</v>
      </c>
      <c r="BK168" s="22">
        <f t="shared" si="226"/>
        <v>-1.0479621407481752E-6</v>
      </c>
      <c r="BL168" s="22">
        <f t="shared" si="226"/>
        <v>-7.3984848724458194E-7</v>
      </c>
      <c r="BM168" s="22">
        <f t="shared" si="226"/>
        <v>0</v>
      </c>
      <c r="BN168" s="22">
        <f t="shared" ref="BN168:CG168" si="227">BN82-BN$6</f>
        <v>0</v>
      </c>
      <c r="BO168" s="22">
        <f t="shared" si="227"/>
        <v>1.0533108693257363E-5</v>
      </c>
      <c r="BP168" s="22">
        <f t="shared" si="227"/>
        <v>-1.1679567064936973E-5</v>
      </c>
      <c r="BQ168" s="22">
        <f t="shared" si="227"/>
        <v>1.2639433609474754E-5</v>
      </c>
      <c r="BR168" s="22">
        <f t="shared" si="227"/>
        <v>-1.6257020064392222E-5</v>
      </c>
      <c r="BS168" s="22">
        <f t="shared" si="227"/>
        <v>1.6965243717378616E-5</v>
      </c>
      <c r="BT168" s="22">
        <f t="shared" si="227"/>
        <v>-3.0747554716836683E-5</v>
      </c>
      <c r="BU168" s="22">
        <f t="shared" si="227"/>
        <v>2.4315033662645625E-5</v>
      </c>
      <c r="BV168" s="22">
        <f t="shared" si="227"/>
        <v>-9.7113519125623121E-5</v>
      </c>
      <c r="BW168" s="22">
        <f t="shared" si="227"/>
        <v>3.3393099015492105E-5</v>
      </c>
      <c r="BX168" s="22">
        <f t="shared" si="227"/>
        <v>-1.0278258288462887E-3</v>
      </c>
      <c r="BY168" s="22">
        <f t="shared" si="227"/>
        <v>2.6431193439620756E-3</v>
      </c>
      <c r="BZ168" s="22">
        <f t="shared" si="227"/>
        <v>-1.028250905010242E-3</v>
      </c>
      <c r="CA168" s="22">
        <f t="shared" si="227"/>
        <v>3.4158110287472033E-5</v>
      </c>
      <c r="CB168" s="22">
        <f t="shared" si="227"/>
        <v>-9.8334511618687964E-5</v>
      </c>
      <c r="CC168" s="22">
        <f t="shared" si="227"/>
        <v>2.6026246728702513E-5</v>
      </c>
      <c r="CD168" s="22">
        <f t="shared" si="227"/>
        <v>-3.3134418511676085E-5</v>
      </c>
      <c r="CE168" s="22">
        <f t="shared" si="227"/>
        <v>2.0074708348294193E-5</v>
      </c>
      <c r="CF168" s="22">
        <f t="shared" si="227"/>
        <v>0</v>
      </c>
      <c r="CG168" s="22">
        <f t="shared" si="227"/>
        <v>0</v>
      </c>
    </row>
    <row r="169" spans="1:85">
      <c r="A169" s="185">
        <v>13</v>
      </c>
      <c r="B169" s="22">
        <f t="shared" ref="B169:AG169" si="228">B83-B$6</f>
        <v>0</v>
      </c>
      <c r="C169" s="22">
        <f t="shared" si="228"/>
        <v>0</v>
      </c>
      <c r="D169" s="22">
        <f t="shared" si="228"/>
        <v>1.3873971250487663E-10</v>
      </c>
      <c r="E169" s="22">
        <f t="shared" si="228"/>
        <v>2.6306045561400601E-10</v>
      </c>
      <c r="F169" s="22">
        <f t="shared" si="228"/>
        <v>6.4052031417814357E-10</v>
      </c>
      <c r="G169" s="22">
        <f t="shared" si="228"/>
        <v>1.3982659789511874E-9</v>
      </c>
      <c r="H169" s="22">
        <f t="shared" si="228"/>
        <v>3.2073871425370478E-9</v>
      </c>
      <c r="I169" s="22">
        <f t="shared" si="228"/>
        <v>7.1914905697270182E-9</v>
      </c>
      <c r="J169" s="22">
        <f t="shared" si="228"/>
        <v>1.6274055702716921E-8</v>
      </c>
      <c r="K169" s="22">
        <f t="shared" si="228"/>
        <v>3.6196413280414682E-8</v>
      </c>
      <c r="L169" s="22">
        <f t="shared" si="228"/>
        <v>7.779976375769258E-8</v>
      </c>
      <c r="M169" s="22">
        <f t="shared" si="228"/>
        <v>1.5215519339809997E-7</v>
      </c>
      <c r="N169" s="22">
        <f t="shared" si="228"/>
        <v>2.4600629267316865E-7</v>
      </c>
      <c r="O169" s="22">
        <f t="shared" si="228"/>
        <v>2.9108363963033662E-7</v>
      </c>
      <c r="P169" s="22">
        <f t="shared" si="228"/>
        <v>2.3778914962298257E-7</v>
      </c>
      <c r="Q169" s="22">
        <f t="shared" si="228"/>
        <v>1.4207375184181528E-7</v>
      </c>
      <c r="R169" s="22">
        <f t="shared" si="228"/>
        <v>7.0084719685364555E-8</v>
      </c>
      <c r="S169" s="22">
        <f t="shared" si="228"/>
        <v>3.1393418621755088E-8</v>
      </c>
      <c r="T169" s="22">
        <f t="shared" si="228"/>
        <v>1.3681293664250205E-8</v>
      </c>
      <c r="U169" s="22">
        <f t="shared" si="228"/>
        <v>6.3420164906220202E-9</v>
      </c>
      <c r="V169" s="22">
        <f t="shared" si="228"/>
        <v>4.4268796842722859E-9</v>
      </c>
      <c r="W169" s="22">
        <f t="shared" si="228"/>
        <v>3.9826503580789449E-8</v>
      </c>
      <c r="X169" s="22">
        <f t="shared" si="228"/>
        <v>-3.8623862371978216E-8</v>
      </c>
      <c r="Y169" s="22">
        <f t="shared" si="228"/>
        <v>3.0621787826621269E-8</v>
      </c>
      <c r="Z169" s="22">
        <f t="shared" si="228"/>
        <v>-2.6094292711797886E-8</v>
      </c>
      <c r="AA169" s="22">
        <f t="shared" si="228"/>
        <v>2.3606436581027888E-8</v>
      </c>
      <c r="AB169" s="22">
        <f t="shared" si="228"/>
        <v>-2.152326090428625E-8</v>
      </c>
      <c r="AC169" s="22">
        <f t="shared" si="228"/>
        <v>2.027610265301366E-8</v>
      </c>
      <c r="AD169" s="22">
        <f t="shared" si="228"/>
        <v>-1.9915174965628359E-8</v>
      </c>
      <c r="AE169" s="22">
        <f t="shared" si="228"/>
        <v>1.7722665765196656E-8</v>
      </c>
      <c r="AF169" s="22">
        <f t="shared" si="228"/>
        <v>-2.4120068467843682E-8</v>
      </c>
      <c r="AG169" s="22">
        <f t="shared" si="228"/>
        <v>1.0653305252194403E-8</v>
      </c>
      <c r="AH169" s="22">
        <f t="shared" ref="AH169:BM169" si="229">AH83-AH$6</f>
        <v>-5.1887280347162704E-8</v>
      </c>
      <c r="AI169" s="22">
        <f t="shared" si="229"/>
        <v>2.2032630657604991E-8</v>
      </c>
      <c r="AJ169" s="22">
        <f t="shared" si="229"/>
        <v>-8.0094701544059034E-8</v>
      </c>
      <c r="AK169" s="22">
        <f t="shared" si="229"/>
        <v>-1.0045720315519931E-8</v>
      </c>
      <c r="AL169" s="22">
        <f t="shared" si="229"/>
        <v>-5.0355911092808367E-8</v>
      </c>
      <c r="AM169" s="22">
        <f t="shared" si="229"/>
        <v>8.084759038609729E-9</v>
      </c>
      <c r="AN169" s="22">
        <f t="shared" si="229"/>
        <v>-2.6955325034136652E-8</v>
      </c>
      <c r="AO169" s="22">
        <f t="shared" si="229"/>
        <v>3.2660714593877377E-8</v>
      </c>
      <c r="AP169" s="22">
        <f t="shared" si="229"/>
        <v>-5.2520710229802452E-8</v>
      </c>
      <c r="AQ169" s="22">
        <f t="shared" si="229"/>
        <v>5.6978842441706248E-8</v>
      </c>
      <c r="AR169" s="22">
        <f t="shared" si="229"/>
        <v>-1.1639225676761866E-8</v>
      </c>
      <c r="AS169" s="22">
        <f t="shared" si="229"/>
        <v>-1.114064960377033E-8</v>
      </c>
      <c r="AT169" s="22">
        <f t="shared" si="229"/>
        <v>-3.0240950754652824E-8</v>
      </c>
      <c r="AU169" s="22">
        <f t="shared" si="229"/>
        <v>-6.2935446791426826E-8</v>
      </c>
      <c r="AV169" s="22">
        <f t="shared" si="229"/>
        <v>-1.5823548616271059E-7</v>
      </c>
      <c r="AW169" s="22">
        <f t="shared" si="229"/>
        <v>-3.6895791579233759E-7</v>
      </c>
      <c r="AX169" s="22">
        <f t="shared" si="229"/>
        <v>-8.9106000351218441E-7</v>
      </c>
      <c r="AY169" s="22">
        <f t="shared" si="229"/>
        <v>-2.1079053669122917E-6</v>
      </c>
      <c r="AZ169" s="22">
        <f t="shared" si="229"/>
        <v>-4.9862043771968792E-6</v>
      </c>
      <c r="BA169" s="22">
        <f t="shared" si="229"/>
        <v>-1.1510508527743024E-5</v>
      </c>
      <c r="BB169" s="22">
        <f t="shared" si="229"/>
        <v>-2.5435167010470066E-5</v>
      </c>
      <c r="BC169" s="22">
        <f t="shared" si="229"/>
        <v>-5.0774206720764515E-5</v>
      </c>
      <c r="BD169" s="22">
        <f t="shared" si="229"/>
        <v>-8.3433876208253454E-5</v>
      </c>
      <c r="BE169" s="22">
        <f t="shared" si="229"/>
        <v>-1.0032893548354015E-4</v>
      </c>
      <c r="BF169" s="22">
        <f t="shared" si="229"/>
        <v>-8.3441029119421544E-5</v>
      </c>
      <c r="BG169" s="22">
        <f t="shared" si="229"/>
        <v>-5.0788702196290991E-5</v>
      </c>
      <c r="BH169" s="22">
        <f t="shared" si="229"/>
        <v>-2.5465599965064135E-5</v>
      </c>
      <c r="BI169" s="22">
        <f t="shared" si="229"/>
        <v>-1.1576645711163264E-5</v>
      </c>
      <c r="BJ169" s="22">
        <f t="shared" si="229"/>
        <v>-5.1438200240509562E-6</v>
      </c>
      <c r="BK169" s="22">
        <f t="shared" si="229"/>
        <v>-2.4792532103201679E-6</v>
      </c>
      <c r="BL169" s="22">
        <f t="shared" si="229"/>
        <v>-1.7811870992236691E-6</v>
      </c>
      <c r="BM169" s="22">
        <f t="shared" si="229"/>
        <v>0</v>
      </c>
      <c r="BN169" s="22">
        <f t="shared" ref="BN169:CG169" si="230">BN83-BN$6</f>
        <v>0</v>
      </c>
      <c r="BO169" s="22">
        <f t="shared" si="230"/>
        <v>-9.4620881005624375E-6</v>
      </c>
      <c r="BP169" s="22">
        <f t="shared" si="230"/>
        <v>1.0036264548300923E-5</v>
      </c>
      <c r="BQ169" s="22">
        <f t="shared" si="230"/>
        <v>-1.1310302003532198E-5</v>
      </c>
      <c r="BR169" s="22">
        <f t="shared" si="230"/>
        <v>1.2379813825812765E-5</v>
      </c>
      <c r="BS169" s="22">
        <f t="shared" si="230"/>
        <v>-1.6091648175657061E-5</v>
      </c>
      <c r="BT169" s="22">
        <f t="shared" si="230"/>
        <v>1.6885651487049118E-5</v>
      </c>
      <c r="BU169" s="22">
        <f t="shared" si="230"/>
        <v>-3.0750626498905023E-5</v>
      </c>
      <c r="BV169" s="22">
        <f t="shared" si="230"/>
        <v>2.439877562011611E-5</v>
      </c>
      <c r="BW169" s="22">
        <f t="shared" si="230"/>
        <v>-9.7287757178419077E-5</v>
      </c>
      <c r="BX169" s="22">
        <f t="shared" si="230"/>
        <v>3.3656727195502827E-5</v>
      </c>
      <c r="BY169" s="22">
        <f t="shared" si="230"/>
        <v>-1.028232714655612E-3</v>
      </c>
      <c r="BZ169" s="22">
        <f t="shared" si="230"/>
        <v>2.6436671685296158E-3</v>
      </c>
      <c r="CA169" s="22">
        <f t="shared" si="230"/>
        <v>-1.0289127307921602E-3</v>
      </c>
      <c r="CB169" s="22">
        <f t="shared" si="230"/>
        <v>3.5021235522210935E-5</v>
      </c>
      <c r="CC169" s="22">
        <f t="shared" si="230"/>
        <v>-9.9503170017245737E-5</v>
      </c>
      <c r="CD169" s="22">
        <f t="shared" si="230"/>
        <v>2.7506899226817097E-5</v>
      </c>
      <c r="CE169" s="22">
        <f t="shared" si="230"/>
        <v>-3.5344309155247517E-5</v>
      </c>
      <c r="CF169" s="22">
        <f t="shared" si="230"/>
        <v>0</v>
      </c>
      <c r="CG169" s="22">
        <f t="shared" si="230"/>
        <v>0</v>
      </c>
    </row>
    <row r="170" spans="1:85">
      <c r="A170" s="185">
        <v>14</v>
      </c>
      <c r="B170" s="22">
        <f t="shared" ref="B170:AG170" si="231">B84-B$6</f>
        <v>0</v>
      </c>
      <c r="C170" s="22">
        <f t="shared" si="231"/>
        <v>0</v>
      </c>
      <c r="D170" s="22">
        <f t="shared" si="231"/>
        <v>3.6998367988972302E-11</v>
      </c>
      <c r="E170" s="22">
        <f t="shared" si="231"/>
        <v>1.2427127407769198E-10</v>
      </c>
      <c r="F170" s="22">
        <f t="shared" si="231"/>
        <v>2.3764798840051791E-10</v>
      </c>
      <c r="G170" s="22">
        <f t="shared" si="231"/>
        <v>5.7771646172919615E-10</v>
      </c>
      <c r="H170" s="22">
        <f t="shared" si="231"/>
        <v>1.2583464151145237E-9</v>
      </c>
      <c r="I170" s="22">
        <f t="shared" si="231"/>
        <v>2.8908109135774651E-9</v>
      </c>
      <c r="J170" s="22">
        <f t="shared" si="231"/>
        <v>6.5091754615082258E-9</v>
      </c>
      <c r="K170" s="22">
        <f t="shared" si="231"/>
        <v>1.4849263565835721E-8</v>
      </c>
      <c r="L170" s="22">
        <f t="shared" si="231"/>
        <v>3.3404209392996913E-8</v>
      </c>
      <c r="M170" s="22">
        <f t="shared" si="231"/>
        <v>7.2840896982766248E-8</v>
      </c>
      <c r="N170" s="22">
        <f t="shared" si="231"/>
        <v>1.4484192893292158E-7</v>
      </c>
      <c r="O170" s="22">
        <f t="shared" si="231"/>
        <v>2.3841658780818658E-7</v>
      </c>
      <c r="P170" s="22">
        <f t="shared" si="231"/>
        <v>2.8732967858854905E-7</v>
      </c>
      <c r="Q170" s="22">
        <f t="shared" si="231"/>
        <v>2.3898577832544068E-7</v>
      </c>
      <c r="R170" s="22">
        <f t="shared" si="231"/>
        <v>1.4517300745871231E-7</v>
      </c>
      <c r="S170" s="22">
        <f t="shared" si="231"/>
        <v>7.2664970910326577E-8</v>
      </c>
      <c r="T170" s="22">
        <f t="shared" si="231"/>
        <v>3.3236808229561665E-8</v>
      </c>
      <c r="U170" s="22">
        <f t="shared" si="231"/>
        <v>1.5902917828618051E-8</v>
      </c>
      <c r="V170" s="22">
        <f t="shared" si="231"/>
        <v>1.1080882583945878E-8</v>
      </c>
      <c r="W170" s="22">
        <f t="shared" si="231"/>
        <v>-3.6315152930625663E-8</v>
      </c>
      <c r="X170" s="22">
        <f t="shared" si="231"/>
        <v>3.5197796743938181E-8</v>
      </c>
      <c r="Y170" s="22">
        <f t="shared" si="231"/>
        <v>-2.7619660967882224E-8</v>
      </c>
      <c r="Z170" s="22">
        <f t="shared" si="231"/>
        <v>2.3331617093768745E-8</v>
      </c>
      <c r="AA170" s="22">
        <f t="shared" si="231"/>
        <v>-2.0604841719811931E-8</v>
      </c>
      <c r="AB170" s="22">
        <f t="shared" si="231"/>
        <v>1.8407833591292146E-8</v>
      </c>
      <c r="AC170" s="22">
        <f t="shared" si="231"/>
        <v>-1.6841289355786609E-8</v>
      </c>
      <c r="AD170" s="22">
        <f t="shared" si="231"/>
        <v>1.4952062401666227E-8</v>
      </c>
      <c r="AE170" s="22">
        <f t="shared" si="231"/>
        <v>-1.5203647838381854E-8</v>
      </c>
      <c r="AF170" s="22">
        <f t="shared" si="231"/>
        <v>1.0241662801262739E-8</v>
      </c>
      <c r="AG170" s="22">
        <f t="shared" si="231"/>
        <v>-1.9341063491211722E-8</v>
      </c>
      <c r="AH170" s="22">
        <f t="shared" ref="AH170:BM170" si="232">AH84-AH$6</f>
        <v>-4.7740925269531492E-9</v>
      </c>
      <c r="AI170" s="22">
        <f t="shared" si="232"/>
        <v>-4.8266225522117262E-8</v>
      </c>
      <c r="AJ170" s="22">
        <f t="shared" si="232"/>
        <v>-4.2293824270036689E-8</v>
      </c>
      <c r="AK170" s="22">
        <f t="shared" si="232"/>
        <v>-7.992503247146323E-8</v>
      </c>
      <c r="AL170" s="22">
        <f t="shared" si="232"/>
        <v>4.6627806107128462E-8</v>
      </c>
      <c r="AM170" s="22">
        <f t="shared" si="232"/>
        <v>-5.5983855808275218E-8</v>
      </c>
      <c r="AN170" s="22">
        <f t="shared" si="232"/>
        <v>3.2945492406194219E-8</v>
      </c>
      <c r="AO170" s="22">
        <f t="shared" si="232"/>
        <v>-4.4139985662471054E-8</v>
      </c>
      <c r="AP170" s="22">
        <f t="shared" si="232"/>
        <v>8.0183300977755198E-8</v>
      </c>
      <c r="AQ170" s="22">
        <f t="shared" si="232"/>
        <v>-6.8109382676656267E-8</v>
      </c>
      <c r="AR170" s="22">
        <f t="shared" si="232"/>
        <v>-1.9694327734183872E-9</v>
      </c>
      <c r="AS170" s="22">
        <f t="shared" si="232"/>
        <v>-7.5784647184799802E-9</v>
      </c>
      <c r="AT170" s="22">
        <f t="shared" si="232"/>
        <v>-9.6209171193565183E-9</v>
      </c>
      <c r="AU170" s="22">
        <f t="shared" si="232"/>
        <v>-2.9477945288346354E-8</v>
      </c>
      <c r="AV170" s="22">
        <f t="shared" si="232"/>
        <v>-6.2720748709610039E-8</v>
      </c>
      <c r="AW170" s="22">
        <f t="shared" si="232"/>
        <v>-1.5810391450446892E-7</v>
      </c>
      <c r="AX170" s="22">
        <f t="shared" si="232"/>
        <v>-3.6898656985914644E-7</v>
      </c>
      <c r="AY170" s="22">
        <f t="shared" si="232"/>
        <v>-8.9117480055925615E-7</v>
      </c>
      <c r="AZ170" s="22">
        <f t="shared" si="232"/>
        <v>-2.1081738734098775E-6</v>
      </c>
      <c r="BA170" s="22">
        <f t="shared" si="232"/>
        <v>-4.9868695002551852E-6</v>
      </c>
      <c r="BB170" s="22">
        <f t="shared" si="232"/>
        <v>-1.1511723027807714E-5</v>
      </c>
      <c r="BC170" s="22">
        <f t="shared" si="232"/>
        <v>-2.5437665778983529E-5</v>
      </c>
      <c r="BD170" s="22">
        <f t="shared" si="232"/>
        <v>-5.077820772628113E-5</v>
      </c>
      <c r="BE170" s="22">
        <f t="shared" si="232"/>
        <v>-8.3440346488911131E-5</v>
      </c>
      <c r="BF170" s="22">
        <f t="shared" si="232"/>
        <v>-1.0033899157371452E-4</v>
      </c>
      <c r="BG170" s="22">
        <f t="shared" si="232"/>
        <v>-8.3462832936155292E-5</v>
      </c>
      <c r="BH170" s="22">
        <f t="shared" si="232"/>
        <v>-5.0840669828899521E-5</v>
      </c>
      <c r="BI170" s="22">
        <f t="shared" si="232"/>
        <v>-2.5593450637358193E-5</v>
      </c>
      <c r="BJ170" s="22">
        <f t="shared" si="232"/>
        <v>-1.188256693508883E-5</v>
      </c>
      <c r="BK170" s="22">
        <f t="shared" si="232"/>
        <v>-5.8769003350385761E-6</v>
      </c>
      <c r="BL170" s="22">
        <f t="shared" si="232"/>
        <v>-4.2185989207897236E-6</v>
      </c>
      <c r="BM170" s="22">
        <f t="shared" si="232"/>
        <v>0</v>
      </c>
      <c r="BN170" s="22">
        <f t="shared" ref="BN170:CG170" si="233">BN84-BN$6</f>
        <v>0</v>
      </c>
      <c r="BO170" s="22">
        <f t="shared" si="233"/>
        <v>8.5521630194442813E-6</v>
      </c>
      <c r="BP170" s="22">
        <f t="shared" si="233"/>
        <v>-9.0931225403279358E-6</v>
      </c>
      <c r="BQ170" s="22">
        <f t="shared" si="233"/>
        <v>9.7764905937527992E-6</v>
      </c>
      <c r="BR170" s="22">
        <f t="shared" si="233"/>
        <v>-1.1144574200392432E-5</v>
      </c>
      <c r="BS170" s="22">
        <f t="shared" si="233"/>
        <v>1.2299861928854779E-5</v>
      </c>
      <c r="BT170" s="22">
        <f t="shared" si="233"/>
        <v>-1.6093552599880822E-5</v>
      </c>
      <c r="BU170" s="22">
        <f t="shared" si="233"/>
        <v>1.696895282735963E-5</v>
      </c>
      <c r="BV170" s="22">
        <f t="shared" si="233"/>
        <v>-3.0920870461835636E-5</v>
      </c>
      <c r="BW170" s="22">
        <f t="shared" si="233"/>
        <v>2.466218859467555E-5</v>
      </c>
      <c r="BX170" s="22">
        <f t="shared" si="233"/>
        <v>-9.7664640170824871E-5</v>
      </c>
      <c r="BY170" s="22">
        <f t="shared" si="233"/>
        <v>3.415775632105947E-5</v>
      </c>
      <c r="BZ170" s="22">
        <f t="shared" si="233"/>
        <v>-1.0289188160206761E-3</v>
      </c>
      <c r="CA170" s="22">
        <f t="shared" si="233"/>
        <v>2.644515188003588E-3</v>
      </c>
      <c r="CB170" s="22">
        <f t="shared" si="233"/>
        <v>-1.0300602528077606E-3</v>
      </c>
      <c r="CC170" s="22">
        <f t="shared" si="233"/>
        <v>3.6502338529911091E-5</v>
      </c>
      <c r="CD170" s="22">
        <f t="shared" si="233"/>
        <v>-1.0171048429510597E-4</v>
      </c>
      <c r="CE170" s="22">
        <f t="shared" si="233"/>
        <v>3.0103866818383601E-5</v>
      </c>
      <c r="CF170" s="22">
        <f t="shared" si="233"/>
        <v>0</v>
      </c>
      <c r="CG170" s="22">
        <f t="shared" si="233"/>
        <v>0</v>
      </c>
    </row>
    <row r="171" spans="1:85">
      <c r="A171" s="185">
        <v>15</v>
      </c>
      <c r="B171" s="22">
        <f t="shared" ref="B171:AG171" si="234">B85-B$6</f>
        <v>0</v>
      </c>
      <c r="C171" s="22">
        <f t="shared" si="234"/>
        <v>0</v>
      </c>
      <c r="D171" s="22">
        <f t="shared" si="234"/>
        <v>3.1944341347334626E-11</v>
      </c>
      <c r="E171" s="22">
        <f t="shared" si="234"/>
        <v>3.2322811345053635E-11</v>
      </c>
      <c r="F171" s="22">
        <f t="shared" si="234"/>
        <v>1.1070446326442616E-10</v>
      </c>
      <c r="G171" s="22">
        <f t="shared" si="234"/>
        <v>2.1007063128340091E-10</v>
      </c>
      <c r="H171" s="22">
        <f t="shared" si="234"/>
        <v>5.1029786839746206E-10</v>
      </c>
      <c r="I171" s="22">
        <f t="shared" si="234"/>
        <v>1.1096445845650916E-9</v>
      </c>
      <c r="J171" s="22">
        <f t="shared" si="234"/>
        <v>2.5594350621799538E-9</v>
      </c>
      <c r="K171" s="22">
        <f t="shared" si="234"/>
        <v>5.8030037482113074E-9</v>
      </c>
      <c r="L171" s="22">
        <f t="shared" si="234"/>
        <v>1.339133079215225E-8</v>
      </c>
      <c r="M171" s="22">
        <f t="shared" si="234"/>
        <v>3.0577116229872639E-8</v>
      </c>
      <c r="N171" s="22">
        <f t="shared" si="234"/>
        <v>6.7873761152704605E-8</v>
      </c>
      <c r="O171" s="22">
        <f t="shared" si="234"/>
        <v>1.3759027432413012E-7</v>
      </c>
      <c r="P171" s="22">
        <f t="shared" si="234"/>
        <v>2.3094066676578016E-7</v>
      </c>
      <c r="Q171" s="22">
        <f t="shared" si="234"/>
        <v>2.8352758438665362E-7</v>
      </c>
      <c r="R171" s="22">
        <f t="shared" si="234"/>
        <v>2.3977376323279475E-7</v>
      </c>
      <c r="S171" s="22">
        <f t="shared" si="234"/>
        <v>1.4779235844876664E-7</v>
      </c>
      <c r="T171" s="22">
        <f t="shared" si="234"/>
        <v>7.5616537980254206E-8</v>
      </c>
      <c r="U171" s="22">
        <f t="shared" si="234"/>
        <v>3.8042796376728193E-8</v>
      </c>
      <c r="V171" s="22">
        <f t="shared" si="234"/>
        <v>2.7159569098316502E-8</v>
      </c>
      <c r="W171" s="22">
        <f t="shared" si="234"/>
        <v>3.3246283962853082E-8</v>
      </c>
      <c r="X171" s="22">
        <f t="shared" si="234"/>
        <v>-3.2124589881637019E-8</v>
      </c>
      <c r="Y171" s="22">
        <f t="shared" si="234"/>
        <v>2.497261960942291E-8</v>
      </c>
      <c r="Z171" s="22">
        <f t="shared" si="234"/>
        <v>-2.0764666557799803E-8</v>
      </c>
      <c r="AA171" s="22">
        <f t="shared" si="234"/>
        <v>1.8014791154865207E-8</v>
      </c>
      <c r="AB171" s="22">
        <f t="shared" si="234"/>
        <v>-1.5681597685096515E-8</v>
      </c>
      <c r="AC171" s="22">
        <f t="shared" si="234"/>
        <v>1.3676934022129102E-8</v>
      </c>
      <c r="AD171" s="22">
        <f t="shared" si="234"/>
        <v>-1.2164393063638828E-8</v>
      </c>
      <c r="AE171" s="22">
        <f t="shared" si="234"/>
        <v>9.6373367223731994E-9</v>
      </c>
      <c r="AF171" s="22">
        <f t="shared" si="234"/>
        <v>-1.018746567327015E-8</v>
      </c>
      <c r="AG171" s="22">
        <f t="shared" si="234"/>
        <v>2.5122777528542542E-9</v>
      </c>
      <c r="AH171" s="22">
        <f t="shared" ref="AH171:BM171" si="235">AH85-AH$6</f>
        <v>-1.4036819758028459E-8</v>
      </c>
      <c r="AI171" s="22">
        <f t="shared" si="235"/>
        <v>-2.0508885257920257E-8</v>
      </c>
      <c r="AJ171" s="22">
        <f t="shared" si="235"/>
        <v>-4.3965021843758298E-8</v>
      </c>
      <c r="AK171" s="22">
        <f t="shared" si="235"/>
        <v>-9.8722085566644256E-8</v>
      </c>
      <c r="AL171" s="22">
        <f t="shared" si="235"/>
        <v>-7.9394038620755939E-8</v>
      </c>
      <c r="AM171" s="22">
        <f t="shared" si="235"/>
        <v>1.4228537391485496E-7</v>
      </c>
      <c r="AN171" s="22">
        <f t="shared" si="235"/>
        <v>-6.4133081654875462E-8</v>
      </c>
      <c r="AO171" s="22">
        <f t="shared" si="235"/>
        <v>8.3040256021195951E-8</v>
      </c>
      <c r="AP171" s="22">
        <f t="shared" si="235"/>
        <v>-8.6234122387254168E-8</v>
      </c>
      <c r="AQ171" s="22">
        <f t="shared" si="235"/>
        <v>1.1176287917519527E-7</v>
      </c>
      <c r="AR171" s="22">
        <f t="shared" si="235"/>
        <v>-3.5174819057351252E-9</v>
      </c>
      <c r="AS171" s="22">
        <f t="shared" si="235"/>
        <v>-4.4850395937440094E-10</v>
      </c>
      <c r="AT171" s="22">
        <f t="shared" si="235"/>
        <v>-6.8123436184569459E-9</v>
      </c>
      <c r="AU171" s="22">
        <f t="shared" si="235"/>
        <v>-9.3985449938500983E-9</v>
      </c>
      <c r="AV171" s="22">
        <f t="shared" si="235"/>
        <v>-2.9328026848574228E-8</v>
      </c>
      <c r="AW171" s="22">
        <f t="shared" si="235"/>
        <v>-6.2707709898910497E-8</v>
      </c>
      <c r="AX171" s="22">
        <f t="shared" si="235"/>
        <v>-1.5812620000460149E-7</v>
      </c>
      <c r="AY171" s="22">
        <f t="shared" si="235"/>
        <v>-3.6905739462093595E-7</v>
      </c>
      <c r="AZ171" s="22">
        <f t="shared" si="235"/>
        <v>-8.9143543579985105E-7</v>
      </c>
      <c r="BA171" s="22">
        <f t="shared" si="235"/>
        <v>-2.1086183495774003E-6</v>
      </c>
      <c r="BB171" s="22">
        <f t="shared" si="235"/>
        <v>-4.9880759555144783E-6</v>
      </c>
      <c r="BC171" s="22">
        <f t="shared" si="235"/>
        <v>-1.1514047790561893E-5</v>
      </c>
      <c r="BD171" s="22">
        <f t="shared" si="235"/>
        <v>-2.5443007739023791E-5</v>
      </c>
      <c r="BE171" s="22">
        <f t="shared" si="235"/>
        <v>-5.0788910941942147E-5</v>
      </c>
      <c r="BF171" s="22">
        <f t="shared" si="235"/>
        <v>-8.3463840104717411E-5</v>
      </c>
      <c r="BG171" s="22">
        <f t="shared" si="235"/>
        <v>-1.0039138372326202E-4</v>
      </c>
      <c r="BH171" s="22">
        <f t="shared" si="235"/>
        <v>-8.3589472153705079E-5</v>
      </c>
      <c r="BI171" s="22">
        <f t="shared" si="235"/>
        <v>-5.114514415332926E-5</v>
      </c>
      <c r="BJ171" s="22">
        <f t="shared" si="235"/>
        <v>-2.6325672897087568E-5</v>
      </c>
      <c r="BK171" s="22">
        <f t="shared" si="235"/>
        <v>-1.362159436444196E-5</v>
      </c>
      <c r="BL171" s="22">
        <f t="shared" si="235"/>
        <v>-9.972485702344079E-6</v>
      </c>
      <c r="BM171" s="22">
        <f t="shared" si="235"/>
        <v>0</v>
      </c>
      <c r="BN171" s="22">
        <f t="shared" ref="BN171:CG171" si="236">BN85-BN$6</f>
        <v>0</v>
      </c>
      <c r="BO171" s="22">
        <f t="shared" si="236"/>
        <v>-7.9174746918398101E-6</v>
      </c>
      <c r="BP171" s="22">
        <f t="shared" si="236"/>
        <v>8.2927394973641867E-6</v>
      </c>
      <c r="BQ171" s="22">
        <f t="shared" si="236"/>
        <v>-8.927267492863879E-6</v>
      </c>
      <c r="BR171" s="22">
        <f t="shared" si="236"/>
        <v>9.6964435073354898E-6</v>
      </c>
      <c r="BS171" s="22">
        <f t="shared" si="236"/>
        <v>-1.1146053408309648E-5</v>
      </c>
      <c r="BT171" s="22">
        <f t="shared" si="236"/>
        <v>1.2382919466134894E-5</v>
      </c>
      <c r="BU171" s="22">
        <f t="shared" si="236"/>
        <v>-1.6262731209395676E-5</v>
      </c>
      <c r="BV171" s="22">
        <f t="shared" si="236"/>
        <v>1.7232138391063092E-5</v>
      </c>
      <c r="BW171" s="22">
        <f t="shared" si="236"/>
        <v>-3.1294606760227432E-5</v>
      </c>
      <c r="BX171" s="22">
        <f t="shared" si="236"/>
        <v>2.5163371073010592E-5</v>
      </c>
      <c r="BY171" s="22">
        <f t="shared" si="236"/>
        <v>-9.8335990005371532E-5</v>
      </c>
      <c r="BZ171" s="22">
        <f t="shared" si="236"/>
        <v>3.5022241474554664E-5</v>
      </c>
      <c r="CA171" s="22">
        <f t="shared" si="236"/>
        <v>-1.0300876806455161E-3</v>
      </c>
      <c r="CB171" s="22">
        <f t="shared" si="236"/>
        <v>2.6459265146476464E-3</v>
      </c>
      <c r="CC171" s="22">
        <f t="shared" si="236"/>
        <v>-1.0322143584854998E-3</v>
      </c>
      <c r="CD171" s="22">
        <f t="shared" si="236"/>
        <v>3.9101621172703265E-5</v>
      </c>
      <c r="CE171" s="22">
        <f t="shared" si="236"/>
        <v>-1.0663661467234295E-4</v>
      </c>
      <c r="CF171" s="22">
        <f t="shared" si="236"/>
        <v>0</v>
      </c>
      <c r="CG171" s="22">
        <f t="shared" si="236"/>
        <v>0</v>
      </c>
    </row>
    <row r="172" spans="1:85">
      <c r="A172" s="185">
        <v>16</v>
      </c>
      <c r="B172" s="22">
        <f t="shared" ref="B172:AG172" si="237">B86-B$6</f>
        <v>0</v>
      </c>
      <c r="C172" s="22">
        <f t="shared" si="237"/>
        <v>0</v>
      </c>
      <c r="D172" s="22">
        <f t="shared" si="237"/>
        <v>-3.292034969414959E-12</v>
      </c>
      <c r="E172" s="22">
        <f t="shared" si="237"/>
        <v>2.7901868566526742E-11</v>
      </c>
      <c r="F172" s="22">
        <f t="shared" si="237"/>
        <v>2.7522266023076816E-11</v>
      </c>
      <c r="G172" s="22">
        <f t="shared" si="237"/>
        <v>9.551301788799575E-11</v>
      </c>
      <c r="H172" s="22">
        <f t="shared" si="237"/>
        <v>1.7853919578042911E-10</v>
      </c>
      <c r="I172" s="22">
        <f t="shared" si="237"/>
        <v>4.3445490262273515E-10</v>
      </c>
      <c r="J172" s="22">
        <f t="shared" si="237"/>
        <v>9.4309455629662466E-10</v>
      </c>
      <c r="K172" s="22">
        <f t="shared" si="237"/>
        <v>2.1897248013322902E-9</v>
      </c>
      <c r="L172" s="22">
        <f t="shared" si="237"/>
        <v>5.0143280166741014E-9</v>
      </c>
      <c r="M172" s="22">
        <f t="shared" si="237"/>
        <v>1.1754144999580332E-8</v>
      </c>
      <c r="N172" s="22">
        <f t="shared" si="237"/>
        <v>2.73609482809144E-8</v>
      </c>
      <c r="O172" s="22">
        <f t="shared" si="237"/>
        <v>6.2074931692292329E-8</v>
      </c>
      <c r="P172" s="22">
        <f t="shared" si="237"/>
        <v>1.2866676135865593E-7</v>
      </c>
      <c r="Q172" s="22">
        <f t="shared" si="237"/>
        <v>2.2055839049798856E-7</v>
      </c>
      <c r="R172" s="22">
        <f t="shared" si="237"/>
        <v>2.7584756466317272E-7</v>
      </c>
      <c r="S172" s="22">
        <f t="shared" si="237"/>
        <v>2.3714808320223151E-7</v>
      </c>
      <c r="T172" s="22">
        <f t="shared" si="237"/>
        <v>1.4983585640313292E-7</v>
      </c>
      <c r="U172" s="22">
        <f t="shared" si="237"/>
        <v>8.4631648294983069E-8</v>
      </c>
      <c r="V172" s="22">
        <f t="shared" si="237"/>
        <v>6.2719935927002437E-8</v>
      </c>
      <c r="W172" s="22">
        <f t="shared" si="237"/>
        <v>-3.0191560779633717E-8</v>
      </c>
      <c r="X172" s="22">
        <f t="shared" si="237"/>
        <v>2.9095014942622503E-8</v>
      </c>
      <c r="Y172" s="22">
        <f t="shared" si="237"/>
        <v>-2.2226223620702268E-8</v>
      </c>
      <c r="Z172" s="22">
        <f t="shared" si="237"/>
        <v>1.8105908342222196E-8</v>
      </c>
      <c r="AA172" s="22">
        <f t="shared" si="237"/>
        <v>-1.5301461498048376E-8</v>
      </c>
      <c r="AB172" s="22">
        <f t="shared" si="237"/>
        <v>1.2810583439467021E-8</v>
      </c>
      <c r="AC172" s="22">
        <f t="shared" si="237"/>
        <v>-1.0750075921560221E-8</v>
      </c>
      <c r="AD172" s="22">
        <f t="shared" si="237"/>
        <v>8.4693998046656954E-9</v>
      </c>
      <c r="AE172" s="22">
        <f t="shared" si="237"/>
        <v>-6.9575864132214058E-9</v>
      </c>
      <c r="AF172" s="22">
        <f t="shared" si="237"/>
        <v>3.3404565085761991E-9</v>
      </c>
      <c r="AG172" s="22">
        <f t="shared" si="237"/>
        <v>-4.2215704449328529E-9</v>
      </c>
      <c r="AH172" s="22">
        <f t="shared" ref="AH172:BM172" si="238">AH86-AH$6</f>
        <v>-7.084584894038498E-9</v>
      </c>
      <c r="AI172" s="22">
        <f t="shared" si="238"/>
        <v>-7.3477694562029223E-9</v>
      </c>
      <c r="AJ172" s="22">
        <f t="shared" si="238"/>
        <v>-4.119556715000682E-8</v>
      </c>
      <c r="AK172" s="22">
        <f t="shared" si="238"/>
        <v>-3.7984035818687095E-8</v>
      </c>
      <c r="AL172" s="22">
        <f t="shared" si="238"/>
        <v>-1.9401825759347767E-7</v>
      </c>
      <c r="AM172" s="22">
        <f t="shared" si="238"/>
        <v>-7.8476102348970897E-8</v>
      </c>
      <c r="AN172" s="22">
        <f t="shared" si="238"/>
        <v>2.3836726404078798E-7</v>
      </c>
      <c r="AO172" s="22">
        <f t="shared" si="238"/>
        <v>-8.3396403703699402E-8</v>
      </c>
      <c r="AP172" s="22">
        <f t="shared" si="238"/>
        <v>2.0570641369405612E-7</v>
      </c>
      <c r="AQ172" s="22">
        <f t="shared" si="238"/>
        <v>-1.0927589492086369E-7</v>
      </c>
      <c r="AR172" s="22">
        <f t="shared" si="238"/>
        <v>1.0724503256482644E-9</v>
      </c>
      <c r="AS172" s="22">
        <f t="shared" si="238"/>
        <v>-2.7505308330265279E-9</v>
      </c>
      <c r="AT172" s="22">
        <f t="shared" si="238"/>
        <v>-2.2485788844468031E-10</v>
      </c>
      <c r="AU172" s="22">
        <f t="shared" si="238"/>
        <v>-6.6590944179890845E-9</v>
      </c>
      <c r="AV172" s="22">
        <f t="shared" si="238"/>
        <v>-9.377761233753538E-9</v>
      </c>
      <c r="AW172" s="22">
        <f t="shared" si="238"/>
        <v>-2.933249588212945E-8</v>
      </c>
      <c r="AX172" s="22">
        <f t="shared" si="238"/>
        <v>-6.2739199317232312E-8</v>
      </c>
      <c r="AY172" s="22">
        <f t="shared" si="238"/>
        <v>-1.583021581971353E-7</v>
      </c>
      <c r="AZ172" s="22">
        <f t="shared" si="238"/>
        <v>-3.6932713253802576E-7</v>
      </c>
      <c r="BA172" s="22">
        <f t="shared" si="238"/>
        <v>-8.9230037960620932E-7</v>
      </c>
      <c r="BB172" s="22">
        <f t="shared" si="238"/>
        <v>-2.1103347302426609E-6</v>
      </c>
      <c r="BC172" s="22">
        <f t="shared" si="238"/>
        <v>-4.9925062588462195E-6</v>
      </c>
      <c r="BD172" s="22">
        <f t="shared" si="238"/>
        <v>-1.1523841743869628E-5</v>
      </c>
      <c r="BE172" s="22">
        <f t="shared" si="238"/>
        <v>-2.5466519554981929E-5</v>
      </c>
      <c r="BF172" s="22">
        <f t="shared" si="238"/>
        <v>-5.084287158023445E-5</v>
      </c>
      <c r="BG172" s="22">
        <f t="shared" si="238"/>
        <v>-8.3592032612290061E-5</v>
      </c>
      <c r="BH172" s="22">
        <f t="shared" si="238"/>
        <v>-1.0069529777950789E-4</v>
      </c>
      <c r="BI172" s="22">
        <f t="shared" si="238"/>
        <v>-8.4319693388787065E-5</v>
      </c>
      <c r="BJ172" s="22">
        <f t="shared" si="238"/>
        <v>-5.2882587934622685E-5</v>
      </c>
      <c r="BK172" s="22">
        <f t="shared" si="238"/>
        <v>-3.0420611422151512E-5</v>
      </c>
      <c r="BL172" s="22">
        <f t="shared" si="238"/>
        <v>-2.3024336467154091E-5</v>
      </c>
      <c r="BM172" s="22">
        <f t="shared" si="238"/>
        <v>0</v>
      </c>
      <c r="BN172" s="22">
        <f t="shared" ref="BN172:CG172" si="239">BN86-BN$6</f>
        <v>0</v>
      </c>
      <c r="BO172" s="22">
        <f t="shared" si="239"/>
        <v>7.4277445197073855E-6</v>
      </c>
      <c r="BP172" s="22">
        <f t="shared" si="239"/>
        <v>-7.7519658199429876E-6</v>
      </c>
      <c r="BQ172" s="22">
        <f t="shared" si="239"/>
        <v>8.2126497371156372E-6</v>
      </c>
      <c r="BR172" s="22">
        <f t="shared" si="239"/>
        <v>-8.9286704950151678E-6</v>
      </c>
      <c r="BS172" s="22">
        <f t="shared" si="239"/>
        <v>9.7793231345028512E-6</v>
      </c>
      <c r="BT172" s="22">
        <f t="shared" si="239"/>
        <v>-1.1314920754912853E-5</v>
      </c>
      <c r="BU172" s="22">
        <f t="shared" si="239"/>
        <v>1.2645855570497988E-5</v>
      </c>
      <c r="BV172" s="22">
        <f t="shared" si="239"/>
        <v>-1.6635717747625812E-5</v>
      </c>
      <c r="BW172" s="22">
        <f t="shared" si="239"/>
        <v>1.7733157421181536E-5</v>
      </c>
      <c r="BX172" s="22">
        <f t="shared" si="239"/>
        <v>-3.1964245886690662E-5</v>
      </c>
      <c r="BY172" s="22">
        <f t="shared" si="239"/>
        <v>2.6028145320183322E-5</v>
      </c>
      <c r="BZ172" s="22">
        <f t="shared" si="239"/>
        <v>-9.9512639814051612E-5</v>
      </c>
      <c r="CA172" s="22">
        <f t="shared" si="239"/>
        <v>3.6505191168586404E-5</v>
      </c>
      <c r="CB172" s="22">
        <f t="shared" si="239"/>
        <v>-1.0322778227263795E-3</v>
      </c>
      <c r="CC172" s="22">
        <f t="shared" si="239"/>
        <v>2.6483632015003736E-3</v>
      </c>
      <c r="CD172" s="22">
        <f t="shared" si="239"/>
        <v>-1.0370627536633703E-3</v>
      </c>
      <c r="CE172" s="22">
        <f t="shared" si="239"/>
        <v>4.3677903271177136E-5</v>
      </c>
      <c r="CF172" s="22">
        <f t="shared" si="239"/>
        <v>0</v>
      </c>
      <c r="CG172" s="22">
        <f t="shared" si="239"/>
        <v>0</v>
      </c>
    </row>
    <row r="173" spans="1:85">
      <c r="A173" s="185">
        <v>17</v>
      </c>
      <c r="B173" s="22">
        <f t="shared" ref="B173:AG173" si="240">B87-B$6</f>
        <v>0</v>
      </c>
      <c r="C173" s="22">
        <f t="shared" si="240"/>
        <v>0</v>
      </c>
      <c r="D173" s="22">
        <f t="shared" si="240"/>
        <v>1.3100248394615687E-11</v>
      </c>
      <c r="E173" s="22">
        <f t="shared" si="240"/>
        <v>-3.3417016644609297E-12</v>
      </c>
      <c r="F173" s="22">
        <f t="shared" si="240"/>
        <v>2.3896402524741325E-11</v>
      </c>
      <c r="G173" s="22">
        <f t="shared" si="240"/>
        <v>2.2075529158984515E-11</v>
      </c>
      <c r="H173" s="22">
        <f t="shared" si="240"/>
        <v>7.8840463871358802E-11</v>
      </c>
      <c r="I173" s="22">
        <f t="shared" si="240"/>
        <v>1.4386165524094777E-10</v>
      </c>
      <c r="J173" s="22">
        <f t="shared" si="240"/>
        <v>3.518960078469351E-10</v>
      </c>
      <c r="K173" s="22">
        <f t="shared" si="240"/>
        <v>7.6230448743919946E-10</v>
      </c>
      <c r="L173" s="22">
        <f t="shared" si="240"/>
        <v>1.7893100591263969E-9</v>
      </c>
      <c r="M173" s="22">
        <f t="shared" si="240"/>
        <v>4.1592430006051644E-9</v>
      </c>
      <c r="N173" s="22">
        <f t="shared" si="240"/>
        <v>9.9716297367723482E-9</v>
      </c>
      <c r="O173" s="22">
        <f t="shared" si="240"/>
        <v>2.3824537541618335E-8</v>
      </c>
      <c r="P173" s="22">
        <f t="shared" si="240"/>
        <v>5.5576554119668198E-8</v>
      </c>
      <c r="Q173" s="22">
        <f t="shared" si="240"/>
        <v>1.1829781852244539E-7</v>
      </c>
      <c r="R173" s="22">
        <f t="shared" si="240"/>
        <v>2.0766250582102096E-7</v>
      </c>
      <c r="S173" s="22">
        <f t="shared" si="240"/>
        <v>2.6541985034661757E-7</v>
      </c>
      <c r="T173" s="22">
        <f t="shared" si="240"/>
        <v>2.355896554249617E-7</v>
      </c>
      <c r="U173" s="22">
        <f t="shared" si="240"/>
        <v>1.6549607258967267E-7</v>
      </c>
      <c r="V173" s="22">
        <f t="shared" si="240"/>
        <v>1.3347110294189478E-7</v>
      </c>
      <c r="W173" s="22">
        <f t="shared" si="240"/>
        <v>2.7119940061631005E-8</v>
      </c>
      <c r="X173" s="22">
        <f t="shared" si="240"/>
        <v>-2.6030130925047299E-8</v>
      </c>
      <c r="Y173" s="22">
        <f t="shared" si="240"/>
        <v>1.9370325285097322E-8</v>
      </c>
      <c r="Z173" s="22">
        <f t="shared" si="240"/>
        <v>-1.5292452081862162E-8</v>
      </c>
      <c r="AA173" s="22">
        <f t="shared" si="240"/>
        <v>1.2422969692128698E-8</v>
      </c>
      <c r="AB173" s="22">
        <f t="shared" si="240"/>
        <v>-9.8481896202725863E-9</v>
      </c>
      <c r="AC173" s="22">
        <f t="shared" si="240"/>
        <v>7.5018469789550007E-9</v>
      </c>
      <c r="AD173" s="22">
        <f t="shared" si="240"/>
        <v>-5.2913478615712411E-9</v>
      </c>
      <c r="AE173" s="22">
        <f t="shared" si="240"/>
        <v>2.6454388391886369E-9</v>
      </c>
      <c r="AF173" s="22">
        <f t="shared" si="240"/>
        <v>-7.9817319935100126E-10</v>
      </c>
      <c r="AG173" s="22">
        <f t="shared" si="240"/>
        <v>-4.0647819487092238E-9</v>
      </c>
      <c r="AH173" s="22">
        <f t="shared" ref="AH173:BM173" si="241">AH87-AH$6</f>
        <v>3.1831181408566961E-9</v>
      </c>
      <c r="AI173" s="22">
        <f t="shared" si="241"/>
        <v>-1.8604735550395701E-8</v>
      </c>
      <c r="AJ173" s="22">
        <f t="shared" si="241"/>
        <v>1.3666147068158718E-9</v>
      </c>
      <c r="AK173" s="22">
        <f t="shared" si="241"/>
        <v>-6.5832701553665844E-8</v>
      </c>
      <c r="AL173" s="22">
        <f t="shared" si="241"/>
        <v>-2.9716006373920307E-8</v>
      </c>
      <c r="AM173" s="22">
        <f t="shared" si="241"/>
        <v>-2.9049667465709133E-7</v>
      </c>
      <c r="AN173" s="22">
        <f t="shared" si="241"/>
        <v>-7.8273551141801404E-8</v>
      </c>
      <c r="AO173" s="22">
        <f t="shared" si="241"/>
        <v>5.2118054562081441E-7</v>
      </c>
      <c r="AP173" s="22">
        <f t="shared" si="241"/>
        <v>-1.3922734795074077E-7</v>
      </c>
      <c r="AQ173" s="22">
        <f t="shared" si="241"/>
        <v>2.9691112528878072E-7</v>
      </c>
      <c r="AR173" s="22">
        <f t="shared" si="241"/>
        <v>-1.9834846562446595E-9</v>
      </c>
      <c r="AS173" s="22">
        <f t="shared" si="241"/>
        <v>1.2961619443733802E-9</v>
      </c>
      <c r="AT173" s="22">
        <f t="shared" si="241"/>
        <v>-2.5966704818412308E-9</v>
      </c>
      <c r="AU173" s="22">
        <f t="shared" si="241"/>
        <v>-2.0267196903921852E-10</v>
      </c>
      <c r="AV173" s="22">
        <f t="shared" si="241"/>
        <v>-6.6601406773037571E-9</v>
      </c>
      <c r="AW173" s="22">
        <f t="shared" si="241"/>
        <v>-9.4015594716716818E-9</v>
      </c>
      <c r="AX173" s="22">
        <f t="shared" si="241"/>
        <v>-2.9491282755546427E-8</v>
      </c>
      <c r="AY173" s="22">
        <f t="shared" si="241"/>
        <v>-6.2972103191778628E-8</v>
      </c>
      <c r="AZ173" s="22">
        <f t="shared" si="241"/>
        <v>-1.5909044290251418E-7</v>
      </c>
      <c r="BA173" s="22">
        <f t="shared" si="241"/>
        <v>-3.7089198684341999E-7</v>
      </c>
      <c r="BB173" s="22">
        <f t="shared" si="241"/>
        <v>-8.9645225675106606E-7</v>
      </c>
      <c r="BC173" s="22">
        <f t="shared" si="241"/>
        <v>-2.1196806176251439E-6</v>
      </c>
      <c r="BD173" s="22">
        <f t="shared" si="241"/>
        <v>-5.0154779912502677E-6</v>
      </c>
      <c r="BE173" s="22">
        <f t="shared" si="241"/>
        <v>-1.1577621841837167E-5</v>
      </c>
      <c r="BF173" s="22">
        <f t="shared" si="241"/>
        <v>-2.5595756599771669E-5</v>
      </c>
      <c r="BG173" s="22">
        <f t="shared" si="241"/>
        <v>-5.1149030658477494E-5</v>
      </c>
      <c r="BH173" s="22">
        <f t="shared" si="241"/>
        <v>-8.4323425513658379E-5</v>
      </c>
      <c r="BI173" s="22">
        <f t="shared" si="241"/>
        <v>-1.0243127278734876E-4</v>
      </c>
      <c r="BJ173" s="22">
        <f t="shared" si="241"/>
        <v>-8.8412341290567225E-5</v>
      </c>
      <c r="BK173" s="22">
        <f t="shared" si="241"/>
        <v>-6.2284120851180248E-5</v>
      </c>
      <c r="BL173" s="22">
        <f t="shared" si="241"/>
        <v>-5.0868213699729531E-5</v>
      </c>
      <c r="BM173" s="22">
        <f t="shared" si="241"/>
        <v>0</v>
      </c>
      <c r="BN173" s="22">
        <f t="shared" ref="BN173:CG173" si="242">BN87-BN$6</f>
        <v>0</v>
      </c>
      <c r="BO173" s="22">
        <f t="shared" si="242"/>
        <v>-7.08289597844362E-6</v>
      </c>
      <c r="BP173" s="22">
        <f t="shared" si="242"/>
        <v>7.3480089337976593E-6</v>
      </c>
      <c r="BQ173" s="22">
        <f t="shared" si="242"/>
        <v>-7.7533501128835346E-6</v>
      </c>
      <c r="BR173" s="22">
        <f t="shared" si="242"/>
        <v>8.2955231981229596E-6</v>
      </c>
      <c r="BS173" s="22">
        <f t="shared" si="242"/>
        <v>-9.0973830930382604E-6</v>
      </c>
      <c r="BT173" s="22">
        <f t="shared" si="242"/>
        <v>1.0042152118784344E-5</v>
      </c>
      <c r="BU173" s="22">
        <f t="shared" si="242"/>
        <v>-1.1687595935821591E-5</v>
      </c>
      <c r="BV173" s="22">
        <f t="shared" si="242"/>
        <v>1.3146758984272227E-5</v>
      </c>
      <c r="BW173" s="22">
        <f t="shared" si="242"/>
        <v>-1.7304757220664974E-5</v>
      </c>
      <c r="BX173" s="22">
        <f t="shared" si="242"/>
        <v>1.8598031163017032E-5</v>
      </c>
      <c r="BY173" s="22">
        <f t="shared" si="242"/>
        <v>-3.3140177517482658E-5</v>
      </c>
      <c r="BZ173" s="22">
        <f t="shared" si="242"/>
        <v>2.7511910003341159E-5</v>
      </c>
      <c r="CA173" s="22">
        <f t="shared" si="242"/>
        <v>-1.0172945975959541E-4</v>
      </c>
      <c r="CB173" s="22">
        <f t="shared" si="242"/>
        <v>3.9107128738178995E-5</v>
      </c>
      <c r="CC173" s="22">
        <f t="shared" si="242"/>
        <v>-1.0371625710340403E-3</v>
      </c>
      <c r="CD173" s="22">
        <f t="shared" si="242"/>
        <v>2.6526875695022114E-3</v>
      </c>
      <c r="CE173" s="22">
        <f t="shared" si="242"/>
        <v>-1.0515132071250727E-3</v>
      </c>
      <c r="CF173" s="22">
        <f t="shared" si="242"/>
        <v>0</v>
      </c>
      <c r="CG173" s="22">
        <f t="shared" si="242"/>
        <v>0</v>
      </c>
    </row>
    <row r="174" spans="1:85">
      <c r="A174" s="185">
        <v>18</v>
      </c>
      <c r="B174" s="22">
        <f t="shared" ref="B174:AG174" si="243">B88-B$6</f>
        <v>0</v>
      </c>
      <c r="C174" s="22">
        <f t="shared" si="243"/>
        <v>0</v>
      </c>
      <c r="D174" s="22">
        <f t="shared" si="243"/>
        <v>-7.8831679987229845E-12</v>
      </c>
      <c r="E174" s="22">
        <f t="shared" si="243"/>
        <v>1.0891746089292196E-11</v>
      </c>
      <c r="F174" s="22">
        <f t="shared" si="243"/>
        <v>-3.3205275738089823E-12</v>
      </c>
      <c r="G174" s="22">
        <f t="shared" si="243"/>
        <v>1.8733390093485887E-11</v>
      </c>
      <c r="H174" s="22">
        <f t="shared" si="243"/>
        <v>1.4982222260100054E-11</v>
      </c>
      <c r="I174" s="22">
        <f t="shared" si="243"/>
        <v>5.6915333570780637E-11</v>
      </c>
      <c r="J174" s="22">
        <f t="shared" si="243"/>
        <v>9.8134964418599606E-11</v>
      </c>
      <c r="K174" s="22">
        <f t="shared" si="243"/>
        <v>2.4124669677472968E-10</v>
      </c>
      <c r="L174" s="22">
        <f t="shared" si="243"/>
        <v>5.1633871273757878E-10</v>
      </c>
      <c r="M174" s="22">
        <f t="shared" si="243"/>
        <v>1.231370032227233E-9</v>
      </c>
      <c r="N174" s="22">
        <f t="shared" si="243"/>
        <v>2.9328767882207406E-9</v>
      </c>
      <c r="O174" s="22">
        <f t="shared" si="243"/>
        <v>7.3130362521254768E-9</v>
      </c>
      <c r="P174" s="22">
        <f t="shared" si="243"/>
        <v>1.8273158131173784E-8</v>
      </c>
      <c r="Q174" s="22">
        <f t="shared" si="243"/>
        <v>4.4648137845393923E-8</v>
      </c>
      <c r="R174" s="22">
        <f t="shared" si="243"/>
        <v>9.9219846697723096E-8</v>
      </c>
      <c r="S174" s="22">
        <f t="shared" si="243"/>
        <v>1.8140422981048142E-7</v>
      </c>
      <c r="T174" s="22">
        <f t="shared" si="243"/>
        <v>2.4413532110959975E-7</v>
      </c>
      <c r="U174" s="22">
        <f t="shared" si="243"/>
        <v>2.4367806322244995E-7</v>
      </c>
      <c r="V174" s="22">
        <f t="shared" si="243"/>
        <v>2.2755732983553771E-7</v>
      </c>
      <c r="W174" s="22">
        <f t="shared" si="243"/>
        <v>-2.2780438408723464E-8</v>
      </c>
      <c r="X174" s="22">
        <f t="shared" si="243"/>
        <v>2.1686237132421835E-8</v>
      </c>
      <c r="Y174" s="22">
        <f t="shared" si="243"/>
        <v>-1.512742207415331E-8</v>
      </c>
      <c r="Z174" s="22">
        <f t="shared" si="243"/>
        <v>1.1012101535738322E-8</v>
      </c>
      <c r="AA174" s="22">
        <f t="shared" si="243"/>
        <v>-8.013570317966914E-9</v>
      </c>
      <c r="AB174" s="22">
        <f t="shared" si="243"/>
        <v>5.205565174767604E-9</v>
      </c>
      <c r="AC174" s="22">
        <f t="shared" si="243"/>
        <v>-2.6303886267564134E-9</v>
      </c>
      <c r="AD174" s="22">
        <f t="shared" si="243"/>
        <v>-1.5365215194926439E-10</v>
      </c>
      <c r="AE174" s="22">
        <f t="shared" si="243"/>
        <v>2.8086380166446136E-9</v>
      </c>
      <c r="AF174" s="22">
        <f t="shared" si="243"/>
        <v>-6.5310050949904956E-9</v>
      </c>
      <c r="AG174" s="22">
        <f t="shared" si="243"/>
        <v>9.1274556562889716E-9</v>
      </c>
      <c r="AH174" s="22">
        <f t="shared" ref="AH174:BM174" si="244">AH88-AH$6</f>
        <v>-1.6618819608839398E-8</v>
      </c>
      <c r="AI174" s="22">
        <f t="shared" si="244"/>
        <v>1.6070213282466843E-8</v>
      </c>
      <c r="AJ174" s="22">
        <f t="shared" si="244"/>
        <v>-3.9692475288387334E-8</v>
      </c>
      <c r="AK174" s="22">
        <f t="shared" si="244"/>
        <v>1.798207060291302E-8</v>
      </c>
      <c r="AL174" s="22">
        <f t="shared" si="244"/>
        <v>-1.164090562833017E-7</v>
      </c>
      <c r="AM174" s="22">
        <f t="shared" si="244"/>
        <v>-1.2064567068308721E-8</v>
      </c>
      <c r="AN174" s="22">
        <f t="shared" si="244"/>
        <v>-5.7792267533316367E-7</v>
      </c>
      <c r="AO174" s="22">
        <f t="shared" si="244"/>
        <v>-8.1835453613789687E-8</v>
      </c>
      <c r="AP174" s="22">
        <f t="shared" si="244"/>
        <v>1.1746772891104896E-6</v>
      </c>
      <c r="AQ174" s="22">
        <f t="shared" si="244"/>
        <v>-1.5983928720394736E-7</v>
      </c>
      <c r="AR174" s="22">
        <f t="shared" si="244"/>
        <v>1.5198463092238831E-9</v>
      </c>
      <c r="AS174" s="22">
        <f t="shared" si="244"/>
        <v>-1.82931247094201E-9</v>
      </c>
      <c r="AT174" s="22">
        <f t="shared" si="244"/>
        <v>1.3185660845890519E-9</v>
      </c>
      <c r="AU174" s="22">
        <f t="shared" si="244"/>
        <v>-2.5970699961929534E-9</v>
      </c>
      <c r="AV174" s="22">
        <f t="shared" si="244"/>
        <v>-2.2504112903880594E-10</v>
      </c>
      <c r="AW174" s="22">
        <f t="shared" si="244"/>
        <v>-6.8155811392617077E-9</v>
      </c>
      <c r="AX174" s="22">
        <f t="shared" si="244"/>
        <v>-9.6271317497471199E-9</v>
      </c>
      <c r="AY174" s="22">
        <f t="shared" si="244"/>
        <v>-3.0263672110934092E-8</v>
      </c>
      <c r="AZ174" s="22">
        <f t="shared" si="244"/>
        <v>-6.4503942925956176E-8</v>
      </c>
      <c r="BA174" s="22">
        <f t="shared" si="244"/>
        <v>-1.6317649432530051E-7</v>
      </c>
      <c r="BB174" s="22">
        <f t="shared" si="244"/>
        <v>-3.8011538749658152E-7</v>
      </c>
      <c r="BC174" s="22">
        <f t="shared" si="244"/>
        <v>-9.1922032618646145E-7</v>
      </c>
      <c r="BD174" s="22">
        <f t="shared" si="244"/>
        <v>-2.1731943234398274E-6</v>
      </c>
      <c r="BE174" s="22">
        <f t="shared" si="244"/>
        <v>-5.1445791495245636E-6</v>
      </c>
      <c r="BF174" s="22">
        <f t="shared" si="244"/>
        <v>-1.1884356216479853E-5</v>
      </c>
      <c r="BG174" s="22">
        <f t="shared" si="244"/>
        <v>-2.632918518228474E-5</v>
      </c>
      <c r="BH174" s="22">
        <f t="shared" si="244"/>
        <v>-5.2887809385020239E-5</v>
      </c>
      <c r="BI174" s="22">
        <f t="shared" si="244"/>
        <v>-8.8416974966788742E-5</v>
      </c>
      <c r="BJ174" s="22">
        <f t="shared" si="244"/>
        <v>-1.1183125592625445E-4</v>
      </c>
      <c r="BK174" s="22">
        <f t="shared" si="244"/>
        <v>-1.0885849719071443E-4</v>
      </c>
      <c r="BL174" s="22">
        <f t="shared" si="244"/>
        <v>-1.0154320734831114E-4</v>
      </c>
      <c r="BM174" s="22">
        <f t="shared" si="244"/>
        <v>0</v>
      </c>
      <c r="BN174" s="22">
        <f t="shared" ref="BN174:CG174" si="245">BN88-BN$6</f>
        <v>0</v>
      </c>
      <c r="BO174" s="22">
        <f t="shared" si="245"/>
        <v>6.8468919525681389E-6</v>
      </c>
      <c r="BP174" s="22">
        <f t="shared" si="245"/>
        <v>-7.084630450285639E-6</v>
      </c>
      <c r="BQ174" s="22">
        <f t="shared" si="245"/>
        <v>7.4308899894969045E-6</v>
      </c>
      <c r="BR174" s="22">
        <f t="shared" si="245"/>
        <v>-7.9220727665510598E-6</v>
      </c>
      <c r="BS174" s="22">
        <f t="shared" si="245"/>
        <v>8.558264045390216E-6</v>
      </c>
      <c r="BT174" s="22">
        <f t="shared" si="245"/>
        <v>-9.4699617015178868E-6</v>
      </c>
      <c r="BU174" s="22">
        <f t="shared" si="245"/>
        <v>1.0542923854854812E-5</v>
      </c>
      <c r="BV174" s="22">
        <f t="shared" si="245"/>
        <v>-1.2356450298929908E-5</v>
      </c>
      <c r="BW174" s="22">
        <f t="shared" si="245"/>
        <v>1.4011541613189949E-5</v>
      </c>
      <c r="BX174" s="22">
        <f t="shared" si="245"/>
        <v>-1.8480460088093952E-5</v>
      </c>
      <c r="BY174" s="22">
        <f t="shared" si="245"/>
        <v>2.0081993610280038E-5</v>
      </c>
      <c r="BZ174" s="22">
        <f t="shared" si="245"/>
        <v>-3.5358101694416799E-5</v>
      </c>
      <c r="CA174" s="22">
        <f t="shared" si="245"/>
        <v>3.0114888270918544E-5</v>
      </c>
      <c r="CB174" s="22">
        <f t="shared" si="245"/>
        <v>-1.0667492762402291E-4</v>
      </c>
      <c r="CC174" s="22">
        <f t="shared" si="245"/>
        <v>4.3689436777010144E-5</v>
      </c>
      <c r="CD174" s="22">
        <f t="shared" si="245"/>
        <v>-1.0517207575453248E-3</v>
      </c>
      <c r="CE174" s="22">
        <f t="shared" si="245"/>
        <v>2.6595787141107329E-3</v>
      </c>
      <c r="CF174" s="22">
        <f t="shared" si="245"/>
        <v>0</v>
      </c>
      <c r="CG174" s="22">
        <f t="shared" si="245"/>
        <v>0</v>
      </c>
    </row>
    <row r="175" spans="1:85">
      <c r="A175" s="185">
        <v>19</v>
      </c>
      <c r="B175" s="22">
        <f t="shared" ref="B175:AG175" si="246">B89-B$6</f>
        <v>0</v>
      </c>
      <c r="C175" s="22">
        <f t="shared" si="246"/>
        <v>0</v>
      </c>
      <c r="D175" s="22">
        <f t="shared" si="246"/>
        <v>7.3426664833791452E-12</v>
      </c>
      <c r="E175" s="22">
        <f t="shared" si="246"/>
        <v>-5.8955407491122734E-12</v>
      </c>
      <c r="F175" s="22">
        <f t="shared" si="246"/>
        <v>7.5825078451431183E-12</v>
      </c>
      <c r="G175" s="22">
        <f t="shared" si="246"/>
        <v>-3.1063621354278804E-12</v>
      </c>
      <c r="H175" s="22">
        <f t="shared" si="246"/>
        <v>1.0642155759470152E-11</v>
      </c>
      <c r="I175" s="22">
        <f t="shared" si="246"/>
        <v>4.1419263987563584E-12</v>
      </c>
      <c r="J175" s="22">
        <f t="shared" si="246"/>
        <v>2.1520281071079521E-11</v>
      </c>
      <c r="K175" s="22">
        <f t="shared" si="246"/>
        <v>2.3438279639139835E-11</v>
      </c>
      <c r="L175" s="22">
        <f t="shared" si="246"/>
        <v>5.4303105047486563E-11</v>
      </c>
      <c r="M175" s="22">
        <f t="shared" si="246"/>
        <v>9.0785634464243749E-11</v>
      </c>
      <c r="N175" s="22">
        <f t="shared" si="246"/>
        <v>2.3579465420298193E-10</v>
      </c>
      <c r="O175" s="22">
        <f t="shared" si="246"/>
        <v>6.7912620062709507E-10</v>
      </c>
      <c r="P175" s="22">
        <f t="shared" si="246"/>
        <v>2.2597582663705709E-9</v>
      </c>
      <c r="Q175" s="22">
        <f t="shared" si="246"/>
        <v>7.3328759580110453E-9</v>
      </c>
      <c r="R175" s="22">
        <f t="shared" si="246"/>
        <v>2.21932383994563E-8</v>
      </c>
      <c r="S175" s="22">
        <f t="shared" si="246"/>
        <v>5.8110292442669565E-8</v>
      </c>
      <c r="T175" s="22">
        <f t="shared" si="246"/>
        <v>1.2139404880827677E-7</v>
      </c>
      <c r="U175" s="22">
        <f t="shared" si="246"/>
        <v>1.8678928423279445E-7</v>
      </c>
      <c r="V175" s="22">
        <f t="shared" si="246"/>
        <v>2.1304604319555509E-7</v>
      </c>
      <c r="W175" s="22">
        <f t="shared" si="246"/>
        <v>1.521635927232112E-8</v>
      </c>
      <c r="X175" s="22">
        <f t="shared" si="246"/>
        <v>-1.4089159160435408E-8</v>
      </c>
      <c r="Y175" s="22">
        <f t="shared" si="246"/>
        <v>7.4969202664403332E-9</v>
      </c>
      <c r="Z175" s="22">
        <f t="shared" si="246"/>
        <v>-3.2058973854227874E-9</v>
      </c>
      <c r="AA175" s="22">
        <f t="shared" si="246"/>
        <v>-1.0661915446258225E-10</v>
      </c>
      <c r="AB175" s="22">
        <f t="shared" si="246"/>
        <v>3.3324691570483526E-9</v>
      </c>
      <c r="AC175" s="22">
        <f t="shared" si="246"/>
        <v>-6.5436022352484137E-9</v>
      </c>
      <c r="AD175" s="22">
        <f t="shared" si="246"/>
        <v>9.9666645405392613E-9</v>
      </c>
      <c r="AE175" s="22">
        <f t="shared" si="246"/>
        <v>-1.3940382367666232E-8</v>
      </c>
      <c r="AF175" s="22">
        <f t="shared" si="246"/>
        <v>1.8133203992201414E-8</v>
      </c>
      <c r="AG175" s="22">
        <f t="shared" si="246"/>
        <v>-2.4395446227951738E-8</v>
      </c>
      <c r="AH175" s="22">
        <f t="shared" ref="AH175:BM175" si="247">AH89-AH$6</f>
        <v>2.9281304618192412E-8</v>
      </c>
      <c r="AI175" s="22">
        <f t="shared" si="247"/>
        <v>-4.3025920814271677E-8</v>
      </c>
      <c r="AJ175" s="22">
        <f t="shared" si="247"/>
        <v>4.4201517454600289E-8</v>
      </c>
      <c r="AK175" s="22">
        <f t="shared" si="247"/>
        <v>-8.8170001708239166E-8</v>
      </c>
      <c r="AL175" s="22">
        <f t="shared" si="247"/>
        <v>5.7219111958022675E-8</v>
      </c>
      <c r="AM175" s="22">
        <f t="shared" si="247"/>
        <v>-2.4342837647641378E-7</v>
      </c>
      <c r="AN175" s="22">
        <f t="shared" si="247"/>
        <v>3.3402781124696588E-8</v>
      </c>
      <c r="AO175" s="22">
        <f t="shared" si="247"/>
        <v>-1.2503744945335187E-6</v>
      </c>
      <c r="AP175" s="22">
        <f t="shared" si="247"/>
        <v>-2.3793701231141527E-6</v>
      </c>
      <c r="AQ175" s="22">
        <f t="shared" si="247"/>
        <v>2.570547877970284E-7</v>
      </c>
      <c r="AR175" s="22">
        <f t="shared" si="247"/>
        <v>-1.6750829913753551E-9</v>
      </c>
      <c r="AS175" s="22">
        <f t="shared" si="247"/>
        <v>1.5421184325581328E-9</v>
      </c>
      <c r="AT175" s="22">
        <f t="shared" si="247"/>
        <v>-1.829569376414383E-9</v>
      </c>
      <c r="AU175" s="22">
        <f t="shared" si="247"/>
        <v>1.2964576909701482E-9</v>
      </c>
      <c r="AV175" s="22">
        <f t="shared" si="247"/>
        <v>-2.7518199390639528E-9</v>
      </c>
      <c r="AW175" s="22">
        <f t="shared" si="247"/>
        <v>-4.491121446582874E-10</v>
      </c>
      <c r="AX175" s="22">
        <f t="shared" si="247"/>
        <v>-7.5845746470746086E-9</v>
      </c>
      <c r="AY175" s="22">
        <f t="shared" si="247"/>
        <v>-1.1151709318800381E-8</v>
      </c>
      <c r="AZ175" s="22">
        <f t="shared" si="247"/>
        <v>-3.4334476955936768E-8</v>
      </c>
      <c r="BA175" s="22">
        <f t="shared" si="247"/>
        <v>-7.3696841815645831E-8</v>
      </c>
      <c r="BB175" s="22">
        <f t="shared" si="247"/>
        <v>-1.8588694701744758E-7</v>
      </c>
      <c r="BC175" s="22">
        <f t="shared" si="247"/>
        <v>-4.335305507038177E-7</v>
      </c>
      <c r="BD175" s="22">
        <f t="shared" si="247"/>
        <v>-1.0481829882723254E-6</v>
      </c>
      <c r="BE175" s="22">
        <f t="shared" si="247"/>
        <v>-2.47982612435944E-6</v>
      </c>
      <c r="BF175" s="22">
        <f t="shared" si="247"/>
        <v>-5.8782403098184857E-6</v>
      </c>
      <c r="BG175" s="22">
        <f t="shared" si="247"/>
        <v>-1.3624384237261605E-5</v>
      </c>
      <c r="BH175" s="22">
        <f t="shared" si="247"/>
        <v>-3.0425588415773071E-5</v>
      </c>
      <c r="BI175" s="22">
        <f t="shared" si="247"/>
        <v>-6.2291049561797148E-5</v>
      </c>
      <c r="BJ175" s="22">
        <f t="shared" si="247"/>
        <v>-1.0886440172190224E-4</v>
      </c>
      <c r="BK175" s="22">
        <f t="shared" si="247"/>
        <v>-1.5109009934073959E-4</v>
      </c>
      <c r="BL175" s="22">
        <f t="shared" si="247"/>
        <v>-1.6684854718280047E-4</v>
      </c>
      <c r="BM175" s="22">
        <f t="shared" si="247"/>
        <v>0</v>
      </c>
      <c r="BN175" s="22">
        <f t="shared" ref="BN175:CG175" si="248">BN89-BN$6</f>
        <v>0</v>
      </c>
      <c r="BO175" s="22">
        <f t="shared" si="248"/>
        <v>-6.7116856111234017E-6</v>
      </c>
      <c r="BP175" s="22">
        <f t="shared" si="248"/>
        <v>6.9301220518660552E-6</v>
      </c>
      <c r="BQ175" s="22">
        <f t="shared" si="248"/>
        <v>-7.2533711957719194E-6</v>
      </c>
      <c r="BR175" s="22">
        <f t="shared" si="248"/>
        <v>7.6936613511856423E-6</v>
      </c>
      <c r="BS175" s="22">
        <f t="shared" si="248"/>
        <v>-8.294579541028996E-6</v>
      </c>
      <c r="BT175" s="22">
        <f t="shared" si="248"/>
        <v>9.0589914824303573E-6</v>
      </c>
      <c r="BU175" s="22">
        <f t="shared" si="248"/>
        <v>-1.0138690048313937E-5</v>
      </c>
      <c r="BV175" s="22">
        <f t="shared" si="248"/>
        <v>1.1407657991095459E-5</v>
      </c>
      <c r="BW175" s="22">
        <f t="shared" si="248"/>
        <v>-1.3531992680531125E-5</v>
      </c>
      <c r="BX175" s="22">
        <f t="shared" si="248"/>
        <v>1.5495587578663012E-5</v>
      </c>
      <c r="BY175" s="22">
        <f t="shared" si="248"/>
        <v>-2.0698356328746851E-5</v>
      </c>
      <c r="BZ175" s="22">
        <f t="shared" si="248"/>
        <v>2.2685578004614329E-5</v>
      </c>
      <c r="CA175" s="22">
        <f t="shared" si="248"/>
        <v>-4.0306062100219766E-5</v>
      </c>
      <c r="CB175" s="22">
        <f t="shared" si="248"/>
        <v>3.4699345564249275E-5</v>
      </c>
      <c r="CC175" s="22">
        <f t="shared" si="248"/>
        <v>-1.2132731768508578E-4</v>
      </c>
      <c r="CD175" s="22">
        <f t="shared" si="248"/>
        <v>5.1111193374492823E-5</v>
      </c>
      <c r="CE175" s="22">
        <f t="shared" si="248"/>
        <v>-1.1178636327183046E-3</v>
      </c>
      <c r="CF175" s="22">
        <f t="shared" si="248"/>
        <v>3.3489324667266353E-4</v>
      </c>
      <c r="CG175" s="22">
        <f t="shared" si="248"/>
        <v>0</v>
      </c>
    </row>
    <row r="176" spans="1:85">
      <c r="A176" s="185">
        <v>20</v>
      </c>
      <c r="B176" s="22">
        <f t="shared" ref="B176:AG176" si="249">B90-B$6</f>
        <v>0</v>
      </c>
      <c r="C176" s="22">
        <f t="shared" si="249"/>
        <v>0</v>
      </c>
      <c r="D176" s="22">
        <f t="shared" si="249"/>
        <v>-3.2519142848625674E-12</v>
      </c>
      <c r="E176" s="22">
        <f t="shared" si="249"/>
        <v>3.3666336117011732E-12</v>
      </c>
      <c r="F176" s="22">
        <f t="shared" si="249"/>
        <v>-2.5167746762376963E-12</v>
      </c>
      <c r="G176" s="22">
        <f t="shared" si="249"/>
        <v>3.5559752130452215E-12</v>
      </c>
      <c r="H176" s="22">
        <f t="shared" si="249"/>
        <v>-1.1513409752764592E-12</v>
      </c>
      <c r="I176" s="22">
        <f t="shared" si="249"/>
        <v>4.7907407343472999E-12</v>
      </c>
      <c r="J176" s="22">
        <f t="shared" si="249"/>
        <v>1.2012151967826391E-12</v>
      </c>
      <c r="K176" s="22">
        <f t="shared" si="249"/>
        <v>6.5555032122767464E-12</v>
      </c>
      <c r="L176" s="22">
        <f t="shared" si="249"/>
        <v>1.4548861908373093E-12</v>
      </c>
      <c r="M176" s="22">
        <f t="shared" si="249"/>
        <v>2.4770171011572655E-12</v>
      </c>
      <c r="N176" s="22">
        <f t="shared" si="249"/>
        <v>-2.2184342020049831E-12</v>
      </c>
      <c r="O176" s="22">
        <f t="shared" si="249"/>
        <v>5.0172596151415688E-11</v>
      </c>
      <c r="P176" s="22">
        <f t="shared" si="249"/>
        <v>3.3624421694165049E-10</v>
      </c>
      <c r="Q176" s="22">
        <f t="shared" si="249"/>
        <v>1.5900078706837766E-9</v>
      </c>
      <c r="R176" s="22">
        <f t="shared" si="249"/>
        <v>5.9466513203234537E-9</v>
      </c>
      <c r="S176" s="22">
        <f t="shared" si="249"/>
        <v>1.8762305404757752E-8</v>
      </c>
      <c r="T176" s="22">
        <f t="shared" si="249"/>
        <v>4.8117574848491562E-8</v>
      </c>
      <c r="U176" s="22">
        <f t="shared" si="249"/>
        <v>9.1997246322314346E-8</v>
      </c>
      <c r="V176" s="22">
        <f t="shared" si="249"/>
        <v>1.1637722388681504E-7</v>
      </c>
      <c r="W176" s="22">
        <f t="shared" si="249"/>
        <v>-7.0821095563385538E-9</v>
      </c>
      <c r="X176" s="22">
        <f t="shared" si="249"/>
        <v>6.5181156042525782E-9</v>
      </c>
      <c r="Y176" s="22">
        <f t="shared" si="249"/>
        <v>-3.2323565702338891E-9</v>
      </c>
      <c r="Z176" s="22">
        <f t="shared" si="249"/>
        <v>1.0834721910551125E-9</v>
      </c>
      <c r="AA176" s="22">
        <f t="shared" si="249"/>
        <v>5.8129945195271605E-10</v>
      </c>
      <c r="AB176" s="22">
        <f t="shared" si="249"/>
        <v>-2.2179004201642166E-9</v>
      </c>
      <c r="AC176" s="22">
        <f t="shared" si="249"/>
        <v>3.827014112152479E-9</v>
      </c>
      <c r="AD176" s="22">
        <f t="shared" si="249"/>
        <v>-5.612477265036868E-9</v>
      </c>
      <c r="AE176" s="22">
        <f t="shared" si="249"/>
        <v>7.507273652782405E-9</v>
      </c>
      <c r="AF176" s="22">
        <f t="shared" si="249"/>
        <v>-9.9308576806152414E-9</v>
      </c>
      <c r="AG176" s="22">
        <f t="shared" si="249"/>
        <v>1.2345866872162734E-8</v>
      </c>
      <c r="AH176" s="22">
        <f t="shared" ref="AH176:BM176" si="250">AH90-AH$6</f>
        <v>-1.6552516575121919E-8</v>
      </c>
      <c r="AI176" s="22">
        <f t="shared" si="250"/>
        <v>1.913045233336833E-8</v>
      </c>
      <c r="AJ176" s="22">
        <f t="shared" si="250"/>
        <v>-2.9386989362773845E-8</v>
      </c>
      <c r="AK176" s="22">
        <f t="shared" si="250"/>
        <v>2.7817039376334673E-8</v>
      </c>
      <c r="AL176" s="22">
        <f t="shared" si="250"/>
        <v>-6.2900104731262411E-8</v>
      </c>
      <c r="AM176" s="22">
        <f t="shared" si="250"/>
        <v>3.2218792132579574E-8</v>
      </c>
      <c r="AN176" s="22">
        <f t="shared" si="250"/>
        <v>-1.7857991308788576E-7</v>
      </c>
      <c r="AO176" s="22">
        <f t="shared" si="250"/>
        <v>-9.2018239165576218E-10</v>
      </c>
      <c r="AP176" s="22">
        <f t="shared" si="250"/>
        <v>-1.7146309262518265E-7</v>
      </c>
      <c r="AQ176" s="22">
        <f t="shared" si="250"/>
        <v>-1.7629563517041288E-6</v>
      </c>
      <c r="AR176" s="22">
        <f t="shared" si="250"/>
        <v>7.8217617535084483E-10</v>
      </c>
      <c r="AS176" s="22">
        <f t="shared" si="250"/>
        <v>-8.3755460571804572E-10</v>
      </c>
      <c r="AT176" s="22">
        <f t="shared" si="250"/>
        <v>7.6002717491485152E-10</v>
      </c>
      <c r="AU176" s="22">
        <f t="shared" si="250"/>
        <v>-9.9204885824388025E-10</v>
      </c>
      <c r="AV176" s="22">
        <f t="shared" si="250"/>
        <v>5.363979906203146E-10</v>
      </c>
      <c r="AW176" s="22">
        <f t="shared" si="250"/>
        <v>-1.7598930903231659E-9</v>
      </c>
      <c r="AX176" s="22">
        <f t="shared" si="250"/>
        <v>-9.8574823793922328E-10</v>
      </c>
      <c r="AY176" s="22">
        <f t="shared" si="250"/>
        <v>-5.8252493741916449E-9</v>
      </c>
      <c r="AZ176" s="22">
        <f t="shared" si="250"/>
        <v>-1.0167153164571818E-8</v>
      </c>
      <c r="BA176" s="22">
        <f t="shared" si="250"/>
        <v>-2.8511765737443856E-8</v>
      </c>
      <c r="BB176" s="22">
        <f t="shared" si="250"/>
        <v>-6.3534771711806185E-8</v>
      </c>
      <c r="BC176" s="22">
        <f t="shared" si="250"/>
        <v>-1.5738488914497996E-7</v>
      </c>
      <c r="BD176" s="22">
        <f t="shared" si="250"/>
        <v>-3.700126687443544E-7</v>
      </c>
      <c r="BE176" s="22">
        <f t="shared" si="250"/>
        <v>-8.9082285996129264E-7</v>
      </c>
      <c r="BF176" s="22">
        <f t="shared" si="250"/>
        <v>-2.1098353866535782E-6</v>
      </c>
      <c r="BG176" s="22">
        <f t="shared" si="250"/>
        <v>-4.9873859914231908E-6</v>
      </c>
      <c r="BH176" s="22">
        <f t="shared" si="250"/>
        <v>-1.1514311558309901E-5</v>
      </c>
      <c r="BI176" s="22">
        <f t="shared" si="250"/>
        <v>-2.5437442618414065E-5</v>
      </c>
      <c r="BJ176" s="22">
        <f t="shared" si="250"/>
        <v>-5.0775217047574887E-5</v>
      </c>
      <c r="BK176" s="22">
        <f t="shared" si="250"/>
        <v>-8.3425554051397828E-5</v>
      </c>
      <c r="BL176" s="22">
        <f t="shared" si="250"/>
        <v>-1.0031570620683913E-4</v>
      </c>
      <c r="BM176" s="22">
        <f t="shared" si="250"/>
        <v>0</v>
      </c>
      <c r="BN176" s="22">
        <f t="shared" ref="BN176:CG176" si="251">BN90-BN$6</f>
        <v>0</v>
      </c>
      <c r="BO176" s="22">
        <f t="shared" si="251"/>
        <v>3.3334807276935764E-6</v>
      </c>
      <c r="BP176" s="22">
        <f t="shared" si="251"/>
        <v>-3.4403921899581811E-6</v>
      </c>
      <c r="BQ176" s="22">
        <f t="shared" si="251"/>
        <v>3.5964651047698829E-6</v>
      </c>
      <c r="BR176" s="22">
        <f t="shared" si="251"/>
        <v>-3.8129625213334354E-6</v>
      </c>
      <c r="BS176" s="22">
        <f t="shared" si="251"/>
        <v>4.0971733584131637E-6</v>
      </c>
      <c r="BT176" s="22">
        <f t="shared" si="251"/>
        <v>-4.4816402298583219E-6</v>
      </c>
      <c r="BU176" s="22">
        <f t="shared" si="251"/>
        <v>4.9618289499795533E-6</v>
      </c>
      <c r="BV176" s="22">
        <f t="shared" si="251"/>
        <v>-5.6570900767685795E-6</v>
      </c>
      <c r="BW176" s="22">
        <f t="shared" si="251"/>
        <v>6.445840914317419E-6</v>
      </c>
      <c r="BX176" s="22">
        <f t="shared" si="251"/>
        <v>-7.8749393080990695E-6</v>
      </c>
      <c r="BY176" s="22">
        <f t="shared" si="251"/>
        <v>9.0497051295986052E-6</v>
      </c>
      <c r="BZ176" s="22">
        <f t="shared" si="251"/>
        <v>-1.2823377699959046E-5</v>
      </c>
      <c r="CA176" s="22">
        <f t="shared" si="251"/>
        <v>1.3635615977482745E-5</v>
      </c>
      <c r="CB176" s="22">
        <f t="shared" si="251"/>
        <v>-2.7482059175125268E-5</v>
      </c>
      <c r="CC176" s="22">
        <f t="shared" si="251"/>
        <v>2.106273278303841E-5</v>
      </c>
      <c r="CD176" s="22">
        <f t="shared" si="251"/>
        <v>-9.3838064633458801E-5</v>
      </c>
      <c r="CE176" s="22">
        <f t="shared" si="251"/>
        <v>3.0044307534089614E-5</v>
      </c>
      <c r="CF176" s="22">
        <f t="shared" si="251"/>
        <v>0</v>
      </c>
      <c r="CG176" s="22">
        <f t="shared" si="251"/>
        <v>3.3489324667266353E-4</v>
      </c>
    </row>
    <row r="177" spans="1:258">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row>
    <row r="178" spans="1:258">
      <c r="A178" s="51" t="s">
        <v>263</v>
      </c>
      <c r="B178" t="s">
        <v>137</v>
      </c>
      <c r="C178"/>
      <c r="D178"/>
      <c r="E178"/>
      <c r="F178"/>
      <c r="G178"/>
      <c r="H178"/>
      <c r="I178"/>
      <c r="J178"/>
      <c r="K178" s="78" t="s">
        <v>270</v>
      </c>
      <c r="L178"/>
      <c r="M178"/>
      <c r="N178"/>
      <c r="O178"/>
      <c r="P178"/>
      <c r="Q178"/>
      <c r="R178"/>
      <c r="S178"/>
      <c r="T178"/>
      <c r="U178"/>
      <c r="V178"/>
      <c r="W178"/>
      <c r="X178"/>
      <c r="Y178"/>
      <c r="Z178"/>
      <c r="AA178"/>
      <c r="AB178"/>
      <c r="AC178"/>
      <c r="AD178"/>
      <c r="AE178"/>
      <c r="AF178" s="78" t="s">
        <v>271</v>
      </c>
      <c r="AG178"/>
      <c r="AH178"/>
      <c r="AI178"/>
      <c r="AJ178"/>
      <c r="AK178"/>
      <c r="AL178"/>
      <c r="AM178"/>
      <c r="AN178"/>
      <c r="AO178"/>
      <c r="AP178"/>
      <c r="AQ178"/>
      <c r="AR178" t="s">
        <v>138</v>
      </c>
      <c r="AS178"/>
      <c r="AT178"/>
      <c r="AU178"/>
      <c r="AV178"/>
      <c r="AW178"/>
      <c r="AX178"/>
      <c r="AY178"/>
      <c r="AZ178"/>
      <c r="BA178" s="78" t="s">
        <v>270</v>
      </c>
      <c r="BB178"/>
      <c r="BC178"/>
      <c r="BD178"/>
      <c r="BE178"/>
      <c r="BF178"/>
      <c r="BG178"/>
      <c r="BH178"/>
      <c r="BI178"/>
      <c r="BJ178"/>
      <c r="BK178"/>
      <c r="BL178"/>
      <c r="BM178"/>
      <c r="BN178"/>
      <c r="BO178"/>
      <c r="BP178"/>
      <c r="BQ178"/>
      <c r="BR178"/>
      <c r="BS178"/>
      <c r="BT178"/>
      <c r="BU178"/>
      <c r="BV178" s="78" t="s">
        <v>271</v>
      </c>
      <c r="BW178"/>
      <c r="BX178"/>
      <c r="BY178"/>
      <c r="BZ178"/>
      <c r="CA178"/>
      <c r="CB178"/>
      <c r="CC178"/>
      <c r="CD178"/>
      <c r="CE178"/>
      <c r="CF178"/>
      <c r="CG178"/>
    </row>
    <row r="179" spans="1:258">
      <c r="A179" s="51"/>
      <c r="B179" s="188">
        <v>0</v>
      </c>
      <c r="C179" s="188">
        <v>1</v>
      </c>
      <c r="D179" s="188">
        <v>2</v>
      </c>
      <c r="E179" s="188">
        <v>3</v>
      </c>
      <c r="F179" s="188">
        <v>4</v>
      </c>
      <c r="G179" s="188">
        <v>5</v>
      </c>
      <c r="H179" s="188">
        <v>6</v>
      </c>
      <c r="I179" s="188">
        <v>7</v>
      </c>
      <c r="J179" s="188">
        <v>8</v>
      </c>
      <c r="K179" s="188">
        <v>9</v>
      </c>
      <c r="L179" s="188">
        <v>10</v>
      </c>
      <c r="M179" s="188">
        <v>11</v>
      </c>
      <c r="N179" s="188">
        <v>12</v>
      </c>
      <c r="O179" s="188">
        <v>13</v>
      </c>
      <c r="P179" s="188">
        <v>14</v>
      </c>
      <c r="Q179" s="188">
        <v>15</v>
      </c>
      <c r="R179" s="188">
        <v>16</v>
      </c>
      <c r="S179" s="188">
        <v>17</v>
      </c>
      <c r="T179" s="188">
        <v>18</v>
      </c>
      <c r="U179" s="188">
        <v>19</v>
      </c>
      <c r="V179" s="188">
        <v>20</v>
      </c>
      <c r="W179" s="188">
        <v>0</v>
      </c>
      <c r="X179" s="188">
        <v>1</v>
      </c>
      <c r="Y179" s="188">
        <v>2</v>
      </c>
      <c r="Z179" s="188">
        <v>3</v>
      </c>
      <c r="AA179" s="188">
        <v>4</v>
      </c>
      <c r="AB179" s="188">
        <v>5</v>
      </c>
      <c r="AC179" s="188">
        <v>6</v>
      </c>
      <c r="AD179" s="188">
        <v>7</v>
      </c>
      <c r="AE179" s="188">
        <v>8</v>
      </c>
      <c r="AF179" s="188">
        <v>9</v>
      </c>
      <c r="AG179" s="188">
        <v>10</v>
      </c>
      <c r="AH179" s="188">
        <v>11</v>
      </c>
      <c r="AI179" s="188">
        <v>12</v>
      </c>
      <c r="AJ179" s="188">
        <v>13</v>
      </c>
      <c r="AK179" s="188">
        <v>14</v>
      </c>
      <c r="AL179" s="188">
        <v>15</v>
      </c>
      <c r="AM179" s="188">
        <v>16</v>
      </c>
      <c r="AN179" s="188">
        <v>17</v>
      </c>
      <c r="AO179" s="188">
        <v>18</v>
      </c>
      <c r="AP179" s="188">
        <v>19</v>
      </c>
      <c r="AQ179" s="188">
        <v>20</v>
      </c>
      <c r="AR179" s="188">
        <v>0</v>
      </c>
      <c r="AS179" s="188">
        <v>1</v>
      </c>
      <c r="AT179" s="188">
        <v>2</v>
      </c>
      <c r="AU179" s="188">
        <v>3</v>
      </c>
      <c r="AV179" s="188">
        <v>4</v>
      </c>
      <c r="AW179" s="188">
        <v>5</v>
      </c>
      <c r="AX179" s="188">
        <v>6</v>
      </c>
      <c r="AY179" s="188">
        <v>7</v>
      </c>
      <c r="AZ179" s="188">
        <v>8</v>
      </c>
      <c r="BA179" s="188">
        <v>9</v>
      </c>
      <c r="BB179" s="188">
        <v>10</v>
      </c>
      <c r="BC179" s="188">
        <v>11</v>
      </c>
      <c r="BD179" s="188">
        <v>12</v>
      </c>
      <c r="BE179" s="188">
        <v>13</v>
      </c>
      <c r="BF179" s="188">
        <v>14</v>
      </c>
      <c r="BG179" s="188">
        <v>15</v>
      </c>
      <c r="BH179" s="188">
        <v>16</v>
      </c>
      <c r="BI179" s="188">
        <v>17</v>
      </c>
      <c r="BJ179" s="188">
        <v>18</v>
      </c>
      <c r="BK179" s="188">
        <v>19</v>
      </c>
      <c r="BL179" s="188">
        <v>20</v>
      </c>
      <c r="BM179" s="188">
        <v>0</v>
      </c>
      <c r="BN179" s="188">
        <v>1</v>
      </c>
      <c r="BO179" s="188">
        <v>2</v>
      </c>
      <c r="BP179" s="188">
        <v>3</v>
      </c>
      <c r="BQ179" s="188">
        <v>4</v>
      </c>
      <c r="BR179" s="188">
        <v>5</v>
      </c>
      <c r="BS179" s="188">
        <v>6</v>
      </c>
      <c r="BT179" s="188">
        <v>7</v>
      </c>
      <c r="BU179" s="188">
        <v>8</v>
      </c>
      <c r="BV179" s="188">
        <v>9</v>
      </c>
      <c r="BW179" s="188">
        <v>10</v>
      </c>
      <c r="BX179" s="188">
        <v>11</v>
      </c>
      <c r="BY179" s="188">
        <v>12</v>
      </c>
      <c r="BZ179" s="188">
        <v>13</v>
      </c>
      <c r="CA179" s="188">
        <v>14</v>
      </c>
      <c r="CB179" s="188">
        <v>15</v>
      </c>
      <c r="CC179" s="188">
        <v>16</v>
      </c>
      <c r="CD179" s="188">
        <v>17</v>
      </c>
      <c r="CE179" s="188">
        <v>18</v>
      </c>
      <c r="CF179" s="188">
        <v>19</v>
      </c>
      <c r="CG179" s="188">
        <v>20</v>
      </c>
    </row>
    <row r="180" spans="1:258">
      <c r="A180" s="189" t="s">
        <v>264</v>
      </c>
      <c r="B180" s="22">
        <f t="array" ref="B180:AQ263">TRANSPOSE(B93:CG134)/$S$1</f>
        <v>1</v>
      </c>
      <c r="C180" s="22">
        <v>0</v>
      </c>
      <c r="D180" s="22">
        <v>0</v>
      </c>
      <c r="E180" s="22">
        <v>0</v>
      </c>
      <c r="F180" s="22">
        <v>0</v>
      </c>
      <c r="G180" s="22">
        <v>0</v>
      </c>
      <c r="H180" s="22">
        <v>0</v>
      </c>
      <c r="I180" s="22">
        <v>0</v>
      </c>
      <c r="J180" s="22">
        <v>0</v>
      </c>
      <c r="K180" s="22">
        <v>0</v>
      </c>
      <c r="L180" s="22">
        <v>0</v>
      </c>
      <c r="M180" s="22">
        <v>0</v>
      </c>
      <c r="N180" s="22">
        <v>0</v>
      </c>
      <c r="O180" s="22">
        <v>0</v>
      </c>
      <c r="P180" s="22">
        <v>0</v>
      </c>
      <c r="Q180" s="22">
        <v>0</v>
      </c>
      <c r="R180" s="22">
        <v>0</v>
      </c>
      <c r="S180" s="22">
        <v>0</v>
      </c>
      <c r="T180" s="22">
        <v>0</v>
      </c>
      <c r="U180" s="22">
        <v>0</v>
      </c>
      <c r="V180" s="22">
        <v>0</v>
      </c>
      <c r="W180" s="22">
        <v>0</v>
      </c>
      <c r="X180" s="22">
        <v>0</v>
      </c>
      <c r="Y180" s="22">
        <v>0</v>
      </c>
      <c r="Z180" s="22">
        <v>0</v>
      </c>
      <c r="AA180" s="22">
        <v>0</v>
      </c>
      <c r="AB180" s="22">
        <v>0</v>
      </c>
      <c r="AC180" s="22">
        <v>0</v>
      </c>
      <c r="AD180" s="22">
        <v>0</v>
      </c>
      <c r="AE180" s="22">
        <v>0</v>
      </c>
      <c r="AF180" s="22">
        <v>0</v>
      </c>
      <c r="AG180" s="22">
        <v>0</v>
      </c>
      <c r="AH180" s="22">
        <v>0</v>
      </c>
      <c r="AI180" s="22">
        <v>0</v>
      </c>
      <c r="AJ180" s="22">
        <v>0</v>
      </c>
      <c r="AK180" s="22">
        <v>0</v>
      </c>
      <c r="AL180" s="22">
        <v>0</v>
      </c>
      <c r="AM180" s="22">
        <v>0</v>
      </c>
      <c r="AN180" s="22">
        <v>0</v>
      </c>
      <c r="AO180" s="22">
        <v>0</v>
      </c>
      <c r="AP180" s="22">
        <v>0</v>
      </c>
      <c r="AQ180" s="22">
        <v>0</v>
      </c>
      <c r="AR180" s="22">
        <f t="array" ref="AR180:CG263">TRANSPOSE(B135:CG176)/$S$1</f>
        <v>0</v>
      </c>
      <c r="AS180" s="22">
        <v>0</v>
      </c>
      <c r="AT180" s="22">
        <v>0</v>
      </c>
      <c r="AU180" s="22">
        <v>0</v>
      </c>
      <c r="AV180" s="22">
        <v>0</v>
      </c>
      <c r="AW180" s="22">
        <v>0</v>
      </c>
      <c r="AX180" s="22">
        <v>0</v>
      </c>
      <c r="AY180" s="22">
        <v>0</v>
      </c>
      <c r="AZ180" s="22">
        <v>0</v>
      </c>
      <c r="BA180" s="22">
        <v>0</v>
      </c>
      <c r="BB180" s="22">
        <v>0</v>
      </c>
      <c r="BC180" s="22">
        <v>0</v>
      </c>
      <c r="BD180" s="22">
        <v>0</v>
      </c>
      <c r="BE180" s="22">
        <v>0</v>
      </c>
      <c r="BF180" s="22">
        <v>0</v>
      </c>
      <c r="BG180" s="22">
        <v>0</v>
      </c>
      <c r="BH180" s="22">
        <v>0</v>
      </c>
      <c r="BI180" s="22">
        <v>0</v>
      </c>
      <c r="BJ180" s="22">
        <v>0</v>
      </c>
      <c r="BK180" s="22">
        <v>0</v>
      </c>
      <c r="BL180" s="22">
        <v>0</v>
      </c>
      <c r="BM180" s="22">
        <v>0</v>
      </c>
      <c r="BN180" s="22">
        <v>0</v>
      </c>
      <c r="BO180" s="22">
        <v>0</v>
      </c>
      <c r="BP180" s="22">
        <v>0</v>
      </c>
      <c r="BQ180" s="22">
        <v>0</v>
      </c>
      <c r="BR180" s="22">
        <v>0</v>
      </c>
      <c r="BS180" s="22">
        <v>0</v>
      </c>
      <c r="BT180" s="22">
        <v>0</v>
      </c>
      <c r="BU180" s="22">
        <v>0</v>
      </c>
      <c r="BV180" s="22">
        <v>0</v>
      </c>
      <c r="BW180" s="22">
        <v>0</v>
      </c>
      <c r="BX180" s="22">
        <v>0</v>
      </c>
      <c r="BY180" s="22">
        <v>0</v>
      </c>
      <c r="BZ180" s="22">
        <v>0</v>
      </c>
      <c r="CA180" s="22">
        <v>0</v>
      </c>
      <c r="CB180" s="22">
        <v>0</v>
      </c>
      <c r="CC180" s="22">
        <v>0</v>
      </c>
      <c r="CD180" s="22">
        <v>0</v>
      </c>
      <c r="CE180" s="22">
        <v>0</v>
      </c>
      <c r="CF180" s="22">
        <v>0</v>
      </c>
      <c r="CG180" s="22">
        <v>0</v>
      </c>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5"/>
      <c r="IB180" s="5"/>
      <c r="IC180" s="5"/>
      <c r="ID180" s="5"/>
      <c r="IE180" s="5"/>
      <c r="IF180" s="5"/>
      <c r="IG180" s="5"/>
      <c r="IH180" s="5"/>
      <c r="II180" s="5"/>
      <c r="IJ180" s="5"/>
      <c r="IK180" s="5"/>
      <c r="IL180" s="5"/>
      <c r="IM180" s="5"/>
      <c r="IN180" s="5"/>
      <c r="IO180" s="5"/>
      <c r="IP180" s="5"/>
      <c r="IQ180" s="5"/>
      <c r="IR180" s="5"/>
      <c r="IS180" s="5"/>
      <c r="IT180" s="5"/>
      <c r="IU180" s="5"/>
      <c r="IV180" s="5"/>
      <c r="IW180" s="5"/>
      <c r="IX180" s="5"/>
    </row>
    <row r="181" spans="1:258">
      <c r="A181" s="185">
        <v>1</v>
      </c>
      <c r="B181" s="22">
        <v>0</v>
      </c>
      <c r="C181" s="22">
        <v>1</v>
      </c>
      <c r="D181" s="22">
        <v>0</v>
      </c>
      <c r="E181" s="22">
        <v>0</v>
      </c>
      <c r="F181" s="22">
        <v>0</v>
      </c>
      <c r="G181" s="22">
        <v>0</v>
      </c>
      <c r="H181" s="22">
        <v>0</v>
      </c>
      <c r="I181" s="22">
        <v>0</v>
      </c>
      <c r="J181" s="22">
        <v>0</v>
      </c>
      <c r="K181" s="22">
        <v>0</v>
      </c>
      <c r="L181" s="22">
        <v>0</v>
      </c>
      <c r="M181" s="22">
        <v>0</v>
      </c>
      <c r="N181" s="22">
        <v>0</v>
      </c>
      <c r="O181" s="22">
        <v>0</v>
      </c>
      <c r="P181" s="22">
        <v>0</v>
      </c>
      <c r="Q181" s="22">
        <v>0</v>
      </c>
      <c r="R181" s="22">
        <v>0</v>
      </c>
      <c r="S181" s="22">
        <v>0</v>
      </c>
      <c r="T181" s="22">
        <v>0</v>
      </c>
      <c r="U181" s="22">
        <v>0</v>
      </c>
      <c r="V181" s="22">
        <v>0</v>
      </c>
      <c r="W181" s="22">
        <v>0</v>
      </c>
      <c r="X181" s="22">
        <v>0</v>
      </c>
      <c r="Y181" s="22">
        <v>0</v>
      </c>
      <c r="Z181" s="22">
        <v>0</v>
      </c>
      <c r="AA181" s="22">
        <v>0</v>
      </c>
      <c r="AB181" s="22">
        <v>0</v>
      </c>
      <c r="AC181" s="22">
        <v>0</v>
      </c>
      <c r="AD181" s="22">
        <v>0</v>
      </c>
      <c r="AE181" s="22">
        <v>0</v>
      </c>
      <c r="AF181" s="22">
        <v>0</v>
      </c>
      <c r="AG181" s="22">
        <v>0</v>
      </c>
      <c r="AH181" s="22">
        <v>0</v>
      </c>
      <c r="AI181" s="22">
        <v>0</v>
      </c>
      <c r="AJ181" s="22">
        <v>0</v>
      </c>
      <c r="AK181" s="22">
        <v>0</v>
      </c>
      <c r="AL181" s="22">
        <v>0</v>
      </c>
      <c r="AM181" s="22">
        <v>0</v>
      </c>
      <c r="AN181" s="22">
        <v>0</v>
      </c>
      <c r="AO181" s="22">
        <v>0</v>
      </c>
      <c r="AP181" s="22">
        <v>0</v>
      </c>
      <c r="AQ181" s="22">
        <v>0</v>
      </c>
      <c r="AR181" s="22">
        <v>0</v>
      </c>
      <c r="AS181" s="22">
        <v>0</v>
      </c>
      <c r="AT181" s="22">
        <v>0</v>
      </c>
      <c r="AU181" s="22">
        <v>0</v>
      </c>
      <c r="AV181" s="22">
        <v>0</v>
      </c>
      <c r="AW181" s="22">
        <v>0</v>
      </c>
      <c r="AX181" s="22">
        <v>0</v>
      </c>
      <c r="AY181" s="22">
        <v>0</v>
      </c>
      <c r="AZ181" s="22">
        <v>0</v>
      </c>
      <c r="BA181" s="22">
        <v>0</v>
      </c>
      <c r="BB181" s="22">
        <v>0</v>
      </c>
      <c r="BC181" s="22">
        <v>0</v>
      </c>
      <c r="BD181" s="22">
        <v>0</v>
      </c>
      <c r="BE181" s="22">
        <v>0</v>
      </c>
      <c r="BF181" s="22">
        <v>0</v>
      </c>
      <c r="BG181" s="22">
        <v>0</v>
      </c>
      <c r="BH181" s="22">
        <v>0</v>
      </c>
      <c r="BI181" s="22">
        <v>0</v>
      </c>
      <c r="BJ181" s="22">
        <v>0</v>
      </c>
      <c r="BK181" s="22">
        <v>0</v>
      </c>
      <c r="BL181" s="22">
        <v>0</v>
      </c>
      <c r="BM181" s="22">
        <v>0</v>
      </c>
      <c r="BN181" s="22">
        <v>0</v>
      </c>
      <c r="BO181" s="22">
        <v>0</v>
      </c>
      <c r="BP181" s="22">
        <v>0</v>
      </c>
      <c r="BQ181" s="22">
        <v>0</v>
      </c>
      <c r="BR181" s="22">
        <v>0</v>
      </c>
      <c r="BS181" s="22">
        <v>0</v>
      </c>
      <c r="BT181" s="22">
        <v>0</v>
      </c>
      <c r="BU181" s="22">
        <v>0</v>
      </c>
      <c r="BV181" s="22">
        <v>0</v>
      </c>
      <c r="BW181" s="22">
        <v>0</v>
      </c>
      <c r="BX181" s="22">
        <v>0</v>
      </c>
      <c r="BY181" s="22">
        <v>0</v>
      </c>
      <c r="BZ181" s="22">
        <v>0</v>
      </c>
      <c r="CA181" s="22">
        <v>0</v>
      </c>
      <c r="CB181" s="22">
        <v>0</v>
      </c>
      <c r="CC181" s="22">
        <v>0</v>
      </c>
      <c r="CD181" s="22">
        <v>0</v>
      </c>
      <c r="CE181" s="22">
        <v>0</v>
      </c>
      <c r="CF181" s="22">
        <v>0</v>
      </c>
      <c r="CG181" s="22">
        <v>0</v>
      </c>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5"/>
      <c r="IB181" s="5"/>
      <c r="IC181" s="5"/>
      <c r="ID181" s="5"/>
      <c r="IE181" s="5"/>
      <c r="IF181" s="5"/>
      <c r="IG181" s="5"/>
      <c r="IH181" s="5"/>
      <c r="II181" s="5"/>
      <c r="IJ181" s="5"/>
      <c r="IK181" s="5"/>
      <c r="IL181" s="5"/>
      <c r="IM181" s="5"/>
      <c r="IN181" s="5"/>
      <c r="IO181" s="5"/>
      <c r="IP181" s="5"/>
      <c r="IQ181" s="5"/>
      <c r="IR181" s="5"/>
      <c r="IS181" s="5"/>
      <c r="IT181" s="5"/>
      <c r="IU181" s="5"/>
    </row>
    <row r="182" spans="1:258">
      <c r="A182" s="185">
        <v>2</v>
      </c>
      <c r="B182" s="22">
        <v>-4.9982787334889136E-4</v>
      </c>
      <c r="C182" s="22">
        <v>28.587916311231616</v>
      </c>
      <c r="D182" s="22">
        <v>-57.185630904277396</v>
      </c>
      <c r="E182" s="22">
        <v>28.589164758179749</v>
      </c>
      <c r="F182" s="22">
        <v>-8.6580149453572609E-4</v>
      </c>
      <c r="G182" s="22">
        <v>2.0172236831168763E-3</v>
      </c>
      <c r="H182" s="22">
        <v>-6.339522600003482E-4</v>
      </c>
      <c r="I182" s="22">
        <v>7.4596848001391562E-4</v>
      </c>
      <c r="J182" s="22">
        <v>-4.5350980220125128E-4</v>
      </c>
      <c r="K182" s="22">
        <v>4.2501708440677316E-4</v>
      </c>
      <c r="L182" s="22">
        <v>-3.349977661726065E-4</v>
      </c>
      <c r="M182" s="22">
        <v>3.0046927589501326E-4</v>
      </c>
      <c r="N182" s="22">
        <v>-2.6123217879403965E-4</v>
      </c>
      <c r="O182" s="22">
        <v>2.3646817929751652E-4</v>
      </c>
      <c r="P182" s="22">
        <v>-2.1446977400161438E-4</v>
      </c>
      <c r="Q182" s="22">
        <v>1.9779120369104621E-4</v>
      </c>
      <c r="R182" s="22">
        <v>-1.8393859178830144E-4</v>
      </c>
      <c r="S182" s="22">
        <v>1.7313088074607185E-4</v>
      </c>
      <c r="T182" s="22">
        <v>-1.6502182054422605E-4</v>
      </c>
      <c r="U182" s="22">
        <v>1.5995892425623465E-4</v>
      </c>
      <c r="V182" s="22">
        <v>-7.9107761602113406E-5</v>
      </c>
      <c r="W182" s="22">
        <v>1.0554582940644254E-3</v>
      </c>
      <c r="X182" s="22">
        <v>2.3274154442768404E-3</v>
      </c>
      <c r="Y182" s="22">
        <v>2.7246686171299686E-3</v>
      </c>
      <c r="Z182" s="22">
        <v>2.3150355604726509E-3</v>
      </c>
      <c r="AA182" s="22">
        <v>1.4464980607626901E-3</v>
      </c>
      <c r="AB182" s="22">
        <v>7.4341407788661379E-4</v>
      </c>
      <c r="AC182" s="22">
        <v>3.4283609100825942E-4</v>
      </c>
      <c r="AD182" s="22">
        <v>1.5074766407763816E-4</v>
      </c>
      <c r="AE182" s="22">
        <v>6.4269811537521405E-5</v>
      </c>
      <c r="AF182" s="22">
        <v>2.7352518739422502E-5</v>
      </c>
      <c r="AG182" s="22">
        <v>1.1299532423640728E-5</v>
      </c>
      <c r="AH182" s="22">
        <v>4.8550244924002921E-6</v>
      </c>
      <c r="AI182" s="22">
        <v>1.8865625293899771E-6</v>
      </c>
      <c r="AJ182" s="22">
        <v>8.9365781537702758E-7</v>
      </c>
      <c r="AK182" s="22">
        <v>2.6302984285663862E-7</v>
      </c>
      <c r="AL182" s="22">
        <v>2.0336778548544248E-7</v>
      </c>
      <c r="AM182" s="22">
        <v>-6.240224821734162E-9</v>
      </c>
      <c r="AN182" s="22">
        <v>8.0265036342582445E-8</v>
      </c>
      <c r="AO182" s="22">
        <v>-4.4422149698016621E-8</v>
      </c>
      <c r="AP182" s="22">
        <v>5.0910789106623085E-8</v>
      </c>
      <c r="AQ182" s="22">
        <v>-2.1749348748707047E-8</v>
      </c>
      <c r="AR182" s="22">
        <v>-2.5088408274091375E-5</v>
      </c>
      <c r="AS182" s="22">
        <v>-1.1845683996004875E-3</v>
      </c>
      <c r="AT182" s="22">
        <v>-1.8366375306747807E-4</v>
      </c>
      <c r="AU182" s="22">
        <v>1.1128130956475973E-3</v>
      </c>
      <c r="AV182" s="22">
        <v>-1.7559773092406847E-4</v>
      </c>
      <c r="AW182" s="22">
        <v>3.3131919095178938E-4</v>
      </c>
      <c r="AX182" s="22">
        <v>-1.5812612125926584E-4</v>
      </c>
      <c r="AY182" s="22">
        <v>1.8719406680878689E-4</v>
      </c>
      <c r="AZ182" s="22">
        <v>-1.3617539884324873E-4</v>
      </c>
      <c r="BA182" s="22">
        <v>1.3295908349138146E-4</v>
      </c>
      <c r="BB182" s="22">
        <v>-1.1356150386805108E-4</v>
      </c>
      <c r="BC182" s="22">
        <v>1.0517198613232185E-4</v>
      </c>
      <c r="BD182" s="22">
        <v>-9.458575357141549E-5</v>
      </c>
      <c r="BE182" s="22">
        <v>8.6765579604049462E-5</v>
      </c>
      <c r="BF182" s="22">
        <v>-7.9163835542898624E-5</v>
      </c>
      <c r="BG182" s="22">
        <v>7.2526606328048048E-5</v>
      </c>
      <c r="BH182" s="22">
        <v>-6.6422216569226875E-5</v>
      </c>
      <c r="BI182" s="22">
        <v>6.1070364077196013E-5</v>
      </c>
      <c r="BJ182" s="22">
        <v>-5.6695129894788744E-5</v>
      </c>
      <c r="BK182" s="22">
        <v>5.3771230649926889E-5</v>
      </c>
      <c r="BL182" s="22">
        <v>-2.6367706805237721E-5</v>
      </c>
      <c r="BM182" s="22">
        <v>2.518091409298859E-4</v>
      </c>
      <c r="BN182" s="22">
        <v>6.0436786912007438E-4</v>
      </c>
      <c r="BO182" s="22">
        <v>9.5464939222138321E-4</v>
      </c>
      <c r="BP182" s="22">
        <v>9.1565904779585504E-4</v>
      </c>
      <c r="BQ182" s="22">
        <v>6.0945353460797229E-4</v>
      </c>
      <c r="BR182" s="22">
        <v>3.2670244786202476E-4</v>
      </c>
      <c r="BS182" s="22">
        <v>1.5473546990321796E-4</v>
      </c>
      <c r="BT182" s="22">
        <v>6.9316488336851532E-5</v>
      </c>
      <c r="BU182" s="22">
        <v>2.9868423090454418E-5</v>
      </c>
      <c r="BV182" s="22">
        <v>1.2799910831090515E-5</v>
      </c>
      <c r="BW182" s="22">
        <v>5.2809745045082085E-6</v>
      </c>
      <c r="BX182" s="22">
        <v>2.2710426873218254E-6</v>
      </c>
      <c r="BY182" s="22">
        <v>8.6491817716026048E-7</v>
      </c>
      <c r="BZ182" s="22">
        <v>4.1428041288776934E-7</v>
      </c>
      <c r="CA182" s="22">
        <v>1.1047809520368087E-7</v>
      </c>
      <c r="CB182" s="22">
        <v>9.5386639368569148E-8</v>
      </c>
      <c r="CC182" s="22">
        <v>-9.8301025838025039E-9</v>
      </c>
      <c r="CD182" s="22">
        <v>3.911768458986076E-8</v>
      </c>
      <c r="CE182" s="22">
        <v>-2.3539345976803977E-8</v>
      </c>
      <c r="CF182" s="22">
        <v>2.1925394304998114E-8</v>
      </c>
      <c r="CG182" s="22">
        <v>-9.7103011696175029E-9</v>
      </c>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5"/>
      <c r="IB182" s="5"/>
      <c r="IC182" s="5"/>
      <c r="ID182" s="5"/>
      <c r="IE182" s="5"/>
      <c r="IF182" s="5"/>
      <c r="IG182" s="5"/>
      <c r="IH182" s="5"/>
      <c r="II182" s="5"/>
      <c r="IJ182" s="5"/>
      <c r="IK182" s="5"/>
      <c r="IL182" s="5"/>
      <c r="IM182" s="5"/>
      <c r="IN182" s="5"/>
      <c r="IO182" s="5"/>
      <c r="IP182" s="5"/>
      <c r="IQ182" s="5"/>
      <c r="IR182" s="5"/>
      <c r="IS182" s="5"/>
      <c r="IT182" s="5"/>
      <c r="IU182" s="5"/>
    </row>
    <row r="183" spans="1:258">
      <c r="A183" s="185">
        <v>3</v>
      </c>
      <c r="B183" s="22">
        <v>1.356434189969664E-3</v>
      </c>
      <c r="C183" s="22">
        <v>-8.3130012794895806E-4</v>
      </c>
      <c r="D183" s="22">
        <v>28.58801361602421</v>
      </c>
      <c r="E183" s="22">
        <v>-57.188472056461926</v>
      </c>
      <c r="F183" s="22">
        <v>28.59010468557776</v>
      </c>
      <c r="G183" s="22">
        <v>-8.2857433556061922E-4</v>
      </c>
      <c r="H183" s="22">
        <v>2.0331083593499964E-3</v>
      </c>
      <c r="I183" s="22">
        <v>-6.0935107496032229E-4</v>
      </c>
      <c r="J183" s="22">
        <v>7.2933505742680204E-4</v>
      </c>
      <c r="K183" s="22">
        <v>-4.3559164649655175E-4</v>
      </c>
      <c r="L183" s="22">
        <v>4.0973750511284518E-4</v>
      </c>
      <c r="M183" s="22">
        <v>-3.2155455076502548E-4</v>
      </c>
      <c r="N183" s="22">
        <v>2.8877429984793364E-4</v>
      </c>
      <c r="O183" s="22">
        <v>-2.5117970328869023E-4</v>
      </c>
      <c r="P183" s="22">
        <v>2.2783568124836343E-4</v>
      </c>
      <c r="Q183" s="22">
        <v>-2.0722206510813125E-4</v>
      </c>
      <c r="R183" s="22">
        <v>1.919125216571257E-4</v>
      </c>
      <c r="S183" s="22">
        <v>-1.7960718914018949E-4</v>
      </c>
      <c r="T183" s="22">
        <v>1.7072669472109584E-4</v>
      </c>
      <c r="U183" s="22">
        <v>-1.6515064155711085E-4</v>
      </c>
      <c r="V183" s="22">
        <v>8.1634932648287306E-5</v>
      </c>
      <c r="W183" s="22">
        <v>5.2320119097622891E-4</v>
      </c>
      <c r="X183" s="22">
        <v>1.3220115909536438E-3</v>
      </c>
      <c r="Y183" s="22">
        <v>2.1508435701475914E-3</v>
      </c>
      <c r="Z183" s="22">
        <v>2.6926139330807879E-3</v>
      </c>
      <c r="AA183" s="22">
        <v>2.3264223601771978E-3</v>
      </c>
      <c r="AB183" s="22">
        <v>1.4618361352115373E-3</v>
      </c>
      <c r="AC183" s="22">
        <v>7.4913894071763389E-4</v>
      </c>
      <c r="AD183" s="22">
        <v>3.4457299578592553E-4</v>
      </c>
      <c r="AE183" s="22">
        <v>1.5083002119463257E-4</v>
      </c>
      <c r="AF183" s="22">
        <v>6.4095469260961878E-5</v>
      </c>
      <c r="AG183" s="22">
        <v>2.714995170965874E-5</v>
      </c>
      <c r="AH183" s="22">
        <v>1.118211125500959E-5</v>
      </c>
      <c r="AI183" s="22">
        <v>4.778011126598232E-6</v>
      </c>
      <c r="AJ183" s="22">
        <v>1.8525657654932007E-6</v>
      </c>
      <c r="AK183" s="22">
        <v>8.7086138556145155E-7</v>
      </c>
      <c r="AL183" s="22">
        <v>2.5590678217907748E-7</v>
      </c>
      <c r="AM183" s="22">
        <v>1.9620854817883135E-7</v>
      </c>
      <c r="AN183" s="22">
        <v>-6.5160814621301435E-9</v>
      </c>
      <c r="AO183" s="22">
        <v>7.6538683488582748E-8</v>
      </c>
      <c r="AP183" s="22">
        <v>-3.9564944638764757E-8</v>
      </c>
      <c r="AQ183" s="22">
        <v>2.6863530585939122E-8</v>
      </c>
      <c r="AR183" s="22">
        <v>-2.3021893957418614E-4</v>
      </c>
      <c r="AS183" s="22">
        <v>3.2551839494850209E-5</v>
      </c>
      <c r="AT183" s="22">
        <v>-1.1971119985788961E-3</v>
      </c>
      <c r="AU183" s="22">
        <v>-1.8320489152205224E-4</v>
      </c>
      <c r="AV183" s="22">
        <v>1.1417844820809447E-3</v>
      </c>
      <c r="AW183" s="22">
        <v>-1.6776599908735197E-4</v>
      </c>
      <c r="AX183" s="22">
        <v>3.1332914467170278E-4</v>
      </c>
      <c r="AY183" s="22">
        <v>-1.443604632668862E-4</v>
      </c>
      <c r="AZ183" s="22">
        <v>1.6909133611001112E-4</v>
      </c>
      <c r="BA183" s="22">
        <v>-1.2121130978683709E-4</v>
      </c>
      <c r="BB183" s="22">
        <v>1.1718003260446081E-4</v>
      </c>
      <c r="BC183" s="22">
        <v>-9.9287089755958308E-5</v>
      </c>
      <c r="BD183" s="22">
        <v>9.1154458192720217E-5</v>
      </c>
      <c r="BE183" s="22">
        <v>-8.1367023222326428E-5</v>
      </c>
      <c r="BF183" s="22">
        <v>7.3979811535777372E-5</v>
      </c>
      <c r="BG183" s="22">
        <v>-6.6909161656839735E-5</v>
      </c>
      <c r="BH183" s="22">
        <v>6.0749243975586096E-5</v>
      </c>
      <c r="BI183" s="22">
        <v>-5.5278913984920749E-5</v>
      </c>
      <c r="BJ183" s="22">
        <v>5.0854658120425376E-5</v>
      </c>
      <c r="BK183" s="22">
        <v>-4.7892771413645461E-5</v>
      </c>
      <c r="BL183" s="22">
        <v>2.3423382233022254E-5</v>
      </c>
      <c r="BM183" s="22">
        <v>9.25254747554888E-5</v>
      </c>
      <c r="BN183" s="22">
        <v>2.6739470682564717E-4</v>
      </c>
      <c r="BO183" s="22">
        <v>6.5391925152417311E-4</v>
      </c>
      <c r="BP183" s="22">
        <v>9.5843373948913807E-4</v>
      </c>
      <c r="BQ183" s="22">
        <v>8.988561487452524E-4</v>
      </c>
      <c r="BR183" s="22">
        <v>5.9590033627147238E-4</v>
      </c>
      <c r="BS183" s="22">
        <v>3.1579781597877038E-4</v>
      </c>
      <c r="BT183" s="22">
        <v>1.4854993623059543E-4</v>
      </c>
      <c r="BU183" s="22">
        <v>6.5904872184025738E-5</v>
      </c>
      <c r="BV183" s="22">
        <v>2.819990168415522E-5</v>
      </c>
      <c r="BW183" s="22">
        <v>1.196718571058964E-5</v>
      </c>
      <c r="BX183" s="22">
        <v>4.89956130577089E-6</v>
      </c>
      <c r="BY183" s="22">
        <v>2.0827821675656117E-6</v>
      </c>
      <c r="BZ183" s="22">
        <v>7.8550540576033347E-7</v>
      </c>
      <c r="CA183" s="22">
        <v>3.7107727704989853E-7</v>
      </c>
      <c r="CB183" s="22">
        <v>9.6516760687763562E-8</v>
      </c>
      <c r="CC183" s="22">
        <v>8.3315709838123464E-8</v>
      </c>
      <c r="CD183" s="22">
        <v>-9.9784086351768892E-9</v>
      </c>
      <c r="CE183" s="22">
        <v>3.2523038901223864E-8</v>
      </c>
      <c r="CF183" s="22">
        <v>-1.7604238985669314E-8</v>
      </c>
      <c r="CG183" s="22">
        <v>1.0052856082200545E-8</v>
      </c>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5"/>
      <c r="IB183" s="5"/>
      <c r="IC183" s="5"/>
      <c r="ID183" s="5"/>
      <c r="IE183" s="5"/>
      <c r="IF183" s="5"/>
      <c r="IG183" s="5"/>
      <c r="IH183" s="5"/>
      <c r="II183" s="5"/>
      <c r="IJ183" s="5"/>
      <c r="IK183" s="5"/>
      <c r="IL183" s="5"/>
      <c r="IM183" s="5"/>
      <c r="IN183" s="5"/>
      <c r="IO183" s="5"/>
      <c r="IP183" s="5"/>
      <c r="IQ183" s="5"/>
      <c r="IR183" s="5"/>
      <c r="IS183" s="5"/>
      <c r="IT183" s="5"/>
      <c r="IU183" s="5"/>
    </row>
    <row r="184" spans="1:258">
      <c r="A184" s="185">
        <v>4</v>
      </c>
      <c r="B184" s="22">
        <v>-3.2494277470271408E-4</v>
      </c>
      <c r="C184" s="22">
        <v>1.7691297151043643E-3</v>
      </c>
      <c r="D184" s="22">
        <v>-7.585282666449706E-4</v>
      </c>
      <c r="E184" s="22">
        <v>28.588926835307095</v>
      </c>
      <c r="F184" s="22">
        <v>-57.191470183740257</v>
      </c>
      <c r="G184" s="22">
        <v>28.591187966809297</v>
      </c>
      <c r="H184" s="22">
        <v>-8.2196021394938495E-4</v>
      </c>
      <c r="I184" s="22">
        <v>2.0884909025640089E-3</v>
      </c>
      <c r="J184" s="22">
        <v>-6.0256370529590281E-4</v>
      </c>
      <c r="K184" s="22">
        <v>7.2893109983204383E-4</v>
      </c>
      <c r="L184" s="22">
        <v>-4.2789979712339103E-4</v>
      </c>
      <c r="M184" s="22">
        <v>4.0283580654742763E-4</v>
      </c>
      <c r="N184" s="22">
        <v>-3.1432979728462538E-4</v>
      </c>
      <c r="O184" s="22">
        <v>2.8219545061611474E-4</v>
      </c>
      <c r="P184" s="22">
        <v>-2.4533567617000785E-4</v>
      </c>
      <c r="Q184" s="22">
        <v>2.2289657763441352E-4</v>
      </c>
      <c r="R184" s="22">
        <v>-2.0338728655794412E-4</v>
      </c>
      <c r="S184" s="22">
        <v>1.8947439682044141E-4</v>
      </c>
      <c r="T184" s="22">
        <v>-1.7907994669034586E-4</v>
      </c>
      <c r="U184" s="22">
        <v>1.7284023237881951E-4</v>
      </c>
      <c r="V184" s="22">
        <v>-8.5338120448930291E-5</v>
      </c>
      <c r="W184" s="22">
        <v>2.3379933063854197E-4</v>
      </c>
      <c r="X184" s="22">
        <v>6.388994451295598E-4</v>
      </c>
      <c r="Y184" s="22">
        <v>1.2779564457661512E-3</v>
      </c>
      <c r="Z184" s="22">
        <v>2.2122519733447608E-3</v>
      </c>
      <c r="AA184" s="22">
        <v>2.7869002401637063E-3</v>
      </c>
      <c r="AB184" s="22">
        <v>2.4077620343765111E-3</v>
      </c>
      <c r="AC184" s="22">
        <v>1.5048394062674598E-3</v>
      </c>
      <c r="AD184" s="22">
        <v>7.6825137192367118E-4</v>
      </c>
      <c r="AE184" s="22">
        <v>3.5166053935158992E-4</v>
      </c>
      <c r="AF184" s="22">
        <v>1.5336217199131226E-4</v>
      </c>
      <c r="AG184" s="22">
        <v>6.4888818934126573E-5</v>
      </c>
      <c r="AH184" s="22">
        <v>2.7379933575040963E-5</v>
      </c>
      <c r="AI184" s="22">
        <v>1.1230498977990771E-5</v>
      </c>
      <c r="AJ184" s="22">
        <v>4.7762081900726665E-6</v>
      </c>
      <c r="AK184" s="22">
        <v>1.8447883394869339E-6</v>
      </c>
      <c r="AL184" s="22">
        <v>8.6135489902012106E-7</v>
      </c>
      <c r="AM184" s="22">
        <v>2.5194725444043169E-7</v>
      </c>
      <c r="AN184" s="22">
        <v>1.9188223997773264E-7</v>
      </c>
      <c r="AO184" s="22">
        <v>-5.8153922041920211E-9</v>
      </c>
      <c r="AP184" s="22">
        <v>7.2425995588460772E-8</v>
      </c>
      <c r="AQ184" s="22">
        <v>-1.7211776264814568E-8</v>
      </c>
      <c r="AR184" s="22">
        <v>5.515150995849444E-5</v>
      </c>
      <c r="AS184" s="22">
        <v>-4.2083379142588491E-4</v>
      </c>
      <c r="AT184" s="22">
        <v>2.9715117658532557E-5</v>
      </c>
      <c r="AU184" s="22">
        <v>-1.2217822841343018E-3</v>
      </c>
      <c r="AV184" s="22">
        <v>-1.9304693853748031E-4</v>
      </c>
      <c r="AW184" s="22">
        <v>1.1286519919625996E-3</v>
      </c>
      <c r="AX184" s="22">
        <v>-1.6344644923243579E-4</v>
      </c>
      <c r="AY184" s="22">
        <v>2.9243217095251692E-4</v>
      </c>
      <c r="AZ184" s="22">
        <v>-1.328996849203462E-4</v>
      </c>
      <c r="BA184" s="22">
        <v>1.5200451645634228E-4</v>
      </c>
      <c r="BB184" s="22">
        <v>-1.078525508697931E-4</v>
      </c>
      <c r="BC184" s="22">
        <v>1.0254962875137803E-4</v>
      </c>
      <c r="BD184" s="22">
        <v>-8.605381476030249E-5</v>
      </c>
      <c r="BE184" s="22">
        <v>7.7919071733732748E-5</v>
      </c>
      <c r="BF184" s="22">
        <v>-6.8763999991256486E-5</v>
      </c>
      <c r="BG184" s="22">
        <v>6.1661441417157646E-5</v>
      </c>
      <c r="BH184" s="22">
        <v>-5.5059315640864624E-5</v>
      </c>
      <c r="BI184" s="22">
        <v>4.9441520762601515E-5</v>
      </c>
      <c r="BJ184" s="22">
        <v>-4.4871021451995201E-5</v>
      </c>
      <c r="BK184" s="22">
        <v>4.1837276836761522E-5</v>
      </c>
      <c r="BL184" s="22">
        <v>-2.038245876007677E-5</v>
      </c>
      <c r="BM184" s="22">
        <v>2.5669601676692489E-5</v>
      </c>
      <c r="BN184" s="22">
        <v>8.8947955881105959E-5</v>
      </c>
      <c r="BO184" s="22">
        <v>3.2201438217063609E-4</v>
      </c>
      <c r="BP184" s="22">
        <v>6.8815006091844108E-4</v>
      </c>
      <c r="BQ184" s="22">
        <v>9.6689977655602219E-4</v>
      </c>
      <c r="BR184" s="22">
        <v>8.9691856356162621E-4</v>
      </c>
      <c r="BS184" s="22">
        <v>5.8588742904288802E-4</v>
      </c>
      <c r="BT184" s="22">
        <v>3.0793662212706333E-4</v>
      </c>
      <c r="BU184" s="22">
        <v>1.433468928831096E-4</v>
      </c>
      <c r="BV184" s="22">
        <v>6.3104427384515444E-5</v>
      </c>
      <c r="BW184" s="22">
        <v>2.6731969289470233E-5</v>
      </c>
      <c r="BX184" s="22">
        <v>1.1244004712305576E-5</v>
      </c>
      <c r="BY184" s="22">
        <v>4.5506523779517786E-6</v>
      </c>
      <c r="BZ184" s="22">
        <v>1.9126104229990961E-6</v>
      </c>
      <c r="CA184" s="22">
        <v>7.0962311351952537E-7</v>
      </c>
      <c r="CB184" s="22">
        <v>3.305664248662279E-7</v>
      </c>
      <c r="CC184" s="22">
        <v>8.2182206707733489E-8</v>
      </c>
      <c r="CD184" s="22">
        <v>7.1355283399006583E-8</v>
      </c>
      <c r="CE184" s="22">
        <v>-9.9151822462833443E-9</v>
      </c>
      <c r="CF184" s="22">
        <v>2.2641566888789874E-8</v>
      </c>
      <c r="CG184" s="22">
        <v>-7.515155056852133E-9</v>
      </c>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c r="HH184" s="5"/>
      <c r="HI184" s="5"/>
      <c r="HJ184" s="5"/>
      <c r="HK184" s="5"/>
      <c r="HL184" s="5"/>
      <c r="HM184" s="5"/>
      <c r="HN184" s="5"/>
      <c r="HO184" s="5"/>
      <c r="HP184" s="5"/>
      <c r="HQ184" s="5"/>
      <c r="HR184" s="5"/>
      <c r="HS184" s="5"/>
      <c r="HT184" s="5"/>
      <c r="HU184" s="5"/>
      <c r="HV184" s="5"/>
      <c r="HW184" s="5"/>
      <c r="HX184" s="5"/>
      <c r="HY184" s="5"/>
      <c r="HZ184" s="5"/>
      <c r="IA184" s="5"/>
      <c r="IB184" s="5"/>
      <c r="IC184" s="5"/>
      <c r="ID184" s="5"/>
      <c r="IE184" s="5"/>
      <c r="IF184" s="5"/>
      <c r="IG184" s="5"/>
      <c r="IH184" s="5"/>
      <c r="II184" s="5"/>
      <c r="IJ184" s="5"/>
      <c r="IK184" s="5"/>
      <c r="IL184" s="5"/>
      <c r="IM184" s="5"/>
      <c r="IN184" s="5"/>
      <c r="IO184" s="5"/>
      <c r="IP184" s="5"/>
      <c r="IQ184" s="5"/>
      <c r="IR184" s="5"/>
      <c r="IS184" s="5"/>
      <c r="IT184" s="5"/>
      <c r="IU184" s="5"/>
    </row>
    <row r="185" spans="1:258">
      <c r="A185" s="185">
        <v>5</v>
      </c>
      <c r="B185" s="22">
        <v>3.9869421314640938E-4</v>
      </c>
      <c r="C185" s="22">
        <v>-5.3371092667517492E-4</v>
      </c>
      <c r="D185" s="22">
        <v>1.6630408171782718E-3</v>
      </c>
      <c r="E185" s="22">
        <v>-7.3048195884907105E-4</v>
      </c>
      <c r="F185" s="22">
        <v>28.590021827455878</v>
      </c>
      <c r="G185" s="22">
        <v>-57.194483123829933</v>
      </c>
      <c r="H185" s="22">
        <v>28.592269653842568</v>
      </c>
      <c r="I185" s="22">
        <v>-8.3143777323677526E-4</v>
      </c>
      <c r="J185" s="22">
        <v>2.1532424290764073E-3</v>
      </c>
      <c r="K185" s="22">
        <v>-6.0457932946707217E-4</v>
      </c>
      <c r="L185" s="22">
        <v>7.3467740847785168E-4</v>
      </c>
      <c r="M185" s="22">
        <v>-4.2547793241755176E-4</v>
      </c>
      <c r="N185" s="22">
        <v>4.001007397537941E-4</v>
      </c>
      <c r="O185" s="22">
        <v>-3.1072795890963031E-4</v>
      </c>
      <c r="P185" s="22">
        <v>2.7879990540689869E-4</v>
      </c>
      <c r="Q185" s="22">
        <v>-2.4248316609442095E-4</v>
      </c>
      <c r="R185" s="22">
        <v>2.209442456878707E-4</v>
      </c>
      <c r="S185" s="22">
        <v>-2.0279742770922617E-4</v>
      </c>
      <c r="T185" s="22">
        <v>1.9087997367719833E-4</v>
      </c>
      <c r="U185" s="22">
        <v>-1.8334672182601324E-4</v>
      </c>
      <c r="V185" s="22">
        <v>9.0467562083860128E-5</v>
      </c>
      <c r="W185" s="22">
        <v>9.9861399420837223E-5</v>
      </c>
      <c r="X185" s="22">
        <v>2.8241646321533432E-4</v>
      </c>
      <c r="Y185" s="22">
        <v>6.2964311491080823E-4</v>
      </c>
      <c r="Z185" s="22">
        <v>1.3326266157285983E-3</v>
      </c>
      <c r="AA185" s="22">
        <v>2.3082154778382895E-3</v>
      </c>
      <c r="AB185" s="22">
        <v>2.8998506516928167E-3</v>
      </c>
      <c r="AC185" s="22">
        <v>2.4889379204000167E-3</v>
      </c>
      <c r="AD185" s="22">
        <v>1.5489677151441443E-3</v>
      </c>
      <c r="AE185" s="22">
        <v>7.8675717531480013E-4</v>
      </c>
      <c r="AF185" s="22">
        <v>3.5880334725542286E-4</v>
      </c>
      <c r="AG185" s="22">
        <v>1.5576310461157914E-4</v>
      </c>
      <c r="AH185" s="22">
        <v>6.5672261763492464E-5</v>
      </c>
      <c r="AI185" s="22">
        <v>2.7578771071317072E-5</v>
      </c>
      <c r="AJ185" s="22">
        <v>1.1271798888876309E-5</v>
      </c>
      <c r="AK185" s="22">
        <v>4.7661859168872835E-6</v>
      </c>
      <c r="AL185" s="22">
        <v>1.8335573400650737E-6</v>
      </c>
      <c r="AM185" s="22">
        <v>8.4944611615640354E-7</v>
      </c>
      <c r="AN185" s="22">
        <v>2.468114679409455E-7</v>
      </c>
      <c r="AO185" s="22">
        <v>1.8702995103092478E-7</v>
      </c>
      <c r="AP185" s="22">
        <v>-6.095837286010053E-10</v>
      </c>
      <c r="AQ185" s="22">
        <v>4.4461730532352794E-8</v>
      </c>
      <c r="AR185" s="22">
        <v>-1.2858435744401224E-4</v>
      </c>
      <c r="AS185" s="22">
        <v>1.3191753957467317E-4</v>
      </c>
      <c r="AT185" s="22">
        <v>-3.8368518101425489E-4</v>
      </c>
      <c r="AU185" s="22">
        <v>1.9476120224875822E-5</v>
      </c>
      <c r="AV185" s="22">
        <v>-1.2117013056468567E-3</v>
      </c>
      <c r="AW185" s="22">
        <v>-2.0497829978374422E-4</v>
      </c>
      <c r="AX185" s="22">
        <v>1.0786635170155065E-3</v>
      </c>
      <c r="AY185" s="22">
        <v>-1.598784548398269E-4</v>
      </c>
      <c r="AZ185" s="22">
        <v>2.665245479843503E-4</v>
      </c>
      <c r="BA185" s="22">
        <v>-1.2188946019562434E-4</v>
      </c>
      <c r="BB185" s="22">
        <v>1.3420421992564485E-4</v>
      </c>
      <c r="BC185" s="22">
        <v>-9.4849892736898809E-5</v>
      </c>
      <c r="BD185" s="22">
        <v>8.8018582113803026E-5</v>
      </c>
      <c r="BE185" s="22">
        <v>-7.3086661865049581E-5</v>
      </c>
      <c r="BF185" s="22">
        <v>6.4864390582324873E-5</v>
      </c>
      <c r="BG185" s="22">
        <v>-5.6349057304124911E-5</v>
      </c>
      <c r="BH185" s="22">
        <v>4.9547166848050484E-5</v>
      </c>
      <c r="BI185" s="22">
        <v>-4.3554891341643957E-5</v>
      </c>
      <c r="BJ185" s="22">
        <v>3.8805933148037043E-5</v>
      </c>
      <c r="BK185" s="22">
        <v>-3.5657279113400728E-5</v>
      </c>
      <c r="BL185" s="22">
        <v>1.7272944122074936E-5</v>
      </c>
      <c r="BM185" s="22">
        <v>4.0271184469902681E-6</v>
      </c>
      <c r="BN185" s="22">
        <v>2.0626496904929857E-5</v>
      </c>
      <c r="BO185" s="22">
        <v>1.2374581712135693E-4</v>
      </c>
      <c r="BP185" s="22">
        <v>3.4986730030577061E-4</v>
      </c>
      <c r="BQ185" s="22">
        <v>7.0215017747263036E-4</v>
      </c>
      <c r="BR185" s="22">
        <v>9.7103338126194069E-4</v>
      </c>
      <c r="BS185" s="22">
        <v>8.8534948774103236E-4</v>
      </c>
      <c r="BT185" s="22">
        <v>5.7312404644937174E-4</v>
      </c>
      <c r="BU185" s="22">
        <v>2.9786692667614352E-4</v>
      </c>
      <c r="BV185" s="22">
        <v>1.3753714155612343E-4</v>
      </c>
      <c r="BW185" s="22">
        <v>5.9894980142259434E-5</v>
      </c>
      <c r="BX185" s="22">
        <v>2.5139835057474271E-5</v>
      </c>
      <c r="BY185" s="22">
        <v>1.0440630362635045E-5</v>
      </c>
      <c r="BZ185" s="22">
        <v>4.1752588111097444E-6</v>
      </c>
      <c r="CA185" s="22">
        <v>1.7250764757698343E-6</v>
      </c>
      <c r="CB185" s="22">
        <v>6.2727640336304347E-7</v>
      </c>
      <c r="CC185" s="22">
        <v>2.8520437135405581E-7</v>
      </c>
      <c r="CD185" s="22">
        <v>6.5918107869645749E-8</v>
      </c>
      <c r="CE185" s="22">
        <v>5.5938393143521829E-8</v>
      </c>
      <c r="CF185" s="22">
        <v>-9.2756786417498238E-9</v>
      </c>
      <c r="CG185" s="22">
        <v>1.0618235059606792E-8</v>
      </c>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5"/>
      <c r="IB185" s="5"/>
      <c r="IC185" s="5"/>
      <c r="ID185" s="5"/>
      <c r="IE185" s="5"/>
      <c r="IF185" s="5"/>
      <c r="IG185" s="5"/>
      <c r="IH185" s="5"/>
      <c r="II185" s="5"/>
      <c r="IJ185" s="5"/>
      <c r="IK185" s="5"/>
      <c r="IL185" s="5"/>
      <c r="IM185" s="5"/>
      <c r="IN185" s="5"/>
      <c r="IO185" s="5"/>
      <c r="IP185" s="5"/>
      <c r="IQ185" s="5"/>
      <c r="IR185" s="5"/>
      <c r="IS185" s="5"/>
      <c r="IT185" s="5"/>
      <c r="IU185" s="5"/>
    </row>
    <row r="186" spans="1:258">
      <c r="A186" s="185">
        <v>6</v>
      </c>
      <c r="B186" s="22">
        <v>-2.0457005406912358E-4</v>
      </c>
      <c r="C186" s="22">
        <v>5.9108822130155144E-4</v>
      </c>
      <c r="D186" s="22">
        <v>-4.9458013152759372E-4</v>
      </c>
      <c r="E186" s="22">
        <v>1.6962750190424288E-3</v>
      </c>
      <c r="F186" s="22">
        <v>-7.3191944592235572E-4</v>
      </c>
      <c r="G186" s="22">
        <v>28.591151142040989</v>
      </c>
      <c r="H186" s="22">
        <v>-57.197396062030052</v>
      </c>
      <c r="I186" s="22">
        <v>28.593294571662152</v>
      </c>
      <c r="J186" s="22">
        <v>-8.4827365106678347E-4</v>
      </c>
      <c r="K186" s="22">
        <v>2.2166038454684489E-3</v>
      </c>
      <c r="L186" s="22">
        <v>-6.106022328656544E-4</v>
      </c>
      <c r="M186" s="22">
        <v>7.4239414097425674E-4</v>
      </c>
      <c r="N186" s="22">
        <v>-4.2581638566277285E-4</v>
      </c>
      <c r="O186" s="22">
        <v>3.9965383898230532E-4</v>
      </c>
      <c r="P186" s="22">
        <v>-3.0956425630632314E-4</v>
      </c>
      <c r="Q186" s="22">
        <v>2.7787321626765785E-4</v>
      </c>
      <c r="R186" s="22">
        <v>-2.4237832750303859E-4</v>
      </c>
      <c r="S186" s="22">
        <v>2.2222978106659544E-4</v>
      </c>
      <c r="T186" s="22">
        <v>-2.0628770780846796E-4</v>
      </c>
      <c r="U186" s="22">
        <v>1.9762866785717067E-4</v>
      </c>
      <c r="V186" s="22">
        <v>-9.7225903705594032E-5</v>
      </c>
      <c r="W186" s="22">
        <v>4.1615448278999682E-5</v>
      </c>
      <c r="X186" s="22">
        <v>1.2015573672545665E-4</v>
      </c>
      <c r="Y186" s="22">
        <v>2.8059235465297764E-4</v>
      </c>
      <c r="Z186" s="22">
        <v>6.5992664967310223E-4</v>
      </c>
      <c r="AA186" s="22">
        <v>1.3940385869387177E-3</v>
      </c>
      <c r="AB186" s="22">
        <v>2.4051101741662264E-3</v>
      </c>
      <c r="AC186" s="22">
        <v>3.0003721975932402E-3</v>
      </c>
      <c r="AD186" s="22">
        <v>2.5637073334780869E-3</v>
      </c>
      <c r="AE186" s="22">
        <v>1.5872847761760434E-3</v>
      </c>
      <c r="AF186" s="22">
        <v>8.031869134316528E-4</v>
      </c>
      <c r="AG186" s="22">
        <v>3.6464292165958387E-4</v>
      </c>
      <c r="AH186" s="22">
        <v>1.5772023912444803E-4</v>
      </c>
      <c r="AI186" s="22">
        <v>6.6195057839048667E-5</v>
      </c>
      <c r="AJ186" s="22">
        <v>2.7689320151882847E-5</v>
      </c>
      <c r="AK186" s="22">
        <v>1.1258086811899887E-5</v>
      </c>
      <c r="AL186" s="22">
        <v>4.7382333947267556E-6</v>
      </c>
      <c r="AM186" s="22">
        <v>1.8086219715590048E-6</v>
      </c>
      <c r="AN186" s="22">
        <v>8.3496406334925914E-7</v>
      </c>
      <c r="AO186" s="22">
        <v>2.4049614410380347E-7</v>
      </c>
      <c r="AP186" s="22">
        <v>1.8594887364026088E-7</v>
      </c>
      <c r="AQ186" s="22">
        <v>1.6617541421645586E-8</v>
      </c>
      <c r="AR186" s="22">
        <v>7.1919970215580348E-5</v>
      </c>
      <c r="AS186" s="22">
        <v>-2.2629004866860867E-4</v>
      </c>
      <c r="AT186" s="22">
        <v>1.1601374200436149E-4</v>
      </c>
      <c r="AU186" s="22">
        <v>-3.6678365236183228E-4</v>
      </c>
      <c r="AV186" s="22">
        <v>8.0026435448489098E-6</v>
      </c>
      <c r="AW186" s="22">
        <v>-1.1664226187692412E-3</v>
      </c>
      <c r="AX186" s="22">
        <v>-2.1718744092093936E-4</v>
      </c>
      <c r="AY186" s="22">
        <v>1.000830377824764E-3</v>
      </c>
      <c r="AZ186" s="22">
        <v>-1.5595137937530232E-4</v>
      </c>
      <c r="BA186" s="22">
        <v>2.3587697546989856E-4</v>
      </c>
      <c r="BB186" s="22">
        <v>-1.1053328385284808E-4</v>
      </c>
      <c r="BC186" s="22">
        <v>1.1522661867938647E-4</v>
      </c>
      <c r="BD186" s="22">
        <v>-8.1648796547495906E-5</v>
      </c>
      <c r="BE186" s="22">
        <v>7.3179969364636993E-5</v>
      </c>
      <c r="BF186" s="22">
        <v>-6.0031386923078689E-5</v>
      </c>
      <c r="BG186" s="22">
        <v>5.1742116419431069E-5</v>
      </c>
      <c r="BH186" s="22">
        <v>-4.3978095654475407E-5</v>
      </c>
      <c r="BI186" s="22">
        <v>3.7663248658251062E-5</v>
      </c>
      <c r="BJ186" s="22">
        <v>-3.2659211298590834E-5</v>
      </c>
      <c r="BK186" s="22">
        <v>2.9349334358128525E-5</v>
      </c>
      <c r="BL186" s="22">
        <v>-1.4103054452967516E-5</v>
      </c>
      <c r="BM186" s="22">
        <v>-1.2384609644926434E-6</v>
      </c>
      <c r="BN186" s="22">
        <v>7.6338749426890757E-7</v>
      </c>
      <c r="BO186" s="22">
        <v>3.9216193282409113E-5</v>
      </c>
      <c r="BP186" s="22">
        <v>1.4008773231688709E-4</v>
      </c>
      <c r="BQ186" s="22">
        <v>3.6148178470034987E-4</v>
      </c>
      <c r="BR186" s="22">
        <v>7.1010775112176024E-4</v>
      </c>
      <c r="BS186" s="22">
        <v>9.6268527041771471E-4</v>
      </c>
      <c r="BT186" s="22">
        <v>8.6916589025906198E-4</v>
      </c>
      <c r="BU186" s="22">
        <v>5.5599886657213744E-4</v>
      </c>
      <c r="BV186" s="22">
        <v>2.8650966521028963E-4</v>
      </c>
      <c r="BW186" s="22">
        <v>1.3079418918286574E-4</v>
      </c>
      <c r="BX186" s="22">
        <v>5.6402673188323919E-5</v>
      </c>
      <c r="BY186" s="22">
        <v>2.3356597456181135E-5</v>
      </c>
      <c r="BZ186" s="22">
        <v>9.5773419571881093E-6</v>
      </c>
      <c r="CA186" s="22">
        <v>3.7574553312640429E-6</v>
      </c>
      <c r="CB186" s="22">
        <v>1.523762791479176E-6</v>
      </c>
      <c r="CC186" s="22">
        <v>5.3312271165306477E-7</v>
      </c>
      <c r="CD186" s="22">
        <v>2.3541968867595665E-7</v>
      </c>
      <c r="CE186" s="22">
        <v>4.4737307810641541E-8</v>
      </c>
      <c r="CF186" s="22">
        <v>3.1777755643642972E-8</v>
      </c>
      <c r="CG186" s="22">
        <v>-3.4379342871665026E-9</v>
      </c>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row>
    <row r="187" spans="1:258">
      <c r="A187" s="189" t="s">
        <v>251</v>
      </c>
      <c r="B187" s="22">
        <v>1.8773168896198927E-4</v>
      </c>
      <c r="C187" s="22">
        <v>-3.4158977769422027E-4</v>
      </c>
      <c r="D187" s="22">
        <v>5.5421989189719792E-4</v>
      </c>
      <c r="E187" s="22">
        <v>-4.8412869909108793E-4</v>
      </c>
      <c r="F187" s="22">
        <v>1.7710449264718756E-3</v>
      </c>
      <c r="G187" s="22">
        <v>-7.4925633566000772E-4</v>
      </c>
      <c r="H187" s="22">
        <v>28.592251368856015</v>
      </c>
      <c r="I187" s="22">
        <v>-57.200125131710834</v>
      </c>
      <c r="J187" s="22">
        <v>28.594231024790485</v>
      </c>
      <c r="K187" s="22">
        <v>-8.6771648584535097E-4</v>
      </c>
      <c r="L187" s="22">
        <v>2.2735376121343939E-3</v>
      </c>
      <c r="M187" s="22">
        <v>-6.1814844973287128E-4</v>
      </c>
      <c r="N187" s="22">
        <v>7.5014277306244064E-4</v>
      </c>
      <c r="O187" s="22">
        <v>-4.2775206220360446E-4</v>
      </c>
      <c r="P187" s="22">
        <v>4.0078511154752324E-4</v>
      </c>
      <c r="Q187" s="22">
        <v>-3.105710983728499E-4</v>
      </c>
      <c r="R187" s="22">
        <v>2.7958302348519027E-4</v>
      </c>
      <c r="S187" s="22">
        <v>-2.4569252453252364E-4</v>
      </c>
      <c r="T187" s="22">
        <v>2.2809061193349218E-4</v>
      </c>
      <c r="U187" s="22">
        <v>-2.1593311619677176E-4</v>
      </c>
      <c r="V187" s="22">
        <v>1.0631740223696321E-4</v>
      </c>
      <c r="W187" s="22">
        <v>1.731555859495916E-5</v>
      </c>
      <c r="X187" s="22">
        <v>4.9928151723378206E-5</v>
      </c>
      <c r="Y187" s="22">
        <v>1.197870298310507E-4</v>
      </c>
      <c r="Z187" s="22">
        <v>2.9470146333530417E-4</v>
      </c>
      <c r="AA187" s="22">
        <v>6.909613114753592E-4</v>
      </c>
      <c r="AB187" s="22">
        <v>1.4532068847232676E-3</v>
      </c>
      <c r="AC187" s="22">
        <v>2.4890391393647443E-3</v>
      </c>
      <c r="AD187" s="22">
        <v>3.0909707080034364E-3</v>
      </c>
      <c r="AE187" s="22">
        <v>2.6274000206087263E-3</v>
      </c>
      <c r="AF187" s="22">
        <v>1.6205994005923979E-3</v>
      </c>
      <c r="AG187" s="22">
        <v>8.1631964110636453E-4</v>
      </c>
      <c r="AH187" s="22">
        <v>3.6926500767534367E-4</v>
      </c>
      <c r="AI187" s="22">
        <v>1.5898288036343266E-4</v>
      </c>
      <c r="AJ187" s="22">
        <v>6.6469801698466216E-5</v>
      </c>
      <c r="AK187" s="22">
        <v>2.7656343087155397E-5</v>
      </c>
      <c r="AL187" s="22">
        <v>1.1192353487864899E-5</v>
      </c>
      <c r="AM187" s="22">
        <v>4.6769776537268614E-6</v>
      </c>
      <c r="AN187" s="22">
        <v>1.774105628560971E-6</v>
      </c>
      <c r="AO187" s="22">
        <v>8.1608769966237083E-7</v>
      </c>
      <c r="AP187" s="22">
        <v>2.5049728764267347E-7</v>
      </c>
      <c r="AQ187" s="22">
        <v>1.3866751591517725E-7</v>
      </c>
      <c r="AR187" s="22">
        <v>-8.5408720612496493E-5</v>
      </c>
      <c r="AS187" s="22">
        <v>1.4158186727680975E-4</v>
      </c>
      <c r="AT187" s="22">
        <v>-1.98933775009293E-4</v>
      </c>
      <c r="AU187" s="22">
        <v>1.0177468262183218E-4</v>
      </c>
      <c r="AV187" s="22">
        <v>-3.4870489112476938E-4</v>
      </c>
      <c r="AW187" s="22">
        <v>-3.6583516257347809E-6</v>
      </c>
      <c r="AX187" s="22">
        <v>-1.0933827100740861E-3</v>
      </c>
      <c r="AY187" s="22">
        <v>-2.2872777849274156E-4</v>
      </c>
      <c r="AZ187" s="22">
        <v>9.0050055754232962E-4</v>
      </c>
      <c r="BA187" s="22">
        <v>-1.5116859799576592E-4</v>
      </c>
      <c r="BB187" s="22">
        <v>2.0095430783717149E-4</v>
      </c>
      <c r="BC187" s="22">
        <v>-9.8465847716193737E-5</v>
      </c>
      <c r="BD187" s="22">
        <v>9.4953883825403676E-5</v>
      </c>
      <c r="BE187" s="22">
        <v>-6.7986995224718496E-5</v>
      </c>
      <c r="BF187" s="22">
        <v>5.7866257492646967E-5</v>
      </c>
      <c r="BG187" s="22">
        <v>-4.6730113452487878E-5</v>
      </c>
      <c r="BH187" s="22">
        <v>3.8491343543148012E-5</v>
      </c>
      <c r="BI187" s="22">
        <v>-3.1722992674472128E-5</v>
      </c>
      <c r="BJ187" s="22">
        <v>2.6311397929013948E-5</v>
      </c>
      <c r="BK187" s="22">
        <v>-2.291098101670728E-5</v>
      </c>
      <c r="BL187" s="22">
        <v>1.0825826168576575E-5</v>
      </c>
      <c r="BM187" s="22">
        <v>-1.6908609880261065E-6</v>
      </c>
      <c r="BN187" s="22">
        <v>-2.9795267279308448E-6</v>
      </c>
      <c r="BO187" s="22">
        <v>1.0028624378695566E-5</v>
      </c>
      <c r="BP187" s="22">
        <v>4.770599588158977E-5</v>
      </c>
      <c r="BQ187" s="22">
        <v>1.4768725827413781E-4</v>
      </c>
      <c r="BR187" s="22">
        <v>3.6977754023316707E-4</v>
      </c>
      <c r="BS187" s="22">
        <v>7.0914107110147773E-4</v>
      </c>
      <c r="BT187" s="22">
        <v>9.5083839478541927E-4</v>
      </c>
      <c r="BU187" s="22">
        <v>8.4758873988171344E-4</v>
      </c>
      <c r="BV187" s="22">
        <v>5.37398563977076E-4</v>
      </c>
      <c r="BW187" s="22">
        <v>2.7363296820945407E-4</v>
      </c>
      <c r="BX187" s="22">
        <v>1.2364174239778801E-4</v>
      </c>
      <c r="BY187" s="22">
        <v>5.2565090394743458E-5</v>
      </c>
      <c r="BZ187" s="22">
        <v>2.1473979069981768E-5</v>
      </c>
      <c r="CA187" s="22">
        <v>8.6320370515056875E-6</v>
      </c>
      <c r="CB187" s="22">
        <v>3.3134277731485498E-6</v>
      </c>
      <c r="CC187" s="22">
        <v>1.2972937105757367E-6</v>
      </c>
      <c r="CD187" s="22">
        <v>4.2957466795848299E-7</v>
      </c>
      <c r="CE187" s="22">
        <v>1.6995067573402485E-7</v>
      </c>
      <c r="CF187" s="22">
        <v>1.2367900636720882E-8</v>
      </c>
      <c r="CG187" s="22">
        <v>1.4305277224744812E-8</v>
      </c>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5"/>
      <c r="IB187" s="5"/>
      <c r="IC187" s="5"/>
      <c r="ID187" s="5"/>
      <c r="IE187" s="5"/>
      <c r="IF187" s="5"/>
      <c r="IG187" s="5"/>
      <c r="IH187" s="5"/>
      <c r="II187" s="5"/>
      <c r="IJ187" s="5"/>
      <c r="IK187" s="5"/>
      <c r="IL187" s="5"/>
      <c r="IM187" s="5"/>
      <c r="IN187" s="5"/>
      <c r="IO187" s="5"/>
      <c r="IP187" s="5"/>
      <c r="IQ187" s="5"/>
      <c r="IR187" s="5"/>
      <c r="IS187" s="5"/>
      <c r="IT187" s="5"/>
      <c r="IU187" s="5"/>
    </row>
    <row r="188" spans="1:258">
      <c r="A188" s="189" t="s">
        <v>268</v>
      </c>
      <c r="B188" s="22">
        <v>-1.3433328227941668E-4</v>
      </c>
      <c r="C188" s="22">
        <v>3.0608282838352297E-4</v>
      </c>
      <c r="D188" s="22">
        <v>-3.2296154205731773E-4</v>
      </c>
      <c r="E188" s="22">
        <v>5.5544823658600908E-4</v>
      </c>
      <c r="F188" s="22">
        <v>-4.8977780806860665E-4</v>
      </c>
      <c r="G188" s="22">
        <v>1.8600268107020817E-3</v>
      </c>
      <c r="H188" s="22">
        <v>-7.7429300299226931E-4</v>
      </c>
      <c r="I188" s="22">
        <v>28.593285683068306</v>
      </c>
      <c r="J188" s="22">
        <v>-57.202605419560264</v>
      </c>
      <c r="K188" s="22">
        <v>28.595056423683257</v>
      </c>
      <c r="L188" s="22">
        <v>-8.8720488008172391E-4</v>
      </c>
      <c r="M188" s="22">
        <v>2.3213035793949312E-3</v>
      </c>
      <c r="N188" s="22">
        <v>-6.2602212368568437E-4</v>
      </c>
      <c r="O188" s="22">
        <v>7.5714085381032507E-4</v>
      </c>
      <c r="P188" s="22">
        <v>-4.3100287641918141E-4</v>
      </c>
      <c r="Q188" s="22">
        <v>4.0363013542003612E-4</v>
      </c>
      <c r="R188" s="22">
        <v>-3.1432365675125866E-4</v>
      </c>
      <c r="S188" s="22">
        <v>2.8510099986328759E-4</v>
      </c>
      <c r="T188" s="22">
        <v>-2.5432722084900569E-4</v>
      </c>
      <c r="U188" s="22">
        <v>2.4147260424096532E-4</v>
      </c>
      <c r="V188" s="22">
        <v>-1.1778526534193417E-4</v>
      </c>
      <c r="W188" s="22">
        <v>7.0751469754255333E-6</v>
      </c>
      <c r="X188" s="22">
        <v>2.0801846037417579E-5</v>
      </c>
      <c r="Y188" s="22">
        <v>4.9843749842123584E-5</v>
      </c>
      <c r="Z188" s="22">
        <v>1.2590152233475746E-4</v>
      </c>
      <c r="AA188" s="22">
        <v>3.0868401171988086E-4</v>
      </c>
      <c r="AB188" s="22">
        <v>7.2038391213859437E-4</v>
      </c>
      <c r="AC188" s="22">
        <v>1.5040243671370671E-3</v>
      </c>
      <c r="AD188" s="22">
        <v>2.5642603774078117E-3</v>
      </c>
      <c r="AE188" s="22">
        <v>3.1678147380238093E-3</v>
      </c>
      <c r="AF188" s="22">
        <v>2.6825543407994219E-3</v>
      </c>
      <c r="AG188" s="22">
        <v>1.6471115977059168E-3</v>
      </c>
      <c r="AH188" s="22">
        <v>8.2666301560178662E-4</v>
      </c>
      <c r="AI188" s="22">
        <v>3.7222554932593436E-4</v>
      </c>
      <c r="AJ188" s="22">
        <v>1.596413399294273E-4</v>
      </c>
      <c r="AK188" s="22">
        <v>6.6390045198889519E-5</v>
      </c>
      <c r="AL188" s="22">
        <v>2.7497774381892558E-5</v>
      </c>
      <c r="AM188" s="22">
        <v>1.1042726750211367E-5</v>
      </c>
      <c r="AN188" s="22">
        <v>4.5945645339629274E-6</v>
      </c>
      <c r="AO188" s="22">
        <v>1.7299707700059472E-6</v>
      </c>
      <c r="AP188" s="22">
        <v>8.2906428037276867E-7</v>
      </c>
      <c r="AQ188" s="22">
        <v>2.3009202893522945E-7</v>
      </c>
      <c r="AR188" s="22">
        <v>6.6805243821423644E-5</v>
      </c>
      <c r="AS188" s="22">
        <v>-1.5397766621080098E-4</v>
      </c>
      <c r="AT188" s="22">
        <v>1.2336756326622461E-4</v>
      </c>
      <c r="AU188" s="22">
        <v>-1.8118241282189402E-4</v>
      </c>
      <c r="AV188" s="22">
        <v>8.8640898999288646E-5</v>
      </c>
      <c r="AW188" s="22">
        <v>-3.2581272761467633E-4</v>
      </c>
      <c r="AX188" s="22">
        <v>-1.5466997012098773E-5</v>
      </c>
      <c r="AY188" s="22">
        <v>-9.9749786421459634E-4</v>
      </c>
      <c r="AZ188" s="22">
        <v>-2.3935813659960495E-4</v>
      </c>
      <c r="BA188" s="22">
        <v>7.8150284426726471E-4</v>
      </c>
      <c r="BB188" s="22">
        <v>-1.4530781596257551E-4</v>
      </c>
      <c r="BC188" s="22">
        <v>1.6229560201581794E-4</v>
      </c>
      <c r="BD188" s="22">
        <v>-8.5549581303313309E-5</v>
      </c>
      <c r="BE188" s="22">
        <v>7.3453588627170853E-5</v>
      </c>
      <c r="BF188" s="22">
        <v>-5.377491812553681E-5</v>
      </c>
      <c r="BG188" s="22">
        <v>4.2070240213774323E-5</v>
      </c>
      <c r="BH188" s="22">
        <v>-3.3188434696866191E-5</v>
      </c>
      <c r="BI188" s="22">
        <v>2.5262599646662443E-5</v>
      </c>
      <c r="BJ188" s="22">
        <v>-1.9939933836726236E-5</v>
      </c>
      <c r="BK188" s="22">
        <v>1.607054400564279E-5</v>
      </c>
      <c r="BL188" s="22">
        <v>-7.4748977897306554E-6</v>
      </c>
      <c r="BM188" s="22">
        <v>-1.1634167002740465E-6</v>
      </c>
      <c r="BN188" s="22">
        <v>-2.5358696575494466E-6</v>
      </c>
      <c r="BO188" s="22">
        <v>1.4583848697155456E-6</v>
      </c>
      <c r="BP188" s="22">
        <v>1.4238570523082107E-5</v>
      </c>
      <c r="BQ188" s="22">
        <v>5.2133573882072543E-5</v>
      </c>
      <c r="BR188" s="22">
        <v>1.5398463958151586E-4</v>
      </c>
      <c r="BS188" s="22">
        <v>3.7367424004311348E-4</v>
      </c>
      <c r="BT188" s="22">
        <v>7.0703366455069077E-4</v>
      </c>
      <c r="BU188" s="22">
        <v>9.3462823900842564E-4</v>
      </c>
      <c r="BV188" s="22">
        <v>8.2534473365524093E-4</v>
      </c>
      <c r="BW188" s="22">
        <v>5.1680038544509315E-4</v>
      </c>
      <c r="BX188" s="22">
        <v>2.603748501644426E-4</v>
      </c>
      <c r="BY188" s="22">
        <v>1.1591904626062758E-4</v>
      </c>
      <c r="BZ188" s="22">
        <v>4.8594756282510998E-5</v>
      </c>
      <c r="CA188" s="22">
        <v>1.9436568298047894E-5</v>
      </c>
      <c r="CB188" s="22">
        <v>7.6425400858609613E-6</v>
      </c>
      <c r="CC188" s="22">
        <v>2.8161050294885118E-6</v>
      </c>
      <c r="CD188" s="22">
        <v>1.0507706898935787E-6</v>
      </c>
      <c r="CE188" s="22">
        <v>2.9303357232079447E-7</v>
      </c>
      <c r="CF188" s="22">
        <v>6.4260122546198145E-8</v>
      </c>
      <c r="CG188" s="22">
        <v>3.5868600179828326E-9</v>
      </c>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5"/>
      <c r="IB188" s="5"/>
      <c r="IC188" s="5"/>
      <c r="ID188" s="5"/>
      <c r="IE188" s="5"/>
      <c r="IF188" s="5"/>
      <c r="IG188" s="5"/>
      <c r="IH188" s="5"/>
      <c r="II188" s="5"/>
      <c r="IJ188" s="5"/>
      <c r="IK188" s="5"/>
      <c r="IL188" s="5"/>
      <c r="IM188" s="5"/>
      <c r="IN188" s="5"/>
      <c r="IO188" s="5"/>
      <c r="IP188" s="5"/>
      <c r="IQ188" s="5"/>
      <c r="IR188" s="5"/>
      <c r="IS188" s="5"/>
      <c r="IT188" s="5"/>
      <c r="IU188" s="5"/>
    </row>
    <row r="189" spans="1:258">
      <c r="A189" s="189" t="s">
        <v>252</v>
      </c>
      <c r="B189" s="22">
        <v>1.1594298863591645E-4</v>
      </c>
      <c r="C189" s="22">
        <v>-2.3149445696297094E-4</v>
      </c>
      <c r="D189" s="22">
        <v>2.920596714857843E-4</v>
      </c>
      <c r="E189" s="22">
        <v>-3.200975604631642E-4</v>
      </c>
      <c r="F189" s="22">
        <v>5.7172798556966251E-4</v>
      </c>
      <c r="G189" s="22">
        <v>-5.0392172847995383E-4</v>
      </c>
      <c r="H189" s="22">
        <v>1.9523867744102872E-3</v>
      </c>
      <c r="I189" s="22">
        <v>-8.0255262284775666E-4</v>
      </c>
      <c r="J189" s="22">
        <v>28.594227748440375</v>
      </c>
      <c r="K189" s="22">
        <v>-57.204784257987221</v>
      </c>
      <c r="L189" s="22">
        <v>28.595753014166078</v>
      </c>
      <c r="M189" s="22">
        <v>-9.0542364562020772E-4</v>
      </c>
      <c r="N189" s="22">
        <v>2.3584458673756481E-3</v>
      </c>
      <c r="O189" s="22">
        <v>-6.338904981172224E-4</v>
      </c>
      <c r="P189" s="22">
        <v>7.6346498591926457E-4</v>
      </c>
      <c r="Q189" s="22">
        <v>-4.3609443940779595E-4</v>
      </c>
      <c r="R189" s="22">
        <v>4.0927509192921106E-4</v>
      </c>
      <c r="S189" s="22">
        <v>-3.2254188258863252E-4</v>
      </c>
      <c r="T189" s="22">
        <v>2.9720797586413507E-4</v>
      </c>
      <c r="U189" s="22">
        <v>-2.7214668489669667E-4</v>
      </c>
      <c r="V189" s="22">
        <v>1.3412416566691956E-4</v>
      </c>
      <c r="W189" s="22">
        <v>2.9708373560778626E-6</v>
      </c>
      <c r="X189" s="22">
        <v>8.4587603859722007E-6</v>
      </c>
      <c r="Y189" s="22">
        <v>2.0781870440873581E-5</v>
      </c>
      <c r="Z189" s="22">
        <v>5.2414625455873931E-5</v>
      </c>
      <c r="AA189" s="22">
        <v>1.3188291512278373E-4</v>
      </c>
      <c r="AB189" s="22">
        <v>3.2185308648479462E-4</v>
      </c>
      <c r="AC189" s="22">
        <v>7.4557750551532901E-4</v>
      </c>
      <c r="AD189" s="22">
        <v>1.5494815666890528E-3</v>
      </c>
      <c r="AE189" s="22">
        <v>2.627983386562339E-3</v>
      </c>
      <c r="AF189" s="22">
        <v>3.2342836307424597E-3</v>
      </c>
      <c r="AG189" s="22">
        <v>2.726400843582479E-3</v>
      </c>
      <c r="AH189" s="22">
        <v>1.6679626330575843E-3</v>
      </c>
      <c r="AI189" s="22">
        <v>8.3327752682073547E-4</v>
      </c>
      <c r="AJ189" s="22">
        <v>3.7376115335270907E-4</v>
      </c>
      <c r="AK189" s="22">
        <v>1.5945035833975137E-4</v>
      </c>
      <c r="AL189" s="22">
        <v>6.6003214683583016E-5</v>
      </c>
      <c r="AM189" s="22">
        <v>2.71374585799571E-5</v>
      </c>
      <c r="AN189" s="22">
        <v>1.0838816625787503E-5</v>
      </c>
      <c r="AO189" s="22">
        <v>4.4875992077892943E-6</v>
      </c>
      <c r="AP189" s="22">
        <v>1.771460343643252E-6</v>
      </c>
      <c r="AQ189" s="22">
        <v>6.7782462392237828E-7</v>
      </c>
      <c r="AR189" s="22">
        <v>-6.5495997092983018E-5</v>
      </c>
      <c r="AS189" s="22">
        <v>1.2551592489135706E-4</v>
      </c>
      <c r="AT189" s="22">
        <v>-1.3373656675294446E-4</v>
      </c>
      <c r="AU189" s="22">
        <v>1.0837481112058222E-4</v>
      </c>
      <c r="AV189" s="22">
        <v>-1.6476777528828191E-4</v>
      </c>
      <c r="AW189" s="22">
        <v>7.5739372968911073E-5</v>
      </c>
      <c r="AX189" s="22">
        <v>-2.979792297874648E-4</v>
      </c>
      <c r="AY189" s="22">
        <v>-2.7500609907893102E-5</v>
      </c>
      <c r="AZ189" s="22">
        <v>-8.8244671594512366E-4</v>
      </c>
      <c r="BA189" s="22">
        <v>-2.487116237019134E-4</v>
      </c>
      <c r="BB189" s="22">
        <v>6.4668050462011865E-4</v>
      </c>
      <c r="BC189" s="22">
        <v>-1.3828317367740116E-4</v>
      </c>
      <c r="BD189" s="22">
        <v>1.2050344483798575E-4</v>
      </c>
      <c r="BE189" s="22">
        <v>-7.1777269391840596E-5</v>
      </c>
      <c r="BF189" s="22">
        <v>5.0920266862289747E-5</v>
      </c>
      <c r="BG189" s="22">
        <v>-3.904402288547848E-5</v>
      </c>
      <c r="BH189" s="22">
        <v>2.593429367140771E-5</v>
      </c>
      <c r="BI189" s="22">
        <v>-1.9611148620194136E-5</v>
      </c>
      <c r="BJ189" s="22">
        <v>1.2480794751919319E-5</v>
      </c>
      <c r="BK189" s="22">
        <v>-9.2851859063327831E-6</v>
      </c>
      <c r="BL189" s="22">
        <v>3.7694852580138047E-6</v>
      </c>
      <c r="BM189" s="22">
        <v>-6.6187682922095265E-7</v>
      </c>
      <c r="BN189" s="22">
        <v>-1.5476961312810954E-6</v>
      </c>
      <c r="BO189" s="22">
        <v>-4.3461972098821179E-7</v>
      </c>
      <c r="BP189" s="22">
        <v>3.4921669677971888E-6</v>
      </c>
      <c r="BQ189" s="22">
        <v>1.6661241862740294E-5</v>
      </c>
      <c r="BR189" s="22">
        <v>5.6135032991733596E-5</v>
      </c>
      <c r="BS189" s="22">
        <v>1.5856425692835973E-4</v>
      </c>
      <c r="BT189" s="22">
        <v>3.7784042019215906E-4</v>
      </c>
      <c r="BU189" s="22">
        <v>7.0287323833901673E-4</v>
      </c>
      <c r="BV189" s="22">
        <v>9.1945585492955327E-4</v>
      </c>
      <c r="BW189" s="22">
        <v>8.0129426001066136E-4</v>
      </c>
      <c r="BX189" s="22">
        <v>4.9632717482797552E-4</v>
      </c>
      <c r="BY189" s="22">
        <v>2.4628557399184316E-4</v>
      </c>
      <c r="BZ189" s="22">
        <v>1.0808343745370994E-4</v>
      </c>
      <c r="CA189" s="22">
        <v>4.4340289669531362E-5</v>
      </c>
      <c r="CB189" s="22">
        <v>1.7327921078932261E-5</v>
      </c>
      <c r="CC189" s="22">
        <v>6.5385755702401623E-6</v>
      </c>
      <c r="CD189" s="22">
        <v>2.276261151913591E-6</v>
      </c>
      <c r="CE189" s="22">
        <v>7.2036895091686545E-7</v>
      </c>
      <c r="CF189" s="22">
        <v>6.9987316471774771E-8</v>
      </c>
      <c r="CG189" s="22">
        <v>1.9574904174416889E-8</v>
      </c>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5"/>
      <c r="IB189" s="5"/>
      <c r="IC189" s="5"/>
      <c r="ID189" s="5"/>
      <c r="IE189" s="5"/>
      <c r="IF189" s="5"/>
      <c r="IG189" s="5"/>
      <c r="IH189" s="5"/>
      <c r="II189" s="5"/>
      <c r="IJ189" s="5"/>
      <c r="IK189" s="5"/>
      <c r="IL189" s="5"/>
      <c r="IM189" s="5"/>
      <c r="IN189" s="5"/>
      <c r="IO189" s="5"/>
      <c r="IP189" s="5"/>
      <c r="IQ189" s="5"/>
      <c r="IR189" s="5"/>
      <c r="IS189" s="5"/>
      <c r="IT189" s="5"/>
      <c r="IU189" s="5"/>
    </row>
    <row r="190" spans="1:258">
      <c r="A190" s="185">
        <v>10</v>
      </c>
      <c r="B190" s="22">
        <v>-9.5342075657841953E-5</v>
      </c>
      <c r="C190" s="22">
        <v>2.0100591267332836E-4</v>
      </c>
      <c r="D190" s="22">
        <v>-2.2361200895575683E-4</v>
      </c>
      <c r="E190" s="22">
        <v>2.9248723347375473E-4</v>
      </c>
      <c r="F190" s="22">
        <v>-3.2600860605879899E-4</v>
      </c>
      <c r="G190" s="22">
        <v>5.9485347897733892E-4</v>
      </c>
      <c r="H190" s="22">
        <v>-5.2241790545634039E-4</v>
      </c>
      <c r="I190" s="22">
        <v>2.0426888981605168E-3</v>
      </c>
      <c r="J190" s="22">
        <v>-8.3157623228823552E-4</v>
      </c>
      <c r="K190" s="22">
        <v>28.595057017616011</v>
      </c>
      <c r="L190" s="22">
        <v>-57.20661795987202</v>
      </c>
      <c r="M190" s="22">
        <v>28.596306963484821</v>
      </c>
      <c r="N190" s="22">
        <v>-9.2190832015780612E-4</v>
      </c>
      <c r="O190" s="22">
        <v>2.3845640426783284E-3</v>
      </c>
      <c r="P190" s="22">
        <v>-6.4221843254730045E-4</v>
      </c>
      <c r="Q190" s="22">
        <v>7.7016861773333486E-4</v>
      </c>
      <c r="R190" s="22">
        <v>-4.446341740255113E-4</v>
      </c>
      <c r="S190" s="22">
        <v>4.2035858200703021E-4</v>
      </c>
      <c r="T190" s="22">
        <v>-3.389058922074045E-4</v>
      </c>
      <c r="U190" s="22">
        <v>3.2182893637035226E-4</v>
      </c>
      <c r="V190" s="22">
        <v>-1.5319901692255821E-4</v>
      </c>
      <c r="W190" s="22">
        <v>1.174086320534766E-6</v>
      </c>
      <c r="X190" s="22">
        <v>3.5851648071097453E-6</v>
      </c>
      <c r="Y190" s="22">
        <v>8.4489631419082598E-6</v>
      </c>
      <c r="Z190" s="22">
        <v>2.1849765134342251E-5</v>
      </c>
      <c r="AA190" s="22">
        <v>5.4915022436253557E-5</v>
      </c>
      <c r="AB190" s="22">
        <v>1.3750382984591738E-4</v>
      </c>
      <c r="AC190" s="22">
        <v>3.3311274568175733E-4</v>
      </c>
      <c r="AD190" s="22">
        <v>7.6809814246826195E-4</v>
      </c>
      <c r="AE190" s="22">
        <v>1.5879677248452691E-3</v>
      </c>
      <c r="AF190" s="22">
        <v>2.6830801025111411E-3</v>
      </c>
      <c r="AG190" s="22">
        <v>3.2870957722717911E-3</v>
      </c>
      <c r="AH190" s="22">
        <v>2.7608659094672835E-3</v>
      </c>
      <c r="AI190" s="22">
        <v>1.6812781719902545E-3</v>
      </c>
      <c r="AJ190" s="22">
        <v>8.367028346340673E-4</v>
      </c>
      <c r="AK190" s="22">
        <v>3.7330205249742692E-4</v>
      </c>
      <c r="AL190" s="22">
        <v>1.5852639283606864E-4</v>
      </c>
      <c r="AM190" s="22">
        <v>6.5126871599180389E-5</v>
      </c>
      <c r="AN190" s="22">
        <v>2.6648897993350543E-5</v>
      </c>
      <c r="AO190" s="22">
        <v>1.057638464792846E-5</v>
      </c>
      <c r="AP190" s="22">
        <v>4.5802740059658154E-6</v>
      </c>
      <c r="AQ190" s="22">
        <v>1.5144952221539574E-6</v>
      </c>
      <c r="AR190" s="22">
        <v>5.7577278801394495E-5</v>
      </c>
      <c r="AS190" s="22">
        <v>-1.2002753252304597E-4</v>
      </c>
      <c r="AT190" s="22">
        <v>1.0879061641894167E-4</v>
      </c>
      <c r="AU190" s="22">
        <v>-1.1805858668768567E-4</v>
      </c>
      <c r="AV190" s="22">
        <v>9.4666474466373936E-5</v>
      </c>
      <c r="AW190" s="22">
        <v>-1.4762280388672016E-4</v>
      </c>
      <c r="AX190" s="22">
        <v>6.2562669158837812E-5</v>
      </c>
      <c r="AY190" s="22">
        <v>-2.6554925174241317E-4</v>
      </c>
      <c r="AZ190" s="22">
        <v>-3.9765643489806975E-5</v>
      </c>
      <c r="BA190" s="22">
        <v>-7.5098934942014069E-4</v>
      </c>
      <c r="BB190" s="22">
        <v>-2.5665156391553058E-4</v>
      </c>
      <c r="BC190" s="22">
        <v>4.9895651940369806E-4</v>
      </c>
      <c r="BD190" s="22">
        <v>-1.3009773136973745E-4</v>
      </c>
      <c r="BE190" s="22">
        <v>7.6325892775398177E-5</v>
      </c>
      <c r="BF190" s="22">
        <v>-5.7237857942482094E-5</v>
      </c>
      <c r="BG190" s="22">
        <v>2.7692334879635597E-5</v>
      </c>
      <c r="BH190" s="22">
        <v>-2.3959093500338377E-5</v>
      </c>
      <c r="BI190" s="22">
        <v>9.8127618559496718E-6</v>
      </c>
      <c r="BJ190" s="22">
        <v>-6.5032668430658595E-6</v>
      </c>
      <c r="BK190" s="22">
        <v>7.9549117397791924E-7</v>
      </c>
      <c r="BL190" s="22">
        <v>-2.7966246332175324E-7</v>
      </c>
      <c r="BM190" s="22">
        <v>-3.3606458373328194E-7</v>
      </c>
      <c r="BN190" s="22">
        <v>-8.3295870586459906E-7</v>
      </c>
      <c r="BO190" s="22">
        <v>-5.8562060558932608E-7</v>
      </c>
      <c r="BP190" s="22">
        <v>5.4379381062184191E-7</v>
      </c>
      <c r="BQ190" s="22">
        <v>4.7610655286191416E-6</v>
      </c>
      <c r="BR190" s="22">
        <v>1.8964301257491833E-5</v>
      </c>
      <c r="BS190" s="22">
        <v>5.9556536747570012E-5</v>
      </c>
      <c r="BT190" s="22">
        <v>1.6370743873164696E-4</v>
      </c>
      <c r="BU190" s="22">
        <v>3.8161116974752985E-4</v>
      </c>
      <c r="BV190" s="22">
        <v>7.0092438212792025E-4</v>
      </c>
      <c r="BW190" s="22">
        <v>9.03670285035704E-4</v>
      </c>
      <c r="BX190" s="22">
        <v>7.7871018908406259E-4</v>
      </c>
      <c r="BY190" s="22">
        <v>4.7492161689251515E-4</v>
      </c>
      <c r="BZ190" s="22">
        <v>2.3231213089745225E-4</v>
      </c>
      <c r="CA190" s="22">
        <v>9.9745843563239621E-5</v>
      </c>
      <c r="CB190" s="22">
        <v>3.9986864247643096E-5</v>
      </c>
      <c r="CC190" s="22">
        <v>1.4972914701905836E-5</v>
      </c>
      <c r="CD190" s="22">
        <v>5.3429266696301334E-6</v>
      </c>
      <c r="CE190" s="22">
        <v>1.5418009107907346E-6</v>
      </c>
      <c r="CF190" s="22">
        <v>1.6215049299147061E-7</v>
      </c>
      <c r="CG190" s="22">
        <v>4.344328245768916E-9</v>
      </c>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row>
    <row r="191" spans="1:258">
      <c r="A191" s="185">
        <v>11</v>
      </c>
      <c r="B191" s="22">
        <v>8.3483854151172643E-5</v>
      </c>
      <c r="C191" s="22">
        <v>-1.7000178706929494E-4</v>
      </c>
      <c r="D191" s="22">
        <v>1.9612970164373272E-4</v>
      </c>
      <c r="E191" s="22">
        <v>-2.244603370229362E-4</v>
      </c>
      <c r="F191" s="22">
        <v>3.0012954297472117E-4</v>
      </c>
      <c r="G191" s="22">
        <v>-3.3687641041726138E-4</v>
      </c>
      <c r="H191" s="22">
        <v>6.2114390040985399E-4</v>
      </c>
      <c r="I191" s="22">
        <v>-5.43089820313837E-4</v>
      </c>
      <c r="J191" s="22">
        <v>2.1276901451576353E-3</v>
      </c>
      <c r="K191" s="22">
        <v>-8.6005160064235565E-4</v>
      </c>
      <c r="L191" s="22">
        <v>28.595756779757934</v>
      </c>
      <c r="M191" s="22">
        <v>-57.208071234698544</v>
      </c>
      <c r="N191" s="22">
        <v>28.596708277676562</v>
      </c>
      <c r="O191" s="22">
        <v>-9.3700145417435212E-4</v>
      </c>
      <c r="P191" s="22">
        <v>2.4004828960941275E-3</v>
      </c>
      <c r="Q191" s="22">
        <v>-6.5253415505629958E-4</v>
      </c>
      <c r="R191" s="22">
        <v>7.7988569230995754E-4</v>
      </c>
      <c r="S191" s="22">
        <v>-4.6010966281267264E-4</v>
      </c>
      <c r="T191" s="22">
        <v>4.427134886935275E-4</v>
      </c>
      <c r="U191" s="22">
        <v>-3.7070068409290479E-4</v>
      </c>
      <c r="V191" s="22">
        <v>1.8633002251240076E-4</v>
      </c>
      <c r="W191" s="22">
        <v>5.2556853022681285E-7</v>
      </c>
      <c r="X191" s="22">
        <v>1.3868495936133457E-6</v>
      </c>
      <c r="Y191" s="22">
        <v>3.5855704803155991E-6</v>
      </c>
      <c r="Z191" s="22">
        <v>8.8884572009222565E-6</v>
      </c>
      <c r="AA191" s="22">
        <v>2.2886309721953329E-5</v>
      </c>
      <c r="AB191" s="22">
        <v>5.7260196824078775E-5</v>
      </c>
      <c r="AC191" s="22">
        <v>1.4230814753667397E-4</v>
      </c>
      <c r="AD191" s="22">
        <v>3.4317211479944934E-4</v>
      </c>
      <c r="AE191" s="22">
        <v>7.8716029415994268E-4</v>
      </c>
      <c r="AF191" s="22">
        <v>1.6212324605581468E-3</v>
      </c>
      <c r="AG191" s="22">
        <v>2.7268411785330198E-3</v>
      </c>
      <c r="AH191" s="22">
        <v>3.3285856419881413E-3</v>
      </c>
      <c r="AI191" s="22">
        <v>2.7828555302046457E-3</v>
      </c>
      <c r="AJ191" s="22">
        <v>1.6881522030613035E-3</v>
      </c>
      <c r="AK191" s="22">
        <v>8.3566719462124274E-4</v>
      </c>
      <c r="AL191" s="22">
        <v>3.7112211781900985E-4</v>
      </c>
      <c r="AM191" s="22">
        <v>1.5643395132464906E-4</v>
      </c>
      <c r="AN191" s="22">
        <v>6.3938075796740273E-5</v>
      </c>
      <c r="AO191" s="22">
        <v>2.601921972133306E-5</v>
      </c>
      <c r="AP191" s="22">
        <v>1.0808524846644399E-5</v>
      </c>
      <c r="AQ191" s="22">
        <v>3.8328760402724741E-6</v>
      </c>
      <c r="AR191" s="22">
        <v>-5.3787933736324505E-5</v>
      </c>
      <c r="AS191" s="22">
        <v>1.0680812737948626E-4</v>
      </c>
      <c r="AT191" s="22">
        <v>-1.0370616990354543E-4</v>
      </c>
      <c r="AU191" s="22">
        <v>9.4545036040835894E-5</v>
      </c>
      <c r="AV191" s="22">
        <v>-1.0355275350130662E-4</v>
      </c>
      <c r="AW191" s="22">
        <v>8.1242988019979991E-5</v>
      </c>
      <c r="AX191" s="22">
        <v>-1.2921110966365544E-4</v>
      </c>
      <c r="AY191" s="22">
        <v>4.8851241235913627E-5</v>
      </c>
      <c r="AZ191" s="22">
        <v>-2.2900588259015646E-4</v>
      </c>
      <c r="BA191" s="22">
        <v>-5.2203782594587511E-5</v>
      </c>
      <c r="BB191" s="22">
        <v>-6.0598463205191336E-4</v>
      </c>
      <c r="BC191" s="22">
        <v>-2.6293127978628089E-4</v>
      </c>
      <c r="BD191" s="22">
        <v>3.4144688634530078E-4</v>
      </c>
      <c r="BE191" s="22">
        <v>-1.2082227914873461E-4</v>
      </c>
      <c r="BF191" s="22">
        <v>3.0704044906361259E-5</v>
      </c>
      <c r="BG191" s="22">
        <v>-4.2114064954343963E-5</v>
      </c>
      <c r="BH191" s="22">
        <v>4.3087084853500534E-6</v>
      </c>
      <c r="BI191" s="22">
        <v>-8.9009427155353865E-6</v>
      </c>
      <c r="BJ191" s="22">
        <v>-5.6770923991791114E-6</v>
      </c>
      <c r="BK191" s="22">
        <v>5.2540055118029595E-6</v>
      </c>
      <c r="BL191" s="22">
        <v>-4.7367952169937354E-6</v>
      </c>
      <c r="BM191" s="22">
        <v>-1.6761038789991099E-7</v>
      </c>
      <c r="BN191" s="22">
        <v>-4.0490996052720528E-7</v>
      </c>
      <c r="BO191" s="22">
        <v>-3.8156311604528424E-7</v>
      </c>
      <c r="BP191" s="22">
        <v>-1.2845953645285019E-7</v>
      </c>
      <c r="BQ191" s="22">
        <v>1.1943728332994043E-6</v>
      </c>
      <c r="BR191" s="22">
        <v>6.0020098729781694E-6</v>
      </c>
      <c r="BS191" s="22">
        <v>2.1089907583296905E-5</v>
      </c>
      <c r="BT191" s="22">
        <v>6.3396544417737441E-5</v>
      </c>
      <c r="BU191" s="22">
        <v>1.6902035024455922E-4</v>
      </c>
      <c r="BV191" s="22">
        <v>3.8742563756794326E-4</v>
      </c>
      <c r="BW191" s="22">
        <v>6.9958123081234592E-4</v>
      </c>
      <c r="BX191" s="22">
        <v>8.9092443620578652E-4</v>
      </c>
      <c r="BY191" s="22">
        <v>7.5559182868215437E-4</v>
      </c>
      <c r="BZ191" s="22">
        <v>4.5433938996931108E-4</v>
      </c>
      <c r="CA191" s="22">
        <v>2.1750482491503782E-4</v>
      </c>
      <c r="CB191" s="22">
        <v>9.130406938232407E-5</v>
      </c>
      <c r="CC191" s="22">
        <v>3.5098184619617752E-5</v>
      </c>
      <c r="CD191" s="22">
        <v>1.2419608463083028E-5</v>
      </c>
      <c r="CE191" s="22">
        <v>3.6769031458876132E-6</v>
      </c>
      <c r="CF191" s="22">
        <v>2.7108828071705138E-7</v>
      </c>
      <c r="CG191" s="22">
        <v>7.3964378970543688E-9</v>
      </c>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5"/>
      <c r="IB191" s="5"/>
      <c r="IC191" s="5"/>
      <c r="ID191" s="5"/>
      <c r="IE191" s="5"/>
      <c r="IF191" s="5"/>
      <c r="IG191" s="5"/>
      <c r="IH191" s="5"/>
      <c r="II191" s="5"/>
      <c r="IJ191" s="5"/>
      <c r="IK191" s="5"/>
      <c r="IL191" s="5"/>
      <c r="IM191" s="5"/>
      <c r="IN191" s="5"/>
      <c r="IO191" s="5"/>
      <c r="IP191" s="5"/>
      <c r="IQ191" s="5"/>
      <c r="IR191" s="5"/>
      <c r="IS191" s="5"/>
      <c r="IT191" s="5"/>
      <c r="IU191" s="5"/>
    </row>
    <row r="192" spans="1:258">
      <c r="A192" s="185">
        <v>12</v>
      </c>
      <c r="B192" s="22">
        <v>-7.3324956949695597E-5</v>
      </c>
      <c r="C192" s="22">
        <v>1.5086342404180671E-4</v>
      </c>
      <c r="D192" s="22">
        <v>-1.6785759209822946E-4</v>
      </c>
      <c r="E192" s="22">
        <v>1.9843498922738378E-4</v>
      </c>
      <c r="F192" s="22">
        <v>-2.3053402734459492E-4</v>
      </c>
      <c r="G192" s="22">
        <v>3.1184649834261382E-4</v>
      </c>
      <c r="H192" s="22">
        <v>-3.5070824478955433E-4</v>
      </c>
      <c r="I192" s="22">
        <v>6.4879005700260554E-4</v>
      </c>
      <c r="J192" s="22">
        <v>-5.6484754120842513E-4</v>
      </c>
      <c r="K192" s="22">
        <v>2.2053609878247052E-3</v>
      </c>
      <c r="L192" s="22">
        <v>-8.8744717324988848E-4</v>
      </c>
      <c r="M192" s="22">
        <v>28.596313968896517</v>
      </c>
      <c r="N192" s="22">
        <v>-57.209117895600087</v>
      </c>
      <c r="O192" s="22">
        <v>28.596951631637506</v>
      </c>
      <c r="P192" s="22">
        <v>-9.5211406677651064E-4</v>
      </c>
      <c r="Q192" s="22">
        <v>2.4089617830777761E-3</v>
      </c>
      <c r="R192" s="22">
        <v>-6.6819075523580796E-4</v>
      </c>
      <c r="S192" s="22">
        <v>7.9852917874355487E-4</v>
      </c>
      <c r="T192" s="22">
        <v>-4.8962725677699059E-4</v>
      </c>
      <c r="U192" s="22">
        <v>4.9021699210268182E-4</v>
      </c>
      <c r="V192" s="22">
        <v>-2.1591688469153856E-4</v>
      </c>
      <c r="W192" s="22">
        <v>1.7844321059213254E-7</v>
      </c>
      <c r="X192" s="22">
        <v>6.4917847016319138E-7</v>
      </c>
      <c r="Y192" s="22">
        <v>1.3824946848300119E-6</v>
      </c>
      <c r="Z192" s="22">
        <v>3.7684800897411095E-6</v>
      </c>
      <c r="AA192" s="22">
        <v>9.314503811515804E-6</v>
      </c>
      <c r="AB192" s="22">
        <v>2.3859459409696652E-5</v>
      </c>
      <c r="AC192" s="22">
        <v>5.9262705260840379E-5</v>
      </c>
      <c r="AD192" s="22">
        <v>1.4660076188443929E-4</v>
      </c>
      <c r="AE192" s="22">
        <v>3.516831919175283E-4</v>
      </c>
      <c r="AF192" s="22">
        <v>8.036340083137786E-4</v>
      </c>
      <c r="AG192" s="22">
        <v>1.6476425204455837E-3</v>
      </c>
      <c r="AH192" s="22">
        <v>2.7612082295814734E-3</v>
      </c>
      <c r="AI192" s="22">
        <v>3.355029048605432E-3</v>
      </c>
      <c r="AJ192" s="22">
        <v>2.794188011734121E-3</v>
      </c>
      <c r="AK192" s="22">
        <v>1.6860249997785184E-3</v>
      </c>
      <c r="AL192" s="22">
        <v>8.3079204157289466E-4</v>
      </c>
      <c r="AM192" s="22">
        <v>3.6620698085184018E-4</v>
      </c>
      <c r="AN192" s="22">
        <v>1.5360629533176922E-4</v>
      </c>
      <c r="AO192" s="22">
        <v>6.2415514892563866E-5</v>
      </c>
      <c r="AP192" s="22">
        <v>2.6584891399246465E-5</v>
      </c>
      <c r="AQ192" s="22">
        <v>9.1296871208876963E-6</v>
      </c>
      <c r="AR192" s="22">
        <v>4.9005817023535065E-5</v>
      </c>
      <c r="AS192" s="22">
        <v>-9.9100465085424759E-5</v>
      </c>
      <c r="AT192" s="22">
        <v>9.2070634657247225E-5</v>
      </c>
      <c r="AU192" s="22">
        <v>-8.9717732160590627E-5</v>
      </c>
      <c r="AV192" s="22">
        <v>8.1236208489700987E-5</v>
      </c>
      <c r="AW192" s="22">
        <v>-8.911220390004413E-5</v>
      </c>
      <c r="AX192" s="22">
        <v>6.7625853145578045E-5</v>
      </c>
      <c r="AY192" s="22">
        <v>-1.0939790088006256E-4</v>
      </c>
      <c r="AZ192" s="22">
        <v>3.4519733947480129E-5</v>
      </c>
      <c r="BA192" s="22">
        <v>-1.889118512025554E-4</v>
      </c>
      <c r="BB192" s="22">
        <v>-6.4706354978304035E-5</v>
      </c>
      <c r="BC192" s="22">
        <v>-4.5049495905077886E-4</v>
      </c>
      <c r="BD192" s="22">
        <v>-2.6747069835618615E-4</v>
      </c>
      <c r="BE192" s="22">
        <v>1.7800759455549291E-4</v>
      </c>
      <c r="BF192" s="22">
        <v>-1.1059957738761091E-4</v>
      </c>
      <c r="BG192" s="22">
        <v>-1.5066424271582923E-5</v>
      </c>
      <c r="BH192" s="22">
        <v>-2.6742361140497626E-5</v>
      </c>
      <c r="BI192" s="22">
        <v>-1.8371349065764223E-5</v>
      </c>
      <c r="BJ192" s="22">
        <v>5.3378685768608621E-6</v>
      </c>
      <c r="BK192" s="22">
        <v>-1.9975817777293173E-5</v>
      </c>
      <c r="BL192" s="22">
        <v>7.1394981348164146E-6</v>
      </c>
      <c r="BM192" s="22">
        <v>-7.2743991847296004E-8</v>
      </c>
      <c r="BN192" s="22">
        <v>-1.9896560774427548E-7</v>
      </c>
      <c r="BO192" s="22">
        <v>-2.1102406969989415E-7</v>
      </c>
      <c r="BP192" s="22">
        <v>-1.6147729617502469E-7</v>
      </c>
      <c r="BQ192" s="22">
        <v>1.9143564495288959E-7</v>
      </c>
      <c r="BR192" s="22">
        <v>1.8406208144785212E-6</v>
      </c>
      <c r="BS192" s="22">
        <v>7.1927566387697001E-6</v>
      </c>
      <c r="BT192" s="22">
        <v>2.3453547106138666E-5</v>
      </c>
      <c r="BU192" s="22">
        <v>6.7447234852072014E-5</v>
      </c>
      <c r="BV192" s="22">
        <v>1.7563800840398892E-4</v>
      </c>
      <c r="BW192" s="22">
        <v>3.9416246686843138E-4</v>
      </c>
      <c r="BX192" s="22">
        <v>7.0162041641476478E-4</v>
      </c>
      <c r="BY192" s="22">
        <v>8.784945313257853E-4</v>
      </c>
      <c r="BZ192" s="22">
        <v>7.3458122884640872E-4</v>
      </c>
      <c r="CA192" s="22">
        <v>4.3250179086022357E-4</v>
      </c>
      <c r="CB192" s="22">
        <v>2.0267282731755654E-4</v>
      </c>
      <c r="CC192" s="22">
        <v>8.1700507707335029E-5</v>
      </c>
      <c r="CD192" s="22">
        <v>2.9775547389640168E-5</v>
      </c>
      <c r="CE192" s="22">
        <v>8.7576468542151224E-6</v>
      </c>
      <c r="CF192" s="22">
        <v>7.0408900909684795E-7</v>
      </c>
      <c r="CG192" s="22">
        <v>-6.6243025920834977E-9</v>
      </c>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row>
    <row r="193" spans="1:255">
      <c r="A193" s="185">
        <v>13</v>
      </c>
      <c r="B193" s="22">
        <v>6.6195480797958154E-5</v>
      </c>
      <c r="C193" s="22">
        <v>-1.3492680952805652E-4</v>
      </c>
      <c r="D193" s="22">
        <v>1.5056319489542769E-4</v>
      </c>
      <c r="E193" s="22">
        <v>-1.71030676680467E-4</v>
      </c>
      <c r="F193" s="22">
        <v>2.0508443696329949E-4</v>
      </c>
      <c r="G193" s="22">
        <v>-2.3998256453322859E-4</v>
      </c>
      <c r="H193" s="22">
        <v>3.2616957333423416E-4</v>
      </c>
      <c r="I193" s="22">
        <v>-3.6658779697989986E-4</v>
      </c>
      <c r="J193" s="22">
        <v>6.769499590967194E-4</v>
      </c>
      <c r="K193" s="22">
        <v>-5.8734527411153227E-4</v>
      </c>
      <c r="L193" s="22">
        <v>2.2745805250009364E-3</v>
      </c>
      <c r="M193" s="22">
        <v>-9.1398752925287471E-4</v>
      </c>
      <c r="N193" s="22">
        <v>28.596719447991546</v>
      </c>
      <c r="O193" s="22">
        <v>-57.209742834371333</v>
      </c>
      <c r="P193" s="22">
        <v>28.59703803404474</v>
      </c>
      <c r="Q193" s="22">
        <v>-9.7047051337606873E-4</v>
      </c>
      <c r="R193" s="22">
        <v>2.4165873628272656E-3</v>
      </c>
      <c r="S193" s="22">
        <v>-6.9608548239271631E-4</v>
      </c>
      <c r="T193" s="22">
        <v>8.4035774049152879E-4</v>
      </c>
      <c r="U193" s="22">
        <v>-5.4715981983232017E-4</v>
      </c>
      <c r="V193" s="22">
        <v>3.0179078375921391E-4</v>
      </c>
      <c r="W193" s="22">
        <v>1.0755737877413225E-7</v>
      </c>
      <c r="X193" s="22">
        <v>1.9618778897822849E-7</v>
      </c>
      <c r="Y193" s="22">
        <v>6.5228256775403102E-7</v>
      </c>
      <c r="Z193" s="22">
        <v>1.4553942274926886E-6</v>
      </c>
      <c r="AA193" s="22">
        <v>3.9456999150019329E-6</v>
      </c>
      <c r="AB193" s="22">
        <v>9.713140835282296E-6</v>
      </c>
      <c r="AC193" s="22">
        <v>2.4691464508941143E-5</v>
      </c>
      <c r="AD193" s="22">
        <v>6.1050304682754022E-5</v>
      </c>
      <c r="AE193" s="22">
        <v>1.5023361738739657E-4</v>
      </c>
      <c r="AF193" s="22">
        <v>3.5903610327019797E-4</v>
      </c>
      <c r="AG193" s="22">
        <v>8.1671239542249437E-4</v>
      </c>
      <c r="AH193" s="22">
        <v>1.668376372598602E-3</v>
      </c>
      <c r="AI193" s="22">
        <v>2.7831031309966691E-3</v>
      </c>
      <c r="AJ193" s="22">
        <v>3.3686361517036075E-3</v>
      </c>
      <c r="AK193" s="22">
        <v>2.7906546852110967E-3</v>
      </c>
      <c r="AL193" s="22">
        <v>1.6761813716619307E-3</v>
      </c>
      <c r="AM193" s="22">
        <v>8.1984517178486772E-4</v>
      </c>
      <c r="AN193" s="22">
        <v>3.5960580542235759E-4</v>
      </c>
      <c r="AO193" s="22">
        <v>1.5002336225883138E-4</v>
      </c>
      <c r="AP193" s="22">
        <v>6.3818574835990688E-5</v>
      </c>
      <c r="AQ193" s="22">
        <v>2.2347345347146752E-5</v>
      </c>
      <c r="AR193" s="22">
        <v>-4.5328785378448396E-5</v>
      </c>
      <c r="AS193" s="22">
        <v>9.0503043744409026E-5</v>
      </c>
      <c r="AT193" s="22">
        <v>-8.5094019051839244E-5</v>
      </c>
      <c r="AU193" s="22">
        <v>7.8863565370419135E-5</v>
      </c>
      <c r="AV193" s="22">
        <v>-7.6485663696231705E-5</v>
      </c>
      <c r="AW193" s="22">
        <v>6.8156367102993677E-5</v>
      </c>
      <c r="AX193" s="22">
        <v>-7.4324115544241372E-5</v>
      </c>
      <c r="AY193" s="22">
        <v>5.358052300901803E-5</v>
      </c>
      <c r="AZ193" s="22">
        <v>-8.8242773984808698E-5</v>
      </c>
      <c r="BA193" s="22">
        <v>1.9590156420687682E-5</v>
      </c>
      <c r="BB193" s="22">
        <v>-1.4598201689715947E-4</v>
      </c>
      <c r="BC193" s="22">
        <v>-7.7133843705154875E-5</v>
      </c>
      <c r="BD193" s="22">
        <v>-2.8833486949525125E-4</v>
      </c>
      <c r="BE193" s="22">
        <v>-2.7013501687272448E-4</v>
      </c>
      <c r="BF193" s="22">
        <v>1.36351327998365E-5</v>
      </c>
      <c r="BG193" s="22">
        <v>-9.9689325607631448E-5</v>
      </c>
      <c r="BH193" s="22">
        <v>-5.9060779292064453E-5</v>
      </c>
      <c r="BI193" s="22">
        <v>-1.1811042848896371E-5</v>
      </c>
      <c r="BJ193" s="22">
        <v>-3.9247701967884108E-5</v>
      </c>
      <c r="BK193" s="22">
        <v>1.7134596075132299E-5</v>
      </c>
      <c r="BL193" s="22">
        <v>-1.7208912272540688E-5</v>
      </c>
      <c r="BM193" s="22">
        <v>-3.7684830215964975E-8</v>
      </c>
      <c r="BN193" s="22">
        <v>-8.1922657528100636E-8</v>
      </c>
      <c r="BO193" s="22">
        <v>-1.0233853202597082E-7</v>
      </c>
      <c r="BP193" s="22">
        <v>-1.1487861348557137E-7</v>
      </c>
      <c r="BQ193" s="22">
        <v>-1.4207380529347386E-9</v>
      </c>
      <c r="BR193" s="22">
        <v>5.1137201281941798E-7</v>
      </c>
      <c r="BS193" s="22">
        <v>2.47304633538082E-6</v>
      </c>
      <c r="BT193" s="22">
        <v>8.4998462323221456E-6</v>
      </c>
      <c r="BU193" s="22">
        <v>2.5948665527310992E-5</v>
      </c>
      <c r="BV193" s="22">
        <v>7.2173580482465997E-5</v>
      </c>
      <c r="BW193" s="22">
        <v>1.8291059373205635E-4</v>
      </c>
      <c r="BX193" s="22">
        <v>4.0331003483222585E-4</v>
      </c>
      <c r="BY193" s="22">
        <v>7.0446797609266618E-4</v>
      </c>
      <c r="BZ193" s="22">
        <v>8.6918336670686002E-4</v>
      </c>
      <c r="CA193" s="22">
        <v>7.1191817146800621E-4</v>
      </c>
      <c r="CB193" s="22">
        <v>4.1084816039487263E-4</v>
      </c>
      <c r="CC193" s="22">
        <v>1.8535737077124924E-4</v>
      </c>
      <c r="CD193" s="22">
        <v>7.1140692678420237E-5</v>
      </c>
      <c r="CE193" s="22">
        <v>2.1836917658938332E-5</v>
      </c>
      <c r="CF193" s="22">
        <v>2.0278886103991728E-6</v>
      </c>
      <c r="CG193" s="22">
        <v>1.4981668531660823E-7</v>
      </c>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row>
    <row r="194" spans="1:255">
      <c r="A194" s="185">
        <v>14</v>
      </c>
      <c r="B194" s="22">
        <v>-6.0543200132975872E-5</v>
      </c>
      <c r="C194" s="22">
        <v>1.2350612560797702E-4</v>
      </c>
      <c r="D194" s="22">
        <v>-1.3618963594628553E-4</v>
      </c>
      <c r="E194" s="22">
        <v>1.547191703697302E-4</v>
      </c>
      <c r="F194" s="22">
        <v>-1.7781749296903027E-4</v>
      </c>
      <c r="G194" s="22">
        <v>2.1474650250659298E-4</v>
      </c>
      <c r="H194" s="22">
        <v>-2.5196476112129921E-4</v>
      </c>
      <c r="I194" s="22">
        <v>3.4255759871914767E-4</v>
      </c>
      <c r="J194" s="22">
        <v>-3.8431567516272481E-4</v>
      </c>
      <c r="K194" s="22">
        <v>7.0551459949420631E-4</v>
      </c>
      <c r="L194" s="22">
        <v>-6.1094701516047425E-4</v>
      </c>
      <c r="M194" s="22">
        <v>2.3352589695708856E-3</v>
      </c>
      <c r="N194" s="22">
        <v>-9.409155134955478E-4</v>
      </c>
      <c r="O194" s="22">
        <v>28.59696926733756</v>
      </c>
      <c r="P194" s="22">
        <v>-57.209945991811495</v>
      </c>
      <c r="Q194" s="22">
        <v>28.596978871039116</v>
      </c>
      <c r="R194" s="22">
        <v>-9.9877500990044844E-4</v>
      </c>
      <c r="S194" s="22">
        <v>2.439321691337629E-3</v>
      </c>
      <c r="T194" s="22">
        <v>-7.5001046338055849E-4</v>
      </c>
      <c r="U194" s="22">
        <v>9.469502110319416E-4</v>
      </c>
      <c r="V194" s="22">
        <v>-3.2890027462396303E-4</v>
      </c>
      <c r="W194" s="22">
        <v>1.2895244665061874E-8</v>
      </c>
      <c r="X194" s="22">
        <v>1.4565029553734028E-7</v>
      </c>
      <c r="Y194" s="22">
        <v>1.9226587634118165E-7</v>
      </c>
      <c r="Z194" s="22">
        <v>6.850757119600103E-7</v>
      </c>
      <c r="AA194" s="22">
        <v>1.526101266292367E-6</v>
      </c>
      <c r="AB194" s="22">
        <v>4.1126978170063388E-6</v>
      </c>
      <c r="AC194" s="22">
        <v>1.0052845695014987E-5</v>
      </c>
      <c r="AD194" s="22">
        <v>2.5435854904300187E-5</v>
      </c>
      <c r="AE194" s="22">
        <v>6.2562199626532862E-5</v>
      </c>
      <c r="AF194" s="22">
        <v>1.5337542729715537E-4</v>
      </c>
      <c r="AG194" s="22">
        <v>3.648748137074847E-4</v>
      </c>
      <c r="AH194" s="22">
        <v>8.2699109169082378E-4</v>
      </c>
      <c r="AI194" s="22">
        <v>1.681598851256886E-3</v>
      </c>
      <c r="AJ194" s="22">
        <v>2.7944136480138851E-3</v>
      </c>
      <c r="AK194" s="22">
        <v>3.3644287267456997E-3</v>
      </c>
      <c r="AL194" s="22">
        <v>2.7745309267264971E-3</v>
      </c>
      <c r="AM194" s="22">
        <v>1.6542977887272683E-3</v>
      </c>
      <c r="AN194" s="22">
        <v>8.0538039052602652E-4</v>
      </c>
      <c r="AO194" s="22">
        <v>3.5146863661595571E-4</v>
      </c>
      <c r="AP194" s="22">
        <v>1.536061382167567E-4</v>
      </c>
      <c r="AQ194" s="22">
        <v>5.3716442638143084E-5</v>
      </c>
      <c r="AR194" s="22">
        <v>4.1701978223257469E-5</v>
      </c>
      <c r="AS194" s="22">
        <v>-8.3485701850758817E-5</v>
      </c>
      <c r="AT194" s="22">
        <v>7.7381924165907331E-5</v>
      </c>
      <c r="AU194" s="22">
        <v>-7.2306709970885124E-5</v>
      </c>
      <c r="AV194" s="22">
        <v>6.6224515649347611E-5</v>
      </c>
      <c r="AW194" s="22">
        <v>-6.3405832832526298E-5</v>
      </c>
      <c r="AX194" s="22">
        <v>5.4972897637857092E-5</v>
      </c>
      <c r="AY194" s="22">
        <v>-5.9021261148722875E-5</v>
      </c>
      <c r="AZ194" s="22">
        <v>3.9027326845768201E-5</v>
      </c>
      <c r="BA194" s="22">
        <v>-6.5932189955364513E-5</v>
      </c>
      <c r="BB194" s="22">
        <v>4.1623001349174203E-6</v>
      </c>
      <c r="BC194" s="22">
        <v>-1.011321545001819E-4</v>
      </c>
      <c r="BD194" s="22">
        <v>-8.9325189107944354E-5</v>
      </c>
      <c r="BE194" s="22">
        <v>-1.2448559982868338E-4</v>
      </c>
      <c r="BF194" s="22">
        <v>-2.7096723855207875E-4</v>
      </c>
      <c r="BG194" s="22">
        <v>-1.4418581761111116E-4</v>
      </c>
      <c r="BH194" s="22">
        <v>-8.8634576808726263E-5</v>
      </c>
      <c r="BI194" s="22">
        <v>-9.83415834753085E-5</v>
      </c>
      <c r="BJ194" s="22">
        <v>1.0499258321694631E-6</v>
      </c>
      <c r="BK194" s="22">
        <v>-5.8465120135406177E-5</v>
      </c>
      <c r="BL194" s="22">
        <v>1.1196005821324269E-5</v>
      </c>
      <c r="BM194" s="22">
        <v>-1.1773978890963039E-8</v>
      </c>
      <c r="BN194" s="22">
        <v>-4.3987738980711984E-8</v>
      </c>
      <c r="BO194" s="22">
        <v>-4.8527082317662205E-8</v>
      </c>
      <c r="BP194" s="22">
        <v>-5.2393257530120894E-8</v>
      </c>
      <c r="BQ194" s="22">
        <v>-4.282534203550396E-8</v>
      </c>
      <c r="BR194" s="22">
        <v>1.5874143345859956E-7</v>
      </c>
      <c r="BS194" s="22">
        <v>8.2670138208985473E-7</v>
      </c>
      <c r="BT194" s="22">
        <v>3.1572340751850789E-6</v>
      </c>
      <c r="BU194" s="22">
        <v>9.8687938676269833E-6</v>
      </c>
      <c r="BV194" s="22">
        <v>2.874985569159194E-5</v>
      </c>
      <c r="BW194" s="22">
        <v>7.7229412008457098E-5</v>
      </c>
      <c r="BX194" s="22">
        <v>1.9145275441236531E-4</v>
      </c>
      <c r="BY194" s="22">
        <v>4.1306663987859165E-4</v>
      </c>
      <c r="BZ194" s="22">
        <v>7.1004462462453315E-4</v>
      </c>
      <c r="CA194" s="22">
        <v>8.5797394078058315E-4</v>
      </c>
      <c r="CB194" s="22">
        <v>6.8959487556197185E-4</v>
      </c>
      <c r="CC194" s="22">
        <v>3.8420231711754809E-4</v>
      </c>
      <c r="CD194" s="22">
        <v>1.6595304525203125E-4</v>
      </c>
      <c r="CE194" s="22">
        <v>5.4564128458029534E-5</v>
      </c>
      <c r="CF194" s="22">
        <v>6.7476973298877487E-6</v>
      </c>
      <c r="CG194" s="22">
        <v>1.0040340325832472E-6</v>
      </c>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row>
    <row r="195" spans="1:255">
      <c r="A195" s="185">
        <v>15</v>
      </c>
      <c r="B195" s="22">
        <v>5.6341877374810087E-5</v>
      </c>
      <c r="C195" s="22">
        <v>-1.1459525890495223E-4</v>
      </c>
      <c r="D195" s="22">
        <v>1.2603355267661791E-4</v>
      </c>
      <c r="E195" s="22">
        <v>-1.4120793329356802E-4</v>
      </c>
      <c r="F195" s="22">
        <v>1.6211336647321448E-4</v>
      </c>
      <c r="G195" s="22">
        <v>-1.8741965994568038E-4</v>
      </c>
      <c r="H195" s="22">
        <v>2.2695422478953499E-4</v>
      </c>
      <c r="I195" s="22">
        <v>-2.6636797919370539E-4</v>
      </c>
      <c r="J195" s="22">
        <v>3.611565186974189E-4</v>
      </c>
      <c r="K195" s="22">
        <v>-4.0438551834907427E-4</v>
      </c>
      <c r="L195" s="22">
        <v>7.3520948373023221E-4</v>
      </c>
      <c r="M195" s="22">
        <v>-6.3699905123250301E-4</v>
      </c>
      <c r="N195" s="22">
        <v>2.3888807380940407E-3</v>
      </c>
      <c r="O195" s="22">
        <v>-9.7121578717469835E-4</v>
      </c>
      <c r="P195" s="22">
        <v>28.597067331225858</v>
      </c>
      <c r="Q195" s="22">
        <v>-57.209750493728492</v>
      </c>
      <c r="R195" s="22">
        <v>28.596805633382225</v>
      </c>
      <c r="S195" s="22">
        <v>-1.0505204214743414E-3</v>
      </c>
      <c r="T195" s="22">
        <v>2.5223353828855086E-3</v>
      </c>
      <c r="U195" s="22">
        <v>-8.5511032976035592E-4</v>
      </c>
      <c r="V195" s="22">
        <v>6.4110128447445423E-4</v>
      </c>
      <c r="W195" s="22">
        <v>3.4495872927550045E-8</v>
      </c>
      <c r="X195" s="22">
        <v>-4.6984913555251153E-10</v>
      </c>
      <c r="Y195" s="22">
        <v>1.4953403613423312E-7</v>
      </c>
      <c r="Z195" s="22">
        <v>2.0254926986891839E-7</v>
      </c>
      <c r="AA195" s="22">
        <v>7.1686179657651993E-7</v>
      </c>
      <c r="AB195" s="22">
        <v>1.591761511565468E-6</v>
      </c>
      <c r="AC195" s="22">
        <v>4.2566027186077359E-6</v>
      </c>
      <c r="AD195" s="22">
        <v>1.0356085576174665E-5</v>
      </c>
      <c r="AE195" s="22">
        <v>2.6069210783443194E-5</v>
      </c>
      <c r="AF195" s="22">
        <v>6.3872813930578278E-5</v>
      </c>
      <c r="AG195" s="22">
        <v>1.5588528160967466E-4</v>
      </c>
      <c r="AH195" s="22">
        <v>3.6949103446374068E-4</v>
      </c>
      <c r="AI195" s="22">
        <v>8.3362366634068925E-4</v>
      </c>
      <c r="AJ195" s="22">
        <v>1.6885923494485882E-3</v>
      </c>
      <c r="AK195" s="22">
        <v>2.791314632915843E-3</v>
      </c>
      <c r="AL195" s="22">
        <v>3.3457018945731798E-3</v>
      </c>
      <c r="AM195" s="22">
        <v>2.7394991357635929E-3</v>
      </c>
      <c r="AN195" s="22">
        <v>1.626557080234092E-3</v>
      </c>
      <c r="AO195" s="22">
        <v>7.8878870531028545E-4</v>
      </c>
      <c r="AP195" s="22">
        <v>3.6108555229297804E-4</v>
      </c>
      <c r="AQ195" s="22">
        <v>1.2891593892931451E-4</v>
      </c>
      <c r="AR195" s="22">
        <v>-3.8493071301912107E-5</v>
      </c>
      <c r="AS195" s="22">
        <v>7.6759257439968338E-5</v>
      </c>
      <c r="AT195" s="22">
        <v>-7.1001888330427941E-5</v>
      </c>
      <c r="AU195" s="22">
        <v>6.5115402817908142E-5</v>
      </c>
      <c r="AV195" s="22">
        <v>-5.9958059381389391E-5</v>
      </c>
      <c r="AW195" s="22">
        <v>5.3745867607202093E-5</v>
      </c>
      <c r="AX195" s="22">
        <v>-5.0232324347448262E-5</v>
      </c>
      <c r="AY195" s="22">
        <v>4.1533077421138975E-5</v>
      </c>
      <c r="AZ195" s="22">
        <v>-4.3194186682107429E-5</v>
      </c>
      <c r="BA195" s="22">
        <v>2.3994245741780689E-5</v>
      </c>
      <c r="BB195" s="22">
        <v>-4.2796408033668283E-5</v>
      </c>
      <c r="BC195" s="22">
        <v>-1.1599667297494532E-5</v>
      </c>
      <c r="BD195" s="22">
        <v>-5.5654098027809902E-5</v>
      </c>
      <c r="BE195" s="22">
        <v>-1.0110681921512212E-4</v>
      </c>
      <c r="BF195" s="22">
        <v>3.3489437069431229E-5</v>
      </c>
      <c r="BG195" s="22">
        <v>-2.7010773287045525E-4</v>
      </c>
      <c r="BH195" s="22">
        <v>-2.8332352984080186E-4</v>
      </c>
      <c r="BI195" s="22">
        <v>-7.8833733011397073E-5</v>
      </c>
      <c r="BJ195" s="22">
        <v>-1.295147176140026E-4</v>
      </c>
      <c r="BK195" s="22">
        <v>7.314301915406995E-6</v>
      </c>
      <c r="BL195" s="22">
        <v>-4.2069658607544126E-5</v>
      </c>
      <c r="BM195" s="22">
        <v>-9.3536202346359683E-9</v>
      </c>
      <c r="BN195" s="22">
        <v>-1.1698118577644522E-8</v>
      </c>
      <c r="BO195" s="22">
        <v>-2.031535639382893E-8</v>
      </c>
      <c r="BP195" s="22">
        <v>-3.1826051143150656E-8</v>
      </c>
      <c r="BQ195" s="22">
        <v>-1.4200651395980394E-8</v>
      </c>
      <c r="BR195" s="22">
        <v>2.8837975570403126E-8</v>
      </c>
      <c r="BS195" s="22">
        <v>3.1637506016861303E-7</v>
      </c>
      <c r="BT195" s="22">
        <v>1.1614202762104759E-6</v>
      </c>
      <c r="BU195" s="22">
        <v>3.8640987097068992E-6</v>
      </c>
      <c r="BV195" s="22">
        <v>1.1356785928993651E-5</v>
      </c>
      <c r="BW195" s="22">
        <v>3.1673298305638898E-5</v>
      </c>
      <c r="BX195" s="22">
        <v>8.2806441442898667E-5</v>
      </c>
      <c r="BY195" s="22">
        <v>2.0019073192508417E-4</v>
      </c>
      <c r="BZ195" s="22">
        <v>4.242359416124123E-4</v>
      </c>
      <c r="CA195" s="22">
        <v>7.1361778925041692E-4</v>
      </c>
      <c r="CB195" s="22">
        <v>8.4662078797839561E-4</v>
      </c>
      <c r="CC195" s="22">
        <v>6.5859312688251997E-4</v>
      </c>
      <c r="CD195" s="22">
        <v>3.5324038241378407E-4</v>
      </c>
      <c r="CE195" s="22">
        <v>1.3332050821865209E-4</v>
      </c>
      <c r="CF195" s="22">
        <v>2.1896159539993523E-5</v>
      </c>
      <c r="CG195" s="22">
        <v>4.7478051184409415E-6</v>
      </c>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5"/>
      <c r="IB195" s="5"/>
      <c r="IC195" s="5"/>
      <c r="ID195" s="5"/>
      <c r="IE195" s="5"/>
      <c r="IF195" s="5"/>
      <c r="IG195" s="5"/>
      <c r="IH195" s="5"/>
      <c r="II195" s="5"/>
      <c r="IJ195" s="5"/>
      <c r="IK195" s="5"/>
      <c r="IL195" s="5"/>
      <c r="IM195" s="5"/>
      <c r="IN195" s="5"/>
      <c r="IO195" s="5"/>
      <c r="IP195" s="5"/>
      <c r="IQ195" s="5"/>
      <c r="IR195" s="5"/>
      <c r="IS195" s="5"/>
      <c r="IT195" s="5"/>
      <c r="IU195" s="5"/>
    </row>
    <row r="196" spans="1:255">
      <c r="A196" s="185">
        <v>16</v>
      </c>
      <c r="B196" s="22">
        <v>-5.3153453161777963E-5</v>
      </c>
      <c r="C196" s="22">
        <v>1.0804094643589118E-4</v>
      </c>
      <c r="D196" s="22">
        <v>-1.1825587202330213E-4</v>
      </c>
      <c r="E196" s="22">
        <v>1.3194633039915947E-4</v>
      </c>
      <c r="F196" s="22">
        <v>-1.4924839847011098E-4</v>
      </c>
      <c r="G196" s="22">
        <v>1.7230087300454798E-4</v>
      </c>
      <c r="H196" s="22">
        <v>-1.9973553828260798E-4</v>
      </c>
      <c r="I196" s="22">
        <v>2.4193776276430583E-4</v>
      </c>
      <c r="J196" s="22">
        <v>-2.8376460545744665E-4</v>
      </c>
      <c r="K196" s="22">
        <v>3.8291550090544121E-4</v>
      </c>
      <c r="L196" s="22">
        <v>-4.2824992060698703E-4</v>
      </c>
      <c r="M196" s="22">
        <v>7.6813708735540493E-4</v>
      </c>
      <c r="N196" s="22">
        <v>-6.6855256858053627E-4</v>
      </c>
      <c r="O196" s="22">
        <v>2.4400923676375229E-3</v>
      </c>
      <c r="P196" s="22">
        <v>-1.0112093380419008E-3</v>
      </c>
      <c r="Q196" s="22">
        <v>28.597032817553</v>
      </c>
      <c r="R196" s="22">
        <v>-57.209218870411966</v>
      </c>
      <c r="S196" s="22">
        <v>28.596597840066973</v>
      </c>
      <c r="T196" s="22">
        <v>-1.1504964018019372E-3</v>
      </c>
      <c r="U196" s="22">
        <v>2.8349357421460033E-3</v>
      </c>
      <c r="V196" s="22">
        <v>-5.2254380887427495E-4</v>
      </c>
      <c r="W196" s="22">
        <v>-1.3352917065688057E-8</v>
      </c>
      <c r="X196" s="22">
        <v>5.6742285358166864E-8</v>
      </c>
      <c r="Y196" s="22">
        <v>-4.640793297192996E-9</v>
      </c>
      <c r="Z196" s="22">
        <v>1.5747915992644509E-7</v>
      </c>
      <c r="AA196" s="22">
        <v>2.1266805274258429E-7</v>
      </c>
      <c r="AB196" s="22">
        <v>7.478654862228582E-7</v>
      </c>
      <c r="AC196" s="22">
        <v>1.6478114407713782E-6</v>
      </c>
      <c r="AD196" s="22">
        <v>4.3888256275164929E-6</v>
      </c>
      <c r="AE196" s="22">
        <v>1.0617340482200953E-5</v>
      </c>
      <c r="AF196" s="22">
        <v>2.6633502413543376E-5</v>
      </c>
      <c r="AG196" s="22">
        <v>6.4948855446663446E-5</v>
      </c>
      <c r="AH196" s="22">
        <v>1.5795213049659565E-4</v>
      </c>
      <c r="AI196" s="22">
        <v>3.7265896660237268E-4</v>
      </c>
      <c r="AJ196" s="22">
        <v>8.376120119175189E-4</v>
      </c>
      <c r="AK196" s="22">
        <v>1.6878749634990679E-3</v>
      </c>
      <c r="AL196" s="22">
        <v>2.7782969202727902E-3</v>
      </c>
      <c r="AM196" s="22">
        <v>3.3080186155650506E-3</v>
      </c>
      <c r="AN196" s="22">
        <v>2.7005098560130311E-3</v>
      </c>
      <c r="AO196" s="22">
        <v>1.6011496989980583E-3</v>
      </c>
      <c r="AP196" s="22">
        <v>8.1696241896552239E-4</v>
      </c>
      <c r="AQ196" s="22">
        <v>3.0185735976545315E-4</v>
      </c>
      <c r="AR196" s="22">
        <v>3.5512093386085901E-5</v>
      </c>
      <c r="AS196" s="22">
        <v>-7.0780242575309174E-5</v>
      </c>
      <c r="AT196" s="22">
        <v>6.4941518345594637E-5</v>
      </c>
      <c r="AU196" s="22">
        <v>-5.9200848640518368E-5</v>
      </c>
      <c r="AV196" s="22">
        <v>5.322172146826045E-5</v>
      </c>
      <c r="AW196" s="22">
        <v>-4.7787739871505447E-5</v>
      </c>
      <c r="AX196" s="22">
        <v>4.1287703905017322E-5</v>
      </c>
      <c r="AY196" s="22">
        <v>-3.6902854268259999E-5</v>
      </c>
      <c r="AZ196" s="22">
        <v>2.7835865282497177E-5</v>
      </c>
      <c r="BA196" s="22">
        <v>-2.6980070807906629E-5</v>
      </c>
      <c r="BB196" s="22">
        <v>8.6198345553472633E-6</v>
      </c>
      <c r="BC196" s="22">
        <v>-1.9377188012194854E-5</v>
      </c>
      <c r="BD196" s="22">
        <v>-2.7453455917496792E-5</v>
      </c>
      <c r="BE196" s="22">
        <v>-1.1557341918373897E-5</v>
      </c>
      <c r="BF196" s="22">
        <v>-1.123272182383681E-4</v>
      </c>
      <c r="BG196" s="22">
        <v>1.7297496790652229E-4</v>
      </c>
      <c r="BH196" s="22">
        <v>-2.6835307259191423E-4</v>
      </c>
      <c r="BI196" s="22">
        <v>-3.8390227334620877E-4</v>
      </c>
      <c r="BJ196" s="22">
        <v>-7.4531217497941392E-5</v>
      </c>
      <c r="BK196" s="22">
        <v>-1.5440046397469976E-4</v>
      </c>
      <c r="BL196" s="22">
        <v>-3.7088586401657818E-6</v>
      </c>
      <c r="BM196" s="22">
        <v>-1.1686543104070247E-10</v>
      </c>
      <c r="BN196" s="22">
        <v>-1.1214279488960216E-8</v>
      </c>
      <c r="BO196" s="22">
        <v>-1.0237075390515522E-8</v>
      </c>
      <c r="BP196" s="22">
        <v>-7.0421154690501083E-9</v>
      </c>
      <c r="BQ196" s="22">
        <v>-1.9064022660750422E-8</v>
      </c>
      <c r="BR196" s="22">
        <v>2.333049040684909E-8</v>
      </c>
      <c r="BS196" s="22">
        <v>9.8292247147101327E-8</v>
      </c>
      <c r="BT196" s="22">
        <v>4.7996756638318155E-7</v>
      </c>
      <c r="BU196" s="22">
        <v>1.4992400132618278E-6</v>
      </c>
      <c r="BV196" s="22">
        <v>4.6076941348502365E-6</v>
      </c>
      <c r="BW196" s="22">
        <v>1.2864128091473723E-5</v>
      </c>
      <c r="BX196" s="22">
        <v>3.4748824585323125E-5</v>
      </c>
      <c r="BY196" s="22">
        <v>8.8307412889228863E-5</v>
      </c>
      <c r="BZ196" s="22">
        <v>2.0927480736530896E-4</v>
      </c>
      <c r="CA196" s="22">
        <v>4.3349040000382425E-4</v>
      </c>
      <c r="CB196" s="22">
        <v>7.1597073280835091E-4</v>
      </c>
      <c r="CC196" s="22">
        <v>8.2368804806863083E-4</v>
      </c>
      <c r="CD196" s="22">
        <v>6.2008567770253551E-4</v>
      </c>
      <c r="CE196" s="22">
        <v>2.9627305920177028E-4</v>
      </c>
      <c r="CF196" s="22">
        <v>6.6269590742594922E-5</v>
      </c>
      <c r="CG196" s="22">
        <v>1.7756856489064768E-5</v>
      </c>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5"/>
      <c r="IB196" s="5"/>
      <c r="IC196" s="5"/>
      <c r="ID196" s="5"/>
      <c r="IE196" s="5"/>
      <c r="IF196" s="5"/>
      <c r="IG196" s="5"/>
      <c r="IH196" s="5"/>
      <c r="II196" s="5"/>
      <c r="IJ196" s="5"/>
      <c r="IK196" s="5"/>
      <c r="IL196" s="5"/>
      <c r="IM196" s="5"/>
      <c r="IN196" s="5"/>
      <c r="IO196" s="5"/>
      <c r="IP196" s="5"/>
      <c r="IQ196" s="5"/>
      <c r="IR196" s="5"/>
      <c r="IS196" s="5"/>
      <c r="IT196" s="5"/>
      <c r="IU196" s="5"/>
    </row>
    <row r="197" spans="1:255">
      <c r="A197" s="185">
        <v>17</v>
      </c>
      <c r="B197" s="22">
        <v>5.0852179049729362E-5</v>
      </c>
      <c r="C197" s="22">
        <v>-1.0324496747097927E-4</v>
      </c>
      <c r="D197" s="22">
        <v>1.1275149996798852E-4</v>
      </c>
      <c r="E197" s="22">
        <v>-1.250879677295948E-4</v>
      </c>
      <c r="F197" s="22">
        <v>1.4084273059562091E-4</v>
      </c>
      <c r="G197" s="22">
        <v>-1.6020087621837264E-4</v>
      </c>
      <c r="H197" s="22">
        <v>1.8550775843000392E-4</v>
      </c>
      <c r="I197" s="22">
        <v>-2.1536848702396823E-4</v>
      </c>
      <c r="J197" s="22">
        <v>2.6072250910886652E-4</v>
      </c>
      <c r="K197" s="22">
        <v>-3.0568266716172316E-4</v>
      </c>
      <c r="L197" s="22">
        <v>4.10122024453986E-4</v>
      </c>
      <c r="M197" s="22">
        <v>-4.5905707499040827E-4</v>
      </c>
      <c r="N197" s="22">
        <v>8.0932599894945783E-4</v>
      </c>
      <c r="O197" s="22">
        <v>-7.1197629783112241E-4</v>
      </c>
      <c r="P197" s="22">
        <v>2.5017165081275688E-3</v>
      </c>
      <c r="Q197" s="22">
        <v>-1.0736823224207046E-3</v>
      </c>
      <c r="R197" s="22">
        <v>28.596924354765854</v>
      </c>
      <c r="S197" s="22">
        <v>-57.208480379864326</v>
      </c>
      <c r="T197" s="22">
        <v>28.596588472054126</v>
      </c>
      <c r="U197" s="22">
        <v>-1.3321241877336184E-3</v>
      </c>
      <c r="V197" s="22">
        <v>2.1816436736143371E-3</v>
      </c>
      <c r="W197" s="22">
        <v>2.0845881561674723E-8</v>
      </c>
      <c r="X197" s="22">
        <v>-3.0996375221382912E-8</v>
      </c>
      <c r="Y197" s="22">
        <v>6.1205220968446215E-8</v>
      </c>
      <c r="Z197" s="22">
        <v>-5.3373344380850249E-9</v>
      </c>
      <c r="AA197" s="22">
        <v>1.6562367359433573E-7</v>
      </c>
      <c r="AB197" s="22">
        <v>2.2223625454972195E-7</v>
      </c>
      <c r="AC197" s="22">
        <v>7.7796810003920335E-7</v>
      </c>
      <c r="AD197" s="22">
        <v>1.7025637368589416E-6</v>
      </c>
      <c r="AE197" s="22">
        <v>4.5177439188235213E-6</v>
      </c>
      <c r="AF197" s="22">
        <v>1.0878748070676781E-5</v>
      </c>
      <c r="AG197" s="22">
        <v>2.7178652479903704E-5</v>
      </c>
      <c r="AH197" s="22">
        <v>6.6022385415694191E-5</v>
      </c>
      <c r="AI197" s="22">
        <v>1.598567857549944E-4</v>
      </c>
      <c r="AJ197" s="22">
        <v>3.7572919523470242E-4</v>
      </c>
      <c r="AK197" s="22">
        <v>8.4035940270533408E-4</v>
      </c>
      <c r="AL197" s="22">
        <v>1.6869978446388612E-3</v>
      </c>
      <c r="AM197" s="22">
        <v>2.7617459486789218E-3</v>
      </c>
      <c r="AN197" s="22">
        <v>3.2872436227478017E-3</v>
      </c>
      <c r="AO197" s="22">
        <v>2.6950679719951512E-3</v>
      </c>
      <c r="AP197" s="22">
        <v>1.6906307269853979E-3</v>
      </c>
      <c r="AQ197" s="22">
        <v>6.7557032755225714E-4</v>
      </c>
      <c r="AR197" s="22">
        <v>-3.288764685917841E-5</v>
      </c>
      <c r="AS197" s="22">
        <v>6.5435535963529159E-5</v>
      </c>
      <c r="AT197" s="22">
        <v>-5.9689594685190161E-5</v>
      </c>
      <c r="AU197" s="22">
        <v>5.3763618274590501E-5</v>
      </c>
      <c r="AV197" s="22">
        <v>-4.7841301348130706E-5</v>
      </c>
      <c r="AW197" s="22">
        <v>4.1645287015203168E-5</v>
      </c>
      <c r="AX197" s="22">
        <v>-3.5820545864590656E-5</v>
      </c>
      <c r="AY197" s="22">
        <v>2.8914377142159101E-5</v>
      </c>
      <c r="AZ197" s="22">
        <v>-2.3562156304102845E-5</v>
      </c>
      <c r="BA197" s="22">
        <v>1.4058661731193748E-5</v>
      </c>
      <c r="BB197" s="22">
        <v>-1.0734517568538106E-5</v>
      </c>
      <c r="BC197" s="22">
        <v>-6.8074016330608844E-6</v>
      </c>
      <c r="BD197" s="22">
        <v>3.3912428634253765E-6</v>
      </c>
      <c r="BE197" s="22">
        <v>-4.3067248165128224E-5</v>
      </c>
      <c r="BF197" s="22">
        <v>2.7739934850577473E-5</v>
      </c>
      <c r="BG197" s="22">
        <v>-1.2308103016601707E-4</v>
      </c>
      <c r="BH197" s="22">
        <v>2.7189386759310239E-4</v>
      </c>
      <c r="BI197" s="22">
        <v>-2.6855899352909809E-4</v>
      </c>
      <c r="BJ197" s="22">
        <v>-4.204985673883886E-4</v>
      </c>
      <c r="BK197" s="22">
        <v>-8.9435875167679022E-5</v>
      </c>
      <c r="BL197" s="22">
        <v>-1.0082528454101447E-4</v>
      </c>
      <c r="BM197" s="22">
        <v>-3.33702170416228E-9</v>
      </c>
      <c r="BN197" s="22">
        <v>5.9505516395053795E-10</v>
      </c>
      <c r="BO197" s="22">
        <v>-2.1131856127397904E-9</v>
      </c>
      <c r="BP197" s="22">
        <v>-1.0318028505501301E-8</v>
      </c>
      <c r="BQ197" s="22">
        <v>3.2224424178972791E-9</v>
      </c>
      <c r="BR197" s="22">
        <v>-7.0531680226505752E-9</v>
      </c>
      <c r="BS197" s="22">
        <v>5.9007091899072461E-8</v>
      </c>
      <c r="BT197" s="22">
        <v>1.6755138702349758E-7</v>
      </c>
      <c r="BU197" s="22">
        <v>6.4054083804311235E-7</v>
      </c>
      <c r="BV197" s="22">
        <v>1.8410290153281975E-6</v>
      </c>
      <c r="BW197" s="22">
        <v>5.3375887664974807E-6</v>
      </c>
      <c r="BX197" s="22">
        <v>1.4385063294825355E-5</v>
      </c>
      <c r="BY197" s="22">
        <v>3.7688296151136108E-5</v>
      </c>
      <c r="BZ197" s="22">
        <v>9.3741569690236604E-5</v>
      </c>
      <c r="CA197" s="22">
        <v>2.1697950505807567E-4</v>
      </c>
      <c r="CB197" s="22">
        <v>4.4131185061854679E-4</v>
      </c>
      <c r="CC197" s="22">
        <v>7.0813038351301362E-4</v>
      </c>
      <c r="CD197" s="22">
        <v>7.9255062018628367E-4</v>
      </c>
      <c r="CE197" s="22">
        <v>5.416777782556849E-4</v>
      </c>
      <c r="CF197" s="22">
        <v>1.7351885420212315E-4</v>
      </c>
      <c r="CG197" s="22">
        <v>5.6024735019803761E-5</v>
      </c>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row>
    <row r="198" spans="1:255">
      <c r="A198" s="185">
        <v>18</v>
      </c>
      <c r="B198" s="22">
        <v>-4.9282657431936256E-5</v>
      </c>
      <c r="C198" s="22">
        <v>1.0000889048611015E-4</v>
      </c>
      <c r="D198" s="22">
        <v>-1.0899429142341222E-4</v>
      </c>
      <c r="E198" s="22">
        <v>1.2058905556084662E-4</v>
      </c>
      <c r="F198" s="22">
        <v>-1.3500361746273811E-4</v>
      </c>
      <c r="G198" s="22">
        <v>1.5292465968200038E-4</v>
      </c>
      <c r="H198" s="22">
        <v>-1.7464156311774404E-4</v>
      </c>
      <c r="I198" s="22">
        <v>2.0277409834350651E-4</v>
      </c>
      <c r="J198" s="22">
        <v>-2.3587771727575399E-4</v>
      </c>
      <c r="K198" s="22">
        <v>2.8566703524557434E-4</v>
      </c>
      <c r="L198" s="22">
        <v>-3.3534099350954899E-4</v>
      </c>
      <c r="M198" s="22">
        <v>4.4796350595934832E-4</v>
      </c>
      <c r="N198" s="22">
        <v>-5.032845335305264E-4</v>
      </c>
      <c r="O198" s="22">
        <v>8.7172607237498781E-4</v>
      </c>
      <c r="P198" s="22">
        <v>-7.8010548588892308E-4</v>
      </c>
      <c r="Q198" s="22">
        <v>2.6144788790251209E-3</v>
      </c>
      <c r="R198" s="22">
        <v>-1.1819547096754074E-3</v>
      </c>
      <c r="S198" s="22">
        <v>28.596945205557311</v>
      </c>
      <c r="T198" s="22">
        <v>-57.207754395290756</v>
      </c>
      <c r="U198" s="22">
        <v>28.597854363256527</v>
      </c>
      <c r="V198" s="22">
        <v>-8.0387447780691642E-4</v>
      </c>
      <c r="W198" s="22">
        <v>-1.6878028209022998E-8</v>
      </c>
      <c r="X198" s="22">
        <v>3.9892418873975164E-8</v>
      </c>
      <c r="Y198" s="22">
        <v>-3.5521480980280592E-8</v>
      </c>
      <c r="Z198" s="22">
        <v>6.5884044813787629E-8</v>
      </c>
      <c r="AA198" s="22">
        <v>-5.2549781944652057E-9</v>
      </c>
      <c r="AB198" s="22">
        <v>1.7661108202640194E-7</v>
      </c>
      <c r="AC198" s="22">
        <v>2.3502289084461692E-7</v>
      </c>
      <c r="AD198" s="22">
        <v>8.2138836922762161E-7</v>
      </c>
      <c r="AE198" s="22">
        <v>1.784054192070041E-6</v>
      </c>
      <c r="AF198" s="22">
        <v>4.7239053158156695E-6</v>
      </c>
      <c r="AG198" s="22">
        <v>1.131294960256528E-5</v>
      </c>
      <c r="AH198" s="22">
        <v>2.81783526173278E-5</v>
      </c>
      <c r="AI198" s="22">
        <v>6.8124639886735396E-5</v>
      </c>
      <c r="AJ198" s="22">
        <v>1.6439813255461708E-4</v>
      </c>
      <c r="AK198" s="22">
        <v>3.846277413145871E-4</v>
      </c>
      <c r="AL198" s="22">
        <v>8.5801787680665634E-4</v>
      </c>
      <c r="AM198" s="22">
        <v>1.7173577177456371E-3</v>
      </c>
      <c r="AN198" s="22">
        <v>2.8265774422630316E-3</v>
      </c>
      <c r="AO198" s="22">
        <v>3.4144252790233843E-3</v>
      </c>
      <c r="AP198" s="22">
        <v>2.9766523641227157E-3</v>
      </c>
      <c r="AQ198" s="22">
        <v>1.3629576057256748E-3</v>
      </c>
      <c r="AR198" s="22">
        <v>3.0733291900749908E-5</v>
      </c>
      <c r="AS198" s="22">
        <v>-6.1096537729892188E-5</v>
      </c>
      <c r="AT198" s="22">
        <v>5.535637190742508E-5</v>
      </c>
      <c r="AU198" s="22">
        <v>-4.9426479262762185E-5</v>
      </c>
      <c r="AV198" s="22">
        <v>4.3289415431704843E-5</v>
      </c>
      <c r="AW198" s="22">
        <v>-3.712379047984543E-5</v>
      </c>
      <c r="AX198" s="22">
        <v>3.0641369497591168E-5</v>
      </c>
      <c r="AY198" s="22">
        <v>-2.4351104274314485E-5</v>
      </c>
      <c r="AZ198" s="22">
        <v>1.6954252055180266E-5</v>
      </c>
      <c r="BA198" s="22">
        <v>-1.0633340280265375E-5</v>
      </c>
      <c r="BB198" s="22">
        <v>6.1680578686078166E-7</v>
      </c>
      <c r="BC198" s="22">
        <v>4.8600944943236877E-6</v>
      </c>
      <c r="BD198" s="22">
        <v>-2.1832369006230706E-5</v>
      </c>
      <c r="BE198" s="22">
        <v>2.3966901337701816E-5</v>
      </c>
      <c r="BF198" s="22">
        <v>-5.8193452353781667E-5</v>
      </c>
      <c r="BG198" s="22">
        <v>5.6664918841713786E-5</v>
      </c>
      <c r="BH198" s="22">
        <v>-1.3479407266052314E-4</v>
      </c>
      <c r="BI198" s="22">
        <v>2.9604933440610849E-4</v>
      </c>
      <c r="BJ198" s="22">
        <v>-2.8144144172028828E-4</v>
      </c>
      <c r="BK198" s="22">
        <v>-3.8621136543289501E-4</v>
      </c>
      <c r="BL198" s="22">
        <v>-8.3611119544560445E-5</v>
      </c>
      <c r="BM198" s="22">
        <v>1.3873259533792735E-9</v>
      </c>
      <c r="BN198" s="22">
        <v>-4.083529322100136E-9</v>
      </c>
      <c r="BO198" s="22">
        <v>-3.8385859862057153E-9</v>
      </c>
      <c r="BP198" s="22">
        <v>3.4562779358045022E-9</v>
      </c>
      <c r="BQ198" s="22">
        <v>-1.0701443770935186E-8</v>
      </c>
      <c r="BR198" s="22">
        <v>1.2784644991313321E-8</v>
      </c>
      <c r="BS198" s="22">
        <v>3.5750148744354124E-9</v>
      </c>
      <c r="BT198" s="22">
        <v>9.4088461613999923E-8</v>
      </c>
      <c r="BU198" s="22">
        <v>2.340398308356423E-7</v>
      </c>
      <c r="BV198" s="22">
        <v>8.035499267416366E-7</v>
      </c>
      <c r="BW198" s="22">
        <v>2.1817375142628484E-6</v>
      </c>
      <c r="BX198" s="22">
        <v>6.0994840809509915E-6</v>
      </c>
      <c r="BY198" s="22">
        <v>1.5931676400799175E-5</v>
      </c>
      <c r="BZ198" s="22">
        <v>4.0852700973163495E-5</v>
      </c>
      <c r="CA198" s="22">
        <v>9.9245979307694117E-5</v>
      </c>
      <c r="CB198" s="22">
        <v>2.2579296158266361E-4</v>
      </c>
      <c r="CC198" s="22">
        <v>4.4741378899643136E-4</v>
      </c>
      <c r="CD198" s="22">
        <v>7.034768773800785E-4</v>
      </c>
      <c r="CE198" s="22">
        <v>7.2899445878711979E-4</v>
      </c>
      <c r="CF198" s="22">
        <v>3.6248580708744956E-4</v>
      </c>
      <c r="CG198" s="22">
        <v>1.4368033791831991E-4</v>
      </c>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5"/>
      <c r="IB198" s="5"/>
      <c r="IC198" s="5"/>
      <c r="ID198" s="5"/>
      <c r="IE198" s="5"/>
      <c r="IF198" s="5"/>
      <c r="IG198" s="5"/>
      <c r="IH198" s="5"/>
      <c r="II198" s="5"/>
      <c r="IJ198" s="5"/>
      <c r="IK198" s="5"/>
      <c r="IL198" s="5"/>
      <c r="IM198" s="5"/>
      <c r="IN198" s="5"/>
      <c r="IO198" s="5"/>
      <c r="IP198" s="5"/>
      <c r="IQ198" s="5"/>
      <c r="IR198" s="5"/>
      <c r="IS198" s="5"/>
      <c r="IT198" s="5"/>
      <c r="IU198" s="5"/>
    </row>
    <row r="199" spans="1:255">
      <c r="A199" s="185">
        <v>19</v>
      </c>
      <c r="B199" s="22">
        <v>4.8373763903708457E-5</v>
      </c>
      <c r="C199" s="22">
        <v>-9.8125185294327231E-5</v>
      </c>
      <c r="D199" s="22">
        <v>1.0683643648869049E-4</v>
      </c>
      <c r="E199" s="22">
        <v>-1.1796013008801598E-4</v>
      </c>
      <c r="F199" s="22">
        <v>1.317625075454094E-4</v>
      </c>
      <c r="G199" s="22">
        <v>-1.4853841632360418E-4</v>
      </c>
      <c r="H199" s="22">
        <v>1.6918926829045629E-4</v>
      </c>
      <c r="I199" s="22">
        <v>-1.9412109874986826E-4</v>
      </c>
      <c r="J199" s="22">
        <v>2.264699643087637E-4</v>
      </c>
      <c r="K199" s="22">
        <v>-2.6451549016054437E-4</v>
      </c>
      <c r="L199" s="22">
        <v>3.2201877868195906E-4</v>
      </c>
      <c r="M199" s="22">
        <v>-3.7930800764581505E-4</v>
      </c>
      <c r="N199" s="22">
        <v>5.0954687373270884E-4</v>
      </c>
      <c r="O199" s="22">
        <v>-5.7395787621266551E-4</v>
      </c>
      <c r="P199" s="22">
        <v>9.9599920168201876E-4</v>
      </c>
      <c r="Q199" s="22">
        <v>-8.9630537872794258E-4</v>
      </c>
      <c r="R199" s="22">
        <v>2.9451215958235747E-3</v>
      </c>
      <c r="S199" s="22">
        <v>-1.3661887932338399E-3</v>
      </c>
      <c r="T199" s="22">
        <v>28.598151030327337</v>
      </c>
      <c r="U199" s="22">
        <v>-57.207312525630215</v>
      </c>
      <c r="V199" s="22">
        <v>28.595559019768082</v>
      </c>
      <c r="W199" s="22">
        <v>1.8062073284391362E-8</v>
      </c>
      <c r="X199" s="22">
        <v>-3.4888378954438183E-8</v>
      </c>
      <c r="Y199" s="22">
        <v>4.530851259023631E-8</v>
      </c>
      <c r="Z199" s="22">
        <v>-3.7896261829710585E-8</v>
      </c>
      <c r="AA199" s="22">
        <v>7.2960466577875347E-8</v>
      </c>
      <c r="AB199" s="22">
        <v>-6.3239272956976825E-10</v>
      </c>
      <c r="AC199" s="22">
        <v>2.0221457260618421E-7</v>
      </c>
      <c r="AD199" s="22">
        <v>2.8058577979706879E-7</v>
      </c>
      <c r="AE199" s="22">
        <v>9.5147148869807546E-7</v>
      </c>
      <c r="AF199" s="22">
        <v>2.0751937721017032E-6</v>
      </c>
      <c r="AG199" s="22">
        <v>5.4521671771773136E-6</v>
      </c>
      <c r="AH199" s="22">
        <v>1.3026461004582594E-5</v>
      </c>
      <c r="AI199" s="22">
        <v>3.2291273151218935E-5</v>
      </c>
      <c r="AJ199" s="22">
        <v>7.7825815685815476E-5</v>
      </c>
      <c r="AK199" s="22">
        <v>1.8706884445706456E-4</v>
      </c>
      <c r="AL199" s="22">
        <v>4.3710425085095118E-4</v>
      </c>
      <c r="AM199" s="22">
        <v>9.7514838287678161E-4</v>
      </c>
      <c r="AN199" s="22">
        <v>1.973241435755967E-3</v>
      </c>
      <c r="AO199" s="22">
        <v>3.312597941107586E-3</v>
      </c>
      <c r="AP199" s="22">
        <v>4.1454472975079376E-3</v>
      </c>
      <c r="AQ199" s="22">
        <v>2.255666386816305E-3</v>
      </c>
      <c r="AR199" s="22">
        <v>-2.9292470284230931E-5</v>
      </c>
      <c r="AS199" s="22">
        <v>5.8183996087695808E-5</v>
      </c>
      <c r="AT199" s="22">
        <v>-5.246960122893521E-5</v>
      </c>
      <c r="AU199" s="22">
        <v>4.6490213697921179E-5</v>
      </c>
      <c r="AV199" s="22">
        <v>-4.0327688921019321E-5</v>
      </c>
      <c r="AW199" s="22">
        <v>3.3969102632714996E-5</v>
      </c>
      <c r="AX199" s="22">
        <v>-2.7547115454085744E-5</v>
      </c>
      <c r="AY199" s="22">
        <v>2.0720353560703502E-5</v>
      </c>
      <c r="AZ199" s="22">
        <v>-1.3954069196007643E-5</v>
      </c>
      <c r="BA199" s="22">
        <v>5.9751961995140807E-6</v>
      </c>
      <c r="BB199" s="22">
        <v>1.1757374633582406E-6</v>
      </c>
      <c r="BC199" s="22">
        <v>-1.1935898761915257E-5</v>
      </c>
      <c r="BD199" s="22">
        <v>1.8825539362088937E-5</v>
      </c>
      <c r="BE199" s="22">
        <v>-3.6168270778585972E-5</v>
      </c>
      <c r="BF199" s="22">
        <v>4.0397336395490815E-5</v>
      </c>
      <c r="BG199" s="22">
        <v>-7.3753693933348538E-5</v>
      </c>
      <c r="BH199" s="22">
        <v>6.830672920128912E-5</v>
      </c>
      <c r="BI199" s="22">
        <v>-1.5466454436402155E-4</v>
      </c>
      <c r="BJ199" s="22">
        <v>2.0991962976065832E-4</v>
      </c>
      <c r="BK199" s="22">
        <v>-3.455408984607899E-4</v>
      </c>
      <c r="BL199" s="22">
        <v>-1.5686159230954714E-4</v>
      </c>
      <c r="BM199" s="22">
        <v>-1.8462600462776682E-9</v>
      </c>
      <c r="BN199" s="22">
        <v>1.764163906960027E-9</v>
      </c>
      <c r="BO199" s="22">
        <v>1.8237343935339228E-9</v>
      </c>
      <c r="BP199" s="22">
        <v>-7.0970796778424473E-9</v>
      </c>
      <c r="BQ199" s="22">
        <v>7.5618455521060363E-9</v>
      </c>
      <c r="BR199" s="22">
        <v>-1.1341542566590636E-8</v>
      </c>
      <c r="BS199" s="22">
        <v>2.1972188545543316E-8</v>
      </c>
      <c r="BT199" s="22">
        <v>1.553813311157291E-8</v>
      </c>
      <c r="BU199" s="22">
        <v>1.3569677726363618E-7</v>
      </c>
      <c r="BV199" s="22">
        <v>3.2433787603602032E-7</v>
      </c>
      <c r="BW199" s="22">
        <v>1.0366640378320975E-6</v>
      </c>
      <c r="BX199" s="22">
        <v>2.7295810811511178E-6</v>
      </c>
      <c r="BY199" s="22">
        <v>7.3982099067337608E-6</v>
      </c>
      <c r="BZ199" s="22">
        <v>1.8937427235792935E-5</v>
      </c>
      <c r="CA199" s="22">
        <v>4.7486528876356005E-5</v>
      </c>
      <c r="CB199" s="22">
        <v>1.1359678570620018E-4</v>
      </c>
      <c r="CC199" s="22">
        <v>2.5271231694231515E-4</v>
      </c>
      <c r="CD199" s="22">
        <v>4.9417560441711251E-4</v>
      </c>
      <c r="CE199" s="22">
        <v>7.2762907476790501E-4</v>
      </c>
      <c r="CF199" s="22">
        <v>5.577576917081546E-4</v>
      </c>
      <c r="CG199" s="22">
        <v>2.7470618543776041E-4</v>
      </c>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5"/>
      <c r="IB199" s="5"/>
      <c r="IC199" s="5"/>
      <c r="ID199" s="5"/>
      <c r="IE199" s="5"/>
      <c r="IF199" s="5"/>
      <c r="IG199" s="5"/>
      <c r="IH199" s="5"/>
      <c r="II199" s="5"/>
      <c r="IJ199" s="5"/>
      <c r="IK199" s="5"/>
      <c r="IL199" s="5"/>
      <c r="IM199" s="5"/>
      <c r="IN199" s="5"/>
      <c r="IO199" s="5"/>
      <c r="IP199" s="5"/>
      <c r="IQ199" s="5"/>
      <c r="IR199" s="5"/>
      <c r="IS199" s="5"/>
      <c r="IT199" s="5"/>
      <c r="IU199" s="5"/>
    </row>
    <row r="200" spans="1:255">
      <c r="A200" s="185">
        <v>20</v>
      </c>
      <c r="B200" s="22">
        <v>-4.8074824930949397E-5</v>
      </c>
      <c r="C200" s="22">
        <v>9.7510220811301352E-5</v>
      </c>
      <c r="D200" s="22">
        <v>-1.0612437912985658E-4</v>
      </c>
      <c r="E200" s="22">
        <v>1.1711598566994438E-4</v>
      </c>
      <c r="F200" s="22">
        <v>-1.306697977985623E-4</v>
      </c>
      <c r="G200" s="22">
        <v>1.4721216751804349E-4</v>
      </c>
      <c r="H200" s="22">
        <v>-1.671821729943567E-4</v>
      </c>
      <c r="I200" s="22">
        <v>1.9197428581483244E-4</v>
      </c>
      <c r="J200" s="22">
        <v>-2.2188032104255971E-4</v>
      </c>
      <c r="K200" s="22">
        <v>2.6184260484036803E-4</v>
      </c>
      <c r="L200" s="22">
        <v>-3.0789118215809061E-4</v>
      </c>
      <c r="M200" s="22">
        <v>3.8294498989353978E-4</v>
      </c>
      <c r="N200" s="22">
        <v>-4.50783666024954E-4</v>
      </c>
      <c r="O200" s="22">
        <v>6.3585135663434802E-4</v>
      </c>
      <c r="P200" s="22">
        <v>-6.9483774270758219E-4</v>
      </c>
      <c r="Q200" s="22">
        <v>1.349715964200836E-3</v>
      </c>
      <c r="R200" s="22">
        <v>-1.0903635994420834E-3</v>
      </c>
      <c r="S200" s="22">
        <v>4.4939816709533894E-3</v>
      </c>
      <c r="T200" s="22">
        <v>-1.6327670074797651E-3</v>
      </c>
      <c r="U200" s="22">
        <v>57.191324629881564</v>
      </c>
      <c r="V200" s="22">
        <v>-57.20623244666843</v>
      </c>
      <c r="W200" s="22">
        <v>-1.714943269983873E-8</v>
      </c>
      <c r="X200" s="22">
        <v>3.7037999702036206E-8</v>
      </c>
      <c r="Y200" s="22">
        <v>-3.9308986141887416E-8</v>
      </c>
      <c r="Z200" s="22">
        <v>5.2261481585433437E-8</v>
      </c>
      <c r="AA200" s="22">
        <v>-3.5208595875441686E-8</v>
      </c>
      <c r="AB200" s="22">
        <v>9.4888726952142333E-8</v>
      </c>
      <c r="AC200" s="22">
        <v>3.6708913588036408E-8</v>
      </c>
      <c r="AD200" s="22">
        <v>3.1544147029925982E-7</v>
      </c>
      <c r="AE200" s="22">
        <v>5.3629907193417101E-7</v>
      </c>
      <c r="AF200" s="22">
        <v>1.6126411372682857E-6</v>
      </c>
      <c r="AG200" s="22">
        <v>3.6613306280940979E-6</v>
      </c>
      <c r="AH200" s="22">
        <v>9.3816237045414172E-6</v>
      </c>
      <c r="AI200" s="22">
        <v>2.2521589382995771E-5</v>
      </c>
      <c r="AJ200" s="22">
        <v>5.5347177259475853E-5</v>
      </c>
      <c r="AK200" s="22">
        <v>1.3285965455609469E-4</v>
      </c>
      <c r="AL200" s="22">
        <v>3.1693831909643819E-4</v>
      </c>
      <c r="AM200" s="22">
        <v>7.3175195949406362E-4</v>
      </c>
      <c r="AN200" s="22">
        <v>1.6013853867823476E-3</v>
      </c>
      <c r="AO200" s="22">
        <v>3.0804703274950529E-3</v>
      </c>
      <c r="AP200" s="22">
        <v>4.5810921862926325E-3</v>
      </c>
      <c r="AQ200" s="22">
        <v>2.7193214272384406E-3</v>
      </c>
      <c r="AR200" s="22">
        <v>2.8781118696415599E-5</v>
      </c>
      <c r="AS200" s="22">
        <v>-5.7156159865925517E-5</v>
      </c>
      <c r="AT200" s="22">
        <v>5.1441544418765844E-5</v>
      </c>
      <c r="AU200" s="22">
        <v>-4.5463455232397251E-5</v>
      </c>
      <c r="AV200" s="22">
        <v>3.9254593338849875E-5</v>
      </c>
      <c r="AW200" s="22">
        <v>-3.2912890079400029E-5</v>
      </c>
      <c r="AX200" s="22">
        <v>2.6343237428276429E-5</v>
      </c>
      <c r="AY200" s="22">
        <v>-1.9686156936919695E-5</v>
      </c>
      <c r="AZ200" s="22">
        <v>1.24346318016032E-5</v>
      </c>
      <c r="BA200" s="22">
        <v>-5.2830745771339624E-6</v>
      </c>
      <c r="BB200" s="22">
        <v>-3.5445672825414392E-6</v>
      </c>
      <c r="BC200" s="22">
        <v>1.1136227979038169E-5</v>
      </c>
      <c r="BD200" s="22">
        <v>-2.3536750747302293E-5</v>
      </c>
      <c r="BE200" s="22">
        <v>3.0426015439694102E-5</v>
      </c>
      <c r="BF200" s="22">
        <v>-5.111768361684549E-5</v>
      </c>
      <c r="BG200" s="22">
        <v>5.2133088003300546E-5</v>
      </c>
      <c r="BH200" s="22">
        <v>-9.6034725961608098E-5</v>
      </c>
      <c r="BI200" s="22">
        <v>6.2607195797607367E-5</v>
      </c>
      <c r="BJ200" s="22">
        <v>-2.1443775950185656E-4</v>
      </c>
      <c r="BK200" s="22">
        <v>1.0116203321611983E-4</v>
      </c>
      <c r="BL200" s="22">
        <v>-2.5880525974284212E-4</v>
      </c>
      <c r="BM200" s="22">
        <v>1.3620393475182547E-9</v>
      </c>
      <c r="BN200" s="22">
        <v>-2.6079293538676549E-9</v>
      </c>
      <c r="BO200" s="22">
        <v>-3.3411872528858723E-9</v>
      </c>
      <c r="BP200" s="22">
        <v>5.310790409346981E-9</v>
      </c>
      <c r="BQ200" s="22">
        <v>-9.842173853538996E-9</v>
      </c>
      <c r="BR200" s="22">
        <v>1.1603053685066937E-8</v>
      </c>
      <c r="BS200" s="22">
        <v>-9.9839595368773154E-9</v>
      </c>
      <c r="BT200" s="22">
        <v>3.9788184312010268E-8</v>
      </c>
      <c r="BU200" s="22">
        <v>5.5169779664662799E-8</v>
      </c>
      <c r="BV200" s="22">
        <v>2.6374131582274365E-7</v>
      </c>
      <c r="BW200" s="22">
        <v>6.5576396551106546E-7</v>
      </c>
      <c r="BX200" s="22">
        <v>1.9373858557073004E-6</v>
      </c>
      <c r="BY200" s="22">
        <v>5.0217051670872049E-6</v>
      </c>
      <c r="BZ200" s="22">
        <v>1.3218778605587333E-5</v>
      </c>
      <c r="CA200" s="22">
        <v>3.3087805424684253E-5</v>
      </c>
      <c r="CB200" s="22">
        <v>8.1099184197235309E-5</v>
      </c>
      <c r="CC200" s="22">
        <v>1.8728337029831813E-4</v>
      </c>
      <c r="CD200" s="22">
        <v>3.9854820683306921E-4</v>
      </c>
      <c r="CE200" s="22">
        <v>6.7949214293341745E-4</v>
      </c>
      <c r="CF200" s="22">
        <v>6.3616106121063053E-4</v>
      </c>
      <c r="CG200" s="22">
        <v>3.4750543656249434E-4</v>
      </c>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5"/>
      <c r="IB200" s="5"/>
      <c r="IC200" s="5"/>
      <c r="ID200" s="5"/>
      <c r="IE200" s="5"/>
      <c r="IF200" s="5"/>
      <c r="IG200" s="5"/>
      <c r="IH200" s="5"/>
      <c r="II200" s="5"/>
      <c r="IJ200" s="5"/>
      <c r="IK200" s="5"/>
      <c r="IL200" s="5"/>
      <c r="IM200" s="5"/>
      <c r="IN200" s="5"/>
      <c r="IO200" s="5"/>
      <c r="IP200" s="5"/>
      <c r="IQ200" s="5"/>
      <c r="IR200" s="5"/>
      <c r="IS200" s="5"/>
      <c r="IT200" s="5"/>
      <c r="IU200" s="5"/>
    </row>
    <row r="201" spans="1:255">
      <c r="A201" s="185">
        <v>0</v>
      </c>
      <c r="B201" s="22">
        <v>1.413227385873673E-3</v>
      </c>
      <c r="C201" s="22">
        <v>2.3630129466794764E-3</v>
      </c>
      <c r="D201" s="22">
        <v>1.5252912476123412E-3</v>
      </c>
      <c r="E201" s="22">
        <v>8.0858186537149273E-4</v>
      </c>
      <c r="F201" s="22">
        <v>3.8564619255195194E-4</v>
      </c>
      <c r="G201" s="22">
        <v>1.7504877270310075E-4</v>
      </c>
      <c r="H201" s="22">
        <v>7.7084780647280552E-5</v>
      </c>
      <c r="I201" s="22">
        <v>3.3680242908973788E-5</v>
      </c>
      <c r="J201" s="22">
        <v>1.4356751749941293E-5</v>
      </c>
      <c r="K201" s="22">
        <v>6.2473699745387488E-6</v>
      </c>
      <c r="L201" s="22">
        <v>2.5416605845561423E-6</v>
      </c>
      <c r="M201" s="22">
        <v>1.163464477426487E-6</v>
      </c>
      <c r="N201" s="22">
        <v>4.0127132316112682E-7</v>
      </c>
      <c r="O201" s="22">
        <v>2.440923464892206E-7</v>
      </c>
      <c r="P201" s="22">
        <v>2.9337851443230914E-8</v>
      </c>
      <c r="Q201" s="22">
        <v>7.8227452628406373E-8</v>
      </c>
      <c r="R201" s="22">
        <v>-3.0014772588665513E-8</v>
      </c>
      <c r="S201" s="22">
        <v>4.6254859948607124E-8</v>
      </c>
      <c r="T201" s="22">
        <v>-3.6927651841667188E-8</v>
      </c>
      <c r="U201" s="22">
        <v>3.9079227729450916E-8</v>
      </c>
      <c r="V201" s="22">
        <v>-1.847331002814119E-8</v>
      </c>
      <c r="W201" s="22">
        <v>-6.2559123150161072E-2</v>
      </c>
      <c r="X201" s="22">
        <v>4.5915926069661502E-2</v>
      </c>
      <c r="Y201" s="22">
        <v>-1.7373598397461701E-3</v>
      </c>
      <c r="Z201" s="22">
        <v>5.075318922982356E-3</v>
      </c>
      <c r="AA201" s="22">
        <v>-1.2785386579479581E-3</v>
      </c>
      <c r="AB201" s="22">
        <v>1.6364354910227076E-3</v>
      </c>
      <c r="AC201" s="22">
        <v>-8.6891873390810323E-4</v>
      </c>
      <c r="AD201" s="22">
        <v>8.2132654780652046E-4</v>
      </c>
      <c r="AE201" s="22">
        <v>-6.0218282926542124E-4</v>
      </c>
      <c r="AF201" s="22">
        <v>5.3053869946446117E-4</v>
      </c>
      <c r="AG201" s="22">
        <v>-4.4331810381596835E-4</v>
      </c>
      <c r="AH201" s="22">
        <v>3.930248644766101E-4</v>
      </c>
      <c r="AI201" s="22">
        <v>-3.4790613283984669E-4</v>
      </c>
      <c r="AJ201" s="22">
        <v>3.1533011930285021E-4</v>
      </c>
      <c r="AK201" s="22">
        <v>-2.8801700276781728E-4</v>
      </c>
      <c r="AL201" s="22">
        <v>2.6641862303748189E-4</v>
      </c>
      <c r="AM201" s="22">
        <v>-2.4783158402156728E-4</v>
      </c>
      <c r="AN201" s="22">
        <v>2.3184400761806656E-4</v>
      </c>
      <c r="AO201" s="22">
        <v>-2.1423392377502794E-4</v>
      </c>
      <c r="AP201" s="22">
        <v>1.8895679812032398E-4</v>
      </c>
      <c r="AQ201" s="22">
        <v>-9.2464686095093676E-5</v>
      </c>
      <c r="AR201" s="22">
        <v>-7.8766373310677892E-4</v>
      </c>
      <c r="AS201" s="22">
        <v>-1.2976267961640055E-3</v>
      </c>
      <c r="AT201" s="22">
        <v>-7.0266049233740709E-4</v>
      </c>
      <c r="AU201" s="22">
        <v>-3.0757287738029509E-4</v>
      </c>
      <c r="AV201" s="22">
        <v>-1.1958527870677534E-4</v>
      </c>
      <c r="AW201" s="22">
        <v>-4.3794619680408754E-5</v>
      </c>
      <c r="AX201" s="22">
        <v>-1.549701218088124E-5</v>
      </c>
      <c r="AY201" s="22">
        <v>-5.41217354264892E-6</v>
      </c>
      <c r="AZ201" s="22">
        <v>-1.8820036619975566E-6</v>
      </c>
      <c r="BA201" s="22">
        <v>-6.6039902273924664E-7</v>
      </c>
      <c r="BB201" s="22">
        <v>-2.4730997762754805E-7</v>
      </c>
      <c r="BC201" s="22">
        <v>-8.8226905254090772E-8</v>
      </c>
      <c r="BD201" s="22">
        <v>-4.5185397012511922E-8</v>
      </c>
      <c r="BE201" s="22">
        <v>-1.1695990749528913E-8</v>
      </c>
      <c r="BF201" s="22">
        <v>-1.3990102580859864E-8</v>
      </c>
      <c r="BG201" s="22">
        <v>9.4376032746357005E-10</v>
      </c>
      <c r="BH201" s="22">
        <v>-6.47638065981267E-9</v>
      </c>
      <c r="BI201" s="22">
        <v>2.6876673099536294E-9</v>
      </c>
      <c r="BJ201" s="22">
        <v>-3.5518715251915619E-9</v>
      </c>
      <c r="BK201" s="22">
        <v>2.2903815332826399E-9</v>
      </c>
      <c r="BL201" s="22">
        <v>-1.2958673035804184E-9</v>
      </c>
      <c r="BM201" s="22">
        <v>-3.9909506122314149E-3</v>
      </c>
      <c r="BN201" s="22">
        <v>1.035119320214072E-3</v>
      </c>
      <c r="BO201" s="22">
        <v>-4.2124246051585814E-4</v>
      </c>
      <c r="BP201" s="22">
        <v>9.6329136031261483E-4</v>
      </c>
      <c r="BQ201" s="22">
        <v>-3.5586607474905334E-4</v>
      </c>
      <c r="BR201" s="22">
        <v>4.3236289871729925E-4</v>
      </c>
      <c r="BS201" s="22">
        <v>-2.7158834793771674E-4</v>
      </c>
      <c r="BT201" s="22">
        <v>2.5953117165406571E-4</v>
      </c>
      <c r="BU201" s="22">
        <v>-2.057254543499281E-4</v>
      </c>
      <c r="BV201" s="22">
        <v>1.8552432850381945E-4</v>
      </c>
      <c r="BW201" s="22">
        <v>-1.6090422162435045E-4</v>
      </c>
      <c r="BX201" s="22">
        <v>1.4514959177727003E-4</v>
      </c>
      <c r="BY201" s="22">
        <v>-1.304770823628702E-4</v>
      </c>
      <c r="BZ201" s="22">
        <v>1.1892298210395767E-4</v>
      </c>
      <c r="CA201" s="22">
        <v>-1.0843799715711012E-4</v>
      </c>
      <c r="CB201" s="22">
        <v>9.9274274095318421E-5</v>
      </c>
      <c r="CC201" s="22">
        <v>-9.0152790716451842E-5</v>
      </c>
      <c r="CD201" s="22">
        <v>8.0980850856449168E-5</v>
      </c>
      <c r="CE201" s="22">
        <v>-6.8022985339533782E-5</v>
      </c>
      <c r="CF201" s="22">
        <v>4.5436447057393563E-5</v>
      </c>
      <c r="CG201" s="22">
        <v>-2.11473645010849E-5</v>
      </c>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5"/>
      <c r="IB201" s="5"/>
      <c r="IC201" s="5"/>
      <c r="ID201" s="5"/>
      <c r="IE201" s="5"/>
      <c r="IF201" s="5"/>
      <c r="IG201" s="5"/>
      <c r="IH201" s="5"/>
      <c r="II201" s="5"/>
      <c r="IJ201" s="5"/>
      <c r="IK201" s="5"/>
      <c r="IL201" s="5"/>
      <c r="IM201" s="5"/>
      <c r="IN201" s="5"/>
      <c r="IO201" s="5"/>
      <c r="IP201" s="5"/>
      <c r="IQ201" s="5"/>
      <c r="IR201" s="5"/>
      <c r="IS201" s="5"/>
      <c r="IT201" s="5"/>
      <c r="IU201" s="5"/>
    </row>
    <row r="202" spans="1:255">
      <c r="A202" s="185">
        <v>1</v>
      </c>
      <c r="B202" s="22">
        <v>1.1723364517241216E-3</v>
      </c>
      <c r="C202" s="22">
        <v>2.1384276683203496E-3</v>
      </c>
      <c r="D202" s="22">
        <v>1.6403292400761782E-3</v>
      </c>
      <c r="E202" s="22">
        <v>9.9640391003780518E-4</v>
      </c>
      <c r="F202" s="22">
        <v>5.1395302786965595E-4</v>
      </c>
      <c r="G202" s="22">
        <v>2.4143341981971918E-4</v>
      </c>
      <c r="H202" s="22">
        <v>1.0854392509636932E-4</v>
      </c>
      <c r="I202" s="22">
        <v>4.7362252019377641E-5</v>
      </c>
      <c r="J202" s="22">
        <v>2.0585995855262356E-5</v>
      </c>
      <c r="K202" s="22">
        <v>8.6751160468277114E-6</v>
      </c>
      <c r="L202" s="22">
        <v>3.7851125913713524E-6</v>
      </c>
      <c r="M202" s="22">
        <v>1.4972813428882683E-6</v>
      </c>
      <c r="N202" s="22">
        <v>7.1197071251078731E-7</v>
      </c>
      <c r="O202" s="22">
        <v>2.1713238143526683E-7</v>
      </c>
      <c r="P202" s="22">
        <v>1.6163871214791903E-7</v>
      </c>
      <c r="Q202" s="22">
        <v>-5.2322109769137791E-10</v>
      </c>
      <c r="R202" s="22">
        <v>6.2198755731108678E-8</v>
      </c>
      <c r="S202" s="22">
        <v>-3.354324394329384E-8</v>
      </c>
      <c r="T202" s="22">
        <v>4.2565843552409668E-8</v>
      </c>
      <c r="U202" s="22">
        <v>-3.6813429454582176E-8</v>
      </c>
      <c r="V202" s="22">
        <v>1.9457471541073643E-8</v>
      </c>
      <c r="W202" s="22">
        <v>2.2392797591313972E-2</v>
      </c>
      <c r="X202" s="22">
        <v>-6.6166787167098284E-2</v>
      </c>
      <c r="Y202" s="22">
        <v>2.8435158803948035E-2</v>
      </c>
      <c r="Z202" s="22">
        <v>-1.5430336211525468E-3</v>
      </c>
      <c r="AA202" s="22">
        <v>3.4535447132173613E-3</v>
      </c>
      <c r="AB202" s="22">
        <v>-1.0867788852562455E-3</v>
      </c>
      <c r="AC202" s="22">
        <v>1.2455954417614845E-3</v>
      </c>
      <c r="AD202" s="22">
        <v>-7.4142404786261987E-4</v>
      </c>
      <c r="AE202" s="22">
        <v>6.8071946075584752E-4</v>
      </c>
      <c r="AF202" s="22">
        <v>-5.2553058976710144E-4</v>
      </c>
      <c r="AG202" s="22">
        <v>4.6368590070837732E-4</v>
      </c>
      <c r="AH202" s="22">
        <v>-3.9705964113926593E-4</v>
      </c>
      <c r="AI202" s="22">
        <v>3.5512283346187886E-4</v>
      </c>
      <c r="AJ202" s="22">
        <v>-3.1887460923604082E-4</v>
      </c>
      <c r="AK202" s="22">
        <v>2.9149138102688301E-4</v>
      </c>
      <c r="AL202" s="22">
        <v>-2.6883414902853514E-4</v>
      </c>
      <c r="AM202" s="22">
        <v>2.4991829292465379E-4</v>
      </c>
      <c r="AN202" s="22">
        <v>-2.3352840313682326E-4</v>
      </c>
      <c r="AO202" s="22">
        <v>2.1568366023458585E-4</v>
      </c>
      <c r="AP202" s="22">
        <v>-1.9015933762651962E-4</v>
      </c>
      <c r="AQ202" s="22">
        <v>9.3044960209666999E-5</v>
      </c>
      <c r="AR202" s="22">
        <v>-7.0444325397264437E-4</v>
      </c>
      <c r="AS202" s="22">
        <v>-1.2605820835239559E-3</v>
      </c>
      <c r="AT202" s="22">
        <v>-8.0869376645645568E-4</v>
      </c>
      <c r="AU202" s="22">
        <v>-4.0487650625437195E-4</v>
      </c>
      <c r="AV202" s="22">
        <v>-1.7048946939164219E-4</v>
      </c>
      <c r="AW202" s="22">
        <v>-6.5060493990829962E-5</v>
      </c>
      <c r="AX202" s="22">
        <v>-2.3697629768552022E-5</v>
      </c>
      <c r="AY202" s="22">
        <v>-8.4291426129033288E-6</v>
      </c>
      <c r="AZ202" s="22">
        <v>-2.9979185897560312E-6</v>
      </c>
      <c r="BA202" s="22">
        <v>-1.0802416125876687E-6</v>
      </c>
      <c r="BB202" s="22">
        <v>-3.9817522897647836E-7</v>
      </c>
      <c r="BC202" s="22">
        <v>-1.6149545258235607E-7</v>
      </c>
      <c r="BD202" s="22">
        <v>-6.0901666217044468E-8</v>
      </c>
      <c r="BE202" s="22">
        <v>-3.3976167889251898E-8</v>
      </c>
      <c r="BF202" s="22">
        <v>-9.1245614769232622E-9</v>
      </c>
      <c r="BG202" s="22">
        <v>-1.0669165878702332E-8</v>
      </c>
      <c r="BH202" s="22">
        <v>2.3950840594046415E-10</v>
      </c>
      <c r="BI202" s="22">
        <v>-4.3638211053149765E-9</v>
      </c>
      <c r="BJ202" s="22">
        <v>1.3679685965450983E-9</v>
      </c>
      <c r="BK202" s="22">
        <v>-2.0884775048678676E-9</v>
      </c>
      <c r="BL202" s="22">
        <v>5.9613457732925282E-10</v>
      </c>
      <c r="BM202" s="22">
        <v>-6.1722065682099487E-4</v>
      </c>
      <c r="BN202" s="22">
        <v>-5.4284160764449434E-3</v>
      </c>
      <c r="BO202" s="22">
        <v>3.3169380499605467E-3</v>
      </c>
      <c r="BP202" s="22">
        <v>-3.9522453258562362E-4</v>
      </c>
      <c r="BQ202" s="22">
        <v>7.2802415255160521E-4</v>
      </c>
      <c r="BR202" s="22">
        <v>-3.0748594043352188E-4</v>
      </c>
      <c r="BS202" s="22">
        <v>3.4024954624589583E-4</v>
      </c>
      <c r="BT202" s="22">
        <v>-2.3191728608776263E-4</v>
      </c>
      <c r="BU202" s="22">
        <v>2.1580560693088216E-4</v>
      </c>
      <c r="BV202" s="22">
        <v>-1.7747891366033544E-4</v>
      </c>
      <c r="BW202" s="22">
        <v>1.5971628634945799E-4</v>
      </c>
      <c r="BX202" s="22">
        <v>-1.4079430557804629E-4</v>
      </c>
      <c r="BY202" s="22">
        <v>1.2734291818197469E-4</v>
      </c>
      <c r="BZ202" s="22">
        <v>-1.1533186397673328E-4</v>
      </c>
      <c r="CA202" s="22">
        <v>1.0510154233818202E-4</v>
      </c>
      <c r="CB202" s="22">
        <v>-9.592486620978871E-5</v>
      </c>
      <c r="CC202" s="22">
        <v>8.6878476146343427E-5</v>
      </c>
      <c r="CD202" s="22">
        <v>-7.7726652250142468E-5</v>
      </c>
      <c r="CE202" s="22">
        <v>6.4755671689070303E-5</v>
      </c>
      <c r="CF202" s="22">
        <v>-4.2070598020170434E-5</v>
      </c>
      <c r="CG202" s="22">
        <v>1.9463263798280214E-5</v>
      </c>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5"/>
      <c r="IB202" s="5"/>
      <c r="IC202" s="5"/>
      <c r="ID202" s="5"/>
      <c r="IE202" s="5"/>
      <c r="IF202" s="5"/>
      <c r="IG202" s="5"/>
      <c r="IH202" s="5"/>
      <c r="II202" s="5"/>
      <c r="IJ202" s="5"/>
      <c r="IK202" s="5"/>
      <c r="IL202" s="5"/>
      <c r="IM202" s="5"/>
      <c r="IN202" s="5"/>
      <c r="IO202" s="5"/>
      <c r="IP202" s="5"/>
      <c r="IQ202" s="5"/>
      <c r="IR202" s="5"/>
      <c r="IS202" s="5"/>
      <c r="IT202" s="5"/>
      <c r="IU202" s="5"/>
    </row>
    <row r="203" spans="1:255">
      <c r="A203" s="185">
        <v>2</v>
      </c>
      <c r="B203" s="22">
        <v>7.0863244489170925E-4</v>
      </c>
      <c r="C203" s="22">
        <v>1.5360746878462981E-3</v>
      </c>
      <c r="D203" s="22">
        <v>1.691378776353427E-3</v>
      </c>
      <c r="E203" s="22">
        <v>1.4278339284076443E-3</v>
      </c>
      <c r="F203" s="22">
        <v>9.0547500055365693E-4</v>
      </c>
      <c r="G203" s="22">
        <v>4.7410392596334715E-4</v>
      </c>
      <c r="H203" s="22">
        <v>2.2326042110993626E-4</v>
      </c>
      <c r="I203" s="22">
        <v>1.0008639857674963E-4</v>
      </c>
      <c r="J203" s="22">
        <v>4.3447320061323276E-5</v>
      </c>
      <c r="K203" s="22">
        <v>1.8773239605000071E-5</v>
      </c>
      <c r="L203" s="22">
        <v>7.8571105129294718E-6</v>
      </c>
      <c r="M203" s="22">
        <v>3.4097805692975369E-6</v>
      </c>
      <c r="N203" s="22">
        <v>1.3355405085754693E-6</v>
      </c>
      <c r="O203" s="22">
        <v>6.3590992783048333E-7</v>
      </c>
      <c r="P203" s="22">
        <v>1.879455693441001E-7</v>
      </c>
      <c r="Q203" s="22">
        <v>1.4566863504051698E-7</v>
      </c>
      <c r="R203" s="22">
        <v>-4.4795257072800923E-9</v>
      </c>
      <c r="S203" s="22">
        <v>5.8337195880277992E-8</v>
      </c>
      <c r="T203" s="22">
        <v>-3.3382870932046349E-8</v>
      </c>
      <c r="U203" s="22">
        <v>4.2108670381419615E-8</v>
      </c>
      <c r="V203" s="22">
        <v>-1.8188380288131345E-8</v>
      </c>
      <c r="W203" s="22">
        <v>-7.4623323530671293E-4</v>
      </c>
      <c r="X203" s="22">
        <v>2.5044912980760854E-2</v>
      </c>
      <c r="Y203" s="22">
        <v>-6.8975978232386922E-2</v>
      </c>
      <c r="Z203" s="22">
        <v>2.8829371101309183E-2</v>
      </c>
      <c r="AA203" s="22">
        <v>-1.3864661962926838E-3</v>
      </c>
      <c r="AB203" s="22">
        <v>3.1711878738651233E-3</v>
      </c>
      <c r="AC203" s="22">
        <v>-9.7593733584586497E-4</v>
      </c>
      <c r="AD203" s="22">
        <v>1.1264691132791594E-3</v>
      </c>
      <c r="AE203" s="22">
        <v>-6.725883318923284E-4</v>
      </c>
      <c r="AF203" s="22">
        <v>6.2087058615171954E-4</v>
      </c>
      <c r="AG203" s="22">
        <v>-4.8303810909908695E-4</v>
      </c>
      <c r="AH203" s="22">
        <v>4.2896025329599967E-4</v>
      </c>
      <c r="AI203" s="22">
        <v>-3.7000454369681522E-4</v>
      </c>
      <c r="AJ203" s="22">
        <v>3.3320529654339416E-4</v>
      </c>
      <c r="AK203" s="22">
        <v>-3.0099043830697866E-4</v>
      </c>
      <c r="AL203" s="22">
        <v>2.7686966256446115E-4</v>
      </c>
      <c r="AM203" s="22">
        <v>-2.5615556985581698E-4</v>
      </c>
      <c r="AN203" s="22">
        <v>2.3881663896322823E-4</v>
      </c>
      <c r="AO203" s="22">
        <v>-2.2011713635520421E-4</v>
      </c>
      <c r="AP203" s="22">
        <v>1.9387780463951893E-4</v>
      </c>
      <c r="AQ203" s="22">
        <v>-9.4826433874207507E-5</v>
      </c>
      <c r="AR203" s="22">
        <v>-5.8925094215169253E-4</v>
      </c>
      <c r="AS203" s="22">
        <v>-1.2466257158508963E-3</v>
      </c>
      <c r="AT203" s="22">
        <v>-1.1671802574860632E-3</v>
      </c>
      <c r="AU203" s="22">
        <v>-8.3214173499684008E-4</v>
      </c>
      <c r="AV203" s="22">
        <v>-4.4634149854969258E-4</v>
      </c>
      <c r="AW203" s="22">
        <v>-1.9888017372518744E-4</v>
      </c>
      <c r="AX203" s="22">
        <v>-8.0519742480481278E-5</v>
      </c>
      <c r="AY203" s="22">
        <v>-3.1423937445253836E-5</v>
      </c>
      <c r="AZ203" s="22">
        <v>-1.2110494407618896E-5</v>
      </c>
      <c r="BA203" s="22">
        <v>-4.7290411601770944E-6</v>
      </c>
      <c r="BB203" s="22">
        <v>-1.8627856801648499E-6</v>
      </c>
      <c r="BC203" s="22">
        <v>-7.6331792737416101E-7</v>
      </c>
      <c r="BD203" s="22">
        <v>-3.1440240778254156E-7</v>
      </c>
      <c r="BE203" s="22">
        <v>-1.3827859723115345E-7</v>
      </c>
      <c r="BF203" s="22">
        <v>-5.8423623888830658E-8</v>
      </c>
      <c r="BG203" s="22">
        <v>-2.8719597532863513E-8</v>
      </c>
      <c r="BH203" s="22">
        <v>-1.0277120028371911E-8</v>
      </c>
      <c r="BI203" s="22">
        <v>-8.1152568115785046E-9</v>
      </c>
      <c r="BJ203" s="22">
        <v>3.4260064038532652E-10</v>
      </c>
      <c r="BK203" s="22">
        <v>-4.7023815674628189E-9</v>
      </c>
      <c r="BL203" s="22">
        <v>1.2545321600928433E-9</v>
      </c>
      <c r="BM203" s="22">
        <v>2.0465096292172388E-5</v>
      </c>
      <c r="BN203" s="22">
        <v>-3.495644966563548E-3</v>
      </c>
      <c r="BO203" s="22">
        <v>-1.9459623105569373E-4</v>
      </c>
      <c r="BP203" s="22">
        <v>1.9828294015682871E-3</v>
      </c>
      <c r="BQ203" s="22">
        <v>-2.7179570235940612E-4</v>
      </c>
      <c r="BR203" s="22">
        <v>4.4847308722551534E-4</v>
      </c>
      <c r="BS203" s="22">
        <v>-2.0748403980324026E-4</v>
      </c>
      <c r="BT203" s="22">
        <v>2.2405538561278348E-4</v>
      </c>
      <c r="BU203" s="22">
        <v>-1.6009721728674174E-4</v>
      </c>
      <c r="BV203" s="22">
        <v>1.4920054712952213E-4</v>
      </c>
      <c r="BW203" s="22">
        <v>-1.2542129955974684E-4</v>
      </c>
      <c r="BX203" s="22">
        <v>1.1355755932014052E-4</v>
      </c>
      <c r="BY203" s="22">
        <v>-1.0087263959882996E-4</v>
      </c>
      <c r="BZ203" s="22">
        <v>9.1437459939441797E-5</v>
      </c>
      <c r="CA203" s="22">
        <v>-8.2473030562120158E-5</v>
      </c>
      <c r="CB203" s="22">
        <v>7.4568895782577626E-5</v>
      </c>
      <c r="CC203" s="22">
        <v>-6.6368085476584604E-5</v>
      </c>
      <c r="CD203" s="22">
        <v>5.7840298296700385E-5</v>
      </c>
      <c r="CE203" s="22">
        <v>-4.5170878255838304E-5</v>
      </c>
      <c r="CF203" s="22">
        <v>2.2386000138629514E-5</v>
      </c>
      <c r="CG203" s="22">
        <v>-9.6519013218361747E-6</v>
      </c>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5"/>
      <c r="IB203" s="5"/>
      <c r="IC203" s="5"/>
      <c r="ID203" s="5"/>
      <c r="IE203" s="5"/>
      <c r="IF203" s="5"/>
      <c r="IG203" s="5"/>
      <c r="IH203" s="5"/>
      <c r="II203" s="5"/>
      <c r="IJ203" s="5"/>
      <c r="IK203" s="5"/>
      <c r="IL203" s="5"/>
      <c r="IM203" s="5"/>
      <c r="IN203" s="5"/>
      <c r="IO203" s="5"/>
      <c r="IP203" s="5"/>
      <c r="IQ203" s="5"/>
      <c r="IR203" s="5"/>
      <c r="IS203" s="5"/>
      <c r="IT203" s="5"/>
      <c r="IU203" s="5"/>
    </row>
    <row r="204" spans="1:255">
      <c r="A204" s="185">
        <v>3</v>
      </c>
      <c r="B204" s="22">
        <v>3.5132165308343003E-4</v>
      </c>
      <c r="C204" s="22">
        <v>8.7262516604432795E-4</v>
      </c>
      <c r="D204" s="22">
        <v>1.3353230798735692E-3</v>
      </c>
      <c r="E204" s="22">
        <v>1.6608912579557859E-3</v>
      </c>
      <c r="F204" s="22">
        <v>1.4564368646729868E-3</v>
      </c>
      <c r="G204" s="22">
        <v>9.3236143970123044E-4</v>
      </c>
      <c r="H204" s="22">
        <v>4.8789853572397013E-4</v>
      </c>
      <c r="I204" s="22">
        <v>2.287955349085182E-4</v>
      </c>
      <c r="J204" s="22">
        <v>1.0197306878152173E-4</v>
      </c>
      <c r="K204" s="22">
        <v>4.3995879251553328E-5</v>
      </c>
      <c r="L204" s="22">
        <v>1.8880490134944135E-5</v>
      </c>
      <c r="M204" s="22">
        <v>7.8542503813573605E-6</v>
      </c>
      <c r="N204" s="22">
        <v>3.38275884787473E-6</v>
      </c>
      <c r="O204" s="22">
        <v>1.3184282761642603E-6</v>
      </c>
      <c r="P204" s="22">
        <v>6.2227254805185081E-7</v>
      </c>
      <c r="Q204" s="22">
        <v>1.8335217753683346E-7</v>
      </c>
      <c r="R204" s="22">
        <v>1.412841289798367E-7</v>
      </c>
      <c r="S204" s="22">
        <v>-4.7229491258422E-9</v>
      </c>
      <c r="T204" s="22">
        <v>5.7534575598889244E-8</v>
      </c>
      <c r="U204" s="22">
        <v>-3.2724116816845837E-8</v>
      </c>
      <c r="V204" s="22">
        <v>2.2469323865020934E-8</v>
      </c>
      <c r="W204" s="22">
        <v>2.0256836840963806E-3</v>
      </c>
      <c r="X204" s="22">
        <v>-1.2627254786201851E-3</v>
      </c>
      <c r="Y204" s="22">
        <v>2.678740602417657E-2</v>
      </c>
      <c r="Z204" s="22">
        <v>-7.4045313880430549E-2</v>
      </c>
      <c r="AA204" s="22">
        <v>2.9913921804210621E-2</v>
      </c>
      <c r="AB204" s="22">
        <v>-1.3025177886816827E-3</v>
      </c>
      <c r="AC204" s="22">
        <v>3.1304074751296604E-3</v>
      </c>
      <c r="AD204" s="22">
        <v>-9.2020781257051709E-4</v>
      </c>
      <c r="AE204" s="22">
        <v>1.0818094934318383E-3</v>
      </c>
      <c r="AF204" s="22">
        <v>-6.3637144260068283E-4</v>
      </c>
      <c r="AG204" s="22">
        <v>5.90877296414988E-4</v>
      </c>
      <c r="AH204" s="22">
        <v>-4.591081770244254E-4</v>
      </c>
      <c r="AI204" s="22">
        <v>4.0906014803360045E-4</v>
      </c>
      <c r="AJ204" s="22">
        <v>-3.5397242914213093E-4</v>
      </c>
      <c r="AK204" s="22">
        <v>3.1978298741320151E-4</v>
      </c>
      <c r="AL204" s="22">
        <v>-2.9010202599890028E-4</v>
      </c>
      <c r="AM204" s="22">
        <v>2.6728891196671885E-4</v>
      </c>
      <c r="AN204" s="22">
        <v>-2.4777660831858681E-4</v>
      </c>
      <c r="AO204" s="22">
        <v>2.2775113246497394E-4</v>
      </c>
      <c r="AP204" s="22">
        <v>-2.0019191045972859E-4</v>
      </c>
      <c r="AQ204" s="22">
        <v>9.7866267872193327E-5</v>
      </c>
      <c r="AR204" s="22">
        <v>-3.488017720018537E-4</v>
      </c>
      <c r="AS204" s="22">
        <v>-8.418016225738463E-4</v>
      </c>
      <c r="AT204" s="22">
        <v>-1.0981361136960727E-3</v>
      </c>
      <c r="AU204" s="22">
        <v>-1.1582604405426678E-3</v>
      </c>
      <c r="AV204" s="22">
        <v>-8.642710551605762E-4</v>
      </c>
      <c r="AW204" s="22">
        <v>-4.7533793743235005E-4</v>
      </c>
      <c r="AX204" s="22">
        <v>-2.1655788254305503E-4</v>
      </c>
      <c r="AY204" s="22">
        <v>-8.9867279589692353E-5</v>
      </c>
      <c r="AZ204" s="22">
        <v>-3.6084601887859494E-5</v>
      </c>
      <c r="BA204" s="22">
        <v>-1.4357370713558937E-5</v>
      </c>
      <c r="BB204" s="22">
        <v>-5.8012129055677723E-6</v>
      </c>
      <c r="BC204" s="22">
        <v>-2.3589105155415282E-6</v>
      </c>
      <c r="BD204" s="22">
        <v>-9.9871159360463825E-7</v>
      </c>
      <c r="BE204" s="22">
        <v>-4.1622711574952991E-7</v>
      </c>
      <c r="BF204" s="22">
        <v>-1.9019621976058896E-7</v>
      </c>
      <c r="BG204" s="22">
        <v>-7.5758527672018115E-8</v>
      </c>
      <c r="BH204" s="22">
        <v>-4.2238936272898707E-8</v>
      </c>
      <c r="BI204" s="22">
        <v>-1.0351431860131499E-8</v>
      </c>
      <c r="BJ204" s="22">
        <v>-1.4018994339387453E-8</v>
      </c>
      <c r="BK204" s="22">
        <v>2.9760810028978823E-9</v>
      </c>
      <c r="BL204" s="22">
        <v>-4.858795881930525E-9</v>
      </c>
      <c r="BM204" s="22">
        <v>-5.5364220231576627E-4</v>
      </c>
      <c r="BN204" s="22">
        <v>1.4158633989886201E-4</v>
      </c>
      <c r="BO204" s="22">
        <v>-2.119968852754341E-3</v>
      </c>
      <c r="BP204" s="22">
        <v>-1.9101660697170485E-4</v>
      </c>
      <c r="BQ204" s="22">
        <v>1.4094241513809898E-3</v>
      </c>
      <c r="BR204" s="22">
        <v>-2.282817023563037E-4</v>
      </c>
      <c r="BS204" s="22">
        <v>3.3466657577266334E-4</v>
      </c>
      <c r="BT204" s="22">
        <v>-1.6430074040870557E-4</v>
      </c>
      <c r="BU204" s="22">
        <v>1.7105521057479326E-4</v>
      </c>
      <c r="BV204" s="22">
        <v>-1.25302371783848E-4</v>
      </c>
      <c r="BW204" s="22">
        <v>1.1528433405648223E-4</v>
      </c>
      <c r="BX204" s="22">
        <v>-9.7781428805391495E-5</v>
      </c>
      <c r="BY204" s="22">
        <v>8.7801541649402124E-5</v>
      </c>
      <c r="BZ204" s="22">
        <v>-7.791824102473875E-5</v>
      </c>
      <c r="CA204" s="22">
        <v>6.9668819319530472E-5</v>
      </c>
      <c r="CB204" s="22">
        <v>-6.2003837832226932E-5</v>
      </c>
      <c r="CC204" s="22">
        <v>5.4064716210654283E-5</v>
      </c>
      <c r="CD204" s="22">
        <v>-4.5663662178322584E-5</v>
      </c>
      <c r="CE204" s="22">
        <v>3.2882423414473745E-5</v>
      </c>
      <c r="CF204" s="22">
        <v>-9.5728935034522945E-6</v>
      </c>
      <c r="CG204" s="22">
        <v>3.235276321096246E-6</v>
      </c>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5"/>
      <c r="IB204" s="5"/>
      <c r="IC204" s="5"/>
      <c r="ID204" s="5"/>
      <c r="IE204" s="5"/>
      <c r="IF204" s="5"/>
      <c r="IG204" s="5"/>
      <c r="IH204" s="5"/>
      <c r="II204" s="5"/>
      <c r="IJ204" s="5"/>
      <c r="IK204" s="5"/>
      <c r="IL204" s="5"/>
      <c r="IM204" s="5"/>
      <c r="IN204" s="5"/>
      <c r="IO204" s="5"/>
      <c r="IP204" s="5"/>
      <c r="IQ204" s="5"/>
      <c r="IR204" s="5"/>
      <c r="IS204" s="5"/>
      <c r="IT204" s="5"/>
      <c r="IU204" s="5"/>
    </row>
    <row r="205" spans="1:255">
      <c r="A205" s="185">
        <v>4</v>
      </c>
      <c r="B205" s="22">
        <v>1.5700172669919275E-4</v>
      </c>
      <c r="C205" s="22">
        <v>4.2174346280837119E-4</v>
      </c>
      <c r="D205" s="22">
        <v>7.9344034229295751E-4</v>
      </c>
      <c r="E205" s="22">
        <v>1.3646439058143446E-3</v>
      </c>
      <c r="F205" s="22">
        <v>1.7447732923209624E-3</v>
      </c>
      <c r="G205" s="22">
        <v>1.5357157429577554E-3</v>
      </c>
      <c r="H205" s="22">
        <v>9.8009218905840338E-4</v>
      </c>
      <c r="I205" s="22">
        <v>5.1012654602728053E-4</v>
      </c>
      <c r="J205" s="22">
        <v>2.377546454423091E-4</v>
      </c>
      <c r="K205" s="22">
        <v>1.0527129633848288E-4</v>
      </c>
      <c r="L205" s="22">
        <v>4.5125459247188088E-5</v>
      </c>
      <c r="M205" s="22">
        <v>1.9231774197489387E-5</v>
      </c>
      <c r="N205" s="22">
        <v>7.9511986751533999E-6</v>
      </c>
      <c r="O205" s="22">
        <v>3.3991241852861491E-6</v>
      </c>
      <c r="P205" s="22">
        <v>1.3182561065536014E-6</v>
      </c>
      <c r="Q205" s="22">
        <v>6.1709288983043452E-7</v>
      </c>
      <c r="R205" s="22">
        <v>1.8145573372456423E-7</v>
      </c>
      <c r="S205" s="22">
        <v>1.3949844986558041E-7</v>
      </c>
      <c r="T205" s="22">
        <v>-4.3576382736894425E-9</v>
      </c>
      <c r="U205" s="22">
        <v>5.9917865201167977E-8</v>
      </c>
      <c r="V205" s="22">
        <v>-1.4393664225550049E-8</v>
      </c>
      <c r="W205" s="22">
        <v>-4.852408139102291E-4</v>
      </c>
      <c r="X205" s="22">
        <v>2.6877418286055891E-3</v>
      </c>
      <c r="Y205" s="22">
        <v>-1.2250292113071817E-3</v>
      </c>
      <c r="Z205" s="22">
        <v>2.8446718488130528E-2</v>
      </c>
      <c r="AA205" s="22">
        <v>-7.7754161642532751E-2</v>
      </c>
      <c r="AB205" s="22">
        <v>3.1066875010101778E-2</v>
      </c>
      <c r="AC205" s="22">
        <v>-1.2654322585136032E-3</v>
      </c>
      <c r="AD205" s="22">
        <v>3.1542603684952004E-3</v>
      </c>
      <c r="AE205" s="22">
        <v>-8.9374293029815556E-4</v>
      </c>
      <c r="AF205" s="22">
        <v>1.0649978056848819E-3</v>
      </c>
      <c r="AG205" s="22">
        <v>-6.1707508271096061E-4</v>
      </c>
      <c r="AH205" s="22">
        <v>5.7518791650254921E-4</v>
      </c>
      <c r="AI205" s="22">
        <v>-4.4527272600007627E-4</v>
      </c>
      <c r="AJ205" s="22">
        <v>3.9769674618263891E-4</v>
      </c>
      <c r="AK205" s="22">
        <v>-3.4435686454264736E-4</v>
      </c>
      <c r="AL205" s="22">
        <v>3.1205703086660883E-4</v>
      </c>
      <c r="AM205" s="22">
        <v>-2.8328042406545702E-4</v>
      </c>
      <c r="AN205" s="22">
        <v>2.6139819464478464E-4</v>
      </c>
      <c r="AO205" s="22">
        <v>-2.3890288224899127E-4</v>
      </c>
      <c r="AP205" s="22">
        <v>2.0952050242650531E-4</v>
      </c>
      <c r="AQ205" s="22">
        <v>-1.0230937833215098E-4</v>
      </c>
      <c r="AR205" s="22">
        <v>-1.7637782919827745E-4</v>
      </c>
      <c r="AS205" s="22">
        <v>-4.5916184640904905E-4</v>
      </c>
      <c r="AT205" s="22">
        <v>-7.3777551145327532E-4</v>
      </c>
      <c r="AU205" s="22">
        <v>-1.0766431761891572E-3</v>
      </c>
      <c r="AV205" s="22">
        <v>-1.1704803300382129E-3</v>
      </c>
      <c r="AW205" s="22">
        <v>-8.8433413573351424E-4</v>
      </c>
      <c r="AX205" s="22">
        <v>-4.9187341423288723E-4</v>
      </c>
      <c r="AY205" s="22">
        <v>-2.2719977262181451E-4</v>
      </c>
      <c r="AZ205" s="22">
        <v>-9.5919507192778242E-5</v>
      </c>
      <c r="BA205" s="22">
        <v>-3.930241239005226E-5</v>
      </c>
      <c r="BB205" s="22">
        <v>-1.5993697788598388E-5</v>
      </c>
      <c r="BC205" s="22">
        <v>-6.6145516581137217E-6</v>
      </c>
      <c r="BD205" s="22">
        <v>-2.7484947454713335E-6</v>
      </c>
      <c r="BE205" s="22">
        <v>-1.1877503520748104E-6</v>
      </c>
      <c r="BF205" s="22">
        <v>-5.0003712508025444E-7</v>
      </c>
      <c r="BG205" s="22">
        <v>-2.3311734242571024E-7</v>
      </c>
      <c r="BH205" s="22">
        <v>-9.0471757592902559E-8</v>
      </c>
      <c r="BI205" s="22">
        <v>-5.3560094810723789E-8</v>
      </c>
      <c r="BJ205" s="22">
        <v>-1.0924630725496729E-8</v>
      </c>
      <c r="BK205" s="22">
        <v>-1.9826204356464956E-8</v>
      </c>
      <c r="BL205" s="22">
        <v>1.1382632771234288E-9</v>
      </c>
      <c r="BM205" s="22">
        <v>1.2358938279019032E-4</v>
      </c>
      <c r="BN205" s="22">
        <v>-8.2011389613207471E-4</v>
      </c>
      <c r="BO205" s="22">
        <v>3.756902828084186E-5</v>
      </c>
      <c r="BP205" s="22">
        <v>-1.5388136437435691E-3</v>
      </c>
      <c r="BQ205" s="22">
        <v>-1.9700958648044022E-4</v>
      </c>
      <c r="BR205" s="22">
        <v>1.2243869270432723E-3</v>
      </c>
      <c r="BS205" s="22">
        <v>-2.1063327559681986E-4</v>
      </c>
      <c r="BT205" s="22">
        <v>2.7735630828168526E-4</v>
      </c>
      <c r="BU205" s="22">
        <v>-1.4144106880485641E-4</v>
      </c>
      <c r="BV205" s="22">
        <v>1.408841333862778E-4</v>
      </c>
      <c r="BW205" s="22">
        <v>-1.0442746934547538E-4</v>
      </c>
      <c r="BX205" s="22">
        <v>9.4193331539874734E-5</v>
      </c>
      <c r="BY205" s="22">
        <v>-7.9623157084784748E-5</v>
      </c>
      <c r="BZ205" s="22">
        <v>7.0489437501561951E-5</v>
      </c>
      <c r="CA205" s="22">
        <v>-6.1526596682768672E-5</v>
      </c>
      <c r="CB205" s="22">
        <v>5.3792637904321491E-5</v>
      </c>
      <c r="CC205" s="22">
        <v>-4.5690564530865452E-5</v>
      </c>
      <c r="CD205" s="22">
        <v>3.7095312657264021E-5</v>
      </c>
      <c r="CE205" s="22">
        <v>-2.3928730715193132E-5</v>
      </c>
      <c r="CF205" s="22">
        <v>-3.1836758585578638E-7</v>
      </c>
      <c r="CG205" s="22">
        <v>1.7357753783578043E-6</v>
      </c>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5"/>
      <c r="IB205" s="5"/>
      <c r="IC205" s="5"/>
      <c r="ID205" s="5"/>
      <c r="IE205" s="5"/>
      <c r="IF205" s="5"/>
      <c r="IG205" s="5"/>
      <c r="IH205" s="5"/>
      <c r="II205" s="5"/>
      <c r="IJ205" s="5"/>
      <c r="IK205" s="5"/>
      <c r="IL205" s="5"/>
      <c r="IM205" s="5"/>
      <c r="IN205" s="5"/>
      <c r="IO205" s="5"/>
      <c r="IP205" s="5"/>
      <c r="IQ205" s="5"/>
      <c r="IR205" s="5"/>
      <c r="IS205" s="5"/>
      <c r="IT205" s="5"/>
      <c r="IU205" s="5"/>
    </row>
    <row r="206" spans="1:255">
      <c r="A206" s="185">
        <v>5</v>
      </c>
      <c r="B206" s="22">
        <v>6.7061785096746986E-5</v>
      </c>
      <c r="C206" s="22">
        <v>1.8643237146133366E-4</v>
      </c>
      <c r="D206" s="22">
        <v>3.9093657606535556E-4</v>
      </c>
      <c r="E206" s="22">
        <v>8.2206195309180038E-4</v>
      </c>
      <c r="F206" s="22">
        <v>1.4451145145824322E-3</v>
      </c>
      <c r="G206" s="22">
        <v>1.849600850328933E-3</v>
      </c>
      <c r="H206" s="22">
        <v>1.6210373379688886E-3</v>
      </c>
      <c r="I206" s="22">
        <v>1.0285299953973926E-3</v>
      </c>
      <c r="J206" s="22">
        <v>5.3191789845872411E-4</v>
      </c>
      <c r="K206" s="22">
        <v>2.4628954470660741E-4</v>
      </c>
      <c r="L206" s="22">
        <v>1.0832117338366605E-4</v>
      </c>
      <c r="M206" s="22">
        <v>4.6128175251909003E-5</v>
      </c>
      <c r="N206" s="22">
        <v>1.9525588301540923E-5</v>
      </c>
      <c r="O206" s="22">
        <v>8.0218794404542623E-6</v>
      </c>
      <c r="P206" s="22">
        <v>3.4057630576622749E-6</v>
      </c>
      <c r="Q206" s="22">
        <v>1.3136322378521754E-6</v>
      </c>
      <c r="R206" s="22">
        <v>6.1171527177332713E-7</v>
      </c>
      <c r="S206" s="22">
        <v>1.7946353000745504E-7</v>
      </c>
      <c r="T206" s="22">
        <v>1.4061499269081012E-7</v>
      </c>
      <c r="U206" s="22">
        <v>-4.8867639942428405E-10</v>
      </c>
      <c r="V206" s="22">
        <v>3.7194755425215411E-8</v>
      </c>
      <c r="W206" s="22">
        <v>5.9543297293170874E-4</v>
      </c>
      <c r="X206" s="22">
        <v>-8.1079049028915035E-4</v>
      </c>
      <c r="Y206" s="22">
        <v>2.6862461749679344E-3</v>
      </c>
      <c r="Z206" s="22">
        <v>-1.1873933974935842E-3</v>
      </c>
      <c r="AA206" s="22">
        <v>2.9782699734473169E-2</v>
      </c>
      <c r="AB206" s="22">
        <v>-8.1052429835676801E-2</v>
      </c>
      <c r="AC206" s="22">
        <v>3.20904197215897E-2</v>
      </c>
      <c r="AD206" s="22">
        <v>-1.255539305745216E-3</v>
      </c>
      <c r="AE206" s="22">
        <v>3.1940509093205107E-3</v>
      </c>
      <c r="AF206" s="22">
        <v>-8.8326510298392016E-4</v>
      </c>
      <c r="AG206" s="22">
        <v>1.0595352216478905E-3</v>
      </c>
      <c r="AH206" s="22">
        <v>-6.0751013013855219E-4</v>
      </c>
      <c r="AI206" s="22">
        <v>5.6679031150964421E-4</v>
      </c>
      <c r="AJ206" s="22">
        <v>-4.3791023048749943E-4</v>
      </c>
      <c r="AK206" s="22">
        <v>3.91335101181487E-4</v>
      </c>
      <c r="AL206" s="22">
        <v>-3.3948259624403293E-4</v>
      </c>
      <c r="AM206" s="22">
        <v>3.0773877687101012E-4</v>
      </c>
      <c r="AN206" s="22">
        <v>-2.7978251683885639E-4</v>
      </c>
      <c r="AO206" s="22">
        <v>2.5464855913939955E-4</v>
      </c>
      <c r="AP206" s="22">
        <v>-2.2225990259811196E-4</v>
      </c>
      <c r="AQ206" s="22">
        <v>1.084605111187816E-4</v>
      </c>
      <c r="AR206" s="22">
        <v>-8.3617567164568588E-5</v>
      </c>
      <c r="AS206" s="22">
        <v>-2.251775676132669E-4</v>
      </c>
      <c r="AT206" s="22">
        <v>-4.0448105914268418E-4</v>
      </c>
      <c r="AU206" s="22">
        <v>-7.2312141529413542E-4</v>
      </c>
      <c r="AV206" s="22">
        <v>-1.0800870802801963E-3</v>
      </c>
      <c r="AW206" s="22">
        <v>-1.1830606774468867E-3</v>
      </c>
      <c r="AX206" s="22">
        <v>-9.0026990074251365E-4</v>
      </c>
      <c r="AY206" s="22">
        <v>-5.0577996570107784E-4</v>
      </c>
      <c r="AZ206" s="22">
        <v>-2.3675971090468323E-4</v>
      </c>
      <c r="BA206" s="22">
        <v>-1.0160526093569127E-4</v>
      </c>
      <c r="BB206" s="22">
        <v>-4.2411390704567025E-5</v>
      </c>
      <c r="BC206" s="22">
        <v>-1.7600583807271397E-5</v>
      </c>
      <c r="BD206" s="22">
        <v>-7.4205515889145752E-6</v>
      </c>
      <c r="BE206" s="22">
        <v>-3.1359447890027546E-6</v>
      </c>
      <c r="BF206" s="22">
        <v>-1.3757451532476204E-6</v>
      </c>
      <c r="BG206" s="22">
        <v>-5.8299210774504587E-7</v>
      </c>
      <c r="BH206" s="22">
        <v>-2.7543678775476261E-7</v>
      </c>
      <c r="BI206" s="22">
        <v>-1.049534141708343E-7</v>
      </c>
      <c r="BJ206" s="22">
        <v>-6.5499053155117941E-8</v>
      </c>
      <c r="BK206" s="22">
        <v>-1.4114303276714651E-8</v>
      </c>
      <c r="BL206" s="22">
        <v>-1.6017071517579403E-8</v>
      </c>
      <c r="BM206" s="22">
        <v>-2.3360223945582267E-4</v>
      </c>
      <c r="BN206" s="22">
        <v>2.35770981525289E-4</v>
      </c>
      <c r="BO206" s="22">
        <v>-5.3180215327192635E-4</v>
      </c>
      <c r="BP206" s="22">
        <v>-8.2412565796743902E-6</v>
      </c>
      <c r="BQ206" s="22">
        <v>-1.3564512249940506E-3</v>
      </c>
      <c r="BR206" s="22">
        <v>-2.0511611411226053E-4</v>
      </c>
      <c r="BS206" s="22">
        <v>1.0181515509737151E-3</v>
      </c>
      <c r="BT206" s="22">
        <v>-1.9965281004477218E-4</v>
      </c>
      <c r="BU206" s="22">
        <v>2.2758186145020395E-4</v>
      </c>
      <c r="BV206" s="22">
        <v>-1.2433629265072956E-4</v>
      </c>
      <c r="BW206" s="22">
        <v>1.15416789436091E-4</v>
      </c>
      <c r="BX206" s="22">
        <v>-8.7666725932691018E-5</v>
      </c>
      <c r="BY206" s="22">
        <v>7.6106425862206806E-5</v>
      </c>
      <c r="BZ206" s="22">
        <v>-6.4269020406147045E-5</v>
      </c>
      <c r="CA206" s="22">
        <v>5.4966272906914158E-5</v>
      </c>
      <c r="CB206" s="22">
        <v>-4.6825661135007187E-5</v>
      </c>
      <c r="CC206" s="22">
        <v>3.8252737452148554E-5</v>
      </c>
      <c r="CD206" s="22">
        <v>-2.940695197087254E-5</v>
      </c>
      <c r="CE206" s="22">
        <v>1.5543953861379914E-5</v>
      </c>
      <c r="CF206" s="22">
        <v>9.9508401263929493E-6</v>
      </c>
      <c r="CG206" s="22">
        <v>-6.6227087055358591E-6</v>
      </c>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5"/>
      <c r="IB206" s="5"/>
      <c r="IC206" s="5"/>
      <c r="ID206" s="5"/>
      <c r="IE206" s="5"/>
      <c r="IF206" s="5"/>
      <c r="IG206" s="5"/>
      <c r="IH206" s="5"/>
      <c r="II206" s="5"/>
      <c r="IJ206" s="5"/>
      <c r="IK206" s="5"/>
      <c r="IL206" s="5"/>
      <c r="IM206" s="5"/>
      <c r="IN206" s="5"/>
      <c r="IO206" s="5"/>
      <c r="IP206" s="5"/>
      <c r="IQ206" s="5"/>
      <c r="IR206" s="5"/>
      <c r="IS206" s="5"/>
      <c r="IT206" s="5"/>
      <c r="IU206" s="5"/>
    </row>
    <row r="207" spans="1:255">
      <c r="A207" s="185">
        <v>6</v>
      </c>
      <c r="B207" s="22">
        <v>2.7947313885077169E-5</v>
      </c>
      <c r="C207" s="22">
        <v>7.9320073680328853E-5</v>
      </c>
      <c r="D207" s="22">
        <v>1.7421842913748213E-4</v>
      </c>
      <c r="E207" s="22">
        <v>4.0709575453841147E-4</v>
      </c>
      <c r="F207" s="22">
        <v>8.7277710462779659E-4</v>
      </c>
      <c r="G207" s="22">
        <v>1.5340412356083025E-3</v>
      </c>
      <c r="H207" s="22">
        <v>1.9541167799071338E-3</v>
      </c>
      <c r="I207" s="22">
        <v>1.7023014950832147E-3</v>
      </c>
      <c r="J207" s="22">
        <v>1.0731240481101074E-3</v>
      </c>
      <c r="K207" s="22">
        <v>5.5130977271615044E-4</v>
      </c>
      <c r="L207" s="22">
        <v>2.5357430834979465E-4</v>
      </c>
      <c r="M207" s="22">
        <v>1.1077953198026952E-4</v>
      </c>
      <c r="N207" s="22">
        <v>4.6864369138381379E-5</v>
      </c>
      <c r="O207" s="22">
        <v>1.9705224275433533E-5</v>
      </c>
      <c r="P207" s="22">
        <v>8.0444713658446274E-6</v>
      </c>
      <c r="Q207" s="22">
        <v>3.3945027159000869E-6</v>
      </c>
      <c r="R207" s="22">
        <v>1.3024539091657938E-6</v>
      </c>
      <c r="S207" s="22">
        <v>6.0704398759135888E-7</v>
      </c>
      <c r="T207" s="22">
        <v>1.8084048940141063E-7</v>
      </c>
      <c r="U207" s="22">
        <v>1.538540032603948E-7</v>
      </c>
      <c r="V207" s="22">
        <v>1.3912221915379301E-8</v>
      </c>
      <c r="W207" s="22">
        <v>-3.0550124406629432E-4</v>
      </c>
      <c r="X207" s="22">
        <v>8.9801018091398592E-4</v>
      </c>
      <c r="Y207" s="22">
        <v>-7.9881586766834009E-4</v>
      </c>
      <c r="Z207" s="22">
        <v>2.7576874627883116E-3</v>
      </c>
      <c r="AA207" s="22">
        <v>-1.1722190101433401E-3</v>
      </c>
      <c r="AB207" s="22">
        <v>3.1009285903790592E-2</v>
      </c>
      <c r="AC207" s="22">
        <v>-8.3853973958750716E-2</v>
      </c>
      <c r="AD207" s="22">
        <v>3.3024121883269211E-2</v>
      </c>
      <c r="AE207" s="22">
        <v>-1.2580875341105875E-3</v>
      </c>
      <c r="AF207" s="22">
        <v>3.238603277750315E-3</v>
      </c>
      <c r="AG207" s="22">
        <v>-8.8052917054371523E-4</v>
      </c>
      <c r="AH207" s="22">
        <v>1.0600488392102285E-3</v>
      </c>
      <c r="AI207" s="22">
        <v>-6.0320055787147105E-4</v>
      </c>
      <c r="AJ207" s="22">
        <v>5.6323947074175893E-4</v>
      </c>
      <c r="AK207" s="22">
        <v>-4.3451162509830922E-4</v>
      </c>
      <c r="AL207" s="22">
        <v>3.8902944697130311E-4</v>
      </c>
      <c r="AM207" s="22">
        <v>-3.37590628108763E-4</v>
      </c>
      <c r="AN207" s="22">
        <v>3.065906234155531E-4</v>
      </c>
      <c r="AO207" s="22">
        <v>-2.7520226751361917E-4</v>
      </c>
      <c r="AP207" s="22">
        <v>2.3957201278453611E-4</v>
      </c>
      <c r="AQ207" s="22">
        <v>-1.1656246130446084E-4</v>
      </c>
      <c r="AR207" s="22">
        <v>-3.8037827278092779E-5</v>
      </c>
      <c r="AS207" s="22">
        <v>-1.0451662074006808E-4</v>
      </c>
      <c r="AT207" s="22">
        <v>-1.9744521517270914E-4</v>
      </c>
      <c r="AU207" s="22">
        <v>-3.9333634025221024E-4</v>
      </c>
      <c r="AV207" s="22">
        <v>-7.1712233656097239E-4</v>
      </c>
      <c r="AW207" s="22">
        <v>-1.0758717486910989E-3</v>
      </c>
      <c r="AX207" s="22">
        <v>-1.1834513420522887E-3</v>
      </c>
      <c r="AY207" s="22">
        <v>-9.0690168655339052E-4</v>
      </c>
      <c r="AZ207" s="22">
        <v>-5.1481851139008545E-4</v>
      </c>
      <c r="BA207" s="22">
        <v>-2.4425408045515779E-4</v>
      </c>
      <c r="BB207" s="22">
        <v>-1.0649883074889507E-4</v>
      </c>
      <c r="BC207" s="22">
        <v>-4.5226162930723211E-5</v>
      </c>
      <c r="BD207" s="22">
        <v>-1.9096984350087031E-5</v>
      </c>
      <c r="BE207" s="22">
        <v>-8.1830468013578342E-6</v>
      </c>
      <c r="BF207" s="22">
        <v>-3.5047719952811739E-6</v>
      </c>
      <c r="BG207" s="22">
        <v>-1.5550409861027105E-6</v>
      </c>
      <c r="BH207" s="22">
        <v>-6.6152091895227034E-7</v>
      </c>
      <c r="BI207" s="22">
        <v>-3.1611614314527429E-7</v>
      </c>
      <c r="BJ207" s="22">
        <v>-1.2058298446129627E-7</v>
      </c>
      <c r="BK207" s="22">
        <v>-8.3533978043484791E-8</v>
      </c>
      <c r="BL207" s="22">
        <v>-1.6968592467321871E-8</v>
      </c>
      <c r="BM207" s="22">
        <v>1.2022965436754019E-4</v>
      </c>
      <c r="BN207" s="22">
        <v>-3.6056392545093214E-4</v>
      </c>
      <c r="BO207" s="22">
        <v>1.4135793800010453E-4</v>
      </c>
      <c r="BP207" s="22">
        <v>-4.1894729634849498E-4</v>
      </c>
      <c r="BQ207" s="22">
        <v>-3.290956584918197E-5</v>
      </c>
      <c r="BR207" s="22">
        <v>-1.1549481510637659E-3</v>
      </c>
      <c r="BS207" s="22">
        <v>-2.1252707859150408E-4</v>
      </c>
      <c r="BT207" s="22">
        <v>8.965703345821612E-4</v>
      </c>
      <c r="BU207" s="22">
        <v>-1.9207083605104355E-4</v>
      </c>
      <c r="BV207" s="22">
        <v>1.8874051290171948E-4</v>
      </c>
      <c r="BW207" s="22">
        <v>-1.1053826945103798E-4</v>
      </c>
      <c r="BX207" s="22">
        <v>9.435543515973038E-5</v>
      </c>
      <c r="BY207" s="22">
        <v>-7.3261811246732065E-5</v>
      </c>
      <c r="BZ207" s="22">
        <v>6.0544973224952005E-5</v>
      </c>
      <c r="CA207" s="22">
        <v>-5.0288530817248396E-5</v>
      </c>
      <c r="CB207" s="22">
        <v>4.0839682967681398E-5</v>
      </c>
      <c r="CC207" s="22">
        <v>-3.2100008072326771E-5</v>
      </c>
      <c r="CD207" s="22">
        <v>2.2400711431149193E-5</v>
      </c>
      <c r="CE207" s="22">
        <v>-7.8544092868120697E-6</v>
      </c>
      <c r="CF207" s="22">
        <v>-1.9539367545516263E-5</v>
      </c>
      <c r="CG207" s="22">
        <v>1.1427564306464315E-5</v>
      </c>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5"/>
      <c r="IB207" s="5"/>
      <c r="IC207" s="5"/>
      <c r="ID207" s="5"/>
      <c r="IE207" s="5"/>
      <c r="IF207" s="5"/>
      <c r="IG207" s="5"/>
      <c r="IH207" s="5"/>
      <c r="II207" s="5"/>
      <c r="IJ207" s="5"/>
      <c r="IK207" s="5"/>
      <c r="IL207" s="5"/>
      <c r="IM207" s="5"/>
      <c r="IN207" s="5"/>
      <c r="IO207" s="5"/>
      <c r="IP207" s="5"/>
      <c r="IQ207" s="5"/>
      <c r="IR207" s="5"/>
      <c r="IS207" s="5"/>
      <c r="IT207" s="5"/>
      <c r="IU207" s="5"/>
    </row>
    <row r="208" spans="1:255">
      <c r="A208" s="189" t="s">
        <v>251</v>
      </c>
      <c r="B208" s="22">
        <v>1.1628594516563828E-5</v>
      </c>
      <c r="C208" s="22">
        <v>3.2960181128685065E-5</v>
      </c>
      <c r="D208" s="22">
        <v>7.4375976948908997E-5</v>
      </c>
      <c r="E208" s="22">
        <v>1.8179714538260193E-4</v>
      </c>
      <c r="F208" s="22">
        <v>4.3259811331021469E-4</v>
      </c>
      <c r="G208" s="22">
        <v>9.2689313410451019E-4</v>
      </c>
      <c r="H208" s="22">
        <v>1.6210795446930945E-3</v>
      </c>
      <c r="I208" s="22">
        <v>2.0523759182442367E-3</v>
      </c>
      <c r="J208" s="22">
        <v>1.7762834710304371E-3</v>
      </c>
      <c r="K208" s="22">
        <v>1.112355162134978E-3</v>
      </c>
      <c r="L208" s="22">
        <v>5.676554519505187E-4</v>
      </c>
      <c r="M208" s="22">
        <v>2.5935609085630916E-4</v>
      </c>
      <c r="N208" s="22">
        <v>1.1255190112537522E-4</v>
      </c>
      <c r="O208" s="22">
        <v>4.7301932530123948E-5</v>
      </c>
      <c r="P208" s="22">
        <v>1.9761106464336593E-5</v>
      </c>
      <c r="Q208" s="22">
        <v>8.0180347628795766E-6</v>
      </c>
      <c r="R208" s="22">
        <v>3.3678871522594877E-6</v>
      </c>
      <c r="S208" s="22">
        <v>1.289823773839166E-6</v>
      </c>
      <c r="T208" s="22">
        <v>6.135677571807801E-7</v>
      </c>
      <c r="U208" s="22">
        <v>2.0728956736214472E-7</v>
      </c>
      <c r="V208" s="22">
        <v>1.1601236496045729E-7</v>
      </c>
      <c r="W208" s="22">
        <v>2.8036179405621479E-4</v>
      </c>
      <c r="X208" s="22">
        <v>-5.1893602133954917E-4</v>
      </c>
      <c r="Y208" s="22">
        <v>8.9519047657941246E-4</v>
      </c>
      <c r="Z208" s="22">
        <v>-7.8699785712865202E-4</v>
      </c>
      <c r="AA208" s="22">
        <v>2.8368682992074225E-3</v>
      </c>
      <c r="AB208" s="22">
        <v>-1.1778543970708726E-3</v>
      </c>
      <c r="AC208" s="22">
        <v>3.2061795171521315E-2</v>
      </c>
      <c r="AD208" s="22">
        <v>-8.6363465158339814E-2</v>
      </c>
      <c r="AE208" s="22">
        <v>3.3823346389999669E-2</v>
      </c>
      <c r="AF208" s="22">
        <v>-1.2675665948759796E-3</v>
      </c>
      <c r="AG208" s="22">
        <v>3.2788184116287196E-3</v>
      </c>
      <c r="AH208" s="22">
        <v>-8.825682595500411E-4</v>
      </c>
      <c r="AI208" s="22">
        <v>1.0626638120559103E-3</v>
      </c>
      <c r="AJ208" s="22">
        <v>-6.0281655695114942E-4</v>
      </c>
      <c r="AK208" s="22">
        <v>5.6255391818487745E-4</v>
      </c>
      <c r="AL208" s="22">
        <v>-4.3479940669259619E-4</v>
      </c>
      <c r="AM208" s="22">
        <v>3.8940802871071468E-4</v>
      </c>
      <c r="AN208" s="22">
        <v>-3.3895599298106944E-4</v>
      </c>
      <c r="AO208" s="22">
        <v>3.0428617408797772E-4</v>
      </c>
      <c r="AP208" s="22">
        <v>-2.6175853999623236E-4</v>
      </c>
      <c r="AQ208" s="22">
        <v>1.2746089945891751E-4</v>
      </c>
      <c r="AR208" s="22">
        <v>-1.7076597196721593E-5</v>
      </c>
      <c r="AS208" s="22">
        <v>-4.694571835537561E-5</v>
      </c>
      <c r="AT208" s="22">
        <v>-9.1390965981042759E-5</v>
      </c>
      <c r="AU208" s="22">
        <v>-1.9123746082491322E-4</v>
      </c>
      <c r="AV208" s="22">
        <v>-3.8790286424358531E-4</v>
      </c>
      <c r="AW208" s="22">
        <v>-7.0939858830952151E-4</v>
      </c>
      <c r="AX208" s="22">
        <v>-1.0670814236856073E-3</v>
      </c>
      <c r="AY208" s="22">
        <v>-1.1798429678505024E-3</v>
      </c>
      <c r="AZ208" s="22">
        <v>-9.117464230755562E-4</v>
      </c>
      <c r="BA208" s="22">
        <v>-5.235914473129212E-4</v>
      </c>
      <c r="BB208" s="22">
        <v>-2.5195841143364528E-4</v>
      </c>
      <c r="BC208" s="22">
        <v>-1.1160609312223882E-4</v>
      </c>
      <c r="BD208" s="22">
        <v>-4.8169746056732993E-5</v>
      </c>
      <c r="BE208" s="22">
        <v>-2.0654775952992513E-5</v>
      </c>
      <c r="BF208" s="22">
        <v>-8.9710989507731032E-6</v>
      </c>
      <c r="BG208" s="22">
        <v>-3.8814222503531626E-6</v>
      </c>
      <c r="BH208" s="22">
        <v>-1.7364132730099052E-6</v>
      </c>
      <c r="BI208" s="22">
        <v>-7.4080691884180217E-7</v>
      </c>
      <c r="BJ208" s="22">
        <v>-3.6228607283746872E-7</v>
      </c>
      <c r="BK208" s="22">
        <v>-1.5235468718129683E-7</v>
      </c>
      <c r="BL208" s="22">
        <v>-7.1810592273333968E-8</v>
      </c>
      <c r="BM208" s="22">
        <v>-1.3215923789523389E-4</v>
      </c>
      <c r="BN208" s="22">
        <v>2.1079293347803671E-4</v>
      </c>
      <c r="BO208" s="22">
        <v>-2.4228943122136983E-4</v>
      </c>
      <c r="BP208" s="22">
        <v>9.7885738208199839E-5</v>
      </c>
      <c r="BQ208" s="22">
        <v>-3.6456712230041914E-4</v>
      </c>
      <c r="BR208" s="22">
        <v>-5.1785756099377478E-5</v>
      </c>
      <c r="BS208" s="22">
        <v>-1.0379767015832114E-3</v>
      </c>
      <c r="BT208" s="22">
        <v>-2.1921123778257076E-4</v>
      </c>
      <c r="BU208" s="22">
        <v>7.4506190558508401E-4</v>
      </c>
      <c r="BV208" s="22">
        <v>-1.8537200270262366E-4</v>
      </c>
      <c r="BW208" s="22">
        <v>1.486180694348267E-4</v>
      </c>
      <c r="BX208" s="22">
        <v>-9.7697197776371015E-5</v>
      </c>
      <c r="BY208" s="22">
        <v>7.3139057587701418E-5</v>
      </c>
      <c r="BZ208" s="22">
        <v>-5.9467233703563315E-5</v>
      </c>
      <c r="CA208" s="22">
        <v>4.4647249683959436E-5</v>
      </c>
      <c r="CB208" s="22">
        <v>-3.6323196076655242E-5</v>
      </c>
      <c r="CC208" s="22">
        <v>2.5289849493274452E-5</v>
      </c>
      <c r="CD208" s="22">
        <v>-1.5800103209436143E-5</v>
      </c>
      <c r="CE208" s="22">
        <v>-4.5880934738421116E-7</v>
      </c>
      <c r="CF208" s="22">
        <v>2.9760721183730024E-5</v>
      </c>
      <c r="CG208" s="22">
        <v>-1.6759004013367584E-5</v>
      </c>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5"/>
      <c r="IB208" s="5"/>
      <c r="IC208" s="5"/>
      <c r="ID208" s="5"/>
      <c r="IE208" s="5"/>
      <c r="IF208" s="5"/>
      <c r="IG208" s="5"/>
      <c r="IH208" s="5"/>
      <c r="II208" s="5"/>
      <c r="IJ208" s="5"/>
      <c r="IK208" s="5"/>
      <c r="IL208" s="5"/>
      <c r="IM208" s="5"/>
      <c r="IN208" s="5"/>
      <c r="IO208" s="5"/>
      <c r="IP208" s="5"/>
      <c r="IQ208" s="5"/>
      <c r="IR208" s="5"/>
      <c r="IS208" s="5"/>
      <c r="IT208" s="5"/>
      <c r="IU208" s="5"/>
    </row>
    <row r="209" spans="1:255">
      <c r="A209" s="189" t="s">
        <v>269</v>
      </c>
      <c r="B209" s="22">
        <v>4.7514860229837573E-6</v>
      </c>
      <c r="C209" s="22">
        <v>1.3732445294950325E-5</v>
      </c>
      <c r="D209" s="22">
        <v>3.0948237559232481E-5</v>
      </c>
      <c r="E209" s="22">
        <v>7.7667137049733514E-5</v>
      </c>
      <c r="F209" s="22">
        <v>1.9326172559390965E-4</v>
      </c>
      <c r="G209" s="22">
        <v>4.5947890775496021E-4</v>
      </c>
      <c r="H209" s="22">
        <v>9.7954567437489519E-4</v>
      </c>
      <c r="I209" s="22">
        <v>1.7026228617041755E-3</v>
      </c>
      <c r="J209" s="22">
        <v>2.141593134028414E-3</v>
      </c>
      <c r="K209" s="22">
        <v>1.8412148616688928E-3</v>
      </c>
      <c r="L209" s="22">
        <v>1.1453374577160501E-3</v>
      </c>
      <c r="M209" s="22">
        <v>5.8059197582079362E-4</v>
      </c>
      <c r="N209" s="22">
        <v>2.6350686689755206E-4</v>
      </c>
      <c r="O209" s="22">
        <v>1.1360100711874824E-4</v>
      </c>
      <c r="P209" s="22">
        <v>4.7435325280208417E-5</v>
      </c>
      <c r="Q209" s="22">
        <v>1.9698112303756243E-5</v>
      </c>
      <c r="R209" s="22">
        <v>7.9515592389629274E-6</v>
      </c>
      <c r="S209" s="22">
        <v>3.3401785129681809E-6</v>
      </c>
      <c r="T209" s="22">
        <v>1.3006487134649795E-6</v>
      </c>
      <c r="U209" s="22">
        <v>6.8596332585836797E-7</v>
      </c>
      <c r="V209" s="22">
        <v>1.9251264934054665E-7</v>
      </c>
      <c r="W209" s="22">
        <v>-2.006086750349063E-4</v>
      </c>
      <c r="X209" s="22">
        <v>4.6499856755592185E-4</v>
      </c>
      <c r="Y209" s="22">
        <v>-5.2162933047170687E-4</v>
      </c>
      <c r="Z209" s="22">
        <v>9.0297940515073516E-4</v>
      </c>
      <c r="AA209" s="22">
        <v>-7.8445705727089637E-4</v>
      </c>
      <c r="AB209" s="22">
        <v>2.9244443473568668E-3</v>
      </c>
      <c r="AC209" s="22">
        <v>-1.1920205815644414E-3</v>
      </c>
      <c r="AD209" s="22">
        <v>3.3009826283725105E-2</v>
      </c>
      <c r="AE209" s="22">
        <v>-8.8493173461952304E-2</v>
      </c>
      <c r="AF209" s="22">
        <v>3.452032395393631E-2</v>
      </c>
      <c r="AG209" s="22">
        <v>-1.2792635797098319E-3</v>
      </c>
      <c r="AH209" s="22">
        <v>3.314473355558119E-3</v>
      </c>
      <c r="AI209" s="22">
        <v>-8.8675431505746158E-4</v>
      </c>
      <c r="AJ209" s="22">
        <v>1.067036993394303E-3</v>
      </c>
      <c r="AK209" s="22">
        <v>-6.0494255776516828E-4</v>
      </c>
      <c r="AL209" s="22">
        <v>5.65080892806889E-4</v>
      </c>
      <c r="AM209" s="22">
        <v>-4.3778477897060447E-4</v>
      </c>
      <c r="AN209" s="22">
        <v>3.9331891389935049E-4</v>
      </c>
      <c r="AO209" s="22">
        <v>-3.392811375084471E-4</v>
      </c>
      <c r="AP209" s="22">
        <v>2.927136268810133E-4</v>
      </c>
      <c r="AQ209" s="22">
        <v>-1.4120698970540617E-4</v>
      </c>
      <c r="AR209" s="22">
        <v>-7.4688155985685611E-6</v>
      </c>
      <c r="AS209" s="22">
        <v>-2.0884502037449795E-5</v>
      </c>
      <c r="AT209" s="22">
        <v>-4.082200991071689E-5</v>
      </c>
      <c r="AU209" s="22">
        <v>-8.796306310062455E-5</v>
      </c>
      <c r="AV209" s="22">
        <v>-1.8728078807598919E-4</v>
      </c>
      <c r="AW209" s="22">
        <v>-3.8066389121255899E-4</v>
      </c>
      <c r="AX209" s="22">
        <v>-6.971081732093003E-4</v>
      </c>
      <c r="AY209" s="22">
        <v>-1.0522105649389919E-3</v>
      </c>
      <c r="AZ209" s="22">
        <v>-1.1709032741051427E-3</v>
      </c>
      <c r="BA209" s="22">
        <v>-9.1359319198183698E-4</v>
      </c>
      <c r="BB209" s="22">
        <v>-5.3125866729371676E-4</v>
      </c>
      <c r="BC209" s="22">
        <v>-2.5938601742303395E-4</v>
      </c>
      <c r="BD209" s="22">
        <v>-1.1667381714328019E-4</v>
      </c>
      <c r="BE209" s="22">
        <v>-5.1114931127638506E-5</v>
      </c>
      <c r="BF209" s="22">
        <v>-2.2210995650382056E-5</v>
      </c>
      <c r="BG209" s="22">
        <v>-9.7532534094962725E-6</v>
      </c>
      <c r="BH209" s="22">
        <v>-4.2510288175957745E-6</v>
      </c>
      <c r="BI209" s="22">
        <v>-1.916348146756121E-6</v>
      </c>
      <c r="BJ209" s="22">
        <v>-8.3076722779714289E-7</v>
      </c>
      <c r="BK209" s="22">
        <v>-4.4847440669529889E-7</v>
      </c>
      <c r="BL209" s="22">
        <v>-1.4346357817305529E-7</v>
      </c>
      <c r="BM209" s="22">
        <v>9.7741080146866979E-5</v>
      </c>
      <c r="BN209" s="22">
        <v>-2.1741140427340618E-4</v>
      </c>
      <c r="BO209" s="22">
        <v>1.4041280478837586E-4</v>
      </c>
      <c r="BP209" s="22">
        <v>-1.8966842402177319E-4</v>
      </c>
      <c r="BQ209" s="22">
        <v>7.3514227440341356E-5</v>
      </c>
      <c r="BR209" s="22">
        <v>-3.1782208341946735E-4</v>
      </c>
      <c r="BS209" s="22">
        <v>-6.6450271922623445E-5</v>
      </c>
      <c r="BT209" s="22">
        <v>-8.9052727763339534E-4</v>
      </c>
      <c r="BU209" s="22">
        <v>-2.2485402433684764E-4</v>
      </c>
      <c r="BV209" s="22">
        <v>6.3222262953576281E-4</v>
      </c>
      <c r="BW209" s="22">
        <v>-1.7880405196392615E-4</v>
      </c>
      <c r="BX209" s="22">
        <v>1.1200630977081411E-4</v>
      </c>
      <c r="BY209" s="22">
        <v>-8.5068761210628662E-5</v>
      </c>
      <c r="BZ209" s="22">
        <v>5.2920343844733944E-5</v>
      </c>
      <c r="CA209" s="22">
        <v>-4.5398490382944139E-5</v>
      </c>
      <c r="CB209" s="22">
        <v>2.8777339698919255E-5</v>
      </c>
      <c r="CC209" s="22">
        <v>-2.0775535136490811E-5</v>
      </c>
      <c r="CD209" s="22">
        <v>7.8993496150562337E-6</v>
      </c>
      <c r="CE209" s="22">
        <v>8.3866666304856107E-6</v>
      </c>
      <c r="CF209" s="22">
        <v>-4.162634662290474E-5</v>
      </c>
      <c r="CG209" s="22">
        <v>2.2416915621234604E-5</v>
      </c>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5"/>
      <c r="IB209" s="5"/>
      <c r="IC209" s="5"/>
      <c r="ID209" s="5"/>
      <c r="IE209" s="5"/>
      <c r="IF209" s="5"/>
      <c r="IG209" s="5"/>
      <c r="IH209" s="5"/>
      <c r="II209" s="5"/>
      <c r="IJ209" s="5"/>
      <c r="IK209" s="5"/>
      <c r="IL209" s="5"/>
      <c r="IM209" s="5"/>
      <c r="IN209" s="5"/>
      <c r="IO209" s="5"/>
      <c r="IP209" s="5"/>
      <c r="IQ209" s="5"/>
      <c r="IR209" s="5"/>
      <c r="IS209" s="5"/>
      <c r="IT209" s="5"/>
      <c r="IU209" s="5"/>
    </row>
    <row r="210" spans="1:255">
      <c r="A210" s="189" t="s">
        <v>252</v>
      </c>
      <c r="B210" s="22">
        <v>1.9951429969954618E-6</v>
      </c>
      <c r="C210" s="22">
        <v>5.5841442562929727E-6</v>
      </c>
      <c r="D210" s="22">
        <v>1.2903632392583749E-5</v>
      </c>
      <c r="E210" s="22">
        <v>3.2334142352522279E-5</v>
      </c>
      <c r="F210" s="22">
        <v>8.2569953796522843E-5</v>
      </c>
      <c r="G210" s="22">
        <v>2.0528646471747785E-4</v>
      </c>
      <c r="H210" s="22">
        <v>4.8558159845725458E-4</v>
      </c>
      <c r="I210" s="22">
        <v>1.0288219981557302E-3</v>
      </c>
      <c r="J210" s="22">
        <v>1.7766195078922236E-3</v>
      </c>
      <c r="K210" s="22">
        <v>2.2198595666675469E-3</v>
      </c>
      <c r="L210" s="22">
        <v>1.8957831752985678E-3</v>
      </c>
      <c r="M210" s="22">
        <v>1.171426687725289E-3</v>
      </c>
      <c r="N210" s="22">
        <v>5.8987511838860893E-4</v>
      </c>
      <c r="O210" s="22">
        <v>2.6595900677599851E-4</v>
      </c>
      <c r="P210" s="22">
        <v>1.1392189177597634E-4</v>
      </c>
      <c r="Q210" s="22">
        <v>4.7279734658911958E-5</v>
      </c>
      <c r="R210" s="22">
        <v>1.9540071706075762E-5</v>
      </c>
      <c r="S210" s="22">
        <v>7.8793692229811181E-6</v>
      </c>
      <c r="T210" s="22">
        <v>3.3737278148063824E-6</v>
      </c>
      <c r="U210" s="22">
        <v>1.4656806033497766E-6</v>
      </c>
      <c r="V210" s="22">
        <v>5.6706327921206204E-7</v>
      </c>
      <c r="W210" s="22">
        <v>1.7314450169961555E-4</v>
      </c>
      <c r="X210" s="22">
        <v>-3.5167430233571534E-4</v>
      </c>
      <c r="Y210" s="22">
        <v>4.7172218891860347E-4</v>
      </c>
      <c r="Z210" s="22">
        <v>-5.2034868564670707E-4</v>
      </c>
      <c r="AA210" s="22">
        <v>9.1576109329930444E-4</v>
      </c>
      <c r="AB210" s="22">
        <v>-7.9222339865564104E-4</v>
      </c>
      <c r="AC210" s="22">
        <v>3.0061322954916697E-3</v>
      </c>
      <c r="AD210" s="22">
        <v>-1.2118641417289584E-3</v>
      </c>
      <c r="AE210" s="22">
        <v>3.3817405092592387E-2</v>
      </c>
      <c r="AF210" s="22">
        <v>-9.0339480902538044E-2</v>
      </c>
      <c r="AG210" s="22">
        <v>3.5078147930469594E-2</v>
      </c>
      <c r="AH210" s="22">
        <v>-1.2925767184373564E-3</v>
      </c>
      <c r="AI210" s="22">
        <v>3.340924017772019E-3</v>
      </c>
      <c r="AJ210" s="22">
        <v>-8.9326324215914087E-4</v>
      </c>
      <c r="AK210" s="22">
        <v>1.0716004024369642E-3</v>
      </c>
      <c r="AL210" s="22">
        <v>-6.1050551251165899E-4</v>
      </c>
      <c r="AM210" s="22">
        <v>5.7003059067300488E-4</v>
      </c>
      <c r="AN210" s="22">
        <v>-4.4496121232938396E-4</v>
      </c>
      <c r="AO210" s="22">
        <v>3.9648094113224776E-4</v>
      </c>
      <c r="AP210" s="22">
        <v>-3.2989099551270835E-4</v>
      </c>
      <c r="AQ210" s="22">
        <v>1.607926847841226E-4</v>
      </c>
      <c r="AR210" s="22">
        <v>-3.3122049911336184E-6</v>
      </c>
      <c r="AS210" s="22">
        <v>-9.0351580405257234E-6</v>
      </c>
      <c r="AT210" s="22">
        <v>-1.809338265448252E-5</v>
      </c>
      <c r="AU210" s="22">
        <v>-3.9140930609470704E-5</v>
      </c>
      <c r="AV210" s="22">
        <v>-8.5767406134167401E-5</v>
      </c>
      <c r="AW210" s="22">
        <v>-1.8292414136122147E-4</v>
      </c>
      <c r="AX210" s="22">
        <v>-3.7203709177958597E-4</v>
      </c>
      <c r="AY210" s="22">
        <v>-6.8293041612308455E-4</v>
      </c>
      <c r="AZ210" s="22">
        <v>-1.0359412781687947E-3</v>
      </c>
      <c r="BA210" s="22">
        <v>-1.1620735838798685E-3</v>
      </c>
      <c r="BB210" s="22">
        <v>-9.1677240285368915E-4</v>
      </c>
      <c r="BC210" s="22">
        <v>-5.4031741607076086E-4</v>
      </c>
      <c r="BD210" s="22">
        <v>-2.6771245901840475E-4</v>
      </c>
      <c r="BE210" s="22">
        <v>-1.2219266661231103E-4</v>
      </c>
      <c r="BF210" s="22">
        <v>-5.4252415296550264E-5</v>
      </c>
      <c r="BG210" s="22">
        <v>-2.3834233637753349E-5</v>
      </c>
      <c r="BH210" s="22">
        <v>-1.0554627369519271E-5</v>
      </c>
      <c r="BI210" s="22">
        <v>-4.6304125087540531E-6</v>
      </c>
      <c r="BJ210" s="22">
        <v>-2.1301463917308336E-6</v>
      </c>
      <c r="BK210" s="22">
        <v>-1.0201492622549463E-6</v>
      </c>
      <c r="BL210" s="22">
        <v>-3.9463097327075542E-7</v>
      </c>
      <c r="BM210" s="22">
        <v>-9.1935486982345853E-5</v>
      </c>
      <c r="BN210" s="22">
        <v>1.6991320327837343E-4</v>
      </c>
      <c r="BO210" s="22">
        <v>-1.5036055457985788E-4</v>
      </c>
      <c r="BP210" s="22">
        <v>1.0564385370876249E-4</v>
      </c>
      <c r="BQ210" s="22">
        <v>-1.60249595219089E-4</v>
      </c>
      <c r="BR210" s="22">
        <v>5.4653900607540773E-5</v>
      </c>
      <c r="BS210" s="22">
        <v>-2.8162304855229543E-4</v>
      </c>
      <c r="BT210" s="22">
        <v>-7.9523272427727869E-5</v>
      </c>
      <c r="BU210" s="22">
        <v>-7.8113790671450079E-4</v>
      </c>
      <c r="BV210" s="22">
        <v>-2.2970193897833073E-4</v>
      </c>
      <c r="BW210" s="22">
        <v>4.8524652471734715E-4</v>
      </c>
      <c r="BX210" s="22">
        <v>-1.7179450720526091E-4</v>
      </c>
      <c r="BY210" s="22">
        <v>7.1319364301568783E-5</v>
      </c>
      <c r="BZ210" s="22">
        <v>-7.2023155759302264E-5</v>
      </c>
      <c r="CA210" s="22">
        <v>3.0581873188005196E-5</v>
      </c>
      <c r="CB210" s="22">
        <v>-3.0420039145273472E-5</v>
      </c>
      <c r="CC210" s="22">
        <v>9.9746905671145982E-6</v>
      </c>
      <c r="CD210" s="22">
        <v>-2.3833660645034265E-6</v>
      </c>
      <c r="CE210" s="22">
        <v>-1.9501752154990843E-5</v>
      </c>
      <c r="CF210" s="22">
        <v>5.4146221735923649E-5</v>
      </c>
      <c r="CG210" s="22">
        <v>-2.9653800962794606E-5</v>
      </c>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5"/>
      <c r="IB210" s="5"/>
      <c r="IC210" s="5"/>
      <c r="ID210" s="5"/>
      <c r="IE210" s="5"/>
      <c r="IF210" s="5"/>
      <c r="IG210" s="5"/>
      <c r="IH210" s="5"/>
      <c r="II210" s="5"/>
      <c r="IJ210" s="5"/>
      <c r="IK210" s="5"/>
      <c r="IL210" s="5"/>
      <c r="IM210" s="5"/>
      <c r="IN210" s="5"/>
      <c r="IO210" s="5"/>
      <c r="IP210" s="5"/>
      <c r="IQ210" s="5"/>
      <c r="IR210" s="5"/>
      <c r="IS210" s="5"/>
      <c r="IT210" s="5"/>
      <c r="IU210" s="5"/>
    </row>
    <row r="211" spans="1:255">
      <c r="A211" s="185">
        <v>10</v>
      </c>
      <c r="B211" s="22">
        <v>7.8849903950135272E-7</v>
      </c>
      <c r="C211" s="22">
        <v>2.3667828784318656E-6</v>
      </c>
      <c r="D211" s="22">
        <v>5.2460663034158558E-6</v>
      </c>
      <c r="E211" s="22">
        <v>1.3478976781465763E-5</v>
      </c>
      <c r="F211" s="22">
        <v>3.4381620455067839E-5</v>
      </c>
      <c r="G211" s="22">
        <v>8.770379350705501E-5</v>
      </c>
      <c r="H211" s="22">
        <v>2.1695062833362126E-4</v>
      </c>
      <c r="I211" s="22">
        <v>5.099990305567748E-4</v>
      </c>
      <c r="J211" s="22">
        <v>1.0735201643892929E-3</v>
      </c>
      <c r="K211" s="22">
        <v>1.8415136017961937E-3</v>
      </c>
      <c r="L211" s="22">
        <v>2.2856097605259275E-3</v>
      </c>
      <c r="M211" s="22">
        <v>1.9389292992942158E-3</v>
      </c>
      <c r="N211" s="22">
        <v>1.1901333428756705E-3</v>
      </c>
      <c r="O211" s="22">
        <v>5.9535472683345538E-4</v>
      </c>
      <c r="P211" s="22">
        <v>2.6670131994131757E-4</v>
      </c>
      <c r="Q211" s="22">
        <v>1.1355170514131446E-4</v>
      </c>
      <c r="R211" s="22">
        <v>4.6892074112281841E-5</v>
      </c>
      <c r="S211" s="22">
        <v>1.9371763774530134E-5</v>
      </c>
      <c r="T211" s="22">
        <v>7.9509106745370857E-6</v>
      </c>
      <c r="U211" s="22">
        <v>3.7894280850047521E-6</v>
      </c>
      <c r="V211" s="22">
        <v>1.2669850358108324E-6</v>
      </c>
      <c r="W211" s="22">
        <v>-1.4237667457089103E-4</v>
      </c>
      <c r="X211" s="22">
        <v>3.0535488415692278E-4</v>
      </c>
      <c r="Y211" s="22">
        <v>-3.6115769687288776E-4</v>
      </c>
      <c r="Z211" s="22">
        <v>4.7546891902782909E-4</v>
      </c>
      <c r="AA211" s="22">
        <v>-5.2215406714234283E-4</v>
      </c>
      <c r="AB211" s="22">
        <v>9.3522703998788655E-4</v>
      </c>
      <c r="AC211" s="22">
        <v>-8.0430356335488837E-4</v>
      </c>
      <c r="AD211" s="22">
        <v>3.0849333210263719E-3</v>
      </c>
      <c r="AE211" s="22">
        <v>-1.2332549774851729E-3</v>
      </c>
      <c r="AF211" s="22">
        <v>3.4520061306752163E-2</v>
      </c>
      <c r="AG211" s="22">
        <v>-9.1809921631636315E-2</v>
      </c>
      <c r="AH211" s="22">
        <v>3.5520835304407035E-2</v>
      </c>
      <c r="AI211" s="22">
        <v>-1.3057219546032041E-3</v>
      </c>
      <c r="AJ211" s="22">
        <v>3.3604707456140509E-3</v>
      </c>
      <c r="AK211" s="22">
        <v>-9.0134060035648072E-4</v>
      </c>
      <c r="AL211" s="22">
        <v>1.078210518175109E-3</v>
      </c>
      <c r="AM211" s="22">
        <v>-6.1925204282232439E-4</v>
      </c>
      <c r="AN211" s="22">
        <v>5.7990159309954156E-4</v>
      </c>
      <c r="AO211" s="22">
        <v>-4.5209572662638353E-4</v>
      </c>
      <c r="AP211" s="22">
        <v>3.9010986136654789E-4</v>
      </c>
      <c r="AQ211" s="22">
        <v>-1.8365657128755874E-4</v>
      </c>
      <c r="AR211" s="22">
        <v>-1.3892565067150122E-6</v>
      </c>
      <c r="AS211" s="22">
        <v>-4.004496308904921E-6</v>
      </c>
      <c r="AT211" s="22">
        <v>-7.7825090977233618E-6</v>
      </c>
      <c r="AU211" s="22">
        <v>-1.7245897971973389E-5</v>
      </c>
      <c r="AV211" s="22">
        <v>-3.7944302679389657E-5</v>
      </c>
      <c r="AW211" s="22">
        <v>-8.3239465262521103E-5</v>
      </c>
      <c r="AX211" s="22">
        <v>-1.7753879106947247E-4</v>
      </c>
      <c r="AY211" s="22">
        <v>-3.615795702166018E-4</v>
      </c>
      <c r="AZ211" s="22">
        <v>-6.661402106394041E-4</v>
      </c>
      <c r="BA211" s="22">
        <v>-1.0169097634387257E-3</v>
      </c>
      <c r="BB211" s="22">
        <v>-1.1514759497073535E-3</v>
      </c>
      <c r="BC211" s="22">
        <v>-9.194940659407061E-4</v>
      </c>
      <c r="BD211" s="22">
        <v>-5.4952703215294053E-4</v>
      </c>
      <c r="BE211" s="22">
        <v>-2.7622387393983513E-4</v>
      </c>
      <c r="BF211" s="22">
        <v>-1.27788099461742E-4</v>
      </c>
      <c r="BG211" s="22">
        <v>-5.7391553628241416E-5</v>
      </c>
      <c r="BH211" s="22">
        <v>-2.543384902211242E-5</v>
      </c>
      <c r="BI211" s="22">
        <v>-1.1353110980958989E-5</v>
      </c>
      <c r="BJ211" s="22">
        <v>-5.0776647266426005E-6</v>
      </c>
      <c r="BK211" s="22">
        <v>-2.5818511023054774E-6</v>
      </c>
      <c r="BL211" s="22">
        <v>-9.1077051042070834E-7</v>
      </c>
      <c r="BM211" s="22">
        <v>7.8144978335285047E-5</v>
      </c>
      <c r="BN211" s="22">
        <v>-1.5760041816838385E-4</v>
      </c>
      <c r="BO211" s="22">
        <v>1.1819285124364982E-4</v>
      </c>
      <c r="BP211" s="22">
        <v>-1.1657021936149464E-4</v>
      </c>
      <c r="BQ211" s="22">
        <v>8.4492255836884924E-5</v>
      </c>
      <c r="BR211" s="22">
        <v>-1.3548175106146932E-4</v>
      </c>
      <c r="BS211" s="22">
        <v>3.9284115187620691E-5</v>
      </c>
      <c r="BT211" s="22">
        <v>-2.4372637626761466E-4</v>
      </c>
      <c r="BU211" s="22">
        <v>-9.1402264011222284E-5</v>
      </c>
      <c r="BV211" s="22">
        <v>-6.3698889256592851E-4</v>
      </c>
      <c r="BW211" s="22">
        <v>-2.3352307559426199E-4</v>
      </c>
      <c r="BX211" s="22">
        <v>3.6378510508901983E-4</v>
      </c>
      <c r="BY211" s="22">
        <v>-1.6386924112922447E-4</v>
      </c>
      <c r="BZ211" s="22">
        <v>3.1811048320742397E-5</v>
      </c>
      <c r="CA211" s="22">
        <v>-5.7752921814265069E-5</v>
      </c>
      <c r="CB211" s="22">
        <v>7.5017271259275143E-6</v>
      </c>
      <c r="CC211" s="22">
        <v>-1.2605719843192792E-5</v>
      </c>
      <c r="CD211" s="22">
        <v>-1.2137545289715217E-5</v>
      </c>
      <c r="CE211" s="22">
        <v>2.7254821490056705E-5</v>
      </c>
      <c r="CF211" s="22">
        <v>-7.2845440958672745E-5</v>
      </c>
      <c r="CG211" s="22">
        <v>3.6865081618770357E-5</v>
      </c>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5"/>
      <c r="IB211" s="5"/>
      <c r="IC211" s="5"/>
      <c r="ID211" s="5"/>
      <c r="IE211" s="5"/>
      <c r="IF211" s="5"/>
      <c r="IG211" s="5"/>
      <c r="IH211" s="5"/>
      <c r="II211" s="5"/>
      <c r="IJ211" s="5"/>
      <c r="IK211" s="5"/>
      <c r="IL211" s="5"/>
      <c r="IM211" s="5"/>
      <c r="IN211" s="5"/>
      <c r="IO211" s="5"/>
      <c r="IP211" s="5"/>
      <c r="IQ211" s="5"/>
      <c r="IR211" s="5"/>
      <c r="IS211" s="5"/>
      <c r="IT211" s="5"/>
      <c r="IU211" s="5"/>
    </row>
    <row r="212" spans="1:255">
      <c r="A212" s="185">
        <v>11</v>
      </c>
      <c r="B212" s="22">
        <v>3.5295977138262894E-7</v>
      </c>
      <c r="C212" s="22">
        <v>9.1556340045599667E-7</v>
      </c>
      <c r="D212" s="22">
        <v>2.2263297101063858E-6</v>
      </c>
      <c r="E212" s="22">
        <v>5.4832865784392627E-6</v>
      </c>
      <c r="F212" s="22">
        <v>1.432892808397385E-5</v>
      </c>
      <c r="G212" s="22">
        <v>3.652241652000373E-5</v>
      </c>
      <c r="H212" s="22">
        <v>9.2683361816035134E-5</v>
      </c>
      <c r="I212" s="22">
        <v>2.2785903621591982E-4</v>
      </c>
      <c r="J212" s="22">
        <v>5.3214736202104841E-4</v>
      </c>
      <c r="K212" s="22">
        <v>1.1127169658038884E-3</v>
      </c>
      <c r="L212" s="22">
        <v>1.8960286305153748E-3</v>
      </c>
      <c r="M212" s="22">
        <v>2.3375915398297889E-3</v>
      </c>
      <c r="N212" s="22">
        <v>1.9698632430906952E-3</v>
      </c>
      <c r="O212" s="22">
        <v>1.2011668805459461E-3</v>
      </c>
      <c r="P212" s="22">
        <v>5.9701293916580346E-4</v>
      </c>
      <c r="Q212" s="22">
        <v>2.6582365713272177E-4</v>
      </c>
      <c r="R212" s="22">
        <v>1.1262998208964978E-4</v>
      </c>
      <c r="S212" s="22">
        <v>4.6476497518833735E-5</v>
      </c>
      <c r="T212" s="22">
        <v>1.9559415019588103E-5</v>
      </c>
      <c r="U212" s="22">
        <v>8.941983846156077E-6</v>
      </c>
      <c r="V212" s="22">
        <v>3.2063200908138809E-6</v>
      </c>
      <c r="W212" s="22">
        <v>1.2466717900161872E-4</v>
      </c>
      <c r="X212" s="22">
        <v>-2.582508514869761E-4</v>
      </c>
      <c r="Y212" s="22">
        <v>3.1676872700909516E-4</v>
      </c>
      <c r="Z212" s="22">
        <v>-3.6487420195230194E-4</v>
      </c>
      <c r="AA212" s="22">
        <v>4.8070996809616525E-4</v>
      </c>
      <c r="AB212" s="22">
        <v>-5.296094647613955E-4</v>
      </c>
      <c r="AC212" s="22">
        <v>9.5635286818571597E-4</v>
      </c>
      <c r="AD212" s="22">
        <v>-8.2011817602850394E-4</v>
      </c>
      <c r="AE212" s="22">
        <v>3.1559002459052039E-3</v>
      </c>
      <c r="AF212" s="22">
        <v>-1.2562976556982955E-3</v>
      </c>
      <c r="AG212" s="22">
        <v>3.5082489971511865E-2</v>
      </c>
      <c r="AH212" s="22">
        <v>-9.2970024399053428E-2</v>
      </c>
      <c r="AI212" s="22">
        <v>3.5808968890596607E-2</v>
      </c>
      <c r="AJ212" s="22">
        <v>-1.3202502803750784E-3</v>
      </c>
      <c r="AK212" s="22">
        <v>3.369235926942808E-3</v>
      </c>
      <c r="AL212" s="22">
        <v>-9.1345183060679116E-4</v>
      </c>
      <c r="AM212" s="22">
        <v>1.0861882879243769E-3</v>
      </c>
      <c r="AN212" s="22">
        <v>-6.3471594207910613E-4</v>
      </c>
      <c r="AO212" s="22">
        <v>5.9057294062926755E-4</v>
      </c>
      <c r="AP212" s="22">
        <v>-4.4934087024088538E-4</v>
      </c>
      <c r="AQ212" s="22">
        <v>2.2337260515878382E-4</v>
      </c>
      <c r="AR212" s="22">
        <v>-6.3673805611925976E-7</v>
      </c>
      <c r="AS212" s="22">
        <v>-1.6426513452588873E-6</v>
      </c>
      <c r="AT212" s="22">
        <v>-3.437811809900033E-6</v>
      </c>
      <c r="AU212" s="22">
        <v>-7.3907674864932337E-6</v>
      </c>
      <c r="AV212" s="22">
        <v>-1.6642098536654555E-5</v>
      </c>
      <c r="AW212" s="22">
        <v>-3.666231942551346E-5</v>
      </c>
      <c r="AX212" s="22">
        <v>-8.0388012918451265E-5</v>
      </c>
      <c r="AY212" s="22">
        <v>-1.7159522578287701E-4</v>
      </c>
      <c r="AZ212" s="22">
        <v>-3.5041230812525934E-4</v>
      </c>
      <c r="BA212" s="22">
        <v>-6.4887141469568965E-4</v>
      </c>
      <c r="BB212" s="22">
        <v>-9.9842575375552202E-4</v>
      </c>
      <c r="BC212" s="22">
        <v>-1.1428201224150856E-3</v>
      </c>
      <c r="BD212" s="22">
        <v>-9.2459650073795324E-4</v>
      </c>
      <c r="BE212" s="22">
        <v>-5.6043005242943276E-4</v>
      </c>
      <c r="BF212" s="22">
        <v>-2.8557874978467498E-4</v>
      </c>
      <c r="BG212" s="22">
        <v>-1.3369125361727583E-4</v>
      </c>
      <c r="BH212" s="22">
        <v>-6.0609193439049753E-5</v>
      </c>
      <c r="BI212" s="22">
        <v>-2.7079858100927015E-5</v>
      </c>
      <c r="BJ212" s="22">
        <v>-1.2340202111328315E-5</v>
      </c>
      <c r="BK212" s="22">
        <v>-6.103017915451309E-6</v>
      </c>
      <c r="BL212" s="22">
        <v>-2.2555725638570162E-6</v>
      </c>
      <c r="BM212" s="22">
        <v>-7.132491797987214E-5</v>
      </c>
      <c r="BN212" s="22">
        <v>1.3696914552323265E-4</v>
      </c>
      <c r="BO212" s="22">
        <v>-1.113269663590522E-4</v>
      </c>
      <c r="BP212" s="22">
        <v>9.0591068655445004E-5</v>
      </c>
      <c r="BQ212" s="22">
        <v>-9.5654199812386962E-5</v>
      </c>
      <c r="BR212" s="22">
        <v>6.736751755320424E-5</v>
      </c>
      <c r="BS212" s="22">
        <v>-1.1497907970531467E-4</v>
      </c>
      <c r="BT212" s="22">
        <v>2.5035600517019493E-5</v>
      </c>
      <c r="BU212" s="22">
        <v>-2.0891202574664682E-4</v>
      </c>
      <c r="BV212" s="22">
        <v>-1.0287938716227759E-4</v>
      </c>
      <c r="BW212" s="22">
        <v>-5.1772213320642503E-4</v>
      </c>
      <c r="BX212" s="22">
        <v>-2.3648678775093433E-4</v>
      </c>
      <c r="BY212" s="22">
        <v>2.0295091476041493E-4</v>
      </c>
      <c r="BZ212" s="22">
        <v>-1.5493677720494365E-4</v>
      </c>
      <c r="CA212" s="22">
        <v>-1.4255565241718701E-5</v>
      </c>
      <c r="CB212" s="22">
        <v>-4.1914311194661212E-5</v>
      </c>
      <c r="CC212" s="22">
        <v>-2.1154755924245977E-5</v>
      </c>
      <c r="CD212" s="22">
        <v>9.504874082958107E-6</v>
      </c>
      <c r="CE212" s="22">
        <v>-4.9624230329980997E-5</v>
      </c>
      <c r="CF212" s="22">
        <v>8.7434741993507533E-5</v>
      </c>
      <c r="CG212" s="22">
        <v>-4.9426247735896959E-5</v>
      </c>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5"/>
      <c r="IB212" s="5"/>
      <c r="IC212" s="5"/>
      <c r="ID212" s="5"/>
      <c r="IE212" s="5"/>
      <c r="IF212" s="5"/>
      <c r="IG212" s="5"/>
      <c r="IH212" s="5"/>
      <c r="II212" s="5"/>
      <c r="IJ212" s="5"/>
      <c r="IK212" s="5"/>
      <c r="IL212" s="5"/>
      <c r="IM212" s="5"/>
      <c r="IN212" s="5"/>
      <c r="IO212" s="5"/>
      <c r="IP212" s="5"/>
      <c r="IQ212" s="5"/>
      <c r="IR212" s="5"/>
      <c r="IS212" s="5"/>
      <c r="IT212" s="5"/>
      <c r="IU212" s="5"/>
    </row>
    <row r="213" spans="1:255">
      <c r="A213" s="185">
        <v>12</v>
      </c>
      <c r="B213" s="22">
        <v>1.1984572646020566E-7</v>
      </c>
      <c r="C213" s="22">
        <v>4.2856105920532306E-7</v>
      </c>
      <c r="D213" s="22">
        <v>8.5842876113652937E-7</v>
      </c>
      <c r="E213" s="22">
        <v>2.3247777358175786E-6</v>
      </c>
      <c r="F213" s="22">
        <v>5.8317873302005293E-6</v>
      </c>
      <c r="G213" s="22">
        <v>1.5218425056877964E-5</v>
      </c>
      <c r="H213" s="22">
        <v>3.8597239289379337E-5</v>
      </c>
      <c r="I213" s="22">
        <v>9.7340266445679308E-5</v>
      </c>
      <c r="J213" s="22">
        <v>2.3775062879289566E-4</v>
      </c>
      <c r="K213" s="22">
        <v>5.5156619700097193E-4</v>
      </c>
      <c r="L213" s="22">
        <v>1.1456340342177048E-3</v>
      </c>
      <c r="M213" s="22">
        <v>1.9391131289317758E-3</v>
      </c>
      <c r="N213" s="22">
        <v>2.374836630249007E-3</v>
      </c>
      <c r="O213" s="22">
        <v>1.9880924567051818E-3</v>
      </c>
      <c r="P213" s="22">
        <v>1.2044851230234111E-3</v>
      </c>
      <c r="Q213" s="22">
        <v>5.9505155012081509E-4</v>
      </c>
      <c r="R213" s="22">
        <v>2.6365390292586789E-4</v>
      </c>
      <c r="S213" s="22">
        <v>1.1165199507351095E-4</v>
      </c>
      <c r="T213" s="22">
        <v>4.6917833635136038E-5</v>
      </c>
      <c r="U213" s="22">
        <v>2.1992983641179758E-5</v>
      </c>
      <c r="V213" s="22">
        <v>7.6369913210497328E-6</v>
      </c>
      <c r="W213" s="22">
        <v>-1.0949507485301821E-4</v>
      </c>
      <c r="X213" s="22">
        <v>2.2917486995642486E-4</v>
      </c>
      <c r="Y213" s="22">
        <v>-2.7110160916595655E-4</v>
      </c>
      <c r="Z213" s="22">
        <v>3.2256619580158527E-4</v>
      </c>
      <c r="AA213" s="22">
        <v>-3.6923039750653497E-4</v>
      </c>
      <c r="AB213" s="22">
        <v>4.9026485718043158E-4</v>
      </c>
      <c r="AC213" s="22">
        <v>-5.3994533202485272E-4</v>
      </c>
      <c r="AD213" s="22">
        <v>9.7978937033004593E-4</v>
      </c>
      <c r="AE213" s="22">
        <v>-8.3773650833760915E-4</v>
      </c>
      <c r="AF213" s="22">
        <v>3.2218922059877742E-3</v>
      </c>
      <c r="AG213" s="22">
        <v>-1.2795435539896753E-3</v>
      </c>
      <c r="AH213" s="22">
        <v>3.5529835647451921E-2</v>
      </c>
      <c r="AI213" s="22">
        <v>-9.3716109743999423E-2</v>
      </c>
      <c r="AJ213" s="22">
        <v>3.5967008684946025E-2</v>
      </c>
      <c r="AK213" s="22">
        <v>-1.3361278815110279E-3</v>
      </c>
      <c r="AL213" s="22">
        <v>3.3723912630475405E-3</v>
      </c>
      <c r="AM213" s="22">
        <v>-9.305510584094427E-4</v>
      </c>
      <c r="AN213" s="22">
        <v>1.1015838118795974E-3</v>
      </c>
      <c r="AO213" s="22">
        <v>-6.5313107829735595E-4</v>
      </c>
      <c r="AP213" s="22">
        <v>5.9421061615786449E-4</v>
      </c>
      <c r="AQ213" s="22">
        <v>-2.5883490935257468E-4</v>
      </c>
      <c r="AR213" s="22">
        <v>-2.3596047449035685E-7</v>
      </c>
      <c r="AS213" s="22">
        <v>-7.7283340517322786E-7</v>
      </c>
      <c r="AT213" s="22">
        <v>-1.3987875139155085E-6</v>
      </c>
      <c r="AU213" s="22">
        <v>-3.2419993969818649E-6</v>
      </c>
      <c r="AV213" s="22">
        <v>-7.0910213187313494E-6</v>
      </c>
      <c r="AW213" s="22">
        <v>-1.5971217811580675E-5</v>
      </c>
      <c r="AX213" s="22">
        <v>-3.5159743598198255E-5</v>
      </c>
      <c r="AY213" s="22">
        <v>-7.7097528347116272E-5</v>
      </c>
      <c r="AZ213" s="22">
        <v>-1.6486906213003939E-4</v>
      </c>
      <c r="BA213" s="22">
        <v>-3.3798893880263383E-4</v>
      </c>
      <c r="BB213" s="22">
        <v>-6.2991807032165067E-4</v>
      </c>
      <c r="BC213" s="22">
        <v>-9.7828907920764286E-4</v>
      </c>
      <c r="BD213" s="22">
        <v>-1.1331697888318987E-3</v>
      </c>
      <c r="BE213" s="22">
        <v>-9.293366219906272E-4</v>
      </c>
      <c r="BF213" s="22">
        <v>-5.7112811098947169E-4</v>
      </c>
      <c r="BG213" s="22">
        <v>-2.9467811856233377E-4</v>
      </c>
      <c r="BH213" s="22">
        <v>-1.3934897351769348E-4</v>
      </c>
      <c r="BI213" s="22">
        <v>-6.3754023149243942E-5</v>
      </c>
      <c r="BJ213" s="22">
        <v>-2.9088434086562831E-5</v>
      </c>
      <c r="BK213" s="22">
        <v>-1.4667123567626021E-5</v>
      </c>
      <c r="BL213" s="22">
        <v>-5.304576381861644E-6</v>
      </c>
      <c r="BM213" s="22">
        <v>6.3786233102874489E-5</v>
      </c>
      <c r="BN213" s="22">
        <v>-1.2489850211657539E-4</v>
      </c>
      <c r="BO213" s="22">
        <v>9.7086228149834472E-5</v>
      </c>
      <c r="BP213" s="22">
        <v>-8.56015843139918E-5</v>
      </c>
      <c r="BQ213" s="22">
        <v>7.2391546775272986E-5</v>
      </c>
      <c r="BR213" s="22">
        <v>-7.7692379621296665E-5</v>
      </c>
      <c r="BS213" s="22">
        <v>5.2624119617578554E-5</v>
      </c>
      <c r="BT213" s="22">
        <v>-9.418242555843902E-5</v>
      </c>
      <c r="BU213" s="22">
        <v>1.1266093468600605E-5</v>
      </c>
      <c r="BV213" s="22">
        <v>-1.6959070277313491E-4</v>
      </c>
      <c r="BW213" s="22">
        <v>-1.1413275451162616E-4</v>
      </c>
      <c r="BX213" s="22">
        <v>-3.5840763775294923E-4</v>
      </c>
      <c r="BY213" s="22">
        <v>-2.3831784968230557E-4</v>
      </c>
      <c r="BZ213" s="22">
        <v>6.5790011821708846E-5</v>
      </c>
      <c r="CA213" s="22">
        <v>-1.4412421272052216E-4</v>
      </c>
      <c r="CB213" s="22">
        <v>-6.1240068176013015E-5</v>
      </c>
      <c r="CC213" s="22">
        <v>-2.1940631915414201E-5</v>
      </c>
      <c r="CD213" s="22">
        <v>-5.5554227310473731E-5</v>
      </c>
      <c r="CE213" s="22">
        <v>4.7986077480309526E-5</v>
      </c>
      <c r="CF213" s="22">
        <v>-1.2847652570410512E-4</v>
      </c>
      <c r="CG213" s="22">
        <v>5.7124031384446248E-5</v>
      </c>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row>
    <row r="214" spans="1:255">
      <c r="A214" s="185">
        <v>13</v>
      </c>
      <c r="B214" s="22">
        <v>7.2230752686601539E-8</v>
      </c>
      <c r="C214" s="22">
        <v>1.2952838300007404E-7</v>
      </c>
      <c r="D214" s="22">
        <v>4.0501137105245098E-7</v>
      </c>
      <c r="E214" s="22">
        <v>8.9785600520633636E-7</v>
      </c>
      <c r="F214" s="22">
        <v>2.4704056179230254E-6</v>
      </c>
      <c r="G214" s="22">
        <v>6.1954701525481391E-6</v>
      </c>
      <c r="H214" s="22">
        <v>1.6081462061566726E-5</v>
      </c>
      <c r="I214" s="22">
        <v>4.0536694643138108E-5</v>
      </c>
      <c r="J214" s="22">
        <v>1.0156419910187291E-4</v>
      </c>
      <c r="K214" s="22">
        <v>2.4642240714656195E-4</v>
      </c>
      <c r="L214" s="22">
        <v>5.6787583290086744E-4</v>
      </c>
      <c r="M214" s="22">
        <v>1.1716483961684279E-3</v>
      </c>
      <c r="N214" s="22">
        <v>1.9699866629113009E-3</v>
      </c>
      <c r="O214" s="22">
        <v>2.396782149873984E-3</v>
      </c>
      <c r="P214" s="22">
        <v>1.9935825976244935E-3</v>
      </c>
      <c r="Q214" s="22">
        <v>1.2005267675466666E-3</v>
      </c>
      <c r="R214" s="22">
        <v>5.9023705003907962E-4</v>
      </c>
      <c r="S214" s="22">
        <v>2.6137879378490905E-4</v>
      </c>
      <c r="T214" s="22">
        <v>1.1276894733966501E-4</v>
      </c>
      <c r="U214" s="22">
        <v>5.2793659008326941E-5</v>
      </c>
      <c r="V214" s="22">
        <v>1.8692883619708473E-5</v>
      </c>
      <c r="W214" s="22">
        <v>9.8847728184060722E-5</v>
      </c>
      <c r="X214" s="22">
        <v>-2.0496327422136234E-4</v>
      </c>
      <c r="Y214" s="22">
        <v>2.4316776981418608E-4</v>
      </c>
      <c r="Z214" s="22">
        <v>-2.7801496435496268E-4</v>
      </c>
      <c r="AA214" s="22">
        <v>3.2846842879927956E-4</v>
      </c>
      <c r="AB214" s="22">
        <v>-3.7727580397351623E-4</v>
      </c>
      <c r="AC214" s="22">
        <v>5.0217310471761388E-4</v>
      </c>
      <c r="AD214" s="22">
        <v>-5.5358701828437989E-4</v>
      </c>
      <c r="AE214" s="22">
        <v>1.0040554292906295E-3</v>
      </c>
      <c r="AF214" s="22">
        <v>-8.5800118564424829E-4</v>
      </c>
      <c r="AG214" s="22">
        <v>3.2800289335878606E-3</v>
      </c>
      <c r="AH214" s="22">
        <v>-1.30473857681226E-3</v>
      </c>
      <c r="AI214" s="22">
        <v>3.5823883140912123E-2</v>
      </c>
      <c r="AJ214" s="22">
        <v>-9.4111498178411121E-2</v>
      </c>
      <c r="AK214" s="22">
        <v>3.5943061618733729E-2</v>
      </c>
      <c r="AL214" s="22">
        <v>-1.3583757578149299E-3</v>
      </c>
      <c r="AM214" s="22">
        <v>3.3656444643451124E-3</v>
      </c>
      <c r="AN214" s="22">
        <v>-9.6019109352527368E-4</v>
      </c>
      <c r="AO214" s="22">
        <v>1.1210073221582092E-3</v>
      </c>
      <c r="AP214" s="22">
        <v>-6.6321045346389666E-4</v>
      </c>
      <c r="AQ214" s="22">
        <v>3.6178046288854891E-4</v>
      </c>
      <c r="AR214" s="22">
        <v>-1.324429350919649E-7</v>
      </c>
      <c r="AS214" s="22">
        <v>-2.6238172725096513E-7</v>
      </c>
      <c r="AT214" s="22">
        <v>-6.5839219294429866E-7</v>
      </c>
      <c r="AU214" s="22">
        <v>-1.3149548147044937E-6</v>
      </c>
      <c r="AV214" s="22">
        <v>-3.0918323908176788E-6</v>
      </c>
      <c r="AW214" s="22">
        <v>-6.771558933796735E-6</v>
      </c>
      <c r="AX214" s="22">
        <v>-1.5228482830840563E-5</v>
      </c>
      <c r="AY214" s="22">
        <v>-3.3516820112763218E-5</v>
      </c>
      <c r="AZ214" s="22">
        <v>-7.3576756615928576E-5</v>
      </c>
      <c r="BA214" s="22">
        <v>-1.5782103221737259E-4</v>
      </c>
      <c r="BB214" s="22">
        <v>-3.2527053455722244E-4</v>
      </c>
      <c r="BC214" s="22">
        <v>-6.1106885259886053E-4</v>
      </c>
      <c r="BD214" s="22">
        <v>-9.5920260876184154E-4</v>
      </c>
      <c r="BE214" s="22">
        <v>-1.1254185911257772E-3</v>
      </c>
      <c r="BF214" s="22">
        <v>-9.3574950778510437E-4</v>
      </c>
      <c r="BG214" s="22">
        <v>-5.8256655635288788E-4</v>
      </c>
      <c r="BH214" s="22">
        <v>-3.0387601995227135E-4</v>
      </c>
      <c r="BI214" s="22">
        <v>-1.4512299731031839E-4</v>
      </c>
      <c r="BJ214" s="22">
        <v>-6.7869948043618948E-5</v>
      </c>
      <c r="BK214" s="22">
        <v>-3.4281080757452611E-5</v>
      </c>
      <c r="BL214" s="22">
        <v>-1.2587624008670707E-5</v>
      </c>
      <c r="BM214" s="22">
        <v>-5.8311012847533426E-5</v>
      </c>
      <c r="BN214" s="22">
        <v>1.1270993849348588E-4</v>
      </c>
      <c r="BO214" s="22">
        <v>-8.8917724484966176E-5</v>
      </c>
      <c r="BP214" s="22">
        <v>7.4133189753208294E-5</v>
      </c>
      <c r="BQ214" s="22">
        <v>-6.8316988849370335E-5</v>
      </c>
      <c r="BR214" s="22">
        <v>5.6950111338100491E-5</v>
      </c>
      <c r="BS214" s="22">
        <v>-6.2198095330303184E-5</v>
      </c>
      <c r="BT214" s="22">
        <v>3.8509450552352934E-5</v>
      </c>
      <c r="BU214" s="22">
        <v>-7.4245560292432016E-5</v>
      </c>
      <c r="BV214" s="22">
        <v>-2.7146061180425052E-6</v>
      </c>
      <c r="BW214" s="22">
        <v>-1.3100056450179745E-4</v>
      </c>
      <c r="BX214" s="22">
        <v>-1.2545377934502984E-4</v>
      </c>
      <c r="BY214" s="22">
        <v>-2.2205379213923962E-4</v>
      </c>
      <c r="BZ214" s="22">
        <v>-2.3916487519483012E-4</v>
      </c>
      <c r="CA214" s="22">
        <v>-1.2629046626125659E-4</v>
      </c>
      <c r="CB214" s="22">
        <v>-1.3128070595801313E-4</v>
      </c>
      <c r="CC214" s="22">
        <v>-1.2301104175526365E-4</v>
      </c>
      <c r="CD214" s="22">
        <v>4.0807472840790042E-6</v>
      </c>
      <c r="CE214" s="22">
        <v>-1.1852277011481262E-4</v>
      </c>
      <c r="CF214" s="22">
        <v>1.3198688804198078E-4</v>
      </c>
      <c r="CG214" s="22">
        <v>-8.7750319407001138E-5</v>
      </c>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5"/>
      <c r="IB214" s="5"/>
      <c r="IC214" s="5"/>
      <c r="ID214" s="5"/>
      <c r="IE214" s="5"/>
      <c r="IF214" s="5"/>
      <c r="IG214" s="5"/>
      <c r="IH214" s="5"/>
      <c r="II214" s="5"/>
      <c r="IJ214" s="5"/>
      <c r="IK214" s="5"/>
      <c r="IL214" s="5"/>
      <c r="IM214" s="5"/>
      <c r="IN214" s="5"/>
      <c r="IO214" s="5"/>
      <c r="IP214" s="5"/>
      <c r="IQ214" s="5"/>
      <c r="IR214" s="5"/>
      <c r="IS214" s="5"/>
      <c r="IT214" s="5"/>
      <c r="IU214" s="5"/>
    </row>
    <row r="215" spans="1:255">
      <c r="A215" s="185">
        <v>14</v>
      </c>
      <c r="B215" s="22">
        <v>8.6651424510453049E-9</v>
      </c>
      <c r="C215" s="22">
        <v>9.6147234065850005E-8</v>
      </c>
      <c r="D215" s="22">
        <v>1.1939290237640546E-7</v>
      </c>
      <c r="E215" s="22">
        <v>4.2262371570492563E-7</v>
      </c>
      <c r="F215" s="22">
        <v>9.5551235856746288E-7</v>
      </c>
      <c r="G215" s="22">
        <v>2.6232632159037808E-6</v>
      </c>
      <c r="H215" s="22">
        <v>6.5474372256002897E-6</v>
      </c>
      <c r="I215" s="22">
        <v>1.6889195872962547E-5</v>
      </c>
      <c r="J215" s="22">
        <v>4.2294897374813582E-5</v>
      </c>
      <c r="K215" s="22">
        <v>1.0526878262873951E-4</v>
      </c>
      <c r="L215" s="22">
        <v>2.5370508655622672E-4</v>
      </c>
      <c r="M215" s="22">
        <v>5.8076945951233744E-4</v>
      </c>
      <c r="N215" s="22">
        <v>1.190293469487975E-3</v>
      </c>
      <c r="O215" s="22">
        <v>1.9882001238934084E-3</v>
      </c>
      <c r="P215" s="22">
        <v>2.4034296553733501E-3</v>
      </c>
      <c r="Q215" s="22">
        <v>1.9871450889456092E-3</v>
      </c>
      <c r="R215" s="22">
        <v>1.1909550313161227E-3</v>
      </c>
      <c r="S215" s="22">
        <v>5.8536966462855247E-4</v>
      </c>
      <c r="T215" s="22">
        <v>2.6418115513741425E-4</v>
      </c>
      <c r="U215" s="22">
        <v>1.2706526285981528E-4</v>
      </c>
      <c r="V215" s="22">
        <v>4.4930509716617938E-5</v>
      </c>
      <c r="W215" s="22">
        <v>-9.0406010279032049E-5</v>
      </c>
      <c r="X215" s="22">
        <v>1.8761185481273897E-4</v>
      </c>
      <c r="Y215" s="22">
        <v>-2.1995030973626095E-4</v>
      </c>
      <c r="Z215" s="22">
        <v>2.514970525575681E-4</v>
      </c>
      <c r="AA215" s="22">
        <v>-2.8479179498775429E-4</v>
      </c>
      <c r="AB215" s="22">
        <v>3.3759999672121403E-4</v>
      </c>
      <c r="AC215" s="22">
        <v>-3.8791601979107056E-4</v>
      </c>
      <c r="AD215" s="22">
        <v>5.1730436675450242E-4</v>
      </c>
      <c r="AE215" s="22">
        <v>-5.6999007660518003E-4</v>
      </c>
      <c r="AF215" s="22">
        <v>1.0306791073550659E-3</v>
      </c>
      <c r="AG215" s="22">
        <v>-8.8093139273418117E-4</v>
      </c>
      <c r="AH215" s="22">
        <v>3.3341071032353588E-3</v>
      </c>
      <c r="AI215" s="22">
        <v>-1.3325820431060258E-3</v>
      </c>
      <c r="AJ215" s="22">
        <v>3.5990941861256134E-2</v>
      </c>
      <c r="AK215" s="22">
        <v>-9.4015641119995746E-2</v>
      </c>
      <c r="AL215" s="22">
        <v>3.5767279800440414E-2</v>
      </c>
      <c r="AM215" s="22">
        <v>-1.3907983306216444E-3</v>
      </c>
      <c r="AN215" s="22">
        <v>3.3650180377095586E-3</v>
      </c>
      <c r="AO215" s="22">
        <v>-1.0004141205000262E-3</v>
      </c>
      <c r="AP215" s="22">
        <v>1.1478168590154491E-3</v>
      </c>
      <c r="AQ215" s="22">
        <v>-3.9426081906275442E-4</v>
      </c>
      <c r="AR215" s="22">
        <v>-2.5957972825563929E-8</v>
      </c>
      <c r="AS215" s="22">
        <v>-1.7000868196529392E-7</v>
      </c>
      <c r="AT215" s="22">
        <v>-2.1855866676926264E-7</v>
      </c>
      <c r="AU215" s="22">
        <v>-6.1240985367536342E-7</v>
      </c>
      <c r="AV215" s="22">
        <v>-1.246467356073532E-6</v>
      </c>
      <c r="AW215" s="22">
        <v>-2.9260924435335101E-6</v>
      </c>
      <c r="AX215" s="22">
        <v>-6.4014047015085343E-6</v>
      </c>
      <c r="AY215" s="22">
        <v>-1.4378723808296841E-5</v>
      </c>
      <c r="AZ215" s="22">
        <v>-3.1660002778514247E-5</v>
      </c>
      <c r="BA215" s="22">
        <v>-6.9642509822364658E-5</v>
      </c>
      <c r="BB215" s="22">
        <v>-1.5000362531221987E-4</v>
      </c>
      <c r="BC215" s="22">
        <v>-3.1120504093729213E-4</v>
      </c>
      <c r="BD215" s="22">
        <v>-5.9008439158093678E-4</v>
      </c>
      <c r="BE215" s="22">
        <v>-9.3720013811571083E-4</v>
      </c>
      <c r="BF215" s="22">
        <v>-1.1143656127946015E-3</v>
      </c>
      <c r="BG215" s="22">
        <v>-9.390509933771842E-4</v>
      </c>
      <c r="BH215" s="22">
        <v>-5.9161685674331387E-4</v>
      </c>
      <c r="BI215" s="22">
        <v>-3.1206303678258139E-4</v>
      </c>
      <c r="BJ215" s="22">
        <v>-1.5252266083840159E-4</v>
      </c>
      <c r="BK215" s="22">
        <v>-7.9049737232547777E-5</v>
      </c>
      <c r="BL215" s="22">
        <v>-2.9051060827996811E-5</v>
      </c>
      <c r="BM215" s="22">
        <v>5.3094525475196488E-5</v>
      </c>
      <c r="BN215" s="22">
        <v>-1.0290001687343209E-4</v>
      </c>
      <c r="BO215" s="22">
        <v>7.9796179923244821E-5</v>
      </c>
      <c r="BP215" s="22">
        <v>-6.7132500261609448E-5</v>
      </c>
      <c r="BQ215" s="22">
        <v>5.7719798660966599E-5</v>
      </c>
      <c r="BR215" s="22">
        <v>-5.2785249630521241E-5</v>
      </c>
      <c r="BS215" s="22">
        <v>4.2869266916618188E-5</v>
      </c>
      <c r="BT215" s="22">
        <v>-4.6309316187588021E-5</v>
      </c>
      <c r="BU215" s="22">
        <v>2.4169458051046252E-5</v>
      </c>
      <c r="BV215" s="22">
        <v>-5.2042145290867025E-5</v>
      </c>
      <c r="BW215" s="22">
        <v>-1.7628910331169124E-5</v>
      </c>
      <c r="BX215" s="22">
        <v>-8.535420747116706E-5</v>
      </c>
      <c r="BY215" s="22">
        <v>-1.3737978758346204E-4</v>
      </c>
      <c r="BZ215" s="22">
        <v>-2.9996783797013897E-5</v>
      </c>
      <c r="CA215" s="22">
        <v>-2.3865823890317135E-4</v>
      </c>
      <c r="CB215" s="22">
        <v>-2.9478673143605881E-4</v>
      </c>
      <c r="CC215" s="22">
        <v>-1.1342132514190121E-4</v>
      </c>
      <c r="CD215" s="22">
        <v>-1.9657816993250105E-4</v>
      </c>
      <c r="CE215" s="22">
        <v>5.3694933479770436E-5</v>
      </c>
      <c r="CF215" s="22">
        <v>-2.6327793284652178E-4</v>
      </c>
      <c r="CG215" s="22">
        <v>8.3062407655906033E-5</v>
      </c>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5"/>
      <c r="IB215" s="5"/>
      <c r="IC215" s="5"/>
      <c r="ID215" s="5"/>
      <c r="IE215" s="5"/>
      <c r="IF215" s="5"/>
      <c r="IG215" s="5"/>
      <c r="IH215" s="5"/>
      <c r="II215" s="5"/>
      <c r="IJ215" s="5"/>
      <c r="IK215" s="5"/>
      <c r="IL215" s="5"/>
      <c r="IM215" s="5"/>
      <c r="IN215" s="5"/>
      <c r="IO215" s="5"/>
      <c r="IP215" s="5"/>
      <c r="IQ215" s="5"/>
      <c r="IR215" s="5"/>
      <c r="IS215" s="5"/>
      <c r="IT215" s="5"/>
      <c r="IU215" s="5"/>
    </row>
    <row r="216" spans="1:255">
      <c r="A216" s="185">
        <v>15</v>
      </c>
      <c r="B216" s="22">
        <v>2.3163053140005177E-8</v>
      </c>
      <c r="C216" s="22">
        <v>-3.0126355189485003E-10</v>
      </c>
      <c r="D216" s="22">
        <v>9.2842022791822088E-8</v>
      </c>
      <c r="E216" s="22">
        <v>1.2496512480786562E-7</v>
      </c>
      <c r="F216" s="22">
        <v>4.4882520258011665E-7</v>
      </c>
      <c r="G216" s="22">
        <v>1.0153151743329259E-6</v>
      </c>
      <c r="H216" s="22">
        <v>2.772331582718755E-6</v>
      </c>
      <c r="I216" s="22">
        <v>6.8763999015097718E-6</v>
      </c>
      <c r="J216" s="22">
        <v>1.7624029924706467E-5</v>
      </c>
      <c r="K216" s="22">
        <v>4.3839092590521863E-5</v>
      </c>
      <c r="L216" s="22">
        <v>1.0839054664055792E-4</v>
      </c>
      <c r="M216" s="22">
        <v>2.5948196457997795E-4</v>
      </c>
      <c r="N216" s="22">
        <v>5.9006609525154589E-4</v>
      </c>
      <c r="O216" s="22">
        <v>1.2014099467451008E-3</v>
      </c>
      <c r="P216" s="22">
        <v>1.9939910237540977E-3</v>
      </c>
      <c r="Q216" s="22">
        <v>2.3961754580723426E-3</v>
      </c>
      <c r="R216" s="22">
        <v>1.9721568976480324E-3</v>
      </c>
      <c r="S216" s="22">
        <v>1.1821837764518942E-3</v>
      </c>
      <c r="T216" s="22">
        <v>5.928719577925971E-4</v>
      </c>
      <c r="U216" s="22">
        <v>2.9868429990119645E-4</v>
      </c>
      <c r="V216" s="22">
        <v>1.0782611325158459E-4</v>
      </c>
      <c r="W216" s="22">
        <v>8.4131088830006838E-5</v>
      </c>
      <c r="X216" s="22">
        <v>-1.7407303573134308E-4</v>
      </c>
      <c r="Y216" s="22">
        <v>2.0354483697862383E-4</v>
      </c>
      <c r="Z216" s="22">
        <v>-2.295306233776224E-4</v>
      </c>
      <c r="AA216" s="22">
        <v>2.5963657340280597E-4</v>
      </c>
      <c r="AB216" s="22">
        <v>-2.9463407941663174E-4</v>
      </c>
      <c r="AC216" s="22">
        <v>3.494078541647476E-4</v>
      </c>
      <c r="AD216" s="22">
        <v>-4.0223696526571967E-4</v>
      </c>
      <c r="AE216" s="22">
        <v>5.3564682943756526E-4</v>
      </c>
      <c r="AF216" s="22">
        <v>-5.9073255825264751E-4</v>
      </c>
      <c r="AG216" s="22">
        <v>1.0601601745009865E-3</v>
      </c>
      <c r="AH216" s="22">
        <v>-9.0938063675747433E-4</v>
      </c>
      <c r="AI216" s="22">
        <v>3.3837394890516227E-3</v>
      </c>
      <c r="AJ216" s="22">
        <v>-1.3683970485329634E-3</v>
      </c>
      <c r="AK216" s="22">
        <v>3.5983091534592754E-2</v>
      </c>
      <c r="AL216" s="22">
        <v>-9.3498944492282174E-2</v>
      </c>
      <c r="AM216" s="22">
        <v>3.5341669688138858E-2</v>
      </c>
      <c r="AN216" s="22">
        <v>-1.4489606021526368E-3</v>
      </c>
      <c r="AO216" s="22">
        <v>3.3646252199886271E-3</v>
      </c>
      <c r="AP216" s="22">
        <v>-1.0364181992814914E-3</v>
      </c>
      <c r="AQ216" s="22">
        <v>7.6852407615514483E-4</v>
      </c>
      <c r="AR216" s="22">
        <v>-3.822021141868141E-8</v>
      </c>
      <c r="AS216" s="22">
        <v>-1.6019300546548187E-8</v>
      </c>
      <c r="AT216" s="22">
        <v>-1.4492378492167714E-7</v>
      </c>
      <c r="AU216" s="22">
        <v>-2.0312810962841021E-7</v>
      </c>
      <c r="AV216" s="22">
        <v>-5.7456175370398585E-7</v>
      </c>
      <c r="AW216" s="22">
        <v>-1.1725629859031746E-6</v>
      </c>
      <c r="AX216" s="22">
        <v>-2.7434456516651965E-6</v>
      </c>
      <c r="AY216" s="22">
        <v>-5.9948679403282271E-6</v>
      </c>
      <c r="AZ216" s="22">
        <v>-1.3460075425671493E-5</v>
      </c>
      <c r="BA216" s="22">
        <v>-2.9676129571061747E-5</v>
      </c>
      <c r="BB216" s="22">
        <v>-6.5489160096443748E-5</v>
      </c>
      <c r="BC216" s="22">
        <v>-1.4183706788200638E-4</v>
      </c>
      <c r="BD216" s="22">
        <v>-2.9665296310109026E-4</v>
      </c>
      <c r="BE216" s="22">
        <v>-5.6851526943662721E-4</v>
      </c>
      <c r="BF216" s="22">
        <v>-9.1449902889553509E-4</v>
      </c>
      <c r="BG216" s="22">
        <v>-1.1021946537341182E-3</v>
      </c>
      <c r="BH216" s="22">
        <v>-9.4082554527965612E-4</v>
      </c>
      <c r="BI216" s="22">
        <v>-6.002846143396258E-4</v>
      </c>
      <c r="BJ216" s="22">
        <v>-3.2469344010278194E-4</v>
      </c>
      <c r="BK216" s="22">
        <v>-1.7613423668534774E-4</v>
      </c>
      <c r="BL216" s="22">
        <v>-6.5992210220877369E-5</v>
      </c>
      <c r="BM216" s="22">
        <v>-4.8624806582816055E-5</v>
      </c>
      <c r="BN216" s="22">
        <v>9.3796990167472613E-5</v>
      </c>
      <c r="BO216" s="22">
        <v>-7.2277702740737319E-5</v>
      </c>
      <c r="BP216" s="22">
        <v>5.9293693097731717E-5</v>
      </c>
      <c r="BQ216" s="22">
        <v>-5.1232904518688458E-5</v>
      </c>
      <c r="BR216" s="22">
        <v>4.2964516872917362E-5</v>
      </c>
      <c r="BS216" s="22">
        <v>-3.8615222134127677E-5</v>
      </c>
      <c r="BT216" s="22">
        <v>2.8782200544915181E-5</v>
      </c>
      <c r="BU216" s="22">
        <v>-3.0388590002554216E-5</v>
      </c>
      <c r="BV216" s="22">
        <v>8.9402411801233757E-6</v>
      </c>
      <c r="BW216" s="22">
        <v>-2.8941156130394037E-5</v>
      </c>
      <c r="BX216" s="22">
        <v>-3.3907445060479294E-5</v>
      </c>
      <c r="BY216" s="22">
        <v>-3.8273340147857713E-5</v>
      </c>
      <c r="BZ216" s="22">
        <v>-1.5036406852965897E-4</v>
      </c>
      <c r="CA216" s="22">
        <v>1.3923184946367141E-4</v>
      </c>
      <c r="CB216" s="22">
        <v>-2.3707267736682212E-4</v>
      </c>
      <c r="CC216" s="22">
        <v>-5.7934359537299945E-4</v>
      </c>
      <c r="CD216" s="22">
        <v>-8.8732772813916367E-5</v>
      </c>
      <c r="CE216" s="22">
        <v>-3.4760048893157886E-4</v>
      </c>
      <c r="CF216" s="22">
        <v>1.7085776594937029E-4</v>
      </c>
      <c r="CG216" s="22">
        <v>-1.8782135906354419E-4</v>
      </c>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5"/>
      <c r="IB216" s="5"/>
      <c r="IC216" s="5"/>
      <c r="ID216" s="5"/>
      <c r="IE216" s="5"/>
      <c r="IF216" s="5"/>
      <c r="IG216" s="5"/>
      <c r="IH216" s="5"/>
      <c r="II216" s="5"/>
      <c r="IJ216" s="5"/>
      <c r="IK216" s="5"/>
      <c r="IL216" s="5"/>
      <c r="IM216" s="5"/>
      <c r="IN216" s="5"/>
      <c r="IO216" s="5"/>
      <c r="IP216" s="5"/>
      <c r="IQ216" s="5"/>
      <c r="IR216" s="5"/>
      <c r="IS216" s="5"/>
      <c r="IT216" s="5"/>
      <c r="IU216" s="5"/>
    </row>
    <row r="217" spans="1:255">
      <c r="A217" s="185">
        <v>16</v>
      </c>
      <c r="B217" s="22">
        <v>-8.9631624715867557E-9</v>
      </c>
      <c r="C217" s="22">
        <v>3.7451065913238756E-8</v>
      </c>
      <c r="D217" s="22">
        <v>-2.8727187519709067E-9</v>
      </c>
      <c r="E217" s="22">
        <v>9.7140852430756807E-8</v>
      </c>
      <c r="F217" s="22">
        <v>1.3316066215925562E-7</v>
      </c>
      <c r="G217" s="22">
        <v>4.7700848850080042E-7</v>
      </c>
      <c r="H217" s="22">
        <v>1.073218117044928E-6</v>
      </c>
      <c r="I217" s="22">
        <v>2.9140998839645023E-6</v>
      </c>
      <c r="J217" s="22">
        <v>7.1777271173268504E-6</v>
      </c>
      <c r="K217" s="22">
        <v>1.8279583893720004E-5</v>
      </c>
      <c r="L217" s="22">
        <v>4.5159671235044529E-5</v>
      </c>
      <c r="M217" s="22">
        <v>1.1092289216604409E-4</v>
      </c>
      <c r="N217" s="22">
        <v>2.6377527477283112E-4</v>
      </c>
      <c r="O217" s="22">
        <v>5.9593645786944747E-4</v>
      </c>
      <c r="P217" s="22">
        <v>1.2057116949635226E-3</v>
      </c>
      <c r="Q217" s="22">
        <v>1.9897396072022185E-3</v>
      </c>
      <c r="R217" s="22">
        <v>2.381340861757379E-3</v>
      </c>
      <c r="S217" s="22">
        <v>1.9626463542578797E-3</v>
      </c>
      <c r="T217" s="22">
        <v>1.2034016386670242E-3</v>
      </c>
      <c r="U217" s="22">
        <v>6.7574213872829774E-4</v>
      </c>
      <c r="V217" s="22">
        <v>2.5246135503403732E-4</v>
      </c>
      <c r="W217" s="22">
        <v>-7.936739070298536E-5</v>
      </c>
      <c r="X217" s="22">
        <v>1.6411139865109341E-4</v>
      </c>
      <c r="Y217" s="22">
        <v>-1.9097741105847862E-4</v>
      </c>
      <c r="Z217" s="22">
        <v>2.1446900376816816E-4</v>
      </c>
      <c r="AA217" s="22">
        <v>-2.3902415130776266E-4</v>
      </c>
      <c r="AB217" s="22">
        <v>2.7085798673272726E-4</v>
      </c>
      <c r="AC217" s="22">
        <v>-3.0749181533288748E-4</v>
      </c>
      <c r="AD217" s="22">
        <v>3.6533586892062376E-4</v>
      </c>
      <c r="AE217" s="22">
        <v>-4.2084406027030917E-4</v>
      </c>
      <c r="AF217" s="22">
        <v>5.5936344015866776E-4</v>
      </c>
      <c r="AG217" s="22">
        <v>-6.1748780286299528E-4</v>
      </c>
      <c r="AH217" s="22">
        <v>1.0966266108695321E-3</v>
      </c>
      <c r="AI217" s="22">
        <v>-9.4687805453130261E-4</v>
      </c>
      <c r="AJ217" s="22">
        <v>3.4383636680938123E-3</v>
      </c>
      <c r="AK217" s="22">
        <v>-1.418972657035893E-3</v>
      </c>
      <c r="AL217" s="22">
        <v>3.5841026379971594E-2</v>
      </c>
      <c r="AM217" s="22">
        <v>-9.2275994011934301E-2</v>
      </c>
      <c r="AN217" s="22">
        <v>3.4718488188214713E-2</v>
      </c>
      <c r="AO217" s="22">
        <v>-1.5344383581985016E-3</v>
      </c>
      <c r="AP217" s="22">
        <v>3.4361331356037037E-3</v>
      </c>
      <c r="AQ217" s="22">
        <v>-6.263350304437853E-4</v>
      </c>
      <c r="AR217" s="22">
        <v>9.4696573979521785E-9</v>
      </c>
      <c r="AS217" s="22">
        <v>-5.718677406627229E-8</v>
      </c>
      <c r="AT217" s="22">
        <v>-1.066622600555223E-8</v>
      </c>
      <c r="AU217" s="22">
        <v>-1.3197516269215985E-7</v>
      </c>
      <c r="AV217" s="22">
        <v>-1.8955462628078904E-7</v>
      </c>
      <c r="AW217" s="22">
        <v>-5.3199519393018276E-7</v>
      </c>
      <c r="AX217" s="22">
        <v>-1.0846770680360254E-6</v>
      </c>
      <c r="AY217" s="22">
        <v>-2.5294635120952182E-6</v>
      </c>
      <c r="AZ217" s="22">
        <v>-5.5203440805222535E-6</v>
      </c>
      <c r="BA217" s="22">
        <v>-1.2394050669051432E-5</v>
      </c>
      <c r="BB217" s="22">
        <v>-2.7374688123105232E-5</v>
      </c>
      <c r="BC217" s="22">
        <v>-6.0652794594698017E-5</v>
      </c>
      <c r="BD217" s="22">
        <v>-1.3221907576414893E-4</v>
      </c>
      <c r="BE217" s="22">
        <v>-2.7910002422406813E-4</v>
      </c>
      <c r="BF217" s="22">
        <v>-5.4117237887007673E-4</v>
      </c>
      <c r="BG217" s="22">
        <v>-8.82302090997794E-4</v>
      </c>
      <c r="BH217" s="22">
        <v>-1.0783935999025115E-3</v>
      </c>
      <c r="BI217" s="22">
        <v>-9.3459901185432746E-4</v>
      </c>
      <c r="BJ217" s="22">
        <v>-6.1379883295397959E-4</v>
      </c>
      <c r="BK217" s="22">
        <v>-3.6968952882319804E-4</v>
      </c>
      <c r="BL217" s="22">
        <v>-1.4318337704178323E-4</v>
      </c>
      <c r="BM217" s="22">
        <v>4.4110237829820544E-5</v>
      </c>
      <c r="BN217" s="22">
        <v>-8.4918999393725033E-5</v>
      </c>
      <c r="BO217" s="22">
        <v>6.4147383135401166E-5</v>
      </c>
      <c r="BP217" s="22">
        <v>-5.1726844411190993E-5</v>
      </c>
      <c r="BQ217" s="22">
        <v>4.2940278294035784E-5</v>
      </c>
      <c r="BR217" s="22">
        <v>-3.564235124759522E-5</v>
      </c>
      <c r="BS217" s="22">
        <v>2.8162556900833827E-5</v>
      </c>
      <c r="BT217" s="22">
        <v>-2.2983827612490858E-5</v>
      </c>
      <c r="BU217" s="22">
        <v>1.309774320254246E-5</v>
      </c>
      <c r="BV217" s="22">
        <v>-1.1466325287564495E-5</v>
      </c>
      <c r="BW217" s="22">
        <v>-9.0931846229254419E-6</v>
      </c>
      <c r="BX217" s="22">
        <v>-8.3429732419790145E-8</v>
      </c>
      <c r="BY217" s="22">
        <v>-5.4069053003346734E-5</v>
      </c>
      <c r="BZ217" s="22">
        <v>2.4141302098313309E-5</v>
      </c>
      <c r="CA217" s="22">
        <v>-1.6716925875485275E-4</v>
      </c>
      <c r="CB217" s="22">
        <v>4.2486785066146677E-4</v>
      </c>
      <c r="CC217" s="22">
        <v>-2.3433169563337361E-4</v>
      </c>
      <c r="CD217" s="22">
        <v>-8.6743067393363425E-4</v>
      </c>
      <c r="CE217" s="22">
        <v>-3.6025113041771949E-5</v>
      </c>
      <c r="CF217" s="22">
        <v>-7.2688350360898513E-4</v>
      </c>
      <c r="CG217" s="22">
        <v>9.6206156596735911E-5</v>
      </c>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5"/>
      <c r="IB217" s="5"/>
      <c r="IC217" s="5"/>
      <c r="ID217" s="5"/>
      <c r="IE217" s="5"/>
      <c r="IF217" s="5"/>
      <c r="IG217" s="5"/>
      <c r="IH217" s="5"/>
      <c r="II217" s="5"/>
      <c r="IJ217" s="5"/>
      <c r="IK217" s="5"/>
      <c r="IL217" s="5"/>
      <c r="IM217" s="5"/>
      <c r="IN217" s="5"/>
      <c r="IO217" s="5"/>
      <c r="IP217" s="5"/>
      <c r="IQ217" s="5"/>
      <c r="IR217" s="5"/>
      <c r="IS217" s="5"/>
      <c r="IT217" s="5"/>
      <c r="IU217" s="5"/>
    </row>
    <row r="218" spans="1:255">
      <c r="A218" s="185">
        <v>17</v>
      </c>
      <c r="B218" s="22">
        <v>1.3994802519762932E-8</v>
      </c>
      <c r="C218" s="22">
        <v>-2.0453377952761584E-8</v>
      </c>
      <c r="D218" s="22">
        <v>3.7993241828041597E-8</v>
      </c>
      <c r="E218" s="22">
        <v>-3.2835707645356403E-9</v>
      </c>
      <c r="F218" s="22">
        <v>1.0368295654070744E-7</v>
      </c>
      <c r="G218" s="22">
        <v>1.4175416528081795E-7</v>
      </c>
      <c r="H218" s="22">
        <v>5.066526864347341E-7</v>
      </c>
      <c r="I218" s="22">
        <v>1.1304359888710259E-6</v>
      </c>
      <c r="J218" s="22">
        <v>3.0540195218536384E-6</v>
      </c>
      <c r="K218" s="22">
        <v>7.4661951218681903E-6</v>
      </c>
      <c r="L218" s="22">
        <v>1.8896807022363632E-5</v>
      </c>
      <c r="M218" s="22">
        <v>4.6362706411676551E-5</v>
      </c>
      <c r="N218" s="22">
        <v>1.1314492597166944E-4</v>
      </c>
      <c r="O218" s="22">
        <v>2.6730872433115805E-4</v>
      </c>
      <c r="P218" s="22">
        <v>6.0027235433732186E-4</v>
      </c>
      <c r="Q218" s="22">
        <v>1.2081212009279248E-3</v>
      </c>
      <c r="R218" s="22">
        <v>1.9879859426729144E-3</v>
      </c>
      <c r="S218" s="22">
        <v>2.3889186337653382E-3</v>
      </c>
      <c r="T218" s="22">
        <v>2.0254372965533111E-3</v>
      </c>
      <c r="U218" s="22">
        <v>1.3982847148856369E-3</v>
      </c>
      <c r="V218" s="22">
        <v>5.6497618921085859E-4</v>
      </c>
      <c r="W218" s="22">
        <v>7.5926925400920557E-5</v>
      </c>
      <c r="X218" s="22">
        <v>-1.5681761664403663E-4</v>
      </c>
      <c r="Y218" s="22">
        <v>1.8207792122695702E-4</v>
      </c>
      <c r="Z218" s="22">
        <v>-2.0330979244934626E-4</v>
      </c>
      <c r="AA218" s="22">
        <v>2.2554976455157604E-4</v>
      </c>
      <c r="AB218" s="22">
        <v>-2.5182236351802706E-4</v>
      </c>
      <c r="AC218" s="22">
        <v>2.8557274649426158E-4</v>
      </c>
      <c r="AD218" s="22">
        <v>-3.2519576582751102E-4</v>
      </c>
      <c r="AE218" s="22">
        <v>3.8665193581301129E-4</v>
      </c>
      <c r="AF218" s="22">
        <v>-4.4651117569902236E-4</v>
      </c>
      <c r="AG218" s="22">
        <v>5.9132949936971846E-4</v>
      </c>
      <c r="AH218" s="22">
        <v>-6.5531262074042739E-4</v>
      </c>
      <c r="AI218" s="22">
        <v>1.1462611911586646E-3</v>
      </c>
      <c r="AJ218" s="22">
        <v>-1.0031348848175893E-3</v>
      </c>
      <c r="AK218" s="22">
        <v>3.5108034698257927E-3</v>
      </c>
      <c r="AL218" s="22">
        <v>-1.5026948882001165E-3</v>
      </c>
      <c r="AM218" s="22">
        <v>3.550381041673456E-2</v>
      </c>
      <c r="AN218" s="22">
        <v>-9.0377964826111268E-2</v>
      </c>
      <c r="AO218" s="22">
        <v>3.3558091454130093E-2</v>
      </c>
      <c r="AP218" s="22">
        <v>-1.6143343153293703E-3</v>
      </c>
      <c r="AQ218" s="22">
        <v>2.6150310859005227E-3</v>
      </c>
      <c r="AR218" s="22">
        <v>-1.9361372895894168E-8</v>
      </c>
      <c r="AS218" s="22">
        <v>2.3121594176469438E-8</v>
      </c>
      <c r="AT218" s="22">
        <v>-4.9343664244676287E-8</v>
      </c>
      <c r="AU218" s="22">
        <v>-1.015358555039E-8</v>
      </c>
      <c r="AV218" s="22">
        <v>-1.2032175412763737E-7</v>
      </c>
      <c r="AW218" s="22">
        <v>-1.7451135912178118E-7</v>
      </c>
      <c r="AX218" s="22">
        <v>-4.8503100606280563E-7</v>
      </c>
      <c r="AY218" s="22">
        <v>-9.8685089356232832E-7</v>
      </c>
      <c r="AZ218" s="22">
        <v>-2.2939187103855246E-6</v>
      </c>
      <c r="BA218" s="22">
        <v>-4.9997918936975732E-6</v>
      </c>
      <c r="BB218" s="22">
        <v>-1.122920320403089E-5</v>
      </c>
      <c r="BC218" s="22">
        <v>-2.4862143928030227E-5</v>
      </c>
      <c r="BD218" s="22">
        <v>-5.5365601506497235E-5</v>
      </c>
      <c r="BE218" s="22">
        <v>-1.2164495494246601E-4</v>
      </c>
      <c r="BF218" s="22">
        <v>-2.5957354956676875E-4</v>
      </c>
      <c r="BG218" s="22">
        <v>-5.1008948176282844E-4</v>
      </c>
      <c r="BH218" s="22">
        <v>-8.4462534069807067E-4</v>
      </c>
      <c r="BI218" s="22">
        <v>-1.0520835028938137E-3</v>
      </c>
      <c r="BJ218" s="22">
        <v>-9.4479601476437887E-4</v>
      </c>
      <c r="BK218" s="22">
        <v>-6.943115245848728E-4</v>
      </c>
      <c r="BL218" s="22">
        <v>-2.8958094686825373E-4</v>
      </c>
      <c r="BM218" s="22">
        <v>-3.9577835940781207E-5</v>
      </c>
      <c r="BN218" s="22">
        <v>7.5848275362876323E-5</v>
      </c>
      <c r="BO218" s="22">
        <v>-5.5775062905674302E-5</v>
      </c>
      <c r="BP218" s="22">
        <v>4.3385367617781389E-5</v>
      </c>
      <c r="BQ218" s="22">
        <v>-3.4707572282770602E-5</v>
      </c>
      <c r="BR218" s="22">
        <v>2.6589881295560172E-5</v>
      </c>
      <c r="BS218" s="22">
        <v>-1.9711778378019779E-5</v>
      </c>
      <c r="BT218" s="22">
        <v>1.17506466874639E-5</v>
      </c>
      <c r="BU218" s="22">
        <v>-5.4701169222848713E-6</v>
      </c>
      <c r="BV218" s="22">
        <v>-5.482722595624901E-6</v>
      </c>
      <c r="BW218" s="22">
        <v>1.0829911310761348E-5</v>
      </c>
      <c r="BX218" s="22">
        <v>-3.1511579598746449E-5</v>
      </c>
      <c r="BY218" s="22">
        <v>3.4612096521812332E-5</v>
      </c>
      <c r="BZ218" s="22">
        <v>-8.048930607574699E-5</v>
      </c>
      <c r="CA218" s="22">
        <v>9.8376102634271112E-5</v>
      </c>
      <c r="CB218" s="22">
        <v>-1.9150306042916833E-4</v>
      </c>
      <c r="CC218" s="22">
        <v>7.117708894075626E-4</v>
      </c>
      <c r="CD218" s="22">
        <v>-2.3372687242722673E-4</v>
      </c>
      <c r="CE218" s="22">
        <v>-1.7256922349886789E-3</v>
      </c>
      <c r="CF218" s="22">
        <v>9.9741578716711616E-5</v>
      </c>
      <c r="CG218" s="22">
        <v>-5.3324429459885789E-4</v>
      </c>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5"/>
      <c r="IB218" s="5"/>
      <c r="IC218" s="5"/>
      <c r="ID218" s="5"/>
      <c r="IE218" s="5"/>
      <c r="IF218" s="5"/>
      <c r="IG218" s="5"/>
      <c r="IH218" s="5"/>
      <c r="II218" s="5"/>
      <c r="IJ218" s="5"/>
      <c r="IK218" s="5"/>
      <c r="IL218" s="5"/>
      <c r="IM218" s="5"/>
      <c r="IN218" s="5"/>
      <c r="IO218" s="5"/>
      <c r="IP218" s="5"/>
      <c r="IQ218" s="5"/>
      <c r="IR218" s="5"/>
      <c r="IS218" s="5"/>
      <c r="IT218" s="5"/>
      <c r="IU218" s="5"/>
    </row>
    <row r="219" spans="1:255">
      <c r="A219" s="185">
        <v>18</v>
      </c>
      <c r="B219" s="22">
        <v>-1.1328514964978929E-8</v>
      </c>
      <c r="C219" s="22">
        <v>2.6322148917750206E-8</v>
      </c>
      <c r="D219" s="22">
        <v>-2.2043266076493179E-8</v>
      </c>
      <c r="E219" s="22">
        <v>4.0627224059475751E-8</v>
      </c>
      <c r="F219" s="22">
        <v>-3.2810484713680099E-9</v>
      </c>
      <c r="G219" s="22">
        <v>1.1261681894479602E-7</v>
      </c>
      <c r="H219" s="22">
        <v>1.5304571638124877E-7</v>
      </c>
      <c r="I219" s="22">
        <v>5.4526671841645832E-7</v>
      </c>
      <c r="J219" s="22">
        <v>1.2058514328097175E-6</v>
      </c>
      <c r="K219" s="22">
        <v>3.2415375470956607E-6</v>
      </c>
      <c r="L219" s="22">
        <v>7.8644755080816128E-6</v>
      </c>
      <c r="M219" s="22">
        <v>1.9784553835084485E-5</v>
      </c>
      <c r="N219" s="22">
        <v>4.8210614023954031E-5</v>
      </c>
      <c r="O219" s="22">
        <v>1.1694182483687556E-4</v>
      </c>
      <c r="P219" s="22">
        <v>2.7470021407695853E-4</v>
      </c>
      <c r="Q219" s="22">
        <v>6.1436577314452785E-4</v>
      </c>
      <c r="R219" s="22">
        <v>1.2360154695663056E-3</v>
      </c>
      <c r="S219" s="22">
        <v>2.0538174940107718E-3</v>
      </c>
      <c r="T219" s="22">
        <v>2.5656380712942425E-3</v>
      </c>
      <c r="U219" s="22">
        <v>2.4615028819006931E-3</v>
      </c>
      <c r="V219" s="22">
        <v>1.1396337808943216E-3</v>
      </c>
      <c r="W219" s="22">
        <v>-7.3572160326328758E-5</v>
      </c>
      <c r="X219" s="22">
        <v>1.5187900164596467E-4</v>
      </c>
      <c r="Y219" s="22">
        <v>-1.7598347112127678E-4</v>
      </c>
      <c r="Z219" s="22">
        <v>1.9596743190787802E-4</v>
      </c>
      <c r="AA219" s="22">
        <v>-2.161655490018051E-4</v>
      </c>
      <c r="AB219" s="22">
        <v>2.4034790614241283E-4</v>
      </c>
      <c r="AC219" s="22">
        <v>-2.6880364838572209E-4</v>
      </c>
      <c r="AD219" s="22">
        <v>3.0613232856525451E-4</v>
      </c>
      <c r="AE219" s="22">
        <v>-3.4975215948767062E-4</v>
      </c>
      <c r="AF219" s="22">
        <v>4.1721280616248326E-4</v>
      </c>
      <c r="AG219" s="22">
        <v>-4.834278397288401E-4</v>
      </c>
      <c r="AH219" s="22">
        <v>6.3939083290444907E-4</v>
      </c>
      <c r="AI219" s="22">
        <v>-7.1268017434117836E-4</v>
      </c>
      <c r="AJ219" s="22">
        <v>1.2280901895536961E-3</v>
      </c>
      <c r="AK219" s="22">
        <v>-1.0945389181236983E-3</v>
      </c>
      <c r="AL219" s="22">
        <v>3.6590393832672949E-3</v>
      </c>
      <c r="AM219" s="22">
        <v>-1.6455083891540837E-3</v>
      </c>
      <c r="AN219" s="22">
        <v>3.5190216742170127E-2</v>
      </c>
      <c r="AO219" s="22">
        <v>-8.6414334516029173E-2</v>
      </c>
      <c r="AP219" s="22">
        <v>3.2022609104586736E-2</v>
      </c>
      <c r="AQ219" s="22">
        <v>-9.6328479496311759E-4</v>
      </c>
      <c r="AR219" s="22">
        <v>1.3030007966009928E-8</v>
      </c>
      <c r="AS219" s="22">
        <v>-3.2323801690568126E-8</v>
      </c>
      <c r="AT219" s="22">
        <v>2.0208771565224152E-8</v>
      </c>
      <c r="AU219" s="22">
        <v>-4.2625917262325261E-8</v>
      </c>
      <c r="AV219" s="22">
        <v>-1.054440688607844E-8</v>
      </c>
      <c r="AW219" s="22">
        <v>-1.058607247569484E-7</v>
      </c>
      <c r="AX219" s="22">
        <v>-1.5561121183318549E-7</v>
      </c>
      <c r="AY219" s="22">
        <v>-4.2465427279513812E-7</v>
      </c>
      <c r="AZ219" s="22">
        <v>-8.6123457613270038E-7</v>
      </c>
      <c r="BA219" s="22">
        <v>-1.9866151552521403E-6</v>
      </c>
      <c r="BB219" s="22">
        <v>-4.3128314946660564E-6</v>
      </c>
      <c r="BC219" s="22">
        <v>-9.6596380016706188E-6</v>
      </c>
      <c r="BD219" s="22">
        <v>-2.1393479451307191E-5</v>
      </c>
      <c r="BE219" s="22">
        <v>-4.7817314969929586E-5</v>
      </c>
      <c r="BF219" s="22">
        <v>-1.0588248350746933E-4</v>
      </c>
      <c r="BG219" s="22">
        <v>-2.287640121044543E-4</v>
      </c>
      <c r="BH219" s="22">
        <v>-4.5757098383193744E-4</v>
      </c>
      <c r="BI219" s="22">
        <v>-7.7753141399181591E-4</v>
      </c>
      <c r="BJ219" s="22">
        <v>-1.015629696306848E-3</v>
      </c>
      <c r="BK219" s="22">
        <v>-1.0247274686636064E-3</v>
      </c>
      <c r="BL219" s="22">
        <v>-4.8638404315604707E-4</v>
      </c>
      <c r="BM219" s="22">
        <v>3.31364311141444E-5</v>
      </c>
      <c r="BN219" s="22">
        <v>-6.2969831138849828E-5</v>
      </c>
      <c r="BO219" s="22">
        <v>4.3193179693700259E-5</v>
      </c>
      <c r="BP219" s="22">
        <v>-3.0763843484644506E-5</v>
      </c>
      <c r="BQ219" s="22">
        <v>2.1604527619103622E-5</v>
      </c>
      <c r="BR219" s="22">
        <v>-1.3099095252491658E-5</v>
      </c>
      <c r="BS219" s="22">
        <v>4.9599296101016467E-6</v>
      </c>
      <c r="BT219" s="22">
        <v>3.2400845279965025E-6</v>
      </c>
      <c r="BU219" s="22">
        <v>-1.257758937410285E-5</v>
      </c>
      <c r="BV219" s="22">
        <v>2.2069138188805889E-5</v>
      </c>
      <c r="BW219" s="22">
        <v>-3.5397367734184344E-5</v>
      </c>
      <c r="BX219" s="22">
        <v>4.8471881189090795E-5</v>
      </c>
      <c r="BY219" s="22">
        <v>-7.0619650772459585E-5</v>
      </c>
      <c r="BZ219" s="22">
        <v>9.7525748632969932E-5</v>
      </c>
      <c r="CA219" s="22">
        <v>-1.3180315250016085E-4</v>
      </c>
      <c r="CB219" s="22">
        <v>2.4796037795997249E-4</v>
      </c>
      <c r="CC219" s="22">
        <v>-2.4902384426167301E-4</v>
      </c>
      <c r="CD219" s="22">
        <v>1.5562587505093366E-3</v>
      </c>
      <c r="CE219" s="22">
        <v>-2.4436280643717651E-4</v>
      </c>
      <c r="CF219" s="22">
        <v>-3.7336509677535503E-3</v>
      </c>
      <c r="CG219" s="22">
        <v>-2.7476887061720327E-6</v>
      </c>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5"/>
      <c r="IB219" s="5"/>
      <c r="IC219" s="5"/>
      <c r="ID219" s="5"/>
      <c r="IE219" s="5"/>
      <c r="IF219" s="5"/>
      <c r="IG219" s="5"/>
      <c r="IH219" s="5"/>
      <c r="II219" s="5"/>
      <c r="IJ219" s="5"/>
      <c r="IK219" s="5"/>
      <c r="IL219" s="5"/>
      <c r="IM219" s="5"/>
      <c r="IN219" s="5"/>
      <c r="IO219" s="5"/>
      <c r="IP219" s="5"/>
      <c r="IQ219" s="5"/>
      <c r="IR219" s="5"/>
      <c r="IS219" s="5"/>
      <c r="IT219" s="5"/>
      <c r="IU219" s="5"/>
    </row>
    <row r="220" spans="1:255">
      <c r="A220" s="185">
        <v>19</v>
      </c>
      <c r="B220" s="22">
        <v>1.2118953296101975E-8</v>
      </c>
      <c r="C220" s="22">
        <v>-2.3010813862789524E-8</v>
      </c>
      <c r="D220" s="22">
        <v>2.8108140562862821E-8</v>
      </c>
      <c r="E220" s="22">
        <v>-2.3356911048042865E-8</v>
      </c>
      <c r="F220" s="22">
        <v>4.5643944745380136E-8</v>
      </c>
      <c r="G220" s="22">
        <v>-3.9724150445930398E-10</v>
      </c>
      <c r="H220" s="22">
        <v>1.3160836997542984E-7</v>
      </c>
      <c r="I220" s="22">
        <v>1.8619051192807815E-7</v>
      </c>
      <c r="J220" s="22">
        <v>6.4281408759121595E-7</v>
      </c>
      <c r="K220" s="22">
        <v>1.4233999931930507E-6</v>
      </c>
      <c r="L220" s="22">
        <v>3.7886052966670623E-6</v>
      </c>
      <c r="M220" s="22">
        <v>9.1423588247809233E-6</v>
      </c>
      <c r="N220" s="22">
        <v>2.284265333757714E-5</v>
      </c>
      <c r="O220" s="22">
        <v>5.5337877825342624E-5</v>
      </c>
      <c r="P220" s="22">
        <v>1.3355118756076462E-4</v>
      </c>
      <c r="Q220" s="22">
        <v>3.1285669959606747E-4</v>
      </c>
      <c r="R220" s="22">
        <v>7.015596637501817E-4</v>
      </c>
      <c r="S220" s="22">
        <v>1.4332169840039536E-3</v>
      </c>
      <c r="T220" s="22">
        <v>2.4881459970917553E-3</v>
      </c>
      <c r="U220" s="22">
        <v>3.4266554735939672E-3</v>
      </c>
      <c r="V220" s="22">
        <v>1.8853110170751598E-3</v>
      </c>
      <c r="W220" s="22">
        <v>7.2188214039521371E-5</v>
      </c>
      <c r="X220" s="22">
        <v>-1.4896239498016111E-4</v>
      </c>
      <c r="Y220" s="22">
        <v>1.7243468599245125E-4</v>
      </c>
      <c r="Z220" s="22">
        <v>-1.9162332818563728E-4</v>
      </c>
      <c r="AA220" s="22">
        <v>2.1089686957368638E-4</v>
      </c>
      <c r="AB220" s="22">
        <v>-2.3336662141337208E-4</v>
      </c>
      <c r="AC220" s="22">
        <v>2.6031412304004423E-4</v>
      </c>
      <c r="AD220" s="22">
        <v>-2.9295869968871063E-4</v>
      </c>
      <c r="AE220" s="22">
        <v>3.3567728350298692E-4</v>
      </c>
      <c r="AF220" s="22">
        <v>-3.8617553330113003E-4</v>
      </c>
      <c r="AG220" s="22">
        <v>4.6405091523253432E-4</v>
      </c>
      <c r="AH220" s="22">
        <v>-5.4118956418445694E-4</v>
      </c>
      <c r="AI220" s="22">
        <v>7.2128891724911298E-4</v>
      </c>
      <c r="AJ220" s="22">
        <v>-8.0827322755849243E-4</v>
      </c>
      <c r="AK220" s="22">
        <v>1.3969863358345605E-3</v>
      </c>
      <c r="AL220" s="22">
        <v>-1.253885500699268E-3</v>
      </c>
      <c r="AM220" s="22">
        <v>4.0990400471746218E-3</v>
      </c>
      <c r="AN220" s="22">
        <v>-1.8833019266713867E-3</v>
      </c>
      <c r="AO220" s="22">
        <v>3.5623264756901009E-2</v>
      </c>
      <c r="AP220" s="22">
        <v>-8.476291614871935E-2</v>
      </c>
      <c r="AQ220" s="22">
        <v>2.8908149376512066E-2</v>
      </c>
      <c r="AR220" s="22">
        <v>-1.1996769903383231E-8</v>
      </c>
      <c r="AS220" s="22">
        <v>2.1387805508813009E-8</v>
      </c>
      <c r="AT220" s="22">
        <v>-2.4566626772497926E-8</v>
      </c>
      <c r="AU220" s="22">
        <v>1.3951310228948261E-8</v>
      </c>
      <c r="AV220" s="22">
        <v>-3.357589265576776E-8</v>
      </c>
      <c r="AW220" s="22">
        <v>-1.3369640746955031E-8</v>
      </c>
      <c r="AX220" s="22">
        <v>-8.6726088366239067E-8</v>
      </c>
      <c r="AY220" s="22">
        <v>-1.3487178697779179E-7</v>
      </c>
      <c r="AZ220" s="22">
        <v>-3.453648608343136E-7</v>
      </c>
      <c r="BA220" s="22">
        <v>-6.9747837568164395E-7</v>
      </c>
      <c r="BB220" s="22">
        <v>-1.5600616678717539E-6</v>
      </c>
      <c r="BC220" s="22">
        <v>-3.3306436270752732E-6</v>
      </c>
      <c r="BD220" s="22">
        <v>-7.3112613591842313E-6</v>
      </c>
      <c r="BE220" s="22">
        <v>-1.5995867829343393E-5</v>
      </c>
      <c r="BF220" s="22">
        <v>-3.5530182458807923E-5</v>
      </c>
      <c r="BG220" s="22">
        <v>-7.9020202506518511E-5</v>
      </c>
      <c r="BH220" s="22">
        <v>-1.7355463186279443E-4</v>
      </c>
      <c r="BI220" s="22">
        <v>-3.5843173647852425E-4</v>
      </c>
      <c r="BJ220" s="22">
        <v>-6.4312514968535421E-4</v>
      </c>
      <c r="BK220" s="22">
        <v>-9.1924945877067045E-4</v>
      </c>
      <c r="BL220" s="22">
        <v>-5.1430145109258982E-4</v>
      </c>
      <c r="BM220" s="22">
        <v>-2.1891850659590034E-5</v>
      </c>
      <c r="BN220" s="22">
        <v>4.0380864048095669E-5</v>
      </c>
      <c r="BO220" s="22">
        <v>-2.0538779145639824E-5</v>
      </c>
      <c r="BP220" s="22">
        <v>7.5816306356664267E-6</v>
      </c>
      <c r="BQ220" s="22">
        <v>2.4374665009495781E-6</v>
      </c>
      <c r="BR220" s="22">
        <v>-1.2288319226527936E-5</v>
      </c>
      <c r="BS220" s="22">
        <v>2.1999855520942647E-5</v>
      </c>
      <c r="BT220" s="22">
        <v>-3.2713073712104878E-5</v>
      </c>
      <c r="BU220" s="22">
        <v>4.4442503499332741E-5</v>
      </c>
      <c r="BV220" s="22">
        <v>-5.8519872647239835E-5</v>
      </c>
      <c r="BW220" s="22">
        <v>7.5401531212767681E-5</v>
      </c>
      <c r="BX220" s="22">
        <v>-9.6177750055458021E-5</v>
      </c>
      <c r="BY220" s="22">
        <v>1.268594928067285E-4</v>
      </c>
      <c r="BZ220" s="22">
        <v>-1.5682821541378541E-4</v>
      </c>
      <c r="CA220" s="22">
        <v>2.3942943542283246E-4</v>
      </c>
      <c r="CB220" s="22">
        <v>-2.5749734652470447E-4</v>
      </c>
      <c r="CC220" s="22">
        <v>6.1424473541301598E-4</v>
      </c>
      <c r="CD220" s="22">
        <v>-4.1573650509240187E-4</v>
      </c>
      <c r="CE220" s="22">
        <v>3.507617131075386E-3</v>
      </c>
      <c r="CF220" s="22">
        <v>-7.1048614648232455E-3</v>
      </c>
      <c r="CG220" s="22">
        <v>-5.1199328242285136E-4</v>
      </c>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C220" s="5"/>
      <c r="ID220" s="5"/>
      <c r="IE220" s="5"/>
      <c r="IF220" s="5"/>
      <c r="IG220" s="5"/>
      <c r="IH220" s="5"/>
      <c r="II220" s="5"/>
      <c r="IJ220" s="5"/>
      <c r="IK220" s="5"/>
      <c r="IL220" s="5"/>
      <c r="IM220" s="5"/>
      <c r="IN220" s="5"/>
      <c r="IO220" s="5"/>
      <c r="IP220" s="5"/>
      <c r="IQ220" s="5"/>
      <c r="IR220" s="5"/>
      <c r="IS220" s="5"/>
      <c r="IT220" s="5"/>
      <c r="IU220" s="5"/>
    </row>
    <row r="221" spans="1:255">
      <c r="A221" s="185">
        <v>20</v>
      </c>
      <c r="B221" s="22">
        <v>-1.1505987022819264E-8</v>
      </c>
      <c r="C221" s="22">
        <v>2.4427907081457533E-8</v>
      </c>
      <c r="D221" s="22">
        <v>-2.4384495446296337E-8</v>
      </c>
      <c r="E221" s="22">
        <v>3.2211440634585448E-8</v>
      </c>
      <c r="F221" s="22">
        <v>-2.2022650449479025E-8</v>
      </c>
      <c r="G221" s="22">
        <v>6.0474943577710241E-8</v>
      </c>
      <c r="H221" s="22">
        <v>2.3897472506737775E-8</v>
      </c>
      <c r="I221" s="22">
        <v>2.0929725046072259E-7</v>
      </c>
      <c r="J221" s="22">
        <v>3.623182620689321E-7</v>
      </c>
      <c r="K221" s="22">
        <v>1.1060698280540173E-6</v>
      </c>
      <c r="L221" s="22">
        <v>2.5440928080842646E-6</v>
      </c>
      <c r="M221" s="22">
        <v>6.5840163178311805E-6</v>
      </c>
      <c r="N221" s="22">
        <v>1.5930999381083319E-5</v>
      </c>
      <c r="O221" s="22">
        <v>3.9352884318052364E-5</v>
      </c>
      <c r="P221" s="22">
        <v>9.484667109411739E-5</v>
      </c>
      <c r="Q221" s="22">
        <v>2.2683904862922736E-4</v>
      </c>
      <c r="R221" s="22">
        <v>5.2642968024928878E-4</v>
      </c>
      <c r="S221" s="22">
        <v>1.1630803387546722E-3</v>
      </c>
      <c r="T221" s="22">
        <v>2.3136919634472531E-3</v>
      </c>
      <c r="U221" s="22">
        <v>3.7865917583625262E-3</v>
      </c>
      <c r="V221" s="22">
        <v>2.2727339942376973E-3</v>
      </c>
      <c r="W221" s="22">
        <v>-7.1739065000460904E-5</v>
      </c>
      <c r="X221" s="22">
        <v>1.4802255098998504E-4</v>
      </c>
      <c r="Y221" s="22">
        <v>-1.7127816107476021E-4</v>
      </c>
      <c r="Z221" s="22">
        <v>1.902439790384984E-4</v>
      </c>
      <c r="AA221" s="22">
        <v>-2.0913903088145715E-4</v>
      </c>
      <c r="AB221" s="22">
        <v>2.3127319144766387E-4</v>
      </c>
      <c r="AC221" s="22">
        <v>-2.5721508271782888E-4</v>
      </c>
      <c r="AD221" s="22">
        <v>2.897066466938657E-4</v>
      </c>
      <c r="AE221" s="22">
        <v>-3.2886032479706125E-4</v>
      </c>
      <c r="AF221" s="22">
        <v>3.8225755630439897E-4</v>
      </c>
      <c r="AG221" s="22">
        <v>-4.4367233055422065E-4</v>
      </c>
      <c r="AH221" s="22">
        <v>5.4635784971876684E-4</v>
      </c>
      <c r="AI221" s="22">
        <v>-6.3807515176555574E-4</v>
      </c>
      <c r="AJ221" s="22">
        <v>8.9540754285911733E-4</v>
      </c>
      <c r="AK221" s="22">
        <v>-9.7451865435988101E-4</v>
      </c>
      <c r="AL221" s="22">
        <v>1.8881618749517436E-3</v>
      </c>
      <c r="AM221" s="22">
        <v>-1.5174535739173639E-3</v>
      </c>
      <c r="AN221" s="22">
        <v>6.1951343694400208E-3</v>
      </c>
      <c r="AO221" s="22">
        <v>-2.1763669929928033E-3</v>
      </c>
      <c r="AP221" s="22">
        <v>5.8707846812572809E-2</v>
      </c>
      <c r="AQ221" s="22">
        <v>-8.0873850798785049E-2</v>
      </c>
      <c r="AR221" s="22">
        <v>1.0669767458741464E-8</v>
      </c>
      <c r="AS221" s="22">
        <v>-2.3065799059402505E-8</v>
      </c>
      <c r="AT221" s="22">
        <v>1.8703007050317064E-8</v>
      </c>
      <c r="AU221" s="22">
        <v>-2.4032979629656914E-8</v>
      </c>
      <c r="AV221" s="22">
        <v>8.3649690479840666E-9</v>
      </c>
      <c r="AW221" s="22">
        <v>-3.929684485204647E-8</v>
      </c>
      <c r="AX221" s="22">
        <v>-3.2038098374342555E-8</v>
      </c>
      <c r="AY221" s="22">
        <v>-1.209206658567459E-7</v>
      </c>
      <c r="AZ221" s="22">
        <v>-2.140489378327665E-7</v>
      </c>
      <c r="BA221" s="22">
        <v>-5.0984012420923412E-7</v>
      </c>
      <c r="BB221" s="22">
        <v>-1.0564155520891481E-6</v>
      </c>
      <c r="BC221" s="22">
        <v>-2.3337830887255482E-6</v>
      </c>
      <c r="BD221" s="22">
        <v>-5.0329273852787622E-6</v>
      </c>
      <c r="BE221" s="22">
        <v>-1.1114687538341615E-5</v>
      </c>
      <c r="BF221" s="22">
        <v>-2.4674676171533625E-5</v>
      </c>
      <c r="BG221" s="22">
        <v>-5.5683640755377504E-5</v>
      </c>
      <c r="BH221" s="22">
        <v>-1.2581461402464894E-4</v>
      </c>
      <c r="BI221" s="22">
        <v>-2.7785436920151172E-4</v>
      </c>
      <c r="BJ221" s="22">
        <v>-5.6255168519272743E-4</v>
      </c>
      <c r="BK221" s="22">
        <v>-9.3922506321308995E-4</v>
      </c>
      <c r="BL221" s="22">
        <v>-5.6857490343990131E-4</v>
      </c>
      <c r="BM221" s="22">
        <v>2.0330251221535667E-5</v>
      </c>
      <c r="BN221" s="22">
        <v>-3.7259513604811381E-5</v>
      </c>
      <c r="BO221" s="22">
        <v>1.747740103923588E-5</v>
      </c>
      <c r="BP221" s="22">
        <v>-4.5175091340834961E-6</v>
      </c>
      <c r="BQ221" s="22">
        <v>-5.578684561273417E-6</v>
      </c>
      <c r="BR221" s="22">
        <v>1.5492991441058398E-5</v>
      </c>
      <c r="BS221" s="22">
        <v>-2.5381975629022313E-5</v>
      </c>
      <c r="BT221" s="22">
        <v>3.6148739318143056E-5</v>
      </c>
      <c r="BU221" s="22">
        <v>-4.8163524121089695E-5</v>
      </c>
      <c r="BV221" s="22">
        <v>6.2255257343907109E-5</v>
      </c>
      <c r="BW221" s="22">
        <v>-7.9081338578829806E-5</v>
      </c>
      <c r="BX221" s="22">
        <v>1.009508081878248E-4</v>
      </c>
      <c r="BY221" s="22">
        <v>-1.262561630008383E-4</v>
      </c>
      <c r="BZ221" s="22">
        <v>1.7014031488487845E-4</v>
      </c>
      <c r="CA221" s="22">
        <v>-2.0337639935519148E-4</v>
      </c>
      <c r="CB221" s="22">
        <v>3.3372688247857162E-4</v>
      </c>
      <c r="CC221" s="22">
        <v>-3.2630068240126024E-4</v>
      </c>
      <c r="CD221" s="22">
        <v>8.8658439141053251E-4</v>
      </c>
      <c r="CE221" s="22">
        <v>-4.7728429519565657E-4</v>
      </c>
      <c r="CF221" s="22">
        <v>7.6757232446757228E-4</v>
      </c>
      <c r="CG221" s="22">
        <v>-5.2642338094900567E-3</v>
      </c>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5"/>
      <c r="IB221" s="5"/>
      <c r="IC221" s="5"/>
      <c r="ID221" s="5"/>
      <c r="IE221" s="5"/>
      <c r="IF221" s="5"/>
      <c r="IG221" s="5"/>
      <c r="IH221" s="5"/>
      <c r="II221" s="5"/>
      <c r="IJ221" s="5"/>
      <c r="IK221" s="5"/>
      <c r="IL221" s="5"/>
      <c r="IM221" s="5"/>
      <c r="IN221" s="5"/>
      <c r="IO221" s="5"/>
      <c r="IP221" s="5"/>
      <c r="IQ221" s="5"/>
      <c r="IR221" s="5"/>
      <c r="IS221" s="5"/>
      <c r="IT221" s="5"/>
      <c r="IU221" s="5"/>
    </row>
    <row r="222" spans="1:255">
      <c r="A222" s="189" t="s">
        <v>265</v>
      </c>
      <c r="B222" s="22">
        <v>1.3584990822356627E-3</v>
      </c>
      <c r="C222" s="22">
        <v>9.8781514128663445E-5</v>
      </c>
      <c r="D222" s="22">
        <v>4.5369348421013794E-5</v>
      </c>
      <c r="E222" s="22">
        <v>2.5833327693844917E-5</v>
      </c>
      <c r="F222" s="22">
        <v>1.2809518845564195E-5</v>
      </c>
      <c r="G222" s="22">
        <v>7.1034634806537819E-6</v>
      </c>
      <c r="H222" s="22">
        <v>3.3069147486340747E-6</v>
      </c>
      <c r="I222" s="22">
        <v>1.8172277289209505E-6</v>
      </c>
      <c r="J222" s="22">
        <v>7.6575627218683411E-7</v>
      </c>
      <c r="K222" s="22">
        <v>4.3932595423935589E-7</v>
      </c>
      <c r="L222" s="22">
        <v>1.5858139077915823E-7</v>
      </c>
      <c r="M222" s="22">
        <v>1.0323680558481356E-7</v>
      </c>
      <c r="N222" s="22">
        <v>2.8092508020635748E-8</v>
      </c>
      <c r="O222" s="22">
        <v>2.5387151149573802E-8</v>
      </c>
      <c r="P222" s="22">
        <v>1.375851164688611E-9</v>
      </c>
      <c r="Q222" s="22">
        <v>1.0294963871966552E-8</v>
      </c>
      <c r="R222" s="22">
        <v>-6.7701161412092036E-9</v>
      </c>
      <c r="S222" s="22">
        <v>1.1034798319000609E-8</v>
      </c>
      <c r="T222" s="22">
        <v>-1.2240876559225916E-8</v>
      </c>
      <c r="U222" s="22">
        <v>1.4300619820450057E-8</v>
      </c>
      <c r="V222" s="22">
        <v>-7.3245261217326045E-9</v>
      </c>
      <c r="W222" s="22">
        <v>3.9620084279332181E-5</v>
      </c>
      <c r="X222" s="22">
        <v>7.0942625533185891E-5</v>
      </c>
      <c r="Y222" s="22">
        <v>5.5402360739912947E-5</v>
      </c>
      <c r="Z222" s="22">
        <v>3.505475741285438E-5</v>
      </c>
      <c r="AA222" s="22">
        <v>1.9679252625169253E-5</v>
      </c>
      <c r="AB222" s="22">
        <v>1.034759074314261E-5</v>
      </c>
      <c r="AC222" s="22">
        <v>5.2054854034968061E-6</v>
      </c>
      <c r="AD222" s="22">
        <v>2.5468651373591057E-6</v>
      </c>
      <c r="AE222" s="22">
        <v>1.217027666767178E-6</v>
      </c>
      <c r="AF222" s="22">
        <v>5.7332674868379913E-7</v>
      </c>
      <c r="AG222" s="22">
        <v>2.6496733153146175E-7</v>
      </c>
      <c r="AH222" s="22">
        <v>1.2203456593267902E-7</v>
      </c>
      <c r="AI222" s="22">
        <v>5.4649701307212183E-8</v>
      </c>
      <c r="AJ222" s="22">
        <v>2.5053528590731467E-8</v>
      </c>
      <c r="AK222" s="22">
        <v>1.0616548881200716E-8</v>
      </c>
      <c r="AL222" s="22">
        <v>5.1355326879892734E-9</v>
      </c>
      <c r="AM222" s="22">
        <v>1.7993864779418292E-9</v>
      </c>
      <c r="AN222" s="22">
        <v>1.186721227370839E-9</v>
      </c>
      <c r="AO222" s="22">
        <v>1.2480049149919014E-10</v>
      </c>
      <c r="AP222" s="22">
        <v>4.1626212539454393E-10</v>
      </c>
      <c r="AQ222" s="22">
        <v>-5.5020464649988784E-11</v>
      </c>
      <c r="AR222" s="22">
        <v>7.8623322468967594</v>
      </c>
      <c r="AS222" s="22">
        <v>-6.102440279789672</v>
      </c>
      <c r="AT222" s="22">
        <v>0.17900065776049096</v>
      </c>
      <c r="AU222" s="22">
        <v>-0.55909532869673129</v>
      </c>
      <c r="AV222" s="22">
        <v>0.12547056947398078</v>
      </c>
      <c r="AW222" s="22">
        <v>-0.16371321618694956</v>
      </c>
      <c r="AX222" s="22">
        <v>8.1223594090881646E-2</v>
      </c>
      <c r="AY222" s="22">
        <v>-7.6386698838150968E-2</v>
      </c>
      <c r="AZ222" s="22">
        <v>5.3907920992383361E-2</v>
      </c>
      <c r="BA222" s="22">
        <v>-4.6911900892258933E-2</v>
      </c>
      <c r="BB222" s="22">
        <v>3.8400576763520891E-2</v>
      </c>
      <c r="BC222" s="22">
        <v>-3.3704026513442779E-2</v>
      </c>
      <c r="BD222" s="22">
        <v>2.9564320040401479E-2</v>
      </c>
      <c r="BE222" s="22">
        <v>-2.6705872155338914E-2</v>
      </c>
      <c r="BF222" s="22">
        <v>2.4417741958090808E-2</v>
      </c>
      <c r="BG222" s="22">
        <v>-2.2726963486743988E-2</v>
      </c>
      <c r="BH222" s="22">
        <v>2.1439915213805387E-2</v>
      </c>
      <c r="BI222" s="22">
        <v>-2.0513174304953329E-2</v>
      </c>
      <c r="BJ222" s="22">
        <v>1.9880601046068768E-2</v>
      </c>
      <c r="BK222" s="22">
        <v>-1.9514754080061161E-2</v>
      </c>
      <c r="BL222" s="22">
        <v>9.6971610709510395E-3</v>
      </c>
      <c r="BM222" s="22">
        <v>-0.29922024166989392</v>
      </c>
      <c r="BN222" s="22">
        <v>-0.49767405435668721</v>
      </c>
      <c r="BO222" s="22">
        <v>-0.30288394976911959</v>
      </c>
      <c r="BP222" s="22">
        <v>-0.15173088728833703</v>
      </c>
      <c r="BQ222" s="22">
        <v>-6.8677721967639188E-2</v>
      </c>
      <c r="BR222" s="22">
        <v>-2.9746255444126402E-2</v>
      </c>
      <c r="BS222" s="22">
        <v>-1.2583338438345843E-2</v>
      </c>
      <c r="BT222" s="22">
        <v>-5.3129324159822003E-3</v>
      </c>
      <c r="BU222" s="22">
        <v>-2.2068011962638537E-3</v>
      </c>
      <c r="BV222" s="22">
        <v>-9.3869076373831071E-4</v>
      </c>
      <c r="BW222" s="22">
        <v>-3.7895731116326152E-4</v>
      </c>
      <c r="BX222" s="22">
        <v>-1.7007311363571E-4</v>
      </c>
      <c r="BY222" s="22">
        <v>-6.0651023215267856E-5</v>
      </c>
      <c r="BZ222" s="22">
        <v>-3.4755032513804185E-5</v>
      </c>
      <c r="CA222" s="22">
        <v>-5.8807778090054481E-6</v>
      </c>
      <c r="CB222" s="22">
        <v>-1.0503293036461962E-5</v>
      </c>
      <c r="CC222" s="22">
        <v>3.2023647425070808E-6</v>
      </c>
      <c r="CD222" s="22">
        <v>-5.922737098916143E-6</v>
      </c>
      <c r="CE222" s="22">
        <v>4.5383008595256458E-6</v>
      </c>
      <c r="CF222" s="22">
        <v>-5.0018416555668566E-6</v>
      </c>
      <c r="CG222" s="22">
        <v>2.3355985321357386E-6</v>
      </c>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E222" s="5"/>
      <c r="IF222" s="5"/>
      <c r="IG222" s="5"/>
      <c r="IH222" s="5"/>
      <c r="II222" s="5"/>
      <c r="IJ222" s="5"/>
      <c r="IK222" s="5"/>
      <c r="IL222" s="5"/>
      <c r="IM222" s="5"/>
      <c r="IN222" s="5"/>
      <c r="IO222" s="5"/>
      <c r="IP222" s="5"/>
      <c r="IQ222" s="5"/>
      <c r="IR222" s="5"/>
      <c r="IS222" s="5"/>
      <c r="IT222" s="5"/>
      <c r="IU222" s="5"/>
    </row>
    <row r="223" spans="1:255">
      <c r="A223" s="185">
        <v>1</v>
      </c>
      <c r="B223" s="22">
        <v>4.9170284917726495E-5</v>
      </c>
      <c r="C223" s="22">
        <v>9.1189857819057275E-4</v>
      </c>
      <c r="D223" s="22">
        <v>6.423275888889723E-5</v>
      </c>
      <c r="E223" s="22">
        <v>3.0265067826624602E-5</v>
      </c>
      <c r="F223" s="22">
        <v>1.7076238783764057E-5</v>
      </c>
      <c r="G223" s="22">
        <v>8.37656483038328E-6</v>
      </c>
      <c r="H223" s="22">
        <v>4.606910653015479E-6</v>
      </c>
      <c r="I223" s="22">
        <v>2.106457039452697E-6</v>
      </c>
      <c r="J223" s="22">
        <v>1.1566803707706497E-6</v>
      </c>
      <c r="K223" s="22">
        <v>4.7513035184117518E-7</v>
      </c>
      <c r="L223" s="22">
        <v>2.7576593832954777E-7</v>
      </c>
      <c r="M223" s="22">
        <v>9.5196472939458144E-8</v>
      </c>
      <c r="N223" s="22">
        <v>6.5020356294949661E-8</v>
      </c>
      <c r="O223" s="22">
        <v>1.4633268582859263E-8</v>
      </c>
      <c r="P223" s="22">
        <v>1.828052589322673E-8</v>
      </c>
      <c r="Q223" s="22">
        <v>-3.2574336777017798E-9</v>
      </c>
      <c r="R223" s="22">
        <v>1.1385843955848929E-8</v>
      </c>
      <c r="S223" s="22">
        <v>-1.0478774760023385E-8</v>
      </c>
      <c r="T223" s="22">
        <v>1.3901486508539314E-8</v>
      </c>
      <c r="U223" s="22">
        <v>-1.490508273327179E-8</v>
      </c>
      <c r="V223" s="22">
        <v>7.9204778333794501E-9</v>
      </c>
      <c r="W223" s="22">
        <v>3.465430036245161E-5</v>
      </c>
      <c r="X223" s="22">
        <v>6.5137425466283634E-5</v>
      </c>
      <c r="Y223" s="22">
        <v>5.6335390272070115E-5</v>
      </c>
      <c r="Z223" s="22">
        <v>3.9076112577121192E-5</v>
      </c>
      <c r="AA223" s="22">
        <v>2.3357294418970327E-5</v>
      </c>
      <c r="AB223" s="22">
        <v>1.2764935286747584E-5</v>
      </c>
      <c r="AC223" s="22">
        <v>6.5854746161664777E-6</v>
      </c>
      <c r="AD223" s="22">
        <v>3.2728408982880807E-6</v>
      </c>
      <c r="AE223" s="22">
        <v>1.5849931438124065E-6</v>
      </c>
      <c r="AF223" s="22">
        <v>7.5130996839137873E-7</v>
      </c>
      <c r="AG223" s="22">
        <v>3.5149352141261584E-7</v>
      </c>
      <c r="AH223" s="22">
        <v>1.6123074391957805E-7</v>
      </c>
      <c r="AI223" s="22">
        <v>7.3970442088378804E-8</v>
      </c>
      <c r="AJ223" s="22">
        <v>3.2749573303155333E-8</v>
      </c>
      <c r="AK223" s="22">
        <v>1.5094648361356525E-8</v>
      </c>
      <c r="AL223" s="22">
        <v>6.1896273695598402E-9</v>
      </c>
      <c r="AM223" s="22">
        <v>3.1393604377982442E-9</v>
      </c>
      <c r="AN223" s="22">
        <v>9.4615968708956071E-10</v>
      </c>
      <c r="AO223" s="22">
        <v>7.9589739277099774E-10</v>
      </c>
      <c r="AP223" s="22">
        <v>-2.961827149040822E-12</v>
      </c>
      <c r="AQ223" s="22">
        <v>2.0558324547661194E-10</v>
      </c>
      <c r="AR223" s="22">
        <v>-3.0512650089381048</v>
      </c>
      <c r="AS223" s="22">
        <v>7.9514833133231333</v>
      </c>
      <c r="AT223" s="22">
        <v>-3.3308146182268317</v>
      </c>
      <c r="AU223" s="22">
        <v>0.15223901645677684</v>
      </c>
      <c r="AV223" s="22">
        <v>-0.36140895319076427</v>
      </c>
      <c r="AW223" s="22">
        <v>0.10334891226820038</v>
      </c>
      <c r="AX223" s="22">
        <v>-0.1200515676780247</v>
      </c>
      <c r="AY223" s="22">
        <v>6.7566816308573266E-2</v>
      </c>
      <c r="AZ223" s="22">
        <v>-6.1650173579157204E-2</v>
      </c>
      <c r="BA223" s="22">
        <v>4.6154937197909272E-2</v>
      </c>
      <c r="BB223" s="22">
        <v>-4.0308549040041303E-2</v>
      </c>
      <c r="BC223" s="22">
        <v>3.3982947517976383E-2</v>
      </c>
      <c r="BD223" s="22">
        <v>-3.0205390609477252E-2</v>
      </c>
      <c r="BE223" s="22">
        <v>2.6991425852084947E-2</v>
      </c>
      <c r="BF223" s="22">
        <v>-2.4716779051862009E-2</v>
      </c>
      <c r="BG223" s="22">
        <v>2.2929163538311835E-2</v>
      </c>
      <c r="BH223" s="22">
        <v>-2.1620384536855101E-2</v>
      </c>
      <c r="BI223" s="22">
        <v>2.0660559473919749E-2</v>
      </c>
      <c r="BJ223" s="22">
        <v>-2.0014255818949285E-2</v>
      </c>
      <c r="BK223" s="22">
        <v>1.9637747484821434E-2</v>
      </c>
      <c r="BL223" s="22">
        <v>-9.7575190475631454E-3</v>
      </c>
      <c r="BM223" s="22">
        <v>-0.24884148588855343</v>
      </c>
      <c r="BN223" s="22">
        <v>-0.45067099582215536</v>
      </c>
      <c r="BO223" s="22">
        <v>-0.32470388620074325</v>
      </c>
      <c r="BP223" s="22">
        <v>-0.18578201960287469</v>
      </c>
      <c r="BQ223" s="22">
        <v>-9.073924333609866E-2</v>
      </c>
      <c r="BR223" s="22">
        <v>-4.0630802356606634E-2</v>
      </c>
      <c r="BS223" s="22">
        <v>-1.7529712284501116E-2</v>
      </c>
      <c r="BT223" s="22">
        <v>-7.3951164903972178E-3</v>
      </c>
      <c r="BU223" s="22">
        <v>-3.1258324548220835E-3</v>
      </c>
      <c r="BV223" s="22">
        <v>-1.2928878705090764E-3</v>
      </c>
      <c r="BW223" s="22">
        <v>-5.5438624306081434E-4</v>
      </c>
      <c r="BX223" s="22">
        <v>-2.1980596364670483E-4</v>
      </c>
      <c r="BY223" s="22">
        <v>-1.0241514636391098E-4</v>
      </c>
      <c r="BZ223" s="22">
        <v>-3.3266271310211259E-5</v>
      </c>
      <c r="CA223" s="22">
        <v>-2.2629494006749675E-5</v>
      </c>
      <c r="CB223" s="22">
        <v>-1.3392445617536878E-6</v>
      </c>
      <c r="CC223" s="22">
        <v>-8.2131570593150647E-6</v>
      </c>
      <c r="CD223" s="22">
        <v>3.8703734914078293E-6</v>
      </c>
      <c r="CE223" s="22">
        <v>-5.4623749183274649E-6</v>
      </c>
      <c r="CF223" s="22">
        <v>4.6048060027482544E-6</v>
      </c>
      <c r="CG223" s="22">
        <v>-2.5009599746772475E-6</v>
      </c>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5"/>
      <c r="IB223" s="5"/>
      <c r="IC223" s="5"/>
      <c r="ID223" s="5"/>
      <c r="IE223" s="5"/>
      <c r="IF223" s="5"/>
      <c r="IG223" s="5"/>
      <c r="IH223" s="5"/>
      <c r="II223" s="5"/>
      <c r="IJ223" s="5"/>
      <c r="IK223" s="5"/>
      <c r="IL223" s="5"/>
      <c r="IM223" s="5"/>
      <c r="IN223" s="5"/>
      <c r="IO223" s="5"/>
      <c r="IP223" s="5"/>
      <c r="IQ223" s="5"/>
      <c r="IR223" s="5"/>
      <c r="IS223" s="5"/>
      <c r="IT223" s="5"/>
      <c r="IU223" s="5"/>
    </row>
    <row r="224" spans="1:255">
      <c r="A224" s="185">
        <v>2</v>
      </c>
      <c r="B224" s="22">
        <v>2.1020445580728238E-5</v>
      </c>
      <c r="C224" s="22">
        <v>6.1722876362079845E-5</v>
      </c>
      <c r="D224" s="22">
        <v>4.4517191165847561E-4</v>
      </c>
      <c r="E224" s="22">
        <v>5.8818422475546569E-5</v>
      </c>
      <c r="F224" s="22">
        <v>2.7361170715296545E-5</v>
      </c>
      <c r="G224" s="22">
        <v>1.5411909357596716E-5</v>
      </c>
      <c r="H224" s="22">
        <v>7.5396515890991601E-6</v>
      </c>
      <c r="I224" s="22">
        <v>4.140514409449703E-6</v>
      </c>
      <c r="J224" s="22">
        <v>1.8802000782691143E-6</v>
      </c>
      <c r="K224" s="22">
        <v>1.0374886535594507E-6</v>
      </c>
      <c r="L224" s="22">
        <v>4.1439787904901694E-7</v>
      </c>
      <c r="M224" s="22">
        <v>2.5175824067214287E-7</v>
      </c>
      <c r="N224" s="22">
        <v>7.4747664337244885E-8</v>
      </c>
      <c r="O224" s="22">
        <v>6.6472163153976836E-8</v>
      </c>
      <c r="P224" s="22">
        <v>2.4212322054390047E-9</v>
      </c>
      <c r="Q224" s="22">
        <v>2.6766959244352307E-8</v>
      </c>
      <c r="R224" s="22">
        <v>-1.4311821701711512E-8</v>
      </c>
      <c r="S224" s="22">
        <v>2.1667036084280976E-8</v>
      </c>
      <c r="T224" s="22">
        <v>-2.0867424292406061E-8</v>
      </c>
      <c r="U224" s="22">
        <v>2.3430036591170033E-8</v>
      </c>
      <c r="V224" s="22">
        <v>-1.1631050142824657E-8</v>
      </c>
      <c r="W224" s="22">
        <v>2.4038674729304603E-5</v>
      </c>
      <c r="X224" s="22">
        <v>5.0074429163741479E-5</v>
      </c>
      <c r="Y224" s="22">
        <v>5.4588692652137076E-5</v>
      </c>
      <c r="Z224" s="22">
        <v>4.7684099007762735E-5</v>
      </c>
      <c r="AA224" s="22">
        <v>3.3625841807357529E-5</v>
      </c>
      <c r="AB224" s="22">
        <v>2.0373961408511297E-5</v>
      </c>
      <c r="AC224" s="22">
        <v>1.118245446906064E-5</v>
      </c>
      <c r="AD224" s="22">
        <v>5.7842007863256703E-6</v>
      </c>
      <c r="AE224" s="22">
        <v>2.8734213648038337E-6</v>
      </c>
      <c r="AF224" s="22">
        <v>1.3910599009359288E-6</v>
      </c>
      <c r="AG224" s="22">
        <v>6.5803893975318519E-7</v>
      </c>
      <c r="AH224" s="22">
        <v>3.0740527434627155E-7</v>
      </c>
      <c r="AI224" s="22">
        <v>1.4054521008411311E-7</v>
      </c>
      <c r="AJ224" s="22">
        <v>6.4368626255480693E-8</v>
      </c>
      <c r="AK224" s="22">
        <v>2.8332916130792183E-8</v>
      </c>
      <c r="AL224" s="22">
        <v>1.306324487998872E-8</v>
      </c>
      <c r="AM224" s="22">
        <v>5.2738407036106213E-9</v>
      </c>
      <c r="AN224" s="22">
        <v>2.7202582034856441E-9</v>
      </c>
      <c r="AO224" s="22">
        <v>7.7680860821001945E-10</v>
      </c>
      <c r="AP224" s="22">
        <v>7.2583947078683805E-10</v>
      </c>
      <c r="AQ224" s="22">
        <v>5.0275603514759705E-11</v>
      </c>
      <c r="AR224" s="22">
        <v>8.9511391039395094E-2</v>
      </c>
      <c r="AS224" s="22">
        <v>-3.3312421321014867</v>
      </c>
      <c r="AT224" s="22">
        <v>7.9252910086782391</v>
      </c>
      <c r="AU224" s="22">
        <v>-3.1335164964756759</v>
      </c>
      <c r="AV224" s="22">
        <v>0.1301336513253725</v>
      </c>
      <c r="AW224" s="22">
        <v>-0.31778462134429963</v>
      </c>
      <c r="AX224" s="22">
        <v>8.9702752765566468E-2</v>
      </c>
      <c r="AY224" s="22">
        <v>-0.10532716854087033</v>
      </c>
      <c r="AZ224" s="22">
        <v>5.9820739693949312E-2</v>
      </c>
      <c r="BA224" s="22">
        <v>-5.5053114647116645E-2</v>
      </c>
      <c r="BB224" s="22">
        <v>4.1742074053667332E-2</v>
      </c>
      <c r="BC224" s="22">
        <v>-3.6814102475886075E-2</v>
      </c>
      <c r="BD224" s="22">
        <v>3.1413621437045625E-2</v>
      </c>
      <c r="BE224" s="22">
        <v>-2.8219498386200657E-2</v>
      </c>
      <c r="BF224" s="22">
        <v>2.5505736546816107E-2</v>
      </c>
      <c r="BG224" s="22">
        <v>-2.3612872654610099E-2</v>
      </c>
      <c r="BH224" s="22">
        <v>2.2152312895863547E-2</v>
      </c>
      <c r="BI224" s="22">
        <v>-2.1123853431504708E-2</v>
      </c>
      <c r="BJ224" s="22">
        <v>2.0420012444324957E-2</v>
      </c>
      <c r="BK224" s="22">
        <v>-2.0016800014183319E-2</v>
      </c>
      <c r="BL224" s="22">
        <v>9.9417088202886032E-3</v>
      </c>
      <c r="BM224" s="22">
        <v>-0.15146718089252173</v>
      </c>
      <c r="BN224" s="22">
        <v>-0.32475158499157625</v>
      </c>
      <c r="BO224" s="22">
        <v>-0.33360142275207533</v>
      </c>
      <c r="BP224" s="22">
        <v>-0.2637406291341069</v>
      </c>
      <c r="BQ224" s="22">
        <v>-0.15775276092039184</v>
      </c>
      <c r="BR224" s="22">
        <v>-7.8531507531906783E-2</v>
      </c>
      <c r="BS224" s="22">
        <v>-3.5446569699574819E-2</v>
      </c>
      <c r="BT224" s="22">
        <v>-1.5344332295473826E-2</v>
      </c>
      <c r="BU224" s="22">
        <v>-6.4819318811831627E-3</v>
      </c>
      <c r="BV224" s="22">
        <v>-2.7418362679565524E-3</v>
      </c>
      <c r="BW224" s="22">
        <v>-1.1338652495553935E-3</v>
      </c>
      <c r="BX224" s="22">
        <v>-4.8678395204899857E-4</v>
      </c>
      <c r="BY224" s="22">
        <v>-1.9244367854349831E-4</v>
      </c>
      <c r="BZ224" s="22">
        <v>-9.0300270474583187E-5</v>
      </c>
      <c r="CA224" s="22">
        <v>-2.8728310334547719E-5</v>
      </c>
      <c r="CB224" s="22">
        <v>-2.0341836349765424E-5</v>
      </c>
      <c r="CC224" s="22">
        <v>-6.7143154028562523E-7</v>
      </c>
      <c r="CD224" s="22">
        <v>-7.7537260235626908E-6</v>
      </c>
      <c r="CE224" s="22">
        <v>3.9372728404937492E-6</v>
      </c>
      <c r="CF224" s="22">
        <v>-5.463142044792168E-6</v>
      </c>
      <c r="CG224" s="22">
        <v>2.2694610371099208E-6</v>
      </c>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5"/>
      <c r="IB224" s="5"/>
      <c r="IC224" s="5"/>
      <c r="ID224" s="5"/>
      <c r="IE224" s="5"/>
      <c r="IF224" s="5"/>
      <c r="IG224" s="5"/>
      <c r="IH224" s="5"/>
      <c r="II224" s="5"/>
      <c r="IJ224" s="5"/>
      <c r="IK224" s="5"/>
      <c r="IL224" s="5"/>
      <c r="IM224" s="5"/>
      <c r="IN224" s="5"/>
      <c r="IO224" s="5"/>
      <c r="IP224" s="5"/>
      <c r="IQ224" s="5"/>
      <c r="IR224" s="5"/>
      <c r="IS224" s="5"/>
      <c r="IT224" s="5"/>
      <c r="IU224" s="5"/>
    </row>
    <row r="225" spans="1:255">
      <c r="A225" s="185">
        <v>3</v>
      </c>
      <c r="B225" s="22">
        <v>1.150885650460964E-5</v>
      </c>
      <c r="C225" s="22">
        <v>2.6335155650381203E-5</v>
      </c>
      <c r="D225" s="22">
        <v>5.6739363827739684E-5</v>
      </c>
      <c r="E225" s="22">
        <v>4.7227287126059691E-4</v>
      </c>
      <c r="F225" s="22">
        <v>6.0152246477417248E-5</v>
      </c>
      <c r="G225" s="22">
        <v>2.7847005313141867E-5</v>
      </c>
      <c r="H225" s="22">
        <v>1.5614344643636062E-5</v>
      </c>
      <c r="I225" s="22">
        <v>7.6189346700957746E-6</v>
      </c>
      <c r="J225" s="22">
        <v>4.1620044648486256E-6</v>
      </c>
      <c r="K225" s="22">
        <v>1.8782919100122358E-6</v>
      </c>
      <c r="L225" s="22">
        <v>1.0378554546101009E-6</v>
      </c>
      <c r="M225" s="22">
        <v>4.0283574429958003E-7</v>
      </c>
      <c r="N225" s="22">
        <v>2.5657482053420032E-7</v>
      </c>
      <c r="O225" s="22">
        <v>6.3148877581332353E-8</v>
      </c>
      <c r="P225" s="22">
        <v>7.557816155861879E-8</v>
      </c>
      <c r="Q225" s="22">
        <v>-9.2848658085754562E-9</v>
      </c>
      <c r="R225" s="22">
        <v>3.7914935430765363E-8</v>
      </c>
      <c r="S225" s="22">
        <v>-2.6077169724500605E-8</v>
      </c>
      <c r="T225" s="22">
        <v>3.301895369850044E-8</v>
      </c>
      <c r="U225" s="22">
        <v>-3.148738052782484E-8</v>
      </c>
      <c r="V225" s="22">
        <v>1.6712672808535628E-8</v>
      </c>
      <c r="W225" s="22">
        <v>1.4188600768559693E-5</v>
      </c>
      <c r="X225" s="22">
        <v>3.2434931962997539E-5</v>
      </c>
      <c r="Y225" s="22">
        <v>4.4624633840146288E-5</v>
      </c>
      <c r="Z225" s="22">
        <v>5.1535828423421706E-5</v>
      </c>
      <c r="AA225" s="22">
        <v>4.628068996781959E-5</v>
      </c>
      <c r="AB225" s="22">
        <v>3.310412849913142E-5</v>
      </c>
      <c r="AC225" s="22">
        <v>2.0115281563786226E-5</v>
      </c>
      <c r="AD225" s="22">
        <v>1.1051738370089408E-5</v>
      </c>
      <c r="AE225" s="22">
        <v>5.7064915159525751E-6</v>
      </c>
      <c r="AF225" s="22">
        <v>2.830572078378873E-6</v>
      </c>
      <c r="AG225" s="22">
        <v>1.3663382985858198E-6</v>
      </c>
      <c r="AH225" s="22">
        <v>6.4481873813181754E-7</v>
      </c>
      <c r="AI225" s="22">
        <v>3.0013717999998737E-7</v>
      </c>
      <c r="AJ225" s="22">
        <v>1.3681111481346636E-7</v>
      </c>
      <c r="AK225" s="22">
        <v>6.2371525588885226E-8</v>
      </c>
      <c r="AL225" s="22">
        <v>2.734083083032443E-8</v>
      </c>
      <c r="AM225" s="22">
        <v>1.2532747081292985E-8</v>
      </c>
      <c r="AN225" s="22">
        <v>5.0312891167911767E-9</v>
      </c>
      <c r="AO225" s="22">
        <v>2.604129614916017E-9</v>
      </c>
      <c r="AP225" s="22">
        <v>7.9829068469612951E-10</v>
      </c>
      <c r="AQ225" s="22">
        <v>5.1060140795604089E-10</v>
      </c>
      <c r="AR225" s="22">
        <v>-0.27962765078986035</v>
      </c>
      <c r="AS225" s="22">
        <v>0.15227564141081007</v>
      </c>
      <c r="AT225" s="22">
        <v>-3.1339536083605242</v>
      </c>
      <c r="AU225" s="22">
        <v>7.9043070887595501</v>
      </c>
      <c r="AV225" s="22">
        <v>-3.0902720201135909</v>
      </c>
      <c r="AW225" s="22">
        <v>0.11649179521146384</v>
      </c>
      <c r="AX225" s="22">
        <v>-0.30308630844986806</v>
      </c>
      <c r="AY225" s="22">
        <v>8.1959736557206619E-2</v>
      </c>
      <c r="AZ225" s="22">
        <v>-9.8735808638323749E-2</v>
      </c>
      <c r="BA225" s="22">
        <v>5.5409737468364056E-2</v>
      </c>
      <c r="BB225" s="22">
        <v>-5.1560657790790748E-2</v>
      </c>
      <c r="BC225" s="22">
        <v>3.9173858490189083E-2</v>
      </c>
      <c r="BD225" s="22">
        <v>-3.4829187502699435E-2</v>
      </c>
      <c r="BE225" s="22">
        <v>2.9928643166124227E-2</v>
      </c>
      <c r="BF225" s="22">
        <v>-2.7116201643672219E-2</v>
      </c>
      <c r="BG225" s="22">
        <v>2.4729392297089228E-2</v>
      </c>
      <c r="BH225" s="22">
        <v>-2.3116790878042172E-2</v>
      </c>
      <c r="BI225" s="22">
        <v>2.1912169938877783E-2</v>
      </c>
      <c r="BJ225" s="22">
        <v>-2.1126774697492412E-2</v>
      </c>
      <c r="BK225" s="22">
        <v>2.0666043317311179E-2</v>
      </c>
      <c r="BL225" s="22">
        <v>-1.0259458870947497E-2</v>
      </c>
      <c r="BM225" s="22">
        <v>-7.5890111538665816E-2</v>
      </c>
      <c r="BN225" s="22">
        <v>-0.185838171403614</v>
      </c>
      <c r="BO225" s="22">
        <v>-0.26378031020997966</v>
      </c>
      <c r="BP225" s="22">
        <v>-0.3055884827659669</v>
      </c>
      <c r="BQ225" s="22">
        <v>-0.25155465733254484</v>
      </c>
      <c r="BR225" s="22">
        <v>-0.15258346632122471</v>
      </c>
      <c r="BS225" s="22">
        <v>-7.635394890685733E-2</v>
      </c>
      <c r="BT225" s="22">
        <v>-3.4536968008300667E-2</v>
      </c>
      <c r="BU225" s="22">
        <v>-1.4961898498645928E-2</v>
      </c>
      <c r="BV225" s="22">
        <v>-6.3235719460437798E-3</v>
      </c>
      <c r="BW225" s="22">
        <v>-2.6745152683036936E-3</v>
      </c>
      <c r="BX225" s="22">
        <v>-1.1066211322580406E-3</v>
      </c>
      <c r="BY225" s="22">
        <v>-4.7471960295322833E-4</v>
      </c>
      <c r="BZ225" s="22">
        <v>-1.8792689138023185E-4</v>
      </c>
      <c r="CA225" s="22">
        <v>-8.8021916181424634E-5</v>
      </c>
      <c r="CB225" s="22">
        <v>-2.8064301347457649E-5</v>
      </c>
      <c r="CC225" s="22">
        <v>-1.9884230226051461E-5</v>
      </c>
      <c r="CD225" s="22">
        <v>-6.05183804250664E-7</v>
      </c>
      <c r="CE225" s="22">
        <v>-7.7549189838737509E-6</v>
      </c>
      <c r="CF225" s="22">
        <v>3.8712565984865967E-6</v>
      </c>
      <c r="CG225" s="22">
        <v>-2.9622838564240856E-6</v>
      </c>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5"/>
      <c r="IB225" s="5"/>
      <c r="IC225" s="5"/>
      <c r="ID225" s="5"/>
      <c r="IE225" s="5"/>
      <c r="IF225" s="5"/>
      <c r="IG225" s="5"/>
      <c r="IH225" s="5"/>
      <c r="II225" s="5"/>
      <c r="IJ225" s="5"/>
      <c r="IK225" s="5"/>
      <c r="IL225" s="5"/>
      <c r="IM225" s="5"/>
      <c r="IN225" s="5"/>
      <c r="IO225" s="5"/>
      <c r="IP225" s="5"/>
      <c r="IQ225" s="5"/>
      <c r="IR225" s="5"/>
      <c r="IS225" s="5"/>
      <c r="IT225" s="5"/>
      <c r="IU225" s="5"/>
    </row>
    <row r="226" spans="1:255">
      <c r="A226" s="185">
        <v>4</v>
      </c>
      <c r="B226" s="22">
        <v>5.1105142536650932E-6</v>
      </c>
      <c r="C226" s="22">
        <v>1.4557780189262361E-5</v>
      </c>
      <c r="D226" s="22">
        <v>2.3817172432445203E-5</v>
      </c>
      <c r="E226" s="22">
        <v>5.8261190973180097E-5</v>
      </c>
      <c r="F226" s="22">
        <v>5.0309718539158943E-4</v>
      </c>
      <c r="G226" s="22">
        <v>6.3284789631355243E-5</v>
      </c>
      <c r="H226" s="22">
        <v>2.9151192730710263E-5</v>
      </c>
      <c r="I226" s="22">
        <v>1.6248364946625784E-5</v>
      </c>
      <c r="J226" s="22">
        <v>7.8843891828556331E-6</v>
      </c>
      <c r="K226" s="22">
        <v>4.2853764295927287E-6</v>
      </c>
      <c r="L226" s="22">
        <v>1.9141857229004611E-6</v>
      </c>
      <c r="M226" s="22">
        <v>1.0628445171191922E-6</v>
      </c>
      <c r="N226" s="22">
        <v>3.9703138174904535E-7</v>
      </c>
      <c r="O226" s="22">
        <v>2.6836302422032297E-7</v>
      </c>
      <c r="P226" s="22">
        <v>5.1169045170425806E-8</v>
      </c>
      <c r="Q226" s="22">
        <v>8.7443392041301978E-8</v>
      </c>
      <c r="R226" s="22">
        <v>-2.2133695536479789E-8</v>
      </c>
      <c r="S226" s="22">
        <v>5.0512972068470393E-8</v>
      </c>
      <c r="T226" s="22">
        <v>-3.8518159960998546E-8</v>
      </c>
      <c r="U226" s="22">
        <v>4.5152614481814975E-8</v>
      </c>
      <c r="V226" s="22">
        <v>-2.1006019675250618E-8</v>
      </c>
      <c r="W226" s="22">
        <v>7.5872974587809975E-6</v>
      </c>
      <c r="X226" s="22">
        <v>1.8479015891288238E-5</v>
      </c>
      <c r="Y226" s="22">
        <v>3.006090006251822E-5</v>
      </c>
      <c r="Z226" s="22">
        <v>4.4286267451164435E-5</v>
      </c>
      <c r="AA226" s="22">
        <v>5.2273443757900901E-5</v>
      </c>
      <c r="AB226" s="22">
        <v>4.732686879025324E-5</v>
      </c>
      <c r="AC226" s="22">
        <v>3.3811128423886839E-5</v>
      </c>
      <c r="AD226" s="22">
        <v>2.051083368739091E-5</v>
      </c>
      <c r="AE226" s="22">
        <v>1.1229138881572159E-5</v>
      </c>
      <c r="AF226" s="22">
        <v>5.7817852408863286E-6</v>
      </c>
      <c r="AG226" s="22">
        <v>2.8569199175399067E-6</v>
      </c>
      <c r="AH226" s="22">
        <v>1.3746820977998383E-6</v>
      </c>
      <c r="AI226" s="22">
        <v>6.4605290926552313E-7</v>
      </c>
      <c r="AJ226" s="22">
        <v>2.9963368012389921E-7</v>
      </c>
      <c r="AK226" s="22">
        <v>1.3590497714250895E-7</v>
      </c>
      <c r="AL226" s="22">
        <v>6.1691055963970022E-8</v>
      </c>
      <c r="AM226" s="22">
        <v>2.6854297219603743E-8</v>
      </c>
      <c r="AN226" s="22">
        <v>1.2274598442858577E-8</v>
      </c>
      <c r="AO226" s="22">
        <v>4.9181194441893943E-9</v>
      </c>
      <c r="AP226" s="22">
        <v>2.6630516263938299E-9</v>
      </c>
      <c r="AQ226" s="22">
        <v>7.3538131104141371E-10</v>
      </c>
      <c r="AR226" s="22">
        <v>6.2760660536554103E-2</v>
      </c>
      <c r="AS226" s="22">
        <v>-0.36155984604846081</v>
      </c>
      <c r="AT226" s="22">
        <v>0.13016691357594265</v>
      </c>
      <c r="AU226" s="22">
        <v>-3.0907190554491222</v>
      </c>
      <c r="AV226" s="22">
        <v>7.8918284754004988</v>
      </c>
      <c r="AW226" s="22">
        <v>-3.0759696778266732</v>
      </c>
      <c r="AX226" s="22">
        <v>0.10875321037156276</v>
      </c>
      <c r="AY226" s="22">
        <v>-0.296522421429261</v>
      </c>
      <c r="AZ226" s="22">
        <v>7.7551865217801011E-2</v>
      </c>
      <c r="BA226" s="22">
        <v>-9.5249304380662689E-2</v>
      </c>
      <c r="BB226" s="22">
        <v>5.2843384794003107E-2</v>
      </c>
      <c r="BC226" s="22">
        <v>-4.9577752235086016E-2</v>
      </c>
      <c r="BD226" s="22">
        <v>3.7689953063687998E-2</v>
      </c>
      <c r="BE226" s="22">
        <v>-3.3726827860013804E-2</v>
      </c>
      <c r="BF226" s="22">
        <v>2.915295639401402E-2</v>
      </c>
      <c r="BG226" s="22">
        <v>-2.6620674994757784E-2</v>
      </c>
      <c r="BH226" s="22">
        <v>2.4489699952400051E-2</v>
      </c>
      <c r="BI226" s="22">
        <v>-2.3120108124028572E-2</v>
      </c>
      <c r="BJ226" s="22">
        <v>2.2158555443174736E-2</v>
      </c>
      <c r="BK226" s="22">
        <v>-2.1629226481833883E-2</v>
      </c>
      <c r="BL226" s="22">
        <v>1.0724497724565407E-2</v>
      </c>
      <c r="BM226" s="22">
        <v>-3.4355717134425597E-2</v>
      </c>
      <c r="BN226" s="22">
        <v>-9.0781381925818139E-2</v>
      </c>
      <c r="BO226" s="22">
        <v>-0.15780096263573765</v>
      </c>
      <c r="BP226" s="22">
        <v>-0.25159289339909263</v>
      </c>
      <c r="BQ226" s="22">
        <v>-0.30043930124682766</v>
      </c>
      <c r="BR226" s="22">
        <v>-0.24940081489844901</v>
      </c>
      <c r="BS226" s="22">
        <v>-0.15168995610434194</v>
      </c>
      <c r="BT226" s="22">
        <v>-7.5979856630880721E-2</v>
      </c>
      <c r="BU226" s="22">
        <v>-3.4382441034389123E-2</v>
      </c>
      <c r="BV226" s="22">
        <v>-1.4896242883037075E-2</v>
      </c>
      <c r="BW226" s="22">
        <v>-6.2970380877003899E-3</v>
      </c>
      <c r="BX226" s="22">
        <v>-2.6627513811552355E-3</v>
      </c>
      <c r="BY226" s="22">
        <v>-1.1022314806356454E-3</v>
      </c>
      <c r="BZ226" s="22">
        <v>-4.7249530330892439E-4</v>
      </c>
      <c r="CA226" s="22">
        <v>-1.8728579728845805E-4</v>
      </c>
      <c r="CB226" s="22">
        <v>-8.7574255796326868E-5</v>
      </c>
      <c r="CC226" s="22">
        <v>-2.8002240495818932E-5</v>
      </c>
      <c r="CD226" s="22">
        <v>-1.9887354383749676E-5</v>
      </c>
      <c r="CE226" s="22">
        <v>-6.7197870149579063E-7</v>
      </c>
      <c r="CF226" s="22">
        <v>-8.2170063636836443E-6</v>
      </c>
      <c r="CG226" s="22">
        <v>1.6016984395765046E-6</v>
      </c>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I226" s="5"/>
      <c r="IJ226" s="5"/>
      <c r="IK226" s="5"/>
      <c r="IL226" s="5"/>
      <c r="IM226" s="5"/>
      <c r="IN226" s="5"/>
      <c r="IO226" s="5"/>
      <c r="IP226" s="5"/>
      <c r="IQ226" s="5"/>
      <c r="IR226" s="5"/>
      <c r="IS226" s="5"/>
      <c r="IT226" s="5"/>
      <c r="IU226" s="5"/>
    </row>
    <row r="227" spans="1:255">
      <c r="A227" s="185">
        <v>5</v>
      </c>
      <c r="B227" s="22">
        <v>2.8917259355361798E-6</v>
      </c>
      <c r="C227" s="22">
        <v>6.2464086665822741E-6</v>
      </c>
      <c r="D227" s="22">
        <v>1.3244012914635255E-5</v>
      </c>
      <c r="E227" s="22">
        <v>2.4400206693725954E-5</v>
      </c>
      <c r="F227" s="22">
        <v>6.1560907018817909E-5</v>
      </c>
      <c r="G227" s="22">
        <v>5.3454013297958374E-4</v>
      </c>
      <c r="H227" s="22">
        <v>6.6760608690680587E-5</v>
      </c>
      <c r="I227" s="22">
        <v>3.0558237705456922E-5</v>
      </c>
      <c r="J227" s="22">
        <v>1.693350990784184E-5</v>
      </c>
      <c r="K227" s="22">
        <v>8.1546646892354525E-6</v>
      </c>
      <c r="L227" s="22">
        <v>4.4166612276107333E-6</v>
      </c>
      <c r="M227" s="22">
        <v>1.9457480762208462E-6</v>
      </c>
      <c r="N227" s="22">
        <v>1.0905481299235668E-6</v>
      </c>
      <c r="O227" s="22">
        <v>3.881305412792066E-7</v>
      </c>
      <c r="P227" s="22">
        <v>2.82125583698995E-7</v>
      </c>
      <c r="Q227" s="22">
        <v>3.7278325029429358E-8</v>
      </c>
      <c r="R227" s="22">
        <v>1.0086570558634902E-7</v>
      </c>
      <c r="S227" s="22">
        <v>-3.610613358075501E-8</v>
      </c>
      <c r="T227" s="22">
        <v>6.4293857910800199E-8</v>
      </c>
      <c r="U227" s="22">
        <v>-5.1148802561581871E-8</v>
      </c>
      <c r="V227" s="22">
        <v>2.9529432670993367E-8</v>
      </c>
      <c r="W227" s="22">
        <v>3.8275869853489574E-6</v>
      </c>
      <c r="X227" s="22">
        <v>9.6907682704440552E-6</v>
      </c>
      <c r="Y227" s="22">
        <v>1.7504804246817635E-5</v>
      </c>
      <c r="Z227" s="22">
        <v>3.0500922406709271E-5</v>
      </c>
      <c r="AA227" s="22">
        <v>4.5638437375985993E-5</v>
      </c>
      <c r="AB227" s="22">
        <v>5.4074890539383661E-5</v>
      </c>
      <c r="AC227" s="22">
        <v>4.8780164129849513E-5</v>
      </c>
      <c r="AD227" s="22">
        <v>3.4744757486039969E-5</v>
      </c>
      <c r="AE227" s="22">
        <v>2.0985232531941906E-5</v>
      </c>
      <c r="AF227" s="22">
        <v>1.1450367910880889E-5</v>
      </c>
      <c r="AG227" s="22">
        <v>5.8706744844229944E-6</v>
      </c>
      <c r="AH227" s="22">
        <v>2.890858525000099E-6</v>
      </c>
      <c r="AI227" s="22">
        <v>1.3848359426970162E-6</v>
      </c>
      <c r="AJ227" s="22">
        <v>6.4840761827685813E-7</v>
      </c>
      <c r="AK227" s="22">
        <v>2.9917133639791721E-7</v>
      </c>
      <c r="AL227" s="22">
        <v>1.3509522472770469E-7</v>
      </c>
      <c r="AM227" s="22">
        <v>6.0905502911051231E-8</v>
      </c>
      <c r="AN227" s="22">
        <v>2.6412344069383389E-8</v>
      </c>
      <c r="AO227" s="22">
        <v>1.2072082712295946E-8</v>
      </c>
      <c r="AP227" s="22">
        <v>5.1187983787610629E-9</v>
      </c>
      <c r="AQ227" s="22">
        <v>2.114657137691723E-9</v>
      </c>
      <c r="AR227" s="22">
        <v>-8.1903808429205138E-2</v>
      </c>
      <c r="AS227" s="22">
        <v>0.10340402178057741</v>
      </c>
      <c r="AT227" s="22">
        <v>-0.31792224963983934</v>
      </c>
      <c r="AU227" s="22">
        <v>0.11652181720420932</v>
      </c>
      <c r="AV227" s="22">
        <v>-3.0764122276768187</v>
      </c>
      <c r="AW227" s="22">
        <v>7.8852475360154921</v>
      </c>
      <c r="AX227" s="22">
        <v>-3.0697991680790979</v>
      </c>
      <c r="AY227" s="22">
        <v>0.10434962371158236</v>
      </c>
      <c r="AZ227" s="22">
        <v>-0.29306312773830295</v>
      </c>
      <c r="BA227" s="22">
        <v>7.498850963424418E-2</v>
      </c>
      <c r="BB227" s="22">
        <v>-9.3272230919796181E-2</v>
      </c>
      <c r="BC227" s="22">
        <v>5.1361233266514886E-2</v>
      </c>
      <c r="BD227" s="22">
        <v>-4.8477306137772611E-2</v>
      </c>
      <c r="BE227" s="22">
        <v>3.6915247840309987E-2</v>
      </c>
      <c r="BF227" s="22">
        <v>-3.3232155227335657E-2</v>
      </c>
      <c r="BG227" s="22">
        <v>2.8913843922650683E-2</v>
      </c>
      <c r="BH227" s="22">
        <v>-2.6624476591163189E-2</v>
      </c>
      <c r="BI227" s="22">
        <v>2.473647208000624E-2</v>
      </c>
      <c r="BJ227" s="22">
        <v>-2.362289998751017E-2</v>
      </c>
      <c r="BK227" s="22">
        <v>2.2941815967270397E-2</v>
      </c>
      <c r="BL227" s="22">
        <v>-1.1369917896432252E-2</v>
      </c>
      <c r="BM227" s="22">
        <v>-1.4882932759050609E-2</v>
      </c>
      <c r="BN227" s="22">
        <v>-4.0656388738258165E-2</v>
      </c>
      <c r="BO227" s="22">
        <v>-7.8567858967555068E-2</v>
      </c>
      <c r="BP227" s="22">
        <v>-0.15262992766742517</v>
      </c>
      <c r="BQ227" s="22">
        <v>-0.24943825171740702</v>
      </c>
      <c r="BR227" s="22">
        <v>-0.29956564537715008</v>
      </c>
      <c r="BS227" s="22">
        <v>-0.24905035689833227</v>
      </c>
      <c r="BT227" s="22">
        <v>-0.15155141714614109</v>
      </c>
      <c r="BU227" s="22">
        <v>-7.5922527811734836E-2</v>
      </c>
      <c r="BV227" s="22">
        <v>-3.4359726037512361E-2</v>
      </c>
      <c r="BW227" s="22">
        <v>-1.4886146873041328E-2</v>
      </c>
      <c r="BX227" s="22">
        <v>-6.29335842199803E-3</v>
      </c>
      <c r="BY227" s="22">
        <v>-2.6608294673471167E-3</v>
      </c>
      <c r="BZ227" s="22">
        <v>-1.1017179935938514E-3</v>
      </c>
      <c r="CA227" s="22">
        <v>-4.7210242689368193E-4</v>
      </c>
      <c r="CB227" s="22">
        <v>-1.8724686305843374E-4</v>
      </c>
      <c r="CC227" s="22">
        <v>-8.7587600447494433E-5</v>
      </c>
      <c r="CD227" s="22">
        <v>-2.8073302657133297E-5</v>
      </c>
      <c r="CE227" s="22">
        <v>-2.035150367162673E-5</v>
      </c>
      <c r="CF227" s="22">
        <v>-1.3410606189299048E-6</v>
      </c>
      <c r="CG227" s="22">
        <v>-5.2550868308292509E-6</v>
      </c>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5"/>
      <c r="IB227" s="5"/>
      <c r="IC227" s="5"/>
      <c r="ID227" s="5"/>
      <c r="IE227" s="5"/>
      <c r="IF227" s="5"/>
      <c r="IG227" s="5"/>
      <c r="IH227" s="5"/>
      <c r="II227" s="5"/>
      <c r="IJ227" s="5"/>
      <c r="IK227" s="5"/>
      <c r="IL227" s="5"/>
      <c r="IM227" s="5"/>
      <c r="IN227" s="5"/>
      <c r="IO227" s="5"/>
      <c r="IP227" s="5"/>
      <c r="IQ227" s="5"/>
      <c r="IR227" s="5"/>
      <c r="IS227" s="5"/>
      <c r="IT227" s="5"/>
      <c r="IU227" s="5"/>
    </row>
    <row r="228" spans="1:255">
      <c r="A228" s="185">
        <v>6</v>
      </c>
      <c r="B228" s="22">
        <v>1.0904371264935201E-6</v>
      </c>
      <c r="C228" s="22">
        <v>3.6744430942899167E-6</v>
      </c>
      <c r="D228" s="22">
        <v>5.6758355226177384E-6</v>
      </c>
      <c r="E228" s="22">
        <v>1.3574911478981702E-5</v>
      </c>
      <c r="F228" s="22">
        <v>2.5811239033229361E-5</v>
      </c>
      <c r="G228" s="22">
        <v>6.522807306185624E-5</v>
      </c>
      <c r="H228" s="22">
        <v>5.6483249560456393E-4</v>
      </c>
      <c r="I228" s="22">
        <v>7.0140896835628523E-5</v>
      </c>
      <c r="J228" s="22">
        <v>3.187169143941963E-5</v>
      </c>
      <c r="K228" s="22">
        <v>1.7567965758902591E-5</v>
      </c>
      <c r="L228" s="22">
        <v>8.3852638588544504E-6</v>
      </c>
      <c r="M228" s="22">
        <v>4.5323644230984712E-6</v>
      </c>
      <c r="N228" s="22">
        <v>1.9638756604353544E-6</v>
      </c>
      <c r="O228" s="22">
        <v>1.1156735125971411E-6</v>
      </c>
      <c r="P228" s="22">
        <v>3.7465564593387556E-7</v>
      </c>
      <c r="Q228" s="22">
        <v>2.9666848396173129E-7</v>
      </c>
      <c r="R228" s="22">
        <v>2.1491453403270767E-8</v>
      </c>
      <c r="S228" s="22">
        <v>1.1571086591145562E-7</v>
      </c>
      <c r="T228" s="22">
        <v>-5.0725378045203945E-8</v>
      </c>
      <c r="U228" s="22">
        <v>8.0182237776469249E-8</v>
      </c>
      <c r="V228" s="22">
        <v>-3.1241238814687636E-8</v>
      </c>
      <c r="W228" s="22">
        <v>1.8609436377612521E-6</v>
      </c>
      <c r="X228" s="22">
        <v>4.8321336146956208E-6</v>
      </c>
      <c r="Y228" s="22">
        <v>9.2935746599233599E-6</v>
      </c>
      <c r="Z228" s="22">
        <v>1.7949948455086347E-5</v>
      </c>
      <c r="AA228" s="22">
        <v>3.1630130602943228E-5</v>
      </c>
      <c r="AB228" s="22">
        <v>4.7388177146346102E-5</v>
      </c>
      <c r="AC228" s="22">
        <v>5.5874728830234155E-5</v>
      </c>
      <c r="AD228" s="22">
        <v>5.0223189146092218E-5</v>
      </c>
      <c r="AE228" s="22">
        <v>3.5606766338670376E-5</v>
      </c>
      <c r="AF228" s="22">
        <v>2.1429912528715302E-5</v>
      </c>
      <c r="AG228" s="22">
        <v>1.1642109821873698E-5</v>
      </c>
      <c r="AH228" s="22">
        <v>5.9478067027206336E-6</v>
      </c>
      <c r="AI228" s="22">
        <v>2.9156784627487241E-6</v>
      </c>
      <c r="AJ228" s="22">
        <v>1.3914299743161157E-6</v>
      </c>
      <c r="AK228" s="22">
        <v>6.4810830254419848E-7</v>
      </c>
      <c r="AL228" s="22">
        <v>2.9770987727356175E-7</v>
      </c>
      <c r="AM228" s="22">
        <v>1.3349549165436519E-7</v>
      </c>
      <c r="AN228" s="22">
        <v>5.9997710664823295E-8</v>
      </c>
      <c r="AO228" s="22">
        <v>2.5996762720296964E-8</v>
      </c>
      <c r="AP228" s="22">
        <v>1.2514449867386153E-8</v>
      </c>
      <c r="AQ228" s="22">
        <v>4.3079358756818916E-9</v>
      </c>
      <c r="AR228" s="22">
        <v>4.0639920409405471E-2</v>
      </c>
      <c r="AS228" s="22">
        <v>-0.12013554801935897</v>
      </c>
      <c r="AT228" s="22">
        <v>8.9751483747310887E-2</v>
      </c>
      <c r="AU228" s="22">
        <v>-0.30321722260755302</v>
      </c>
      <c r="AV228" s="22">
        <v>0.10878043290923343</v>
      </c>
      <c r="AW228" s="22">
        <v>-3.0702236416156614</v>
      </c>
      <c r="AX228" s="22">
        <v>7.8819569351315737</v>
      </c>
      <c r="AY228" s="22">
        <v>-3.066717140965419</v>
      </c>
      <c r="AZ228" s="22">
        <v>0.10179021598691813</v>
      </c>
      <c r="BA228" s="22">
        <v>-0.29111200424862266</v>
      </c>
      <c r="BB228" s="22">
        <v>7.3509109371096601E-2</v>
      </c>
      <c r="BC228" s="22">
        <v>-9.2177289995512127E-2</v>
      </c>
      <c r="BD228" s="22">
        <v>5.0588122171973525E-2</v>
      </c>
      <c r="BE228" s="22">
        <v>-4.7984398856306822E-2</v>
      </c>
      <c r="BF228" s="22">
        <v>3.667701019550669E-2</v>
      </c>
      <c r="BG228" s="22">
        <v>-3.323671917765398E-2</v>
      </c>
      <c r="BH228" s="22">
        <v>2.9161121640531851E-2</v>
      </c>
      <c r="BI228" s="22">
        <v>-2.7127690975135461E-2</v>
      </c>
      <c r="BJ228" s="22">
        <v>2.5520070538790973E-2</v>
      </c>
      <c r="BK228" s="22">
        <v>-2.4733814791922642E-2</v>
      </c>
      <c r="BL228" s="22">
        <v>1.2217463209090966E-2</v>
      </c>
      <c r="BM228" s="22">
        <v>-6.2968571956638162E-3</v>
      </c>
      <c r="BN228" s="22">
        <v>-1.7543596215604952E-2</v>
      </c>
      <c r="BO228" s="22">
        <v>-3.5468459399260341E-2</v>
      </c>
      <c r="BP228" s="22">
        <v>-7.6388587430497146E-2</v>
      </c>
      <c r="BQ228" s="22">
        <v>-0.15173478687410866</v>
      </c>
      <c r="BR228" s="22">
        <v>-0.24908606772559691</v>
      </c>
      <c r="BS228" s="22">
        <v>-0.29944575389107253</v>
      </c>
      <c r="BT228" s="22">
        <v>-0.24901547735494847</v>
      </c>
      <c r="BU228" s="22">
        <v>-0.15154401293869058</v>
      </c>
      <c r="BV228" s="22">
        <v>-7.5920401606069124E-2</v>
      </c>
      <c r="BW228" s="22">
        <v>-3.4359720483892242E-2</v>
      </c>
      <c r="BX228" s="22">
        <v>-1.488582756952601E-2</v>
      </c>
      <c r="BY228" s="22">
        <v>-6.2935317699649058E-3</v>
      </c>
      <c r="BZ228" s="22">
        <v>-2.6607284929311753E-3</v>
      </c>
      <c r="CA228" s="22">
        <v>-1.1018035553873289E-3</v>
      </c>
      <c r="CB228" s="22">
        <v>-4.7216897198037441E-4</v>
      </c>
      <c r="CC228" s="22">
        <v>-1.8734089128574102E-4</v>
      </c>
      <c r="CD228" s="22">
        <v>-8.8061742207576509E-5</v>
      </c>
      <c r="CE228" s="22">
        <v>-2.8746867383554669E-5</v>
      </c>
      <c r="CF228" s="22">
        <v>-2.2647738413453404E-5</v>
      </c>
      <c r="CG228" s="22">
        <v>-2.9434700392830806E-6</v>
      </c>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K228" s="5"/>
      <c r="IL228" s="5"/>
      <c r="IM228" s="5"/>
      <c r="IN228" s="5"/>
      <c r="IO228" s="5"/>
      <c r="IP228" s="5"/>
      <c r="IQ228" s="5"/>
      <c r="IR228" s="5"/>
      <c r="IS228" s="5"/>
      <c r="IT228" s="5"/>
      <c r="IU228" s="5"/>
    </row>
    <row r="229" spans="1:255">
      <c r="A229" s="189" t="s">
        <v>251</v>
      </c>
      <c r="B229" s="22">
        <v>7.4538681608615259E-7</v>
      </c>
      <c r="C229" s="22">
        <v>1.2556638429382682E-6</v>
      </c>
      <c r="D229" s="22">
        <v>3.3668748393309982E-6</v>
      </c>
      <c r="E229" s="22">
        <v>5.855184340618405E-6</v>
      </c>
      <c r="F229" s="22">
        <v>1.4329546029263601E-5</v>
      </c>
      <c r="G229" s="22">
        <v>2.7395842290728919E-5</v>
      </c>
      <c r="H229" s="22">
        <v>6.8815913510922435E-5</v>
      </c>
      <c r="I229" s="22">
        <v>5.9313360624688985E-4</v>
      </c>
      <c r="J229" s="22">
        <v>7.3266473215019131E-5</v>
      </c>
      <c r="K229" s="22">
        <v>3.3028012572423784E-5</v>
      </c>
      <c r="L229" s="22">
        <v>1.8118898451963413E-5</v>
      </c>
      <c r="M229" s="22">
        <v>8.5637061113265199E-6</v>
      </c>
      <c r="N229" s="22">
        <v>4.6255233928807654E-6</v>
      </c>
      <c r="O229" s="22">
        <v>1.9667088073306067E-6</v>
      </c>
      <c r="P229" s="22">
        <v>1.1368461124986204E-6</v>
      </c>
      <c r="Q229" s="22">
        <v>3.566692362671127E-7</v>
      </c>
      <c r="R229" s="22">
        <v>3.1198409249340112E-7</v>
      </c>
      <c r="S229" s="22">
        <v>4.3047757948170848E-9</v>
      </c>
      <c r="T229" s="22">
        <v>1.3304412239353167E-7</v>
      </c>
      <c r="U229" s="22">
        <v>-6.4355042380509927E-8</v>
      </c>
      <c r="V229" s="22">
        <v>5.1715907173889986E-8</v>
      </c>
      <c r="W229" s="22">
        <v>8.8395193368397672E-7</v>
      </c>
      <c r="X229" s="22">
        <v>2.3309933206760972E-6</v>
      </c>
      <c r="Y229" s="22">
        <v>4.6686338083613895E-6</v>
      </c>
      <c r="Z229" s="22">
        <v>9.583989654128395E-6</v>
      </c>
      <c r="AA229" s="22">
        <v>1.8667271813436982E-5</v>
      </c>
      <c r="AB229" s="22">
        <v>3.2887602743340914E-5</v>
      </c>
      <c r="AC229" s="22">
        <v>4.8997305509970965E-5</v>
      </c>
      <c r="AD229" s="22">
        <v>5.754923623069357E-5</v>
      </c>
      <c r="AE229" s="22">
        <v>5.1485162183503348E-5</v>
      </c>
      <c r="AF229" s="22">
        <v>3.6372301961012235E-5</v>
      </c>
      <c r="AG229" s="22">
        <v>2.1795331102954276E-5</v>
      </c>
      <c r="AH229" s="22">
        <v>1.17984932943874E-5</v>
      </c>
      <c r="AI229" s="22">
        <v>6.000522294918233E-6</v>
      </c>
      <c r="AJ229" s="22">
        <v>2.9303301458956845E-6</v>
      </c>
      <c r="AK229" s="22">
        <v>1.3911510998203466E-6</v>
      </c>
      <c r="AL229" s="22">
        <v>6.4508615564996283E-7</v>
      </c>
      <c r="AM229" s="22">
        <v>2.9429944032453974E-7</v>
      </c>
      <c r="AN229" s="22">
        <v>1.3152275945109079E-7</v>
      </c>
      <c r="AO229" s="22">
        <v>5.9127333571872595E-8</v>
      </c>
      <c r="AP229" s="22">
        <v>2.7046513798118903E-8</v>
      </c>
      <c r="AQ229" s="22">
        <v>1.0218964990469939E-8</v>
      </c>
      <c r="AR229" s="22">
        <v>-3.8225410026806385E-2</v>
      </c>
      <c r="AS229" s="22">
        <v>6.7621401731882455E-2</v>
      </c>
      <c r="AT229" s="22">
        <v>-0.10540091646507843</v>
      </c>
      <c r="AU229" s="22">
        <v>8.2003366143501219E-2</v>
      </c>
      <c r="AV229" s="22">
        <v>-0.29664586106380497</v>
      </c>
      <c r="AW229" s="22">
        <v>0.10437425707399949</v>
      </c>
      <c r="AX229" s="22">
        <v>-3.0671130385283258</v>
      </c>
      <c r="AY229" s="22">
        <v>7.8804369409997932</v>
      </c>
      <c r="AZ229" s="22">
        <v>-3.0651174646179804</v>
      </c>
      <c r="BA229" s="22">
        <v>0.10031431178741827</v>
      </c>
      <c r="BB229" s="22">
        <v>-0.29004109139317585</v>
      </c>
      <c r="BC229" s="22">
        <v>7.2738438944464315E-2</v>
      </c>
      <c r="BD229" s="22">
        <v>-9.1689431555361592E-2</v>
      </c>
      <c r="BE229" s="22">
        <v>5.035129211436034E-2</v>
      </c>
      <c r="BF229" s="22">
        <v>-4.7990551495751543E-2</v>
      </c>
      <c r="BG229" s="22">
        <v>3.6925052323149632E-2</v>
      </c>
      <c r="BH229" s="22">
        <v>-3.3740605519800522E-2</v>
      </c>
      <c r="BI229" s="22">
        <v>2.9945161783910362E-2</v>
      </c>
      <c r="BJ229" s="22">
        <v>-2.8238982530710832E-2</v>
      </c>
      <c r="BK229" s="22">
        <v>2.7013493065819346E-2</v>
      </c>
      <c r="BL229" s="22">
        <v>-1.3364048576849766E-2</v>
      </c>
      <c r="BM229" s="22">
        <v>-2.6590752613418955E-3</v>
      </c>
      <c r="BN229" s="22">
        <v>-7.4021286476631965E-3</v>
      </c>
      <c r="BO229" s="22">
        <v>-1.5356082533002507E-2</v>
      </c>
      <c r="BP229" s="22">
        <v>-3.4557571929886031E-2</v>
      </c>
      <c r="BQ229" s="22">
        <v>-7.6012844955918535E-2</v>
      </c>
      <c r="BR229" s="22">
        <v>-0.15159366435063548</v>
      </c>
      <c r="BS229" s="22">
        <v>-0.24904874800943813</v>
      </c>
      <c r="BT229" s="22">
        <v>-0.29945518320868125</v>
      </c>
      <c r="BU229" s="22">
        <v>-0.24903411418900856</v>
      </c>
      <c r="BV229" s="22">
        <v>-0.15155819984710112</v>
      </c>
      <c r="BW229" s="22">
        <v>-7.5927512690071919E-2</v>
      </c>
      <c r="BX229" s="22">
        <v>-3.4363316952978028E-2</v>
      </c>
      <c r="BY229" s="22">
        <v>-1.4887229610620646E-2</v>
      </c>
      <c r="BZ229" s="22">
        <v>-6.2942605975349298E-3</v>
      </c>
      <c r="CA229" s="22">
        <v>-2.6610712799184089E-3</v>
      </c>
      <c r="CB229" s="22">
        <v>-1.1020150399797869E-3</v>
      </c>
      <c r="CC229" s="22">
        <v>-4.7269438774877836E-4</v>
      </c>
      <c r="CD229" s="22">
        <v>-1.8803634835112032E-4</v>
      </c>
      <c r="CE229" s="22">
        <v>-9.0368117039143743E-5</v>
      </c>
      <c r="CF229" s="22">
        <v>-3.3299295908765977E-5</v>
      </c>
      <c r="CG229" s="22">
        <v>-1.7394347100362551E-5</v>
      </c>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5"/>
      <c r="IB229" s="5"/>
      <c r="IC229" s="5"/>
      <c r="ID229" s="5"/>
      <c r="IE229" s="5"/>
      <c r="IF229" s="5"/>
      <c r="IG229" s="5"/>
      <c r="IH229" s="5"/>
      <c r="II229" s="5"/>
      <c r="IJ229" s="5"/>
      <c r="IK229" s="5"/>
      <c r="IL229" s="5"/>
      <c r="IM229" s="5"/>
      <c r="IN229" s="5"/>
      <c r="IO229" s="5"/>
      <c r="IP229" s="5"/>
      <c r="IQ229" s="5"/>
      <c r="IR229" s="5"/>
      <c r="IS229" s="5"/>
      <c r="IT229" s="5"/>
      <c r="IU229" s="5"/>
    </row>
    <row r="230" spans="1:255">
      <c r="A230" s="189" t="s">
        <v>268</v>
      </c>
      <c r="B230" s="22">
        <v>1.5740570269076853E-7</v>
      </c>
      <c r="C230" s="22">
        <v>9.8747929179467151E-7</v>
      </c>
      <c r="D230" s="22">
        <v>1.143573733149091E-6</v>
      </c>
      <c r="E230" s="22">
        <v>3.4517175818127248E-6</v>
      </c>
      <c r="F230" s="22">
        <v>6.2183411077689335E-6</v>
      </c>
      <c r="G230" s="22">
        <v>1.516856088026703E-5</v>
      </c>
      <c r="H230" s="22">
        <v>2.895719134615193E-5</v>
      </c>
      <c r="I230" s="22">
        <v>7.215298842744533E-5</v>
      </c>
      <c r="J230" s="22">
        <v>6.1874586785472447E-4</v>
      </c>
      <c r="K230" s="22">
        <v>7.6054044945092841E-5</v>
      </c>
      <c r="L230" s="22">
        <v>3.3996955074945987E-5</v>
      </c>
      <c r="M230" s="22">
        <v>1.8570880318903243E-5</v>
      </c>
      <c r="N230" s="22">
        <v>8.685218244213958E-6</v>
      </c>
      <c r="O230" s="22">
        <v>4.6934261217118363E-6</v>
      </c>
      <c r="P230" s="22">
        <v>1.9541732113967352E-6</v>
      </c>
      <c r="Q230" s="22">
        <v>1.154041178482201E-6</v>
      </c>
      <c r="R230" s="22">
        <v>3.3486595945742684E-7</v>
      </c>
      <c r="S230" s="22">
        <v>3.2937992962340742E-7</v>
      </c>
      <c r="T230" s="22">
        <v>-1.2429132004016823E-8</v>
      </c>
      <c r="U230" s="22">
        <v>1.5812853222783259E-7</v>
      </c>
      <c r="V230" s="22">
        <v>-3.4336890535204018E-8</v>
      </c>
      <c r="W230" s="22">
        <v>4.1206401287593884E-7</v>
      </c>
      <c r="X230" s="22">
        <v>1.1013929258260157E-6</v>
      </c>
      <c r="Y230" s="22">
        <v>2.2630518216949812E-6</v>
      </c>
      <c r="Z230" s="22">
        <v>4.8307142428744378E-6</v>
      </c>
      <c r="AA230" s="22">
        <v>9.9817197272708894E-6</v>
      </c>
      <c r="AB230" s="22">
        <v>1.9420248176939672E-5</v>
      </c>
      <c r="AC230" s="22">
        <v>3.4008466224522473E-5</v>
      </c>
      <c r="AD230" s="22">
        <v>5.0461836208919237E-5</v>
      </c>
      <c r="AE230" s="22">
        <v>5.8988615135796635E-5</v>
      </c>
      <c r="AF230" s="22">
        <v>5.2588876656238513E-5</v>
      </c>
      <c r="AG230" s="22">
        <v>3.699292526938169E-5</v>
      </c>
      <c r="AH230" s="22">
        <v>2.208908213603757E-5</v>
      </c>
      <c r="AI230" s="22">
        <v>1.1903857698658417E-5</v>
      </c>
      <c r="AJ230" s="22">
        <v>6.0311064350908785E-6</v>
      </c>
      <c r="AK230" s="22">
        <v>2.929951962566651E-6</v>
      </c>
      <c r="AL230" s="22">
        <v>1.3848169351877781E-6</v>
      </c>
      <c r="AM230" s="22">
        <v>6.377427831026654E-7</v>
      </c>
      <c r="AN230" s="22">
        <v>2.9008370262973389E-7</v>
      </c>
      <c r="AO230" s="22">
        <v>1.2967200914430475E-7</v>
      </c>
      <c r="AP230" s="22">
        <v>6.1529624587866761E-8</v>
      </c>
      <c r="AQ230" s="22">
        <v>2.2344274196898416E-8</v>
      </c>
      <c r="AR230" s="22">
        <v>2.6979392500767842E-2</v>
      </c>
      <c r="AS230" s="22">
        <v>-6.1708126543540222E-2</v>
      </c>
      <c r="AT230" s="22">
        <v>5.9868430540796651E-2</v>
      </c>
      <c r="AU230" s="22">
        <v>-9.8802738491581638E-2</v>
      </c>
      <c r="AV230" s="22">
        <v>7.7591028092109549E-2</v>
      </c>
      <c r="AW230" s="22">
        <v>-0.29317718959422945</v>
      </c>
      <c r="AX230" s="22">
        <v>0.10181226846422878</v>
      </c>
      <c r="AY230" s="22">
        <v>-3.0654762265643645</v>
      </c>
      <c r="AZ230" s="22">
        <v>7.8799035621260556</v>
      </c>
      <c r="BA230" s="22">
        <v>-3.0643643776197225</v>
      </c>
      <c r="BB230" s="22">
        <v>9.9546585103731988E-2</v>
      </c>
      <c r="BC230" s="22">
        <v>-0.28957480002706887</v>
      </c>
      <c r="BD230" s="22">
        <v>7.2503676931481326E-2</v>
      </c>
      <c r="BE230" s="22">
        <v>-9.1700062575254399E-2</v>
      </c>
      <c r="BF230" s="22">
        <v>5.0600524065638072E-2</v>
      </c>
      <c r="BG230" s="22">
        <v>-4.8495817685187459E-2</v>
      </c>
      <c r="BH230" s="22">
        <v>3.7709735429593078E-2</v>
      </c>
      <c r="BI230" s="22">
        <v>-3.4852472924951756E-2</v>
      </c>
      <c r="BJ230" s="22">
        <v>3.1438965682767654E-2</v>
      </c>
      <c r="BK230" s="22">
        <v>-3.023360808101214E-2</v>
      </c>
      <c r="BL230" s="22">
        <v>1.4796182962797201E-2</v>
      </c>
      <c r="BM230" s="22">
        <v>-1.1046479692320809E-3</v>
      </c>
      <c r="BN230" s="22">
        <v>-3.1292472805077181E-3</v>
      </c>
      <c r="BO230" s="22">
        <v>-6.4877921457878107E-3</v>
      </c>
      <c r="BP230" s="22">
        <v>-1.4972812240334707E-2</v>
      </c>
      <c r="BQ230" s="22">
        <v>-3.440179761527306E-2</v>
      </c>
      <c r="BR230" s="22">
        <v>-7.5953191403402162E-2</v>
      </c>
      <c r="BS230" s="22">
        <v>-0.15158280214401521</v>
      </c>
      <c r="BT230" s="22">
        <v>-0.24906420098585652</v>
      </c>
      <c r="BU230" s="22">
        <v>-0.29948414086433439</v>
      </c>
      <c r="BV230" s="22">
        <v>-0.24905977951101235</v>
      </c>
      <c r="BW230" s="22">
        <v>-0.15157459793575628</v>
      </c>
      <c r="BX230" s="22">
        <v>-7.5935619482417629E-2</v>
      </c>
      <c r="BY230" s="22">
        <v>-3.4367155870674439E-2</v>
      </c>
      <c r="BZ230" s="22">
        <v>-1.4888936778323784E-2</v>
      </c>
      <c r="CA230" s="22">
        <v>-6.2950623649645618E-3</v>
      </c>
      <c r="CB230" s="22">
        <v>-2.6618495435686449E-3</v>
      </c>
      <c r="CC230" s="22">
        <v>-1.1028204844602887E-3</v>
      </c>
      <c r="CD230" s="22">
        <v>-4.7504822651146138E-4</v>
      </c>
      <c r="CE230" s="22">
        <v>-1.9261046189147135E-4</v>
      </c>
      <c r="CF230" s="22">
        <v>-1.025236468548334E-4</v>
      </c>
      <c r="CG230" s="22">
        <v>-3.0359385462644315E-5</v>
      </c>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M230" s="5"/>
      <c r="IN230" s="5"/>
      <c r="IO230" s="5"/>
      <c r="IP230" s="5"/>
      <c r="IQ230" s="5"/>
      <c r="IR230" s="5"/>
      <c r="IS230" s="5"/>
      <c r="IT230" s="5"/>
      <c r="IU230" s="5"/>
    </row>
    <row r="231" spans="1:255">
      <c r="A231" s="189" t="s">
        <v>252</v>
      </c>
      <c r="B231" s="22">
        <v>2.3222127073155649E-7</v>
      </c>
      <c r="C231" s="22">
        <v>1.2510238334140128E-7</v>
      </c>
      <c r="D231" s="22">
        <v>9.1372950557596993E-7</v>
      </c>
      <c r="E231" s="22">
        <v>1.1954220485681306E-6</v>
      </c>
      <c r="F231" s="22">
        <v>3.6334190763295754E-6</v>
      </c>
      <c r="G231" s="22">
        <v>6.6165807917691159E-6</v>
      </c>
      <c r="H231" s="22">
        <v>1.5989137507728855E-5</v>
      </c>
      <c r="I231" s="22">
        <v>3.0423002446519726E-5</v>
      </c>
      <c r="J231" s="22">
        <v>7.5146560576611621E-5</v>
      </c>
      <c r="K231" s="22">
        <v>6.4119374585448361E-4</v>
      </c>
      <c r="L231" s="22">
        <v>7.8444034379176274E-5</v>
      </c>
      <c r="M231" s="22">
        <v>3.4758650356757267E-5</v>
      </c>
      <c r="N231" s="22">
        <v>1.8914128663313672E-5</v>
      </c>
      <c r="O231" s="22">
        <v>8.7476935186351109E-6</v>
      </c>
      <c r="P231" s="22">
        <v>4.7352459357477491E-6</v>
      </c>
      <c r="Q231" s="22">
        <v>1.927219686260034E-6</v>
      </c>
      <c r="R231" s="22">
        <v>1.1688772514300068E-6</v>
      </c>
      <c r="S231" s="22">
        <v>3.1159120463386279E-7</v>
      </c>
      <c r="T231" s="22">
        <v>3.5453344582053573E-7</v>
      </c>
      <c r="U231" s="22">
        <v>-1.9942439824082184E-8</v>
      </c>
      <c r="V231" s="22">
        <v>1.0739560585147267E-7</v>
      </c>
      <c r="W231" s="22">
        <v>1.9013632204940797E-7</v>
      </c>
      <c r="X231" s="22">
        <v>5.1107767876274617E-7</v>
      </c>
      <c r="Y231" s="22">
        <v>1.0729730653187516E-6</v>
      </c>
      <c r="Z231" s="22">
        <v>2.3468502465770434E-6</v>
      </c>
      <c r="AA231" s="22">
        <v>5.0354445371081773E-6</v>
      </c>
      <c r="AB231" s="22">
        <v>1.0387127436571235E-5</v>
      </c>
      <c r="AC231" s="22">
        <v>2.0081563393159043E-5</v>
      </c>
      <c r="AD231" s="22">
        <v>3.5018726784331782E-5</v>
      </c>
      <c r="AE231" s="22">
        <v>5.171000525372205E-5</v>
      </c>
      <c r="AF231" s="22">
        <v>6.0238063405962469E-5</v>
      </c>
      <c r="AG231" s="22">
        <v>5.3477718478173118E-5</v>
      </c>
      <c r="AH231" s="22">
        <v>3.7488660856291386E-5</v>
      </c>
      <c r="AI231" s="22">
        <v>2.2285976658406927E-5</v>
      </c>
      <c r="AJ231" s="22">
        <v>1.1964594177038618E-5</v>
      </c>
      <c r="AK231" s="22">
        <v>6.030534585799542E-6</v>
      </c>
      <c r="AL231" s="22">
        <v>2.9167109920879559E-6</v>
      </c>
      <c r="AM231" s="22">
        <v>1.3692668536729849E-6</v>
      </c>
      <c r="AN231" s="22">
        <v>6.2873528300381111E-7</v>
      </c>
      <c r="AO231" s="22">
        <v>2.8629203451948538E-7</v>
      </c>
      <c r="AP231" s="22">
        <v>1.3519389249914182E-7</v>
      </c>
      <c r="AQ231" s="22">
        <v>5.0417109046860873E-8</v>
      </c>
      <c r="AR231" s="22">
        <v>-2.3480668661642563E-2</v>
      </c>
      <c r="AS231" s="22">
        <v>4.6202573585949126E-2</v>
      </c>
      <c r="AT231" s="22">
        <v>-5.5103446707886472E-2</v>
      </c>
      <c r="AU231" s="22">
        <v>5.5451887279801257E-2</v>
      </c>
      <c r="AV231" s="22">
        <v>-9.5309862147691077E-2</v>
      </c>
      <c r="AW231" s="22">
        <v>7.5023376702442801E-2</v>
      </c>
      <c r="AX231" s="22">
        <v>-0.29121481159047297</v>
      </c>
      <c r="AY231" s="22">
        <v>0.10033367052389754</v>
      </c>
      <c r="AZ231" s="22">
        <v>-3.0646788656154702</v>
      </c>
      <c r="BA231" s="22">
        <v>7.8799622705165593</v>
      </c>
      <c r="BB231" s="22">
        <v>-3.0641758333267544</v>
      </c>
      <c r="BC231" s="22">
        <v>9.9314135204391182E-2</v>
      </c>
      <c r="BD231" s="22">
        <v>-0.28960409052080799</v>
      </c>
      <c r="BE231" s="22">
        <v>7.2754552330558248E-2</v>
      </c>
      <c r="BF231" s="22">
        <v>-9.2209139607979995E-2</v>
      </c>
      <c r="BG231" s="22">
        <v>5.1386151172145428E-2</v>
      </c>
      <c r="BH231" s="22">
        <v>-4.9608826749635522E-2</v>
      </c>
      <c r="BI231" s="22">
        <v>3.9204050028037653E-2</v>
      </c>
      <c r="BJ231" s="22">
        <v>-3.6847573666110037E-2</v>
      </c>
      <c r="BK231" s="22">
        <v>3.4018164072162106E-2</v>
      </c>
      <c r="BL231" s="22">
        <v>-1.6869725282296362E-2</v>
      </c>
      <c r="BM231" s="22">
        <v>-4.6993706068009433E-4</v>
      </c>
      <c r="BN231" s="22">
        <v>-1.2944730888569999E-3</v>
      </c>
      <c r="BO231" s="22">
        <v>-2.7446561240513181E-3</v>
      </c>
      <c r="BP231" s="22">
        <v>-6.3289462517544691E-3</v>
      </c>
      <c r="BQ231" s="22">
        <v>-1.4906361236450219E-2</v>
      </c>
      <c r="BR231" s="22">
        <v>-3.4377477487926175E-2</v>
      </c>
      <c r="BS231" s="22">
        <v>-7.5948155650314347E-2</v>
      </c>
      <c r="BT231" s="22">
        <v>-0.1515927558768709</v>
      </c>
      <c r="BU231" s="22">
        <v>-0.24908614975208149</v>
      </c>
      <c r="BV231" s="22">
        <v>-0.29951287379448688</v>
      </c>
      <c r="BW231" s="22">
        <v>-0.24908392072002683</v>
      </c>
      <c r="BX231" s="22">
        <v>-0.15158954979659328</v>
      </c>
      <c r="BY231" s="22">
        <v>-7.5943195249048384E-2</v>
      </c>
      <c r="BZ231" s="22">
        <v>-3.4370679737814484E-2</v>
      </c>
      <c r="CA231" s="22">
        <v>-1.4890922853184696E-2</v>
      </c>
      <c r="CB231" s="22">
        <v>-6.2963895824344239E-3</v>
      </c>
      <c r="CC231" s="22">
        <v>-2.6644322884133141E-3</v>
      </c>
      <c r="CD231" s="22">
        <v>-1.1074931803744103E-3</v>
      </c>
      <c r="CE231" s="22">
        <v>-4.8724928300747421E-4</v>
      </c>
      <c r="CF231" s="22">
        <v>-2.200606985893619E-4</v>
      </c>
      <c r="CG231" s="22">
        <v>-8.5136878753820503E-5</v>
      </c>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5"/>
      <c r="IB231" s="5"/>
      <c r="IC231" s="5"/>
      <c r="ID231" s="5"/>
      <c r="IE231" s="5"/>
      <c r="IF231" s="5"/>
      <c r="IG231" s="5"/>
      <c r="IH231" s="5"/>
      <c r="II231" s="5"/>
      <c r="IJ231" s="5"/>
      <c r="IK231" s="5"/>
      <c r="IL231" s="5"/>
      <c r="IM231" s="5"/>
      <c r="IN231" s="5"/>
      <c r="IO231" s="5"/>
      <c r="IP231" s="5"/>
      <c r="IQ231" s="5"/>
      <c r="IR231" s="5"/>
      <c r="IS231" s="5"/>
      <c r="IT231" s="5"/>
      <c r="IU231" s="5"/>
    </row>
    <row r="232" spans="1:255">
      <c r="A232" s="185">
        <v>10</v>
      </c>
      <c r="B232" s="22">
        <v>-3.2488154143606848E-8</v>
      </c>
      <c r="C232" s="22">
        <v>3.4256497782888994E-7</v>
      </c>
      <c r="D232" s="22">
        <v>1.0919426307220182E-7</v>
      </c>
      <c r="E232" s="22">
        <v>9.3029016130806356E-7</v>
      </c>
      <c r="F232" s="22">
        <v>1.2843254758550839E-6</v>
      </c>
      <c r="G232" s="22">
        <v>3.8335059086563799E-6</v>
      </c>
      <c r="H232" s="22">
        <v>7.0072688260286306E-6</v>
      </c>
      <c r="I232" s="22">
        <v>1.6752013026790501E-5</v>
      </c>
      <c r="J232" s="22">
        <v>3.1754310019737849E-5</v>
      </c>
      <c r="K232" s="22">
        <v>7.7731635478662481E-5</v>
      </c>
      <c r="L232" s="22">
        <v>6.6001583384196121E-4</v>
      </c>
      <c r="M232" s="22">
        <v>8.0388497144208548E-5</v>
      </c>
      <c r="N232" s="22">
        <v>3.5298857460948063E-5</v>
      </c>
      <c r="O232" s="22">
        <v>1.9142483626607983E-5</v>
      </c>
      <c r="P232" s="22">
        <v>8.7511937010733523E-6</v>
      </c>
      <c r="Q232" s="22">
        <v>4.7525935100917299E-6</v>
      </c>
      <c r="R232" s="22">
        <v>1.8891198795984729E-6</v>
      </c>
      <c r="S232" s="22">
        <v>1.1879521327612074E-6</v>
      </c>
      <c r="T232" s="22">
        <v>2.9669917405375427E-7</v>
      </c>
      <c r="U232" s="22">
        <v>4.1173702610549982E-7</v>
      </c>
      <c r="V232" s="22">
        <v>1.2760333922018064E-8</v>
      </c>
      <c r="W232" s="22">
        <v>8.6381810059680775E-8</v>
      </c>
      <c r="X232" s="22">
        <v>2.3524269056903787E-7</v>
      </c>
      <c r="Y232" s="22">
        <v>4.9913527717389838E-7</v>
      </c>
      <c r="Z232" s="22">
        <v>1.1144086962101792E-6</v>
      </c>
      <c r="AA232" s="22">
        <v>2.4477060298461724E-6</v>
      </c>
      <c r="AB232" s="22">
        <v>5.2406135398580244E-6</v>
      </c>
      <c r="AC232" s="22">
        <v>1.0740239373116098E-5</v>
      </c>
      <c r="AD232" s="22">
        <v>2.0674596087115064E-5</v>
      </c>
      <c r="AE232" s="22">
        <v>3.5874995024196029E-5</v>
      </c>
      <c r="AF232" s="22">
        <v>5.2787501522131592E-5</v>
      </c>
      <c r="AG232" s="22">
        <v>6.1237366038459414E-5</v>
      </c>
      <c r="AH232" s="22">
        <v>5.4183007031929292E-5</v>
      </c>
      <c r="AI232" s="22">
        <v>3.7818793163379501E-5</v>
      </c>
      <c r="AJ232" s="22">
        <v>2.2398654662446162E-5</v>
      </c>
      <c r="AK232" s="22">
        <v>1.1963394583873099E-5</v>
      </c>
      <c r="AL232" s="22">
        <v>6.0035354852739195E-6</v>
      </c>
      <c r="AM232" s="22">
        <v>2.8842478485570806E-6</v>
      </c>
      <c r="AN232" s="22">
        <v>1.3504915005476734E-6</v>
      </c>
      <c r="AO232" s="22">
        <v>6.2107537189768127E-7</v>
      </c>
      <c r="AP232" s="22">
        <v>2.9894223603383554E-7</v>
      </c>
      <c r="AQ232" s="22">
        <v>1.1087996892097992E-7</v>
      </c>
      <c r="AR232" s="22">
        <v>1.9222072465846809E-2</v>
      </c>
      <c r="AS232" s="22">
        <v>-4.0353859813924239E-2</v>
      </c>
      <c r="AT232" s="22">
        <v>4.1783428084809872E-2</v>
      </c>
      <c r="AU232" s="22">
        <v>-5.1605060799668791E-2</v>
      </c>
      <c r="AV232" s="22">
        <v>5.2880532855427327E-2</v>
      </c>
      <c r="AW232" s="22">
        <v>-9.3326125187406433E-2</v>
      </c>
      <c r="AX232" s="22">
        <v>7.353960908428521E-2</v>
      </c>
      <c r="AY232" s="22">
        <v>-0.29013092833619225</v>
      </c>
      <c r="AZ232" s="22">
        <v>9.9563081103303613E-2</v>
      </c>
      <c r="BA232" s="22">
        <v>-3.0644399694523519</v>
      </c>
      <c r="BB232" s="22">
        <v>7.8804238356176572</v>
      </c>
      <c r="BC232" s="22">
        <v>-3.0644373125906879</v>
      </c>
      <c r="BD232" s="22">
        <v>9.9566625650741536E-2</v>
      </c>
      <c r="BE232" s="22">
        <v>-0.29012853786559167</v>
      </c>
      <c r="BF232" s="22">
        <v>7.354135300914022E-2</v>
      </c>
      <c r="BG232" s="22">
        <v>-9.3325206099808655E-2</v>
      </c>
      <c r="BH232" s="22">
        <v>5.2881137649808098E-2</v>
      </c>
      <c r="BI232" s="22">
        <v>-5.1604803137687144E-2</v>
      </c>
      <c r="BJ232" s="22">
        <v>4.1783615589723044E-2</v>
      </c>
      <c r="BK232" s="22">
        <v>-4.0353790641866852E-2</v>
      </c>
      <c r="BL232" s="22">
        <v>1.922211771433633E-2</v>
      </c>
      <c r="BM232" s="22">
        <v>-1.897409894299505E-4</v>
      </c>
      <c r="BN232" s="22">
        <v>-5.5512698871025372E-4</v>
      </c>
      <c r="BO232" s="22">
        <v>-1.1351564362300066E-3</v>
      </c>
      <c r="BP232" s="22">
        <v>-2.6770659850412202E-3</v>
      </c>
      <c r="BQ232" s="22">
        <v>-6.3019512818427428E-3</v>
      </c>
      <c r="BR232" s="22">
        <v>-1.4895288282114822E-2</v>
      </c>
      <c r="BS232" s="22">
        <v>-3.4375529422007604E-2</v>
      </c>
      <c r="BT232" s="22">
        <v>-7.5951798487320393E-2</v>
      </c>
      <c r="BU232" s="22">
        <v>-0.15160426497496354</v>
      </c>
      <c r="BV232" s="22">
        <v>-0.24910602844872848</v>
      </c>
      <c r="BW232" s="22">
        <v>-0.29953756115232844</v>
      </c>
      <c r="BX232" s="22">
        <v>-0.2491046329432143</v>
      </c>
      <c r="BY232" s="22">
        <v>-0.15160232117682362</v>
      </c>
      <c r="BZ232" s="22">
        <v>-7.5950074428736677E-2</v>
      </c>
      <c r="CA232" s="22">
        <v>-3.4374306266795752E-2</v>
      </c>
      <c r="CB232" s="22">
        <v>-1.4894525360166487E-2</v>
      </c>
      <c r="CC232" s="22">
        <v>-6.3015147400251291E-3</v>
      </c>
      <c r="CD232" s="22">
        <v>-2.6768299022383395E-3</v>
      </c>
      <c r="CE232" s="22">
        <v>-1.1350344961363753E-3</v>
      </c>
      <c r="CF232" s="22">
        <v>-5.5506328916551733E-4</v>
      </c>
      <c r="CG232" s="22">
        <v>-1.8971649127910695E-4</v>
      </c>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5"/>
      <c r="IB232" s="5"/>
      <c r="IC232" s="5"/>
      <c r="ID232" s="5"/>
      <c r="IE232" s="5"/>
      <c r="IF232" s="5"/>
      <c r="IG232" s="5"/>
      <c r="IH232" s="5"/>
      <c r="II232" s="5"/>
      <c r="IJ232" s="5"/>
      <c r="IK232" s="5"/>
      <c r="IL232" s="5"/>
      <c r="IM232" s="5"/>
      <c r="IN232" s="5"/>
      <c r="IO232" s="5"/>
      <c r="IP232" s="5"/>
      <c r="IQ232" s="5"/>
      <c r="IR232" s="5"/>
      <c r="IS232" s="5"/>
      <c r="IT232" s="5"/>
      <c r="IU232" s="5"/>
    </row>
    <row r="233" spans="1:255">
      <c r="A233" s="185">
        <v>11</v>
      </c>
      <c r="B233" s="22">
        <v>1.071439756310129E-7</v>
      </c>
      <c r="C233" s="22">
        <v>-9.4259095949644171E-8</v>
      </c>
      <c r="D233" s="22">
        <v>3.2161340152151166E-7</v>
      </c>
      <c r="E233" s="22">
        <v>1.2510872646883485E-7</v>
      </c>
      <c r="F233" s="22">
        <v>9.6901862550449395E-7</v>
      </c>
      <c r="G233" s="22">
        <v>1.379713228018239E-6</v>
      </c>
      <c r="H233" s="22">
        <v>4.0280822391732446E-6</v>
      </c>
      <c r="I233" s="22">
        <v>7.3746146314321603E-6</v>
      </c>
      <c r="J233" s="22">
        <v>1.7435758546829917E-5</v>
      </c>
      <c r="K233" s="22">
        <v>3.2923017016277239E-5</v>
      </c>
      <c r="L233" s="22">
        <v>7.9857721107500906E-5</v>
      </c>
      <c r="M233" s="22">
        <v>6.7488542624991618E-4</v>
      </c>
      <c r="N233" s="22">
        <v>8.1849323658434182E-5</v>
      </c>
      <c r="O233" s="22">
        <v>3.5609155878935313E-5</v>
      </c>
      <c r="P233" s="22">
        <v>1.9254394753461573E-5</v>
      </c>
      <c r="Q233" s="22">
        <v>8.6997661803547779E-6</v>
      </c>
      <c r="R233" s="22">
        <v>4.7534204831524828E-6</v>
      </c>
      <c r="S233" s="22">
        <v>1.8519844321603176E-6</v>
      </c>
      <c r="T233" s="22">
        <v>1.2375097444239739E-6</v>
      </c>
      <c r="U233" s="22">
        <v>3.3555826692137923E-7</v>
      </c>
      <c r="V233" s="22">
        <v>3.0456614221170748E-7</v>
      </c>
      <c r="W233" s="22">
        <v>3.9311583517478491E-8</v>
      </c>
      <c r="X233" s="22">
        <v>1.0641292791289895E-7</v>
      </c>
      <c r="Y233" s="22">
        <v>2.3022952045178495E-7</v>
      </c>
      <c r="Z233" s="22">
        <v>5.190469875506323E-7</v>
      </c>
      <c r="AA233" s="22">
        <v>1.1627046009057195E-6</v>
      </c>
      <c r="AB233" s="22">
        <v>2.5476522708166711E-6</v>
      </c>
      <c r="AC233" s="22">
        <v>5.4183993004834297E-6</v>
      </c>
      <c r="AD233" s="22">
        <v>1.1055944391743532E-5</v>
      </c>
      <c r="AE233" s="22">
        <v>2.1175418460483482E-5</v>
      </c>
      <c r="AF233" s="22">
        <v>3.6611210052308682E-5</v>
      </c>
      <c r="AG233" s="22">
        <v>5.3643029985868539E-5</v>
      </c>
      <c r="AH233" s="22">
        <v>6.2023540501867668E-5</v>
      </c>
      <c r="AI233" s="22">
        <v>5.4647364521202774E-5</v>
      </c>
      <c r="AJ233" s="22">
        <v>3.8005003579936125E-5</v>
      </c>
      <c r="AK233" s="22">
        <v>2.2395467975479455E-5</v>
      </c>
      <c r="AL233" s="22">
        <v>1.1909997070471396E-5</v>
      </c>
      <c r="AM233" s="22">
        <v>5.9376854495668192E-6</v>
      </c>
      <c r="AN233" s="22">
        <v>2.8458969543283399E-6</v>
      </c>
      <c r="AO233" s="22">
        <v>1.3358038323278914E-6</v>
      </c>
      <c r="AP233" s="22">
        <v>6.4993667752243115E-7</v>
      </c>
      <c r="AQ233" s="22">
        <v>2.4416707038969954E-7</v>
      </c>
      <c r="AR233" s="22">
        <v>-1.6872322369542753E-2</v>
      </c>
      <c r="AS233" s="22">
        <v>3.4023326300151598E-2</v>
      </c>
      <c r="AT233" s="22">
        <v>-3.6853278723763566E-2</v>
      </c>
      <c r="AU233" s="22">
        <v>3.9209898321738004E-2</v>
      </c>
      <c r="AV233" s="22">
        <v>-4.9616663258027459E-2</v>
      </c>
      <c r="AW233" s="22">
        <v>5.1393513428959002E-2</v>
      </c>
      <c r="AX233" s="22">
        <v>-9.2224041593838776E-2</v>
      </c>
      <c r="AY233" s="22">
        <v>7.2764377281915926E-2</v>
      </c>
      <c r="AZ233" s="22">
        <v>-0.28965015162915525</v>
      </c>
      <c r="BA233" s="22">
        <v>9.9327582011968132E-2</v>
      </c>
      <c r="BB233" s="22">
        <v>-3.0646461116125963</v>
      </c>
      <c r="BC233" s="22">
        <v>7.8812246278098286</v>
      </c>
      <c r="BD233" s="22">
        <v>-3.0651439317509803</v>
      </c>
      <c r="BE233" s="22">
        <v>0.10035429672648802</v>
      </c>
      <c r="BF233" s="22">
        <v>-0.29125637656545733</v>
      </c>
      <c r="BG233" s="22">
        <v>7.5037007494643065E-2</v>
      </c>
      <c r="BH233" s="22">
        <v>-9.532341410449835E-2</v>
      </c>
      <c r="BI233" s="22">
        <v>5.5461079571885577E-2</v>
      </c>
      <c r="BJ233" s="22">
        <v>-5.511160534527091E-2</v>
      </c>
      <c r="BK233" s="22">
        <v>4.6209896155277277E-2</v>
      </c>
      <c r="BL233" s="22">
        <v>-2.3484210818523067E-2</v>
      </c>
      <c r="BM233" s="22">
        <v>-8.5161097468191429E-5</v>
      </c>
      <c r="BN233" s="22">
        <v>-2.2012337511963229E-4</v>
      </c>
      <c r="BO233" s="22">
        <v>-4.87380393670379E-4</v>
      </c>
      <c r="BP233" s="22">
        <v>-1.1077734459651689E-3</v>
      </c>
      <c r="BQ233" s="22">
        <v>-2.6650492073412566E-3</v>
      </c>
      <c r="BR233" s="22">
        <v>-6.2977283166291056E-3</v>
      </c>
      <c r="BS233" s="22">
        <v>-1.4893828131499025E-2</v>
      </c>
      <c r="BT233" s="22">
        <v>-3.4376881034965882E-2</v>
      </c>
      <c r="BU233" s="22">
        <v>-7.5955999454196885E-2</v>
      </c>
      <c r="BV233" s="22">
        <v>-0.1516137677571609</v>
      </c>
      <c r="BW233" s="22">
        <v>-0.24912210604794799</v>
      </c>
      <c r="BX233" s="22">
        <v>-0.29955720271236591</v>
      </c>
      <c r="BY233" s="22">
        <v>-0.24912156310325562</v>
      </c>
      <c r="BZ233" s="22">
        <v>-0.15161311022313034</v>
      </c>
      <c r="CA233" s="22">
        <v>-7.5957535816920191E-2</v>
      </c>
      <c r="CB233" s="22">
        <v>-3.4381248069227655E-2</v>
      </c>
      <c r="CC233" s="22">
        <v>-1.4907754361873027E-2</v>
      </c>
      <c r="CD233" s="22">
        <v>-6.3294218043667945E-3</v>
      </c>
      <c r="CE233" s="22">
        <v>-2.7448159534997725E-3</v>
      </c>
      <c r="CF233" s="22">
        <v>-1.2945335715520289E-3</v>
      </c>
      <c r="CG233" s="22">
        <v>-4.699553983506078E-4</v>
      </c>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5"/>
      <c r="IB233" s="5"/>
      <c r="IC233" s="5"/>
      <c r="ID233" s="5"/>
      <c r="IE233" s="5"/>
      <c r="IF233" s="5"/>
      <c r="IG233" s="5"/>
      <c r="IH233" s="5"/>
      <c r="II233" s="5"/>
      <c r="IJ233" s="5"/>
      <c r="IK233" s="5"/>
      <c r="IL233" s="5"/>
      <c r="IM233" s="5"/>
      <c r="IN233" s="5"/>
      <c r="IO233" s="5"/>
      <c r="IP233" s="5"/>
      <c r="IQ233" s="5"/>
      <c r="IR233" s="5"/>
      <c r="IS233" s="5"/>
      <c r="IT233" s="5"/>
      <c r="IU233" s="5"/>
    </row>
    <row r="234" spans="1:255">
      <c r="A234" s="185">
        <v>12</v>
      </c>
      <c r="B234" s="22">
        <v>-6.0875484495049746E-8</v>
      </c>
      <c r="C234" s="22">
        <v>1.8001939738446979E-7</v>
      </c>
      <c r="D234" s="22">
        <v>-9.252039357234316E-8</v>
      </c>
      <c r="E234" s="22">
        <v>3.2196718175656147E-7</v>
      </c>
      <c r="F234" s="22">
        <v>1.4739071630573522E-7</v>
      </c>
      <c r="G234" s="22">
        <v>1.011811914934239E-6</v>
      </c>
      <c r="H234" s="22">
        <v>1.4733735784378813E-6</v>
      </c>
      <c r="I234" s="22">
        <v>4.2077269190822125E-6</v>
      </c>
      <c r="J234" s="22">
        <v>7.7095915753653409E-6</v>
      </c>
      <c r="K234" s="22">
        <v>1.8025570404803856E-5</v>
      </c>
      <c r="L234" s="22">
        <v>3.3905992843927794E-5</v>
      </c>
      <c r="M234" s="22">
        <v>8.1486682609101417E-5</v>
      </c>
      <c r="N234" s="22">
        <v>6.8551102508802907E-4</v>
      </c>
      <c r="O234" s="22">
        <v>8.280035460345407E-5</v>
      </c>
      <c r="P234" s="22">
        <v>3.5689541831454429E-5</v>
      </c>
      <c r="Q234" s="22">
        <v>1.9257813164416636E-5</v>
      </c>
      <c r="R234" s="22">
        <v>8.6090950486991462E-6</v>
      </c>
      <c r="S234" s="22">
        <v>4.7679669564133706E-6</v>
      </c>
      <c r="T234" s="22">
        <v>1.8658878837389274E-6</v>
      </c>
      <c r="U234" s="22">
        <v>1.4283187541543349E-6</v>
      </c>
      <c r="V234" s="22">
        <v>3.1956424457974649E-7</v>
      </c>
      <c r="W234" s="22">
        <v>1.7415519952345511E-8</v>
      </c>
      <c r="X234" s="22">
        <v>4.8481148754811815E-8</v>
      </c>
      <c r="Y234" s="22">
        <v>1.0428524923117933E-7</v>
      </c>
      <c r="Z234" s="22">
        <v>2.3961038849258073E-7</v>
      </c>
      <c r="AA234" s="22">
        <v>5.4172151574851322E-7</v>
      </c>
      <c r="AB234" s="22">
        <v>1.2102007968627515E-6</v>
      </c>
      <c r="AC234" s="22">
        <v>2.6339490334164418E-6</v>
      </c>
      <c r="AD234" s="22">
        <v>5.5770698549151925E-6</v>
      </c>
      <c r="AE234" s="22">
        <v>1.1321938316561483E-5</v>
      </c>
      <c r="AF234" s="22">
        <v>2.1604961311229613E-5</v>
      </c>
      <c r="AG234" s="22">
        <v>3.7192245449020198E-5</v>
      </c>
      <c r="AH234" s="22">
        <v>5.4310243086478525E-5</v>
      </c>
      <c r="AI234" s="22">
        <v>6.2532234689026056E-5</v>
      </c>
      <c r="AJ234" s="22">
        <v>5.4902649554461878E-5</v>
      </c>
      <c r="AK234" s="22">
        <v>3.7995187735994073E-5</v>
      </c>
      <c r="AL234" s="22">
        <v>2.2295637671766403E-5</v>
      </c>
      <c r="AM234" s="22">
        <v>1.1781580783770787E-5</v>
      </c>
      <c r="AN234" s="22">
        <v>5.8624591301427064E-6</v>
      </c>
      <c r="AO234" s="22">
        <v>2.8194816586348525E-6</v>
      </c>
      <c r="AP234" s="22">
        <v>1.4015666707322643E-6</v>
      </c>
      <c r="AQ234" s="22">
        <v>5.2955415786580978E-7</v>
      </c>
      <c r="AR234" s="22">
        <v>1.4800669151482393E-2</v>
      </c>
      <c r="AS234" s="22">
        <v>-3.0242807245674949E-2</v>
      </c>
      <c r="AT234" s="22">
        <v>3.1448474226972417E-2</v>
      </c>
      <c r="AU234" s="22">
        <v>-3.4863110162094126E-2</v>
      </c>
      <c r="AV234" s="22">
        <v>3.7721049018254564E-2</v>
      </c>
      <c r="AW234" s="22">
        <v>-4.8510751100776663E-2</v>
      </c>
      <c r="AX234" s="22">
        <v>5.0615475422883749E-2</v>
      </c>
      <c r="AY234" s="22">
        <v>-9.1728517487479927E-2</v>
      </c>
      <c r="AZ234" s="22">
        <v>7.2524811694227129E-2</v>
      </c>
      <c r="BA234" s="22">
        <v>-0.28966366898598733</v>
      </c>
      <c r="BB234" s="22">
        <v>9.9576844680540996E-2</v>
      </c>
      <c r="BC234" s="22">
        <v>-3.0652935746672405</v>
      </c>
      <c r="BD234" s="22">
        <v>7.8824047012048526</v>
      </c>
      <c r="BE234" s="22">
        <v>-3.0664005467985724</v>
      </c>
      <c r="BF234" s="22">
        <v>0.10185004390602756</v>
      </c>
      <c r="BG234" s="22">
        <v>-0.29326252165311673</v>
      </c>
      <c r="BH234" s="22">
        <v>7.7617081589009887E-2</v>
      </c>
      <c r="BI234" s="22">
        <v>-9.883155733554394E-2</v>
      </c>
      <c r="BJ234" s="22">
        <v>5.9887411895969668E-2</v>
      </c>
      <c r="BK234" s="22">
        <v>-6.1726506487549529E-2</v>
      </c>
      <c r="BL234" s="22">
        <v>2.6987783109021692E-2</v>
      </c>
      <c r="BM234" s="22">
        <v>-3.0373580392615714E-5</v>
      </c>
      <c r="BN234" s="22">
        <v>-1.025679829852732E-4</v>
      </c>
      <c r="BO234" s="22">
        <v>-1.9269463284097852E-4</v>
      </c>
      <c r="BP234" s="22">
        <v>-4.7524367418630675E-4</v>
      </c>
      <c r="BQ234" s="22">
        <v>-1.1032530516121577E-3</v>
      </c>
      <c r="BR234" s="22">
        <v>-2.6628364247672622E-3</v>
      </c>
      <c r="BS234" s="22">
        <v>-6.2972792049003599E-3</v>
      </c>
      <c r="BT234" s="22">
        <v>-1.4893933660312171E-2</v>
      </c>
      <c r="BU234" s="22">
        <v>-3.4378223126771183E-2</v>
      </c>
      <c r="BV234" s="22">
        <v>-7.5959270093451381E-2</v>
      </c>
      <c r="BW234" s="22">
        <v>-0.15162063893141536</v>
      </c>
      <c r="BX234" s="22">
        <v>-0.24913403541339463</v>
      </c>
      <c r="BY234" s="22">
        <v>-0.29957195549012794</v>
      </c>
      <c r="BZ234" s="22">
        <v>-0.24913573814106996</v>
      </c>
      <c r="CA234" s="22">
        <v>-0.15162505733032455</v>
      </c>
      <c r="CB234" s="22">
        <v>-7.5973487049419919E-2</v>
      </c>
      <c r="CC234" s="22">
        <v>-3.441049307014972E-2</v>
      </c>
      <c r="CD234" s="22">
        <v>-1.4976348556089496E-2</v>
      </c>
      <c r="CE234" s="22">
        <v>-6.4892151305875221E-3</v>
      </c>
      <c r="CF234" s="22">
        <v>-3.1299018379336162E-3</v>
      </c>
      <c r="CG234" s="22">
        <v>-1.1048675135154871E-3</v>
      </c>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row>
    <row r="235" spans="1:255">
      <c r="A235" s="185">
        <v>13</v>
      </c>
      <c r="B235" s="22">
        <v>7.1478051344768972E-8</v>
      </c>
      <c r="C235" s="22">
        <v>-1.2015252311917427E-7</v>
      </c>
      <c r="D235" s="22">
        <v>1.7173453184688812E-7</v>
      </c>
      <c r="E235" s="22">
        <v>-8.6038503166990286E-8</v>
      </c>
      <c r="F235" s="22">
        <v>3.2775716449849334E-7</v>
      </c>
      <c r="G235" s="22">
        <v>1.7072806636601595E-7</v>
      </c>
      <c r="H235" s="22">
        <v>1.0529403840069464E-6</v>
      </c>
      <c r="I235" s="22">
        <v>1.5622453808426658E-6</v>
      </c>
      <c r="J235" s="22">
        <v>4.3673557348927707E-6</v>
      </c>
      <c r="K235" s="22">
        <v>8.0052776824213264E-6</v>
      </c>
      <c r="L235" s="22">
        <v>1.8510431085552523E-5</v>
      </c>
      <c r="M235" s="22">
        <v>3.4684405930264509E-5</v>
      </c>
      <c r="N235" s="22">
        <v>8.2593904343210262E-5</v>
      </c>
      <c r="O235" s="22">
        <v>6.9174428486758113E-4</v>
      </c>
      <c r="P235" s="22">
        <v>8.3234100513668009E-5</v>
      </c>
      <c r="Q235" s="22">
        <v>3.5558078677712424E-5</v>
      </c>
      <c r="R235" s="22">
        <v>1.9188317528885621E-5</v>
      </c>
      <c r="S235" s="22">
        <v>8.5383977437714516E-6</v>
      </c>
      <c r="T235" s="22">
        <v>4.9156545393971887E-6</v>
      </c>
      <c r="U235" s="22">
        <v>2.1483528966524359E-6</v>
      </c>
      <c r="V235" s="22">
        <v>1.1198764554406631E-6</v>
      </c>
      <c r="W235" s="22">
        <v>7.9826539510573874E-9</v>
      </c>
      <c r="X235" s="22">
        <v>2.128790702856992E-8</v>
      </c>
      <c r="Y235" s="22">
        <v>4.760314423560666E-8</v>
      </c>
      <c r="Z235" s="22">
        <v>1.0863155728250235E-7</v>
      </c>
      <c r="AA235" s="22">
        <v>2.5010872836812269E-7</v>
      </c>
      <c r="AB235" s="22">
        <v>5.6388737117701088E-7</v>
      </c>
      <c r="AC235" s="22">
        <v>1.2511203476752023E-6</v>
      </c>
      <c r="AD235" s="22">
        <v>2.7108864701901784E-6</v>
      </c>
      <c r="AE235" s="22">
        <v>5.7106041812259145E-6</v>
      </c>
      <c r="AF235" s="22">
        <v>1.1549833270381159E-5</v>
      </c>
      <c r="AG235" s="22">
        <v>2.1942779790079074E-5</v>
      </c>
      <c r="AH235" s="22">
        <v>3.7642708082459376E-5</v>
      </c>
      <c r="AI235" s="22">
        <v>5.473413948698607E-5</v>
      </c>
      <c r="AJ235" s="22">
        <v>6.2801977089661795E-5</v>
      </c>
      <c r="AK235" s="22">
        <v>5.4877329397548676E-5</v>
      </c>
      <c r="AL235" s="22">
        <v>3.7825288504994944E-5</v>
      </c>
      <c r="AM235" s="22">
        <v>2.2061945203268317E-5</v>
      </c>
      <c r="AN235" s="22">
        <v>1.1642694177751207E-5</v>
      </c>
      <c r="AO235" s="22">
        <v>5.8214678103520387E-6</v>
      </c>
      <c r="AP235" s="22">
        <v>2.9688053387900005E-6</v>
      </c>
      <c r="AQ235" s="22">
        <v>1.1368503509659834E-6</v>
      </c>
      <c r="AR235" s="22">
        <v>-1.337004784229064E-2</v>
      </c>
      <c r="AS235" s="22">
        <v>2.7025603844764743E-2</v>
      </c>
      <c r="AT235" s="22">
        <v>-2.8251662393142307E-2</v>
      </c>
      <c r="AU235" s="22">
        <v>2.9958558373923767E-2</v>
      </c>
      <c r="AV235" s="22">
        <v>-3.3755786243995181E-2</v>
      </c>
      <c r="AW235" s="22">
        <v>3.6941496814035489E-2</v>
      </c>
      <c r="AX235" s="22">
        <v>-4.8012250271914685E-2</v>
      </c>
      <c r="AY235" s="22">
        <v>5.037356437232287E-2</v>
      </c>
      <c r="AZ235" s="22">
        <v>-9.1730987606705908E-2</v>
      </c>
      <c r="BA235" s="22">
        <v>7.2770637163784277E-2</v>
      </c>
      <c r="BB235" s="22">
        <v>-0.29017133898713882</v>
      </c>
      <c r="BC235" s="22">
        <v>0.10036113364651926</v>
      </c>
      <c r="BD235" s="22">
        <v>-3.066488661665066</v>
      </c>
      <c r="BE235" s="22">
        <v>7.8841307054540204</v>
      </c>
      <c r="BF235" s="22">
        <v>-3.0684800415971707</v>
      </c>
      <c r="BG235" s="22">
        <v>0.10442941586257677</v>
      </c>
      <c r="BH235" s="22">
        <v>-0.29677461441978203</v>
      </c>
      <c r="BI235" s="22">
        <v>8.2042980034608248E-2</v>
      </c>
      <c r="BJ235" s="22">
        <v>-0.10544684048755859</v>
      </c>
      <c r="BK235" s="22">
        <v>6.7652749709052093E-2</v>
      </c>
      <c r="BL235" s="22">
        <v>-3.8242252130806974E-2</v>
      </c>
      <c r="BM235" s="22">
        <v>-1.7404422210323176E-5</v>
      </c>
      <c r="BN235" s="22">
        <v>-3.3320064292822686E-5</v>
      </c>
      <c r="BO235" s="22">
        <v>-9.0420368553234269E-5</v>
      </c>
      <c r="BP235" s="22">
        <v>-1.8814398806254006E-4</v>
      </c>
      <c r="BQ235" s="22">
        <v>-4.7295160678964272E-4</v>
      </c>
      <c r="BR235" s="22">
        <v>-1.1025928634208989E-3</v>
      </c>
      <c r="BS235" s="22">
        <v>-2.6624104512402917E-3</v>
      </c>
      <c r="BT235" s="22">
        <v>-6.2973162191111796E-3</v>
      </c>
      <c r="BU235" s="22">
        <v>-1.4894227257733362E-2</v>
      </c>
      <c r="BV235" s="22">
        <v>-3.4379047745269446E-2</v>
      </c>
      <c r="BW235" s="22">
        <v>-7.5961571882346146E-2</v>
      </c>
      <c r="BX235" s="22">
        <v>-0.15162520578524977</v>
      </c>
      <c r="BY235" s="22">
        <v>-0.24914305032423048</v>
      </c>
      <c r="BZ235" s="22">
        <v>-0.29958482734530983</v>
      </c>
      <c r="CA235" s="22">
        <v>-0.24915505856846576</v>
      </c>
      <c r="CB235" s="22">
        <v>-0.15165701741243237</v>
      </c>
      <c r="CC235" s="22">
        <v>-7.6043693947264943E-2</v>
      </c>
      <c r="CD235" s="22">
        <v>-3.4571081850311373E-2</v>
      </c>
      <c r="CE235" s="22">
        <v>-1.5361847993766971E-2</v>
      </c>
      <c r="CF235" s="22">
        <v>-7.4048257138589289E-3</v>
      </c>
      <c r="CG235" s="22">
        <v>-2.6600203760812602E-3</v>
      </c>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5"/>
      <c r="IB235" s="5"/>
      <c r="IC235" s="5"/>
      <c r="ID235" s="5"/>
      <c r="IE235" s="5"/>
      <c r="IF235" s="5"/>
      <c r="IG235" s="5"/>
      <c r="IH235" s="5"/>
      <c r="II235" s="5"/>
      <c r="IJ235" s="5"/>
      <c r="IK235" s="5"/>
      <c r="IL235" s="5"/>
      <c r="IM235" s="5"/>
      <c r="IN235" s="5"/>
      <c r="IO235" s="5"/>
      <c r="IP235" s="5"/>
      <c r="IQ235" s="5"/>
      <c r="IR235" s="5"/>
      <c r="IS235" s="5"/>
      <c r="IT235" s="5"/>
      <c r="IU235" s="5"/>
    </row>
    <row r="236" spans="1:255">
      <c r="A236" s="185">
        <v>14</v>
      </c>
      <c r="B236" s="22">
        <v>-5.8479651763813075E-8</v>
      </c>
      <c r="C236" s="22">
        <v>1.2964609325792115E-7</v>
      </c>
      <c r="D236" s="22">
        <v>-1.1634217295001703E-7</v>
      </c>
      <c r="E236" s="22">
        <v>1.6913224521201001E-7</v>
      </c>
      <c r="F236" s="22">
        <v>-7.8948699322615151E-8</v>
      </c>
      <c r="G236" s="22">
        <v>3.3449275587708288E-7</v>
      </c>
      <c r="H236" s="22">
        <v>1.9391457356505228E-7</v>
      </c>
      <c r="I236" s="22">
        <v>1.0901899206058111E-6</v>
      </c>
      <c r="J236" s="22">
        <v>1.6443353761414802E-6</v>
      </c>
      <c r="K236" s="22">
        <v>4.5039119343961112E-6</v>
      </c>
      <c r="L236" s="22">
        <v>8.2558249367130353E-6</v>
      </c>
      <c r="M236" s="22">
        <v>1.8883368255672299E-5</v>
      </c>
      <c r="N236" s="22">
        <v>3.5244959698126751E-5</v>
      </c>
      <c r="O236" s="22">
        <v>8.3174035826805512E-5</v>
      </c>
      <c r="P236" s="22">
        <v>6.9354007708153905E-4</v>
      </c>
      <c r="Q236" s="22">
        <v>8.3183794268825413E-5</v>
      </c>
      <c r="R236" s="22">
        <v>3.5287182919660182E-5</v>
      </c>
      <c r="S236" s="22">
        <v>1.9181253653310898E-5</v>
      </c>
      <c r="T236" s="22">
        <v>8.724394803156401E-6</v>
      </c>
      <c r="U236" s="22">
        <v>5.6874885701565884E-6</v>
      </c>
      <c r="V236" s="22">
        <v>1.8182828750169634E-6</v>
      </c>
      <c r="W236" s="22">
        <v>3.3510243997188045E-9</v>
      </c>
      <c r="X236" s="22">
        <v>9.8843048724855779E-9</v>
      </c>
      <c r="Y236" s="22">
        <v>2.0897728069925553E-8</v>
      </c>
      <c r="Z236" s="22">
        <v>4.9606848235108387E-8</v>
      </c>
      <c r="AA236" s="22">
        <v>1.1343226274918906E-7</v>
      </c>
      <c r="AB236" s="22">
        <v>2.6033934057722844E-7</v>
      </c>
      <c r="AC236" s="22">
        <v>5.829618377597386E-7</v>
      </c>
      <c r="AD236" s="22">
        <v>1.2876263128416146E-6</v>
      </c>
      <c r="AE236" s="22">
        <v>2.7756743189362888E-6</v>
      </c>
      <c r="AF236" s="22">
        <v>5.8251819374337704E-6</v>
      </c>
      <c r="AG236" s="22">
        <v>1.1729167243537953E-5</v>
      </c>
      <c r="AH236" s="22">
        <v>2.2204839528897104E-5</v>
      </c>
      <c r="AI236" s="22">
        <v>3.7926647612108548E-5</v>
      </c>
      <c r="AJ236" s="22">
        <v>5.495354592028693E-5</v>
      </c>
      <c r="AK236" s="22">
        <v>6.2759381105879046E-5</v>
      </c>
      <c r="AL236" s="22">
        <v>5.4634518172231223E-5</v>
      </c>
      <c r="AM236" s="22">
        <v>3.7449000854939681E-5</v>
      </c>
      <c r="AN236" s="22">
        <v>2.1834382525741729E-5</v>
      </c>
      <c r="AO236" s="22">
        <v>1.1600825937655253E-5</v>
      </c>
      <c r="AP236" s="22">
        <v>6.1603083120093908E-6</v>
      </c>
      <c r="AQ236" s="22">
        <v>2.3955517064326957E-6</v>
      </c>
      <c r="AR236" s="22">
        <v>1.2224614917306005E-2</v>
      </c>
      <c r="AS236" s="22">
        <v>-2.4748298857229459E-2</v>
      </c>
      <c r="AT236" s="22">
        <v>2.5535000434303547E-2</v>
      </c>
      <c r="AU236" s="22">
        <v>-2.7143577735029401E-2</v>
      </c>
      <c r="AV236" s="22">
        <v>2.9178156136064066E-2</v>
      </c>
      <c r="AW236" s="22">
        <v>-3.3256211279396784E-2</v>
      </c>
      <c r="AX236" s="22">
        <v>3.6698380486038601E-2</v>
      </c>
      <c r="AY236" s="22">
        <v>-4.8012620419631322E-2</v>
      </c>
      <c r="AZ236" s="22">
        <v>5.0617526838401296E-2</v>
      </c>
      <c r="BA236" s="22">
        <v>-9.2231484086095147E-2</v>
      </c>
      <c r="BB236" s="22">
        <v>7.355216863814501E-2</v>
      </c>
      <c r="BC236" s="22">
        <v>-0.29128175531715633</v>
      </c>
      <c r="BD236" s="22">
        <v>0.10185338201592868</v>
      </c>
      <c r="BE236" s="22">
        <v>-3.068506138701296</v>
      </c>
      <c r="BF236" s="22">
        <v>7.8867769746754393</v>
      </c>
      <c r="BG236" s="22">
        <v>-3.072009774287114</v>
      </c>
      <c r="BH236" s="22">
        <v>0.10885381259601712</v>
      </c>
      <c r="BI236" s="22">
        <v>-0.30338979336379657</v>
      </c>
      <c r="BJ236" s="22">
        <v>8.9807266553171991E-2</v>
      </c>
      <c r="BK236" s="22">
        <v>-0.12020412825873307</v>
      </c>
      <c r="BL236" s="22">
        <v>4.0664527454976764E-2</v>
      </c>
      <c r="BM236" s="22">
        <v>-2.9461590497983796E-6</v>
      </c>
      <c r="BN236" s="22">
        <v>-2.2663683625615893E-5</v>
      </c>
      <c r="BO236" s="22">
        <v>-2.8768873223108852E-5</v>
      </c>
      <c r="BP236" s="22">
        <v>-8.812391302106714E-5</v>
      </c>
      <c r="BQ236" s="22">
        <v>-1.8747111364862174E-4</v>
      </c>
      <c r="BR236" s="22">
        <v>-4.7248396188289104E-4</v>
      </c>
      <c r="BS236" s="22">
        <v>-1.1025164976584925E-3</v>
      </c>
      <c r="BT236" s="22">
        <v>-2.6623965466833596E-3</v>
      </c>
      <c r="BU236" s="22">
        <v>-6.2973715392539344E-3</v>
      </c>
      <c r="BV236" s="22">
        <v>-1.4894700536766363E-2</v>
      </c>
      <c r="BW236" s="22">
        <v>-3.4379829889708259E-2</v>
      </c>
      <c r="BX236" s="22">
        <v>-7.5964249769134379E-2</v>
      </c>
      <c r="BY236" s="22">
        <v>-0.15163076058300801</v>
      </c>
      <c r="BZ236" s="22">
        <v>-0.24915709692103691</v>
      </c>
      <c r="CA236" s="22">
        <v>-0.29961485509377678</v>
      </c>
      <c r="CB236" s="22">
        <v>-0.24922521112018098</v>
      </c>
      <c r="CC236" s="22">
        <v>-0.15181814529072921</v>
      </c>
      <c r="CD236" s="22">
        <v>-7.64295991456342E-2</v>
      </c>
      <c r="CE236" s="22">
        <v>-3.5486998721404622E-2</v>
      </c>
      <c r="CF236" s="22">
        <v>-1.7552579421119485E-2</v>
      </c>
      <c r="CG236" s="22">
        <v>-6.3000236869983992E-3</v>
      </c>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row>
    <row r="237" spans="1:255">
      <c r="A237" s="185">
        <v>15</v>
      </c>
      <c r="B237" s="22">
        <v>5.7388321410494391E-8</v>
      </c>
      <c r="C237" s="22">
        <v>-1.1120225766210911E-7</v>
      </c>
      <c r="D237" s="22">
        <v>1.2513311715931521E-7</v>
      </c>
      <c r="E237" s="22">
        <v>-1.1264928740431575E-7</v>
      </c>
      <c r="F237" s="22">
        <v>1.6814116504300912E-7</v>
      </c>
      <c r="G237" s="22">
        <v>-7.1766366732865664E-8</v>
      </c>
      <c r="H237" s="22">
        <v>3.4075649085689158E-7</v>
      </c>
      <c r="I237" s="22">
        <v>2.1641732824237765E-7</v>
      </c>
      <c r="J237" s="22">
        <v>1.1227934496708621E-6</v>
      </c>
      <c r="K237" s="22">
        <v>1.7179865456140874E-6</v>
      </c>
      <c r="L237" s="22">
        <v>4.6164140831453584E-6</v>
      </c>
      <c r="M237" s="22">
        <v>8.4574526497095362E-6</v>
      </c>
      <c r="N237" s="22">
        <v>1.9144861567381462E-5</v>
      </c>
      <c r="O237" s="22">
        <v>3.5587054165797319E-5</v>
      </c>
      <c r="P237" s="22">
        <v>8.3260987398624627E-5</v>
      </c>
      <c r="Q237" s="22">
        <v>6.9112355747022903E-4</v>
      </c>
      <c r="R237" s="22">
        <v>8.2804499572923965E-5</v>
      </c>
      <c r="S237" s="22">
        <v>3.5148504374728719E-5</v>
      </c>
      <c r="T237" s="22">
        <v>1.9762408471713351E-5</v>
      </c>
      <c r="U237" s="22">
        <v>1.0130181333426539E-5</v>
      </c>
      <c r="V237" s="22">
        <v>4.5442820520630179E-6</v>
      </c>
      <c r="W237" s="22">
        <v>1.6614911747371739E-9</v>
      </c>
      <c r="X237" s="22">
        <v>4.0124340382564275E-9</v>
      </c>
      <c r="Y237" s="22">
        <v>9.7442750386195534E-9</v>
      </c>
      <c r="Z237" s="22">
        <v>2.1800176126022793E-8</v>
      </c>
      <c r="AA237" s="22">
        <v>5.1802317273999159E-8</v>
      </c>
      <c r="AB237" s="22">
        <v>1.1810702409302172E-7</v>
      </c>
      <c r="AC237" s="22">
        <v>2.6918213952499781E-7</v>
      </c>
      <c r="AD237" s="22">
        <v>6.0006858469747557E-7</v>
      </c>
      <c r="AE237" s="22">
        <v>1.3186059171199305E-6</v>
      </c>
      <c r="AF237" s="22">
        <v>2.8318059481130066E-6</v>
      </c>
      <c r="AG237" s="22">
        <v>5.9165424405955021E-6</v>
      </c>
      <c r="AH237" s="22">
        <v>1.187091204350713E-5</v>
      </c>
      <c r="AI237" s="22">
        <v>2.2374780169706083E-5</v>
      </c>
      <c r="AJ237" s="22">
        <v>3.8081894801721031E-5</v>
      </c>
      <c r="AK237" s="22">
        <v>5.4924190747735442E-5</v>
      </c>
      <c r="AL237" s="22">
        <v>6.251054083943023E-5</v>
      </c>
      <c r="AM237" s="22">
        <v>5.4158589214829866E-5</v>
      </c>
      <c r="AN237" s="22">
        <v>3.7165966214747629E-5</v>
      </c>
      <c r="AO237" s="22">
        <v>2.1879916364454592E-5</v>
      </c>
      <c r="AP237" s="22">
        <v>1.236903387939793E-5</v>
      </c>
      <c r="AQ237" s="22">
        <v>4.9323937257770828E-6</v>
      </c>
      <c r="AR237" s="22">
        <v>-1.13780142978485E-2</v>
      </c>
      <c r="AS237" s="22">
        <v>2.2958148751286073E-2</v>
      </c>
      <c r="AT237" s="22">
        <v>-2.3639718655569835E-2</v>
      </c>
      <c r="AU237" s="22">
        <v>2.4754070713687057E-2</v>
      </c>
      <c r="AV237" s="22">
        <v>-2.6643433589913494E-2</v>
      </c>
      <c r="AW237" s="22">
        <v>2.8934394893568808E-2</v>
      </c>
      <c r="AX237" s="22">
        <v>-3.3255842438094395E-2</v>
      </c>
      <c r="AY237" s="22">
        <v>3.6941453199727622E-2</v>
      </c>
      <c r="AZ237" s="22">
        <v>-4.8511913552469983E-2</v>
      </c>
      <c r="BA237" s="22">
        <v>5.1397703671200397E-2</v>
      </c>
      <c r="BB237" s="22">
        <v>-9.3338680882728342E-2</v>
      </c>
      <c r="BC237" s="22">
        <v>7.5042388740358512E-2</v>
      </c>
      <c r="BD237" s="22">
        <v>-0.29327033324814461</v>
      </c>
      <c r="BE237" s="22">
        <v>0.10442919247181928</v>
      </c>
      <c r="BF237" s="22">
        <v>-3.0719762037780289</v>
      </c>
      <c r="BG237" s="22">
        <v>7.8911113778105939</v>
      </c>
      <c r="BH237" s="22">
        <v>-3.0785892417288423</v>
      </c>
      <c r="BI237" s="22">
        <v>0.11661580734145241</v>
      </c>
      <c r="BJ237" s="22">
        <v>-0.31814290825847835</v>
      </c>
      <c r="BK237" s="22">
        <v>0.10348178720016164</v>
      </c>
      <c r="BL237" s="22">
        <v>-8.1960681328587359E-2</v>
      </c>
      <c r="BM237" s="22">
        <v>-5.2592964611947121E-6</v>
      </c>
      <c r="BN237" s="22">
        <v>-1.3431288799633278E-6</v>
      </c>
      <c r="BO237" s="22">
        <v>-2.0368382025938629E-5</v>
      </c>
      <c r="BP237" s="22">
        <v>-2.8097993141543859E-5</v>
      </c>
      <c r="BQ237" s="22">
        <v>-8.7659331827363352E-5</v>
      </c>
      <c r="BR237" s="22">
        <v>-1.8739774280158194E-4</v>
      </c>
      <c r="BS237" s="22">
        <v>-4.7246996501734538E-4</v>
      </c>
      <c r="BT237" s="22">
        <v>-1.102554015385957E-3</v>
      </c>
      <c r="BU237" s="22">
        <v>-2.6627979508408099E-3</v>
      </c>
      <c r="BV237" s="22">
        <v>-6.2979163843876473E-3</v>
      </c>
      <c r="BW237" s="22">
        <v>-1.4896741918569182E-2</v>
      </c>
      <c r="BX237" s="22">
        <v>-3.4383865007452233E-2</v>
      </c>
      <c r="BY237" s="22">
        <v>-7.5975402795383423E-2</v>
      </c>
      <c r="BZ237" s="22">
        <v>-0.15165639409245435</v>
      </c>
      <c r="CA237" s="22">
        <v>-0.24922220368849304</v>
      </c>
      <c r="CB237" s="22">
        <v>-0.29977129942362829</v>
      </c>
      <c r="CC237" s="22">
        <v>-0.24960799730308048</v>
      </c>
      <c r="CD237" s="22">
        <v>-0.15273234431171542</v>
      </c>
      <c r="CE237" s="22">
        <v>-7.8619636089645645E-2</v>
      </c>
      <c r="CF237" s="22">
        <v>-4.0682767934638465E-2</v>
      </c>
      <c r="CG237" s="22">
        <v>-1.4892465109330908E-2</v>
      </c>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5"/>
      <c r="IB237" s="5"/>
      <c r="IC237" s="5"/>
      <c r="ID237" s="5"/>
      <c r="IE237" s="5"/>
      <c r="IF237" s="5"/>
      <c r="IG237" s="5"/>
      <c r="IH237" s="5"/>
      <c r="II237" s="5"/>
      <c r="IJ237" s="5"/>
      <c r="IK237" s="5"/>
      <c r="IL237" s="5"/>
      <c r="IM237" s="5"/>
      <c r="IN237" s="5"/>
      <c r="IO237" s="5"/>
      <c r="IP237" s="5"/>
      <c r="IQ237" s="5"/>
      <c r="IR237" s="5"/>
      <c r="IS237" s="5"/>
      <c r="IT237" s="5"/>
      <c r="IU237" s="5"/>
    </row>
    <row r="238" spans="1:255">
      <c r="A238" s="185">
        <v>16</v>
      </c>
      <c r="B238" s="22">
        <v>-5.2170125648986758E-8</v>
      </c>
      <c r="C238" s="22">
        <v>1.0759940915372193E-7</v>
      </c>
      <c r="D238" s="22">
        <v>-1.0811680523329618E-7</v>
      </c>
      <c r="E238" s="22">
        <v>1.2266492432073557E-7</v>
      </c>
      <c r="F238" s="22">
        <v>-1.0931831427978745E-7</v>
      </c>
      <c r="G238" s="22">
        <v>1.6758018234377337E-7</v>
      </c>
      <c r="H238" s="22">
        <v>-6.4608241527822446E-8</v>
      </c>
      <c r="I238" s="22">
        <v>3.4641595097454918E-7</v>
      </c>
      <c r="J238" s="22">
        <v>2.3775989038362213E-7</v>
      </c>
      <c r="K238" s="22">
        <v>1.1516033703271913E-6</v>
      </c>
      <c r="L238" s="22">
        <v>1.7827416043580593E-6</v>
      </c>
      <c r="M238" s="22">
        <v>4.7091476658856423E-6</v>
      </c>
      <c r="N238" s="22">
        <v>8.614589937776043E-6</v>
      </c>
      <c r="O238" s="22">
        <v>1.931875340346078E-5</v>
      </c>
      <c r="P238" s="22">
        <v>3.5754469037645132E-5</v>
      </c>
      <c r="Q238" s="22">
        <v>8.3006287677172758E-5</v>
      </c>
      <c r="R238" s="22">
        <v>6.8519841849687142E-4</v>
      </c>
      <c r="S238" s="22">
        <v>8.2685694231717766E-5</v>
      </c>
      <c r="T238" s="22">
        <v>3.6178856282388092E-5</v>
      </c>
      <c r="U238" s="22">
        <v>2.2982096833554583E-5</v>
      </c>
      <c r="V238" s="22">
        <v>8.2685247115508027E-6</v>
      </c>
      <c r="W238" s="22">
        <v>5.6282824141660297E-10</v>
      </c>
      <c r="X238" s="22">
        <v>2.1223253811852238E-9</v>
      </c>
      <c r="Y238" s="22">
        <v>3.9324275604825074E-9</v>
      </c>
      <c r="Z238" s="22">
        <v>1.0174318205117738E-8</v>
      </c>
      <c r="AA238" s="22">
        <v>2.2798217518580837E-8</v>
      </c>
      <c r="AB238" s="22">
        <v>5.3982145525266951E-8</v>
      </c>
      <c r="AC238" s="22">
        <v>1.2223924171416216E-7</v>
      </c>
      <c r="AD238" s="22">
        <v>2.7735690290489163E-7</v>
      </c>
      <c r="AE238" s="22">
        <v>6.1512907784170518E-7</v>
      </c>
      <c r="AF238" s="22">
        <v>1.3467321399220296E-6</v>
      </c>
      <c r="AG238" s="22">
        <v>2.8794589543114719E-6</v>
      </c>
      <c r="AH238" s="22">
        <v>5.9953218391361531E-6</v>
      </c>
      <c r="AI238" s="22">
        <v>1.1977288323058222E-5</v>
      </c>
      <c r="AJ238" s="22">
        <v>2.2498794373305471E-5</v>
      </c>
      <c r="AK238" s="22">
        <v>3.812526445079002E-5</v>
      </c>
      <c r="AL238" s="22">
        <v>5.4828908324262882E-5</v>
      </c>
      <c r="AM238" s="22">
        <v>6.2184201251143435E-5</v>
      </c>
      <c r="AN238" s="22">
        <v>5.4079738654844919E-5</v>
      </c>
      <c r="AO238" s="22">
        <v>3.763821804256341E-5</v>
      </c>
      <c r="AP238" s="22">
        <v>2.3620330950340376E-5</v>
      </c>
      <c r="AQ238" s="22">
        <v>9.7898595422248466E-6</v>
      </c>
      <c r="AR238" s="22">
        <v>1.0733367777307962E-2</v>
      </c>
      <c r="AS238" s="22">
        <v>-2.1647116060842703E-2</v>
      </c>
      <c r="AT238" s="22">
        <v>2.2176877201265856E-2</v>
      </c>
      <c r="AU238" s="22">
        <v>-2.3139225415509862E-2</v>
      </c>
      <c r="AV238" s="22">
        <v>2.4509938931812188E-2</v>
      </c>
      <c r="AW238" s="22">
        <v>-2.6642689758912586E-2</v>
      </c>
      <c r="AX238" s="22">
        <v>2.9177037164617631E-2</v>
      </c>
      <c r="AY238" s="22">
        <v>-3.3754742876483688E-2</v>
      </c>
      <c r="AZ238" s="22">
        <v>3.7721075653837297E-2</v>
      </c>
      <c r="BA238" s="22">
        <v>-4.9618813274655504E-2</v>
      </c>
      <c r="BB238" s="22">
        <v>5.288711111173202E-2</v>
      </c>
      <c r="BC238" s="22">
        <v>-9.5327939901428224E-2</v>
      </c>
      <c r="BD238" s="22">
        <v>7.7616955955910824E-2</v>
      </c>
      <c r="BE238" s="22">
        <v>-0.29676547443985102</v>
      </c>
      <c r="BF238" s="22">
        <v>0.10885005326155166</v>
      </c>
      <c r="BG238" s="22">
        <v>-3.0785030253394203</v>
      </c>
      <c r="BH238" s="22">
        <v>7.8986455558144417</v>
      </c>
      <c r="BI238" s="22">
        <v>-3.0932599375866849</v>
      </c>
      <c r="BJ238" s="22">
        <v>0.13028729240734438</v>
      </c>
      <c r="BK238" s="22">
        <v>-0.36185152397933262</v>
      </c>
      <c r="BL238" s="22">
        <v>6.2815904871172543E-2</v>
      </c>
      <c r="BM238" s="22">
        <v>1.6028546706146474E-6</v>
      </c>
      <c r="BN238" s="22">
        <v>-8.2243693151865846E-6</v>
      </c>
      <c r="BO238" s="22">
        <v>-6.7352620519123142E-7</v>
      </c>
      <c r="BP238" s="22">
        <v>-1.9905971110623045E-5</v>
      </c>
      <c r="BQ238" s="22">
        <v>-2.8029560373745083E-5</v>
      </c>
      <c r="BR238" s="22">
        <v>-8.7654701449311367E-5</v>
      </c>
      <c r="BS238" s="22">
        <v>-1.8745502069647708E-4</v>
      </c>
      <c r="BT238" s="22">
        <v>-4.7290999398491628E-4</v>
      </c>
      <c r="BU238" s="22">
        <v>-1.1031777790660848E-3</v>
      </c>
      <c r="BV238" s="22">
        <v>-2.6649905225322864E-3</v>
      </c>
      <c r="BW238" s="22">
        <v>-6.3022443829792996E-3</v>
      </c>
      <c r="BX238" s="22">
        <v>-1.4908397841135033E-2</v>
      </c>
      <c r="BY238" s="22">
        <v>-3.4410239202417515E-2</v>
      </c>
      <c r="BZ238" s="22">
        <v>-7.6040948027701227E-2</v>
      </c>
      <c r="CA238" s="22">
        <v>-0.15181157080361488</v>
      </c>
      <c r="CB238" s="22">
        <v>-0.24960035170672873</v>
      </c>
      <c r="CC238" s="22">
        <v>-0.30067879475017012</v>
      </c>
      <c r="CD238" s="22">
        <v>-0.25179195564991214</v>
      </c>
      <c r="CE238" s="22">
        <v>-0.15792438309965279</v>
      </c>
      <c r="CF238" s="22">
        <v>-9.085160336336108E-2</v>
      </c>
      <c r="CG238" s="22">
        <v>-3.4382035686627017E-2</v>
      </c>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U238" s="5"/>
    </row>
    <row r="239" spans="1:255">
      <c r="A239" s="185">
        <v>17</v>
      </c>
      <c r="B239" s="22">
        <v>4.9788641024576103E-8</v>
      </c>
      <c r="C239" s="22">
        <v>-9.9560323070590157E-8</v>
      </c>
      <c r="D239" s="22">
        <v>1.0503991502594231E-7</v>
      </c>
      <c r="E239" s="22">
        <v>-1.0597290666905851E-7</v>
      </c>
      <c r="F239" s="22">
        <v>1.2116881653024663E-7</v>
      </c>
      <c r="G239" s="22">
        <v>-1.0635604386230905E-7</v>
      </c>
      <c r="H239" s="22">
        <v>1.6753293015495076E-7</v>
      </c>
      <c r="I239" s="22">
        <v>-5.7703647476269714E-8</v>
      </c>
      <c r="J239" s="22">
        <v>3.5286015253006567E-7</v>
      </c>
      <c r="K239" s="22">
        <v>2.583936387292953E-7</v>
      </c>
      <c r="L239" s="22">
        <v>1.1822125499006351E-6</v>
      </c>
      <c r="M239" s="22">
        <v>1.8453315565195512E-6</v>
      </c>
      <c r="N239" s="22">
        <v>4.8069203102070037E-6</v>
      </c>
      <c r="O239" s="22">
        <v>8.7702815430742892E-6</v>
      </c>
      <c r="P239" s="22">
        <v>1.9522323244578633E-5</v>
      </c>
      <c r="Q239" s="22">
        <v>3.597554979196689E-5</v>
      </c>
      <c r="R239" s="22">
        <v>8.2989879594307371E-5</v>
      </c>
      <c r="S239" s="22">
        <v>6.7781182109004172E-4</v>
      </c>
      <c r="T239" s="22">
        <v>8.5020750527350225E-5</v>
      </c>
      <c r="U239" s="22">
        <v>4.2255052760782411E-5</v>
      </c>
      <c r="V239" s="22">
        <v>1.8326930609087983E-5</v>
      </c>
      <c r="W239" s="22">
        <v>4.1011470723861168E-10</v>
      </c>
      <c r="X239" s="22">
        <v>6.0588131820157676E-10</v>
      </c>
      <c r="Y239" s="22">
        <v>2.1240805325810546E-9</v>
      </c>
      <c r="Z239" s="22">
        <v>4.1288122675690604E-9</v>
      </c>
      <c r="AA239" s="22">
        <v>1.0684978286906428E-8</v>
      </c>
      <c r="AB239" s="22">
        <v>2.3877544942837145E-8</v>
      </c>
      <c r="AC239" s="22">
        <v>5.6146637658820069E-8</v>
      </c>
      <c r="AD239" s="22">
        <v>1.2658429389557537E-7</v>
      </c>
      <c r="AE239" s="22">
        <v>2.8580947078109103E-7</v>
      </c>
      <c r="AF239" s="22">
        <v>6.3162133204056632E-7</v>
      </c>
      <c r="AG239" s="22">
        <v>1.377113206762891E-6</v>
      </c>
      <c r="AH239" s="22">
        <v>2.9350026549818013E-6</v>
      </c>
      <c r="AI239" s="22">
        <v>6.0871019569304399E-6</v>
      </c>
      <c r="AJ239" s="22">
        <v>1.2125653501670977E-5</v>
      </c>
      <c r="AK239" s="22">
        <v>2.2695478748511658E-5</v>
      </c>
      <c r="AL239" s="22">
        <v>3.8397993027456575E-5</v>
      </c>
      <c r="AM239" s="22">
        <v>5.5159413015662732E-5</v>
      </c>
      <c r="AN239" s="22">
        <v>6.3070416084881032E-5</v>
      </c>
      <c r="AO239" s="22">
        <v>5.5985237897026663E-5</v>
      </c>
      <c r="AP239" s="22">
        <v>4.1532829705938728E-5</v>
      </c>
      <c r="AQ239" s="22">
        <v>1.8336627945728207E-5</v>
      </c>
      <c r="AR239" s="22">
        <v>-1.0269009676002137E-2</v>
      </c>
      <c r="AS239" s="22">
        <v>2.0685280441855296E-2</v>
      </c>
      <c r="AT239" s="22">
        <v>-2.1146438267300002E-2</v>
      </c>
      <c r="AU239" s="22">
        <v>2.1932559303772175E-2</v>
      </c>
      <c r="AV239" s="22">
        <v>-2.3138302191544183E-2</v>
      </c>
      <c r="AW239" s="22">
        <v>2.4752396176884819E-2</v>
      </c>
      <c r="AX239" s="22">
        <v>-2.7141440337884341E-2</v>
      </c>
      <c r="AY239" s="22">
        <v>2.9956480073016926E-2</v>
      </c>
      <c r="AZ239" s="22">
        <v>-3.4861627115090499E-2</v>
      </c>
      <c r="BA239" s="22">
        <v>3.9210307900806068E-2</v>
      </c>
      <c r="BB239" s="22">
        <v>-5.1608679751031214E-2</v>
      </c>
      <c r="BC239" s="22">
        <v>5.5461463715968114E-2</v>
      </c>
      <c r="BD239" s="22">
        <v>-9.8827401588201649E-2</v>
      </c>
      <c r="BE239" s="22">
        <v>8.2037443410151747E-2</v>
      </c>
      <c r="BF239" s="22">
        <v>-0.30336554289344397</v>
      </c>
      <c r="BG239" s="22">
        <v>0.11660871846132002</v>
      </c>
      <c r="BH239" s="22">
        <v>-3.0931360138420403</v>
      </c>
      <c r="BI239" s="22">
        <v>7.9119921524258388</v>
      </c>
      <c r="BJ239" s="22">
        <v>-3.1368529602689841</v>
      </c>
      <c r="BK239" s="22">
        <v>0.152433784877296</v>
      </c>
      <c r="BL239" s="22">
        <v>-0.27988205741624517</v>
      </c>
      <c r="BM239" s="22">
        <v>-2.9651520288127108E-6</v>
      </c>
      <c r="BN239" s="22">
        <v>3.8746797723465562E-6</v>
      </c>
      <c r="BO239" s="22">
        <v>-7.7626457119149501E-6</v>
      </c>
      <c r="BP239" s="22">
        <v>-6.0665631619672169E-7</v>
      </c>
      <c r="BQ239" s="22">
        <v>-1.9904664539662456E-5</v>
      </c>
      <c r="BR239" s="22">
        <v>-2.809400642002916E-5</v>
      </c>
      <c r="BS239" s="22">
        <v>-8.8110424936168984E-5</v>
      </c>
      <c r="BT239" s="22">
        <v>-1.8811279775715468E-4</v>
      </c>
      <c r="BU239" s="22">
        <v>-4.7517766997164107E-4</v>
      </c>
      <c r="BV239" s="22">
        <v>-1.1076686812783981E-3</v>
      </c>
      <c r="BW239" s="22">
        <v>-2.6770041660884565E-3</v>
      </c>
      <c r="BX239" s="22">
        <v>-6.329377319395384E-3</v>
      </c>
      <c r="BY239" s="22">
        <v>-1.4975499864608034E-2</v>
      </c>
      <c r="BZ239" s="22">
        <v>-3.4568167098570024E-2</v>
      </c>
      <c r="CA239" s="22">
        <v>-7.6422713481511723E-2</v>
      </c>
      <c r="CB239" s="22">
        <v>-0.15272073910561812</v>
      </c>
      <c r="CC239" s="22">
        <v>-0.25178081142736242</v>
      </c>
      <c r="CD239" s="22">
        <v>-0.30586246156067964</v>
      </c>
      <c r="CE239" s="22">
        <v>-0.26401540146078434</v>
      </c>
      <c r="CF239" s="22">
        <v>-0.18600270438622077</v>
      </c>
      <c r="CG239" s="22">
        <v>-7.5956869453618805E-2</v>
      </c>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row>
    <row r="240" spans="1:255">
      <c r="A240" s="185">
        <v>18</v>
      </c>
      <c r="B240" s="22">
        <v>-4.7177015183841911E-8</v>
      </c>
      <c r="C240" s="22">
        <v>9.5611344708994528E-8</v>
      </c>
      <c r="D240" s="22">
        <v>-9.8152805113852054E-8</v>
      </c>
      <c r="E240" s="22">
        <v>1.0407636413461342E-7</v>
      </c>
      <c r="F240" s="22">
        <v>-1.0481573354131787E-7</v>
      </c>
      <c r="G240" s="22">
        <v>1.2087282925651836E-7</v>
      </c>
      <c r="H240" s="22">
        <v>-1.0405386380484633E-7</v>
      </c>
      <c r="I240" s="22">
        <v>1.6964020259465648E-7</v>
      </c>
      <c r="J240" s="22">
        <v>-5.0551887625819363E-8</v>
      </c>
      <c r="K240" s="22">
        <v>3.661051512033521E-7</v>
      </c>
      <c r="L240" s="22">
        <v>2.855427231128397E-7</v>
      </c>
      <c r="M240" s="22">
        <v>1.2400238082109802E-6</v>
      </c>
      <c r="N240" s="22">
        <v>1.9497872530727019E-6</v>
      </c>
      <c r="O240" s="22">
        <v>5.0243518891622568E-6</v>
      </c>
      <c r="P240" s="22">
        <v>9.1447210817541427E-6</v>
      </c>
      <c r="Q240" s="22">
        <v>2.0264263083591219E-5</v>
      </c>
      <c r="R240" s="22">
        <v>3.7238451876292208E-5</v>
      </c>
      <c r="S240" s="22">
        <v>8.5397353343839386E-5</v>
      </c>
      <c r="T240" s="22">
        <v>6.7467796797287345E-4</v>
      </c>
      <c r="U240" s="22">
        <v>9.7813555764769417E-5</v>
      </c>
      <c r="V240" s="22">
        <v>3.3804039102919148E-5</v>
      </c>
      <c r="W240" s="22">
        <v>2.7427960472748837E-11</v>
      </c>
      <c r="X240" s="22">
        <v>5.964076314556893E-10</v>
      </c>
      <c r="Y240" s="22">
        <v>5.9712011459914E-10</v>
      </c>
      <c r="Z240" s="22">
        <v>2.2787248906145901E-9</v>
      </c>
      <c r="AA240" s="22">
        <v>4.4511239744022105E-9</v>
      </c>
      <c r="AB240" s="22">
        <v>1.1456037815578133E-8</v>
      </c>
      <c r="AC240" s="22">
        <v>2.5453424151555607E-8</v>
      </c>
      <c r="AD240" s="22">
        <v>5.9602028622716285E-8</v>
      </c>
      <c r="AE240" s="22">
        <v>1.3376625037892505E-7</v>
      </c>
      <c r="AF240" s="22">
        <v>3.0112867016750621E-7</v>
      </c>
      <c r="AG240" s="22">
        <v>6.630760468365095E-7</v>
      </c>
      <c r="AH240" s="22">
        <v>1.4422355519988744E-6</v>
      </c>
      <c r="AI240" s="22">
        <v>3.0646236159087597E-6</v>
      </c>
      <c r="AJ240" s="22">
        <v>6.3458970818231919E-6</v>
      </c>
      <c r="AK240" s="22">
        <v>1.2617772428791322E-5</v>
      </c>
      <c r="AL240" s="22">
        <v>2.364164815346803E-5</v>
      </c>
      <c r="AM240" s="22">
        <v>4.0115090794535428E-5</v>
      </c>
      <c r="AN240" s="22">
        <v>5.8450117644170709E-5</v>
      </c>
      <c r="AO240" s="22">
        <v>6.8620021409085527E-5</v>
      </c>
      <c r="AP240" s="22">
        <v>6.425231943865178E-5</v>
      </c>
      <c r="AQ240" s="22">
        <v>3.1128497824812614E-5</v>
      </c>
      <c r="AR240" s="22">
        <v>9.9519132503165172E-3</v>
      </c>
      <c r="AS240" s="22">
        <v>-2.003734516892074E-2</v>
      </c>
      <c r="AT240" s="22">
        <v>2.044096780132899E-2</v>
      </c>
      <c r="AU240" s="22">
        <v>-2.1145528621877546E-2</v>
      </c>
      <c r="AV240" s="22">
        <v>2.2175039297737554E-2</v>
      </c>
      <c r="AW240" s="22">
        <v>-2.3637099844474367E-2</v>
      </c>
      <c r="AX240" s="22">
        <v>2.5531900987954478E-2</v>
      </c>
      <c r="AY240" s="22">
        <v>-2.824846138111451E-2</v>
      </c>
      <c r="AZ240" s="22">
        <v>3.1445852102995858E-2</v>
      </c>
      <c r="BA240" s="22">
        <v>-3.6851906928364243E-2</v>
      </c>
      <c r="BB240" s="22">
        <v>4.178493912444798E-2</v>
      </c>
      <c r="BC240" s="22">
        <v>-5.5109617910422293E-2</v>
      </c>
      <c r="BD240" s="22">
        <v>5.988242273001803E-2</v>
      </c>
      <c r="BE240" s="22">
        <v>-0.10543477599331293</v>
      </c>
      <c r="BF240" s="22">
        <v>8.9796743939995718E-2</v>
      </c>
      <c r="BG240" s="22">
        <v>-0.31810710315036567</v>
      </c>
      <c r="BH240" s="22">
        <v>0.13027753813676524</v>
      </c>
      <c r="BI240" s="22">
        <v>-3.1367175013570221</v>
      </c>
      <c r="BJ240" s="22">
        <v>7.9337894562124154</v>
      </c>
      <c r="BK240" s="22">
        <v>-3.3346372857086992</v>
      </c>
      <c r="BL240" s="22">
        <v>8.9616349749975371E-2</v>
      </c>
      <c r="BM240" s="22">
        <v>2.2717756913182934E-6</v>
      </c>
      <c r="BN240" s="22">
        <v>-5.4688992644888415E-6</v>
      </c>
      <c r="BO240" s="22">
        <v>3.9411477502412664E-6</v>
      </c>
      <c r="BP240" s="22">
        <v>-7.7621567044654095E-6</v>
      </c>
      <c r="BQ240" s="22">
        <v>-6.729512632339942E-7</v>
      </c>
      <c r="BR240" s="22">
        <v>-2.0364409112432032E-5</v>
      </c>
      <c r="BS240" s="22">
        <v>-2.8760809180346981E-5</v>
      </c>
      <c r="BT240" s="22">
        <v>-9.0398112684831854E-5</v>
      </c>
      <c r="BU240" s="22">
        <v>-1.9264881932379828E-4</v>
      </c>
      <c r="BV240" s="22">
        <v>-4.8729193294299184E-4</v>
      </c>
      <c r="BW240" s="22">
        <v>-1.135028771885262E-3</v>
      </c>
      <c r="BX240" s="22">
        <v>-2.7446106175417978E-3</v>
      </c>
      <c r="BY240" s="22">
        <v>-6.4884200309618303E-3</v>
      </c>
      <c r="BZ240" s="22">
        <v>-1.5359581225233567E-2</v>
      </c>
      <c r="CA240" s="22">
        <v>-3.5481655880338699E-2</v>
      </c>
      <c r="CB240" s="22">
        <v>-7.8609148314116972E-2</v>
      </c>
      <c r="CC240" s="22">
        <v>-0.1579087917121004</v>
      </c>
      <c r="CD240" s="22">
        <v>-0.26400156518230589</v>
      </c>
      <c r="CE240" s="22">
        <v>-0.33393105724691508</v>
      </c>
      <c r="CF240" s="22">
        <v>-0.32507195293881258</v>
      </c>
      <c r="CG240" s="22">
        <v>-0.15161612708543024</v>
      </c>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c r="HH240" s="5"/>
      <c r="HI240" s="5"/>
      <c r="HJ240" s="5"/>
      <c r="HK240" s="5"/>
      <c r="HL240" s="5"/>
      <c r="HM240" s="5"/>
      <c r="HN240" s="5"/>
      <c r="HO240" s="5"/>
      <c r="HP240" s="5"/>
      <c r="HQ240" s="5"/>
      <c r="HR240" s="5"/>
      <c r="HS240" s="5"/>
      <c r="HT240" s="5"/>
      <c r="HU240" s="5"/>
      <c r="HV240" s="5"/>
      <c r="HW240" s="5"/>
      <c r="HX240" s="5"/>
      <c r="HY240" s="5"/>
      <c r="HZ240" s="5"/>
      <c r="IA240" s="5"/>
      <c r="IB240" s="5"/>
      <c r="IC240" s="5"/>
      <c r="ID240" s="5"/>
      <c r="IE240" s="5"/>
      <c r="IF240" s="5"/>
      <c r="IG240" s="5"/>
      <c r="IH240" s="5"/>
      <c r="II240" s="5"/>
      <c r="IJ240" s="5"/>
      <c r="IK240" s="5"/>
      <c r="IL240" s="5"/>
      <c r="IM240" s="5"/>
      <c r="IN240" s="5"/>
      <c r="IO240" s="5"/>
      <c r="IP240" s="5"/>
      <c r="IQ240" s="5"/>
      <c r="IR240" s="5"/>
      <c r="IS240" s="5"/>
      <c r="IT240" s="5"/>
      <c r="IU240" s="5"/>
    </row>
    <row r="241" spans="1:255">
      <c r="A241" s="185">
        <v>19</v>
      </c>
      <c r="B241" s="22">
        <v>4.5831754255890749E-8</v>
      </c>
      <c r="C241" s="22">
        <v>-9.2209719619645341E-8</v>
      </c>
      <c r="D241" s="22">
        <v>9.5642556678935112E-8</v>
      </c>
      <c r="E241" s="22">
        <v>-9.8493319639984385E-8</v>
      </c>
      <c r="F241" s="22">
        <v>1.050448572353173E-7</v>
      </c>
      <c r="G241" s="22">
        <v>-1.0504231998535559E-7</v>
      </c>
      <c r="H241" s="22">
        <v>1.2357047196785447E-7</v>
      </c>
      <c r="I241" s="22">
        <v>-1.0208826666134418E-7</v>
      </c>
      <c r="J241" s="22">
        <v>1.8006172704663856E-7</v>
      </c>
      <c r="K241" s="22">
        <v>-3.6112007671624148E-8</v>
      </c>
      <c r="L241" s="22">
        <v>4.1155077910257359E-7</v>
      </c>
      <c r="M241" s="22">
        <v>3.6318874372159664E-7</v>
      </c>
      <c r="N241" s="22">
        <v>1.4391477051829657E-6</v>
      </c>
      <c r="O241" s="22">
        <v>2.316636395540797E-6</v>
      </c>
      <c r="P241" s="22">
        <v>5.8648023854492839E-6</v>
      </c>
      <c r="Q241" s="22">
        <v>1.0713997758811435E-5</v>
      </c>
      <c r="R241" s="22">
        <v>2.3614426522014056E-5</v>
      </c>
      <c r="S241" s="22">
        <v>4.3410745918854135E-5</v>
      </c>
      <c r="T241" s="22">
        <v>9.8231739890110417E-5</v>
      </c>
      <c r="U241" s="22">
        <v>6.9262702508372548E-4</v>
      </c>
      <c r="V241" s="22">
        <v>7.8925352322239601E-5</v>
      </c>
      <c r="W241" s="22">
        <v>1.7274622434727406E-10</v>
      </c>
      <c r="X241" s="22">
        <v>-2.7368922426292989E-11</v>
      </c>
      <c r="Y241" s="22">
        <v>6.6997076229673324E-10</v>
      </c>
      <c r="Z241" s="22">
        <v>7.5039052157141959E-10</v>
      </c>
      <c r="AA241" s="22">
        <v>2.7012656320720902E-9</v>
      </c>
      <c r="AB241" s="22">
        <v>5.3775512706651194E-9</v>
      </c>
      <c r="AC241" s="22">
        <v>1.3612460089095868E-8</v>
      </c>
      <c r="AD241" s="22">
        <v>3.0265378867532827E-8</v>
      </c>
      <c r="AE241" s="22">
        <v>7.0448619406217221E-8</v>
      </c>
      <c r="AF241" s="22">
        <v>1.5785260315441569E-7</v>
      </c>
      <c r="AG241" s="22">
        <v>3.5418118203014078E-7</v>
      </c>
      <c r="AH241" s="22">
        <v>7.7873721478754874E-7</v>
      </c>
      <c r="AI241" s="22">
        <v>1.6902039733758154E-6</v>
      </c>
      <c r="AJ241" s="22">
        <v>3.5899546721520821E-6</v>
      </c>
      <c r="AK241" s="22">
        <v>7.4298891969672049E-6</v>
      </c>
      <c r="AL241" s="22">
        <v>1.4812323566231442E-5</v>
      </c>
      <c r="AM241" s="22">
        <v>2.7873548658705862E-5</v>
      </c>
      <c r="AN241" s="22">
        <v>4.7938812851733975E-5</v>
      </c>
      <c r="AO241" s="22">
        <v>7.0921943201900136E-5</v>
      </c>
      <c r="AP241" s="22">
        <v>8.3757929281533944E-5</v>
      </c>
      <c r="AQ241" s="22">
        <v>4.4982660236765403E-5</v>
      </c>
      <c r="AR241" s="22">
        <v>-9.7684483477433297E-3</v>
      </c>
      <c r="AS241" s="22">
        <v>1.9659742524273809E-2</v>
      </c>
      <c r="AT241" s="22">
        <v>-2.0036669606588897E-2</v>
      </c>
      <c r="AU241" s="22">
        <v>2.0683693413061886E-2</v>
      </c>
      <c r="AV241" s="22">
        <v>-2.1644591651457299E-2</v>
      </c>
      <c r="AW241" s="22">
        <v>2.2954833552112884E-2</v>
      </c>
      <c r="AX241" s="22">
        <v>-2.4744454811750433E-2</v>
      </c>
      <c r="AY241" s="22">
        <v>2.7021646788359957E-2</v>
      </c>
      <c r="AZ241" s="22">
        <v>-3.0239225729877837E-2</v>
      </c>
      <c r="BA241" s="22">
        <v>3.4021012068802634E-2</v>
      </c>
      <c r="BB241" s="22">
        <v>-4.0353719346234405E-2</v>
      </c>
      <c r="BC241" s="22">
        <v>4.620670169453233E-2</v>
      </c>
      <c r="BD241" s="22">
        <v>-6.1719185634669813E-2</v>
      </c>
      <c r="BE241" s="22">
        <v>6.764296749862253E-2</v>
      </c>
      <c r="BF241" s="22">
        <v>-0.12018524986458071</v>
      </c>
      <c r="BG241" s="22">
        <v>0.10346740182764529</v>
      </c>
      <c r="BH241" s="22">
        <v>-0.36180864864217116</v>
      </c>
      <c r="BI241" s="22">
        <v>0.15242324088946441</v>
      </c>
      <c r="BJ241" s="22">
        <v>-3.3345244421229938</v>
      </c>
      <c r="BK241" s="22">
        <v>7.9603167419075271</v>
      </c>
      <c r="BL241" s="22">
        <v>-3.0546648531868739</v>
      </c>
      <c r="BM241" s="22">
        <v>-2.5038040523016398E-6</v>
      </c>
      <c r="BN241" s="22">
        <v>4.6099572824427769E-6</v>
      </c>
      <c r="BO241" s="22">
        <v>-5.4686413046320352E-6</v>
      </c>
      <c r="BP241" s="22">
        <v>3.8745268539977555E-6</v>
      </c>
      <c r="BQ241" s="22">
        <v>-8.2228300617483027E-6</v>
      </c>
      <c r="BR241" s="22">
        <v>-1.3415688744215524E-6</v>
      </c>
      <c r="BS241" s="22">
        <v>-2.2656428134061343E-5</v>
      </c>
      <c r="BT241" s="22">
        <v>-3.3306182754456129E-5</v>
      </c>
      <c r="BU241" s="22">
        <v>-1.0253386333395335E-4</v>
      </c>
      <c r="BV241" s="22">
        <v>-2.2005657930362747E-4</v>
      </c>
      <c r="BW241" s="22">
        <v>-5.5500706646866428E-4</v>
      </c>
      <c r="BX241" s="22">
        <v>-1.2943144607120386E-3</v>
      </c>
      <c r="BY241" s="22">
        <v>-3.12924238144608E-3</v>
      </c>
      <c r="BZ241" s="22">
        <v>-7.4031149775423133E-3</v>
      </c>
      <c r="CA241" s="22">
        <v>-1.7548578221354416E-2</v>
      </c>
      <c r="CB241" s="22">
        <v>-4.0674437301377375E-2</v>
      </c>
      <c r="CC241" s="22">
        <v>-9.0836741930140172E-2</v>
      </c>
      <c r="CD241" s="22">
        <v>-0.18598201507496789</v>
      </c>
      <c r="CE241" s="22">
        <v>-0.32505432185414168</v>
      </c>
      <c r="CF241" s="22">
        <v>-0.45115899123645326</v>
      </c>
      <c r="CG241" s="22">
        <v>-0.24911088796287645</v>
      </c>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row>
    <row r="242" spans="1:255">
      <c r="A242" s="185">
        <v>20</v>
      </c>
      <c r="B242" s="22">
        <v>-4.5240903646950861E-8</v>
      </c>
      <c r="C242" s="22">
        <v>9.1380059526002633E-8</v>
      </c>
      <c r="D242" s="22">
        <v>-9.4042404860887745E-8</v>
      </c>
      <c r="E242" s="22">
        <v>9.8310149262375863E-8</v>
      </c>
      <c r="F242" s="22">
        <v>-1.0094325426335645E-7</v>
      </c>
      <c r="G242" s="22">
        <v>1.0967498782932234E-7</v>
      </c>
      <c r="H242" s="22">
        <v>-1.0638055373164079E-7</v>
      </c>
      <c r="I242" s="22">
        <v>1.3529040823236219E-7</v>
      </c>
      <c r="J242" s="22">
        <v>-9.3647710455338535E-8</v>
      </c>
      <c r="K242" s="22">
        <v>2.2371777926995246E-7</v>
      </c>
      <c r="L242" s="22">
        <v>2.9014032644955845E-8</v>
      </c>
      <c r="M242" s="22">
        <v>6.0215751035731625E-7</v>
      </c>
      <c r="N242" s="22">
        <v>7.1151068577140846E-7</v>
      </c>
      <c r="O242" s="22">
        <v>2.2827770755092696E-6</v>
      </c>
      <c r="P242" s="22">
        <v>3.9285213840166334E-6</v>
      </c>
      <c r="Q242" s="22">
        <v>9.4060232833359876E-6</v>
      </c>
      <c r="R242" s="22">
        <v>1.7357217379412559E-5</v>
      </c>
      <c r="S242" s="22">
        <v>3.7446140250936733E-5</v>
      </c>
      <c r="T242" s="22">
        <v>6.8713605662038078E-5</v>
      </c>
      <c r="U242" s="22">
        <v>1.5805848400662757E-4</v>
      </c>
      <c r="V242" s="22">
        <v>6.5578251051076934E-4</v>
      </c>
      <c r="W242" s="22">
        <v>-5.5156948715743664E-11</v>
      </c>
      <c r="X242" s="22">
        <v>3.5306192448544859E-10</v>
      </c>
      <c r="Y242" s="22">
        <v>7.1282813486259261E-11</v>
      </c>
      <c r="Z242" s="22">
        <v>1.0119069767917015E-9</v>
      </c>
      <c r="AA242" s="22">
        <v>1.4961216407306694E-9</v>
      </c>
      <c r="AB242" s="22">
        <v>4.5229359551407783E-9</v>
      </c>
      <c r="AC242" s="22">
        <v>9.5107885994125119E-9</v>
      </c>
      <c r="AD242" s="22">
        <v>2.3209573881273735E-8</v>
      </c>
      <c r="AE242" s="22">
        <v>5.1962737683626851E-8</v>
      </c>
      <c r="AF242" s="22">
        <v>1.1949860132194948E-7</v>
      </c>
      <c r="AG242" s="22">
        <v>2.6680763435001025E-7</v>
      </c>
      <c r="AH242" s="22">
        <v>5.9405497333736167E-7</v>
      </c>
      <c r="AI242" s="22">
        <v>1.2970845473462851E-6</v>
      </c>
      <c r="AJ242" s="22">
        <v>2.7922001445074268E-6</v>
      </c>
      <c r="AK242" s="22">
        <v>5.869433437352465E-6</v>
      </c>
      <c r="AL242" s="22">
        <v>1.1999979957108941E-5</v>
      </c>
      <c r="AM242" s="22">
        <v>2.3470090543263395E-5</v>
      </c>
      <c r="AN242" s="22">
        <v>4.2984082374221851E-5</v>
      </c>
      <c r="AO242" s="22">
        <v>6.9729254955680804E-5</v>
      </c>
      <c r="AP242" s="22">
        <v>9.123414281720602E-5</v>
      </c>
      <c r="AQ242" s="22">
        <v>5.1447010394911756E-5</v>
      </c>
      <c r="AR242" s="22">
        <v>9.7080403201579308E-3</v>
      </c>
      <c r="AS242" s="22">
        <v>-1.9536646914849697E-2</v>
      </c>
      <c r="AT242" s="22">
        <v>1.9902901030482457E-2</v>
      </c>
      <c r="AU242" s="22">
        <v>-2.0536180971246223E-2</v>
      </c>
      <c r="AV242" s="22">
        <v>2.1463958311377911E-2</v>
      </c>
      <c r="AW242" s="22">
        <v>-2.2752450352718508E-2</v>
      </c>
      <c r="AX242" s="22">
        <v>2.4445123929233797E-2</v>
      </c>
      <c r="AY242" s="22">
        <v>-2.6735828008787949E-2</v>
      </c>
      <c r="AZ242" s="22">
        <v>2.9597482064860334E-2</v>
      </c>
      <c r="BA242" s="22">
        <v>-3.374185046639596E-2</v>
      </c>
      <c r="BB242" s="22">
        <v>3.8443678756836991E-2</v>
      </c>
      <c r="BC242" s="22">
        <v>-4.6964552425217417E-2</v>
      </c>
      <c r="BD242" s="22">
        <v>5.3968555941424405E-2</v>
      </c>
      <c r="BE242" s="22">
        <v>-7.647223221601282E-2</v>
      </c>
      <c r="BF242" s="22">
        <v>8.1315654279198374E-2</v>
      </c>
      <c r="BG242" s="22">
        <v>-0.16389523154009017</v>
      </c>
      <c r="BH242" s="22">
        <v>0.12561635872713811</v>
      </c>
      <c r="BI242" s="22">
        <v>-0.5597131798742071</v>
      </c>
      <c r="BJ242" s="22">
        <v>0.17922547160524488</v>
      </c>
      <c r="BK242" s="22">
        <v>-6.1092513000787481</v>
      </c>
      <c r="BL242" s="22">
        <v>7.8705948314030154</v>
      </c>
      <c r="BM242" s="22">
        <v>2.3382279012287669E-6</v>
      </c>
      <c r="BN242" s="22">
        <v>-5.007536448961318E-6</v>
      </c>
      <c r="BO242" s="22">
        <v>4.5433564684528641E-6</v>
      </c>
      <c r="BP242" s="22">
        <v>-5.9295811282330722E-6</v>
      </c>
      <c r="BQ242" s="22">
        <v>3.2056647053754154E-6</v>
      </c>
      <c r="BR242" s="22">
        <v>-1.0515736123889619E-5</v>
      </c>
      <c r="BS242" s="22">
        <v>-5.8885161552900502E-6</v>
      </c>
      <c r="BT242" s="22">
        <v>-3.4796032223978216E-5</v>
      </c>
      <c r="BU242" s="22">
        <v>-6.0722053203401454E-5</v>
      </c>
      <c r="BV242" s="22">
        <v>-1.7026725693626939E-4</v>
      </c>
      <c r="BW242" s="22">
        <v>-3.7938240295690693E-4</v>
      </c>
      <c r="BX242" s="22">
        <v>-9.3972746807882864E-4</v>
      </c>
      <c r="BY242" s="22">
        <v>-2.2092069475731649E-3</v>
      </c>
      <c r="BZ242" s="22">
        <v>-5.318671298751701E-3</v>
      </c>
      <c r="CA242" s="22">
        <v>-1.2596846794325271E-2</v>
      </c>
      <c r="CB242" s="22">
        <v>-2.9778103325241247E-2</v>
      </c>
      <c r="CC242" s="22">
        <v>-6.8751271325751429E-2</v>
      </c>
      <c r="CD242" s="22">
        <v>-0.15189381752284159</v>
      </c>
      <c r="CE242" s="22">
        <v>-0.30321067491564874</v>
      </c>
      <c r="CF242" s="22">
        <v>-0.49821412895161821</v>
      </c>
      <c r="CG242" s="22">
        <v>-0.29954532437881987</v>
      </c>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5"/>
      <c r="IB242" s="5"/>
      <c r="IC242" s="5"/>
      <c r="ID242" s="5"/>
      <c r="IE242" s="5"/>
      <c r="IF242" s="5"/>
      <c r="IG242" s="5"/>
      <c r="IH242" s="5"/>
      <c r="II242" s="5"/>
      <c r="IJ242" s="5"/>
      <c r="IK242" s="5"/>
      <c r="IL242" s="5"/>
      <c r="IM242" s="5"/>
      <c r="IN242" s="5"/>
      <c r="IO242" s="5"/>
      <c r="IP242" s="5"/>
      <c r="IQ242" s="5"/>
      <c r="IR242" s="5"/>
      <c r="IS242" s="5"/>
      <c r="IT242" s="5"/>
      <c r="IU242" s="5"/>
    </row>
    <row r="243" spans="1:255">
      <c r="A243" s="185">
        <v>0</v>
      </c>
      <c r="B243" s="22">
        <v>0</v>
      </c>
      <c r="C243" s="22">
        <v>0</v>
      </c>
      <c r="D243" s="22">
        <v>0</v>
      </c>
      <c r="E243" s="22">
        <v>0</v>
      </c>
      <c r="F243" s="22">
        <v>0</v>
      </c>
      <c r="G243" s="22">
        <v>0</v>
      </c>
      <c r="H243" s="22">
        <v>0</v>
      </c>
      <c r="I243" s="22">
        <v>0</v>
      </c>
      <c r="J243" s="22">
        <v>0</v>
      </c>
      <c r="K243" s="22">
        <v>0</v>
      </c>
      <c r="L243" s="22">
        <v>0</v>
      </c>
      <c r="M243" s="22">
        <v>0</v>
      </c>
      <c r="N243" s="22">
        <v>0</v>
      </c>
      <c r="O243" s="22">
        <v>0</v>
      </c>
      <c r="P243" s="22">
        <v>0</v>
      </c>
      <c r="Q243" s="22">
        <v>0</v>
      </c>
      <c r="R243" s="22">
        <v>0</v>
      </c>
      <c r="S243" s="22">
        <v>0</v>
      </c>
      <c r="T243" s="22">
        <v>0</v>
      </c>
      <c r="U243" s="22">
        <v>0</v>
      </c>
      <c r="V243" s="22">
        <v>0</v>
      </c>
      <c r="W243" s="22">
        <v>0</v>
      </c>
      <c r="X243" s="22">
        <v>0</v>
      </c>
      <c r="Y243" s="22">
        <v>0</v>
      </c>
      <c r="Z243" s="22">
        <v>0</v>
      </c>
      <c r="AA243" s="22">
        <v>0</v>
      </c>
      <c r="AB243" s="22">
        <v>0</v>
      </c>
      <c r="AC243" s="22">
        <v>0</v>
      </c>
      <c r="AD243" s="22">
        <v>0</v>
      </c>
      <c r="AE243" s="22">
        <v>0</v>
      </c>
      <c r="AF243" s="22">
        <v>0</v>
      </c>
      <c r="AG243" s="22">
        <v>0</v>
      </c>
      <c r="AH243" s="22">
        <v>0</v>
      </c>
      <c r="AI243" s="22">
        <v>0</v>
      </c>
      <c r="AJ243" s="22">
        <v>0</v>
      </c>
      <c r="AK243" s="22">
        <v>0</v>
      </c>
      <c r="AL243" s="22">
        <v>0</v>
      </c>
      <c r="AM243" s="22">
        <v>0</v>
      </c>
      <c r="AN243" s="22">
        <v>0</v>
      </c>
      <c r="AO243" s="22">
        <v>0</v>
      </c>
      <c r="AP243" s="22">
        <v>0</v>
      </c>
      <c r="AQ243" s="22">
        <v>0</v>
      </c>
      <c r="AR243" s="22">
        <v>0</v>
      </c>
      <c r="AS243" s="22">
        <v>0</v>
      </c>
      <c r="AT243" s="22">
        <v>0</v>
      </c>
      <c r="AU243" s="22">
        <v>0</v>
      </c>
      <c r="AV243" s="22">
        <v>0</v>
      </c>
      <c r="AW243" s="22">
        <v>0</v>
      </c>
      <c r="AX243" s="22">
        <v>0</v>
      </c>
      <c r="AY243" s="22">
        <v>0</v>
      </c>
      <c r="AZ243" s="22">
        <v>0</v>
      </c>
      <c r="BA243" s="22">
        <v>0</v>
      </c>
      <c r="BB243" s="22">
        <v>0</v>
      </c>
      <c r="BC243" s="22">
        <v>0</v>
      </c>
      <c r="BD243" s="22">
        <v>0</v>
      </c>
      <c r="BE243" s="22">
        <v>0</v>
      </c>
      <c r="BF243" s="22">
        <v>0</v>
      </c>
      <c r="BG243" s="22">
        <v>0</v>
      </c>
      <c r="BH243" s="22">
        <v>0</v>
      </c>
      <c r="BI243" s="22">
        <v>0</v>
      </c>
      <c r="BJ243" s="22">
        <v>0</v>
      </c>
      <c r="BK243" s="22">
        <v>0</v>
      </c>
      <c r="BL243" s="22">
        <v>0</v>
      </c>
      <c r="BM243" s="22">
        <v>1</v>
      </c>
      <c r="BN243" s="22">
        <v>0</v>
      </c>
      <c r="BO243" s="22">
        <v>0</v>
      </c>
      <c r="BP243" s="22">
        <v>0</v>
      </c>
      <c r="BQ243" s="22">
        <v>0</v>
      </c>
      <c r="BR243" s="22">
        <v>0</v>
      </c>
      <c r="BS243" s="22">
        <v>0</v>
      </c>
      <c r="BT243" s="22">
        <v>0</v>
      </c>
      <c r="BU243" s="22">
        <v>0</v>
      </c>
      <c r="BV243" s="22">
        <v>0</v>
      </c>
      <c r="BW243" s="22">
        <v>0</v>
      </c>
      <c r="BX243" s="22">
        <v>0</v>
      </c>
      <c r="BY243" s="22">
        <v>0</v>
      </c>
      <c r="BZ243" s="22">
        <v>0</v>
      </c>
      <c r="CA243" s="22">
        <v>0</v>
      </c>
      <c r="CB243" s="22">
        <v>0</v>
      </c>
      <c r="CC243" s="22">
        <v>0</v>
      </c>
      <c r="CD243" s="22">
        <v>0</v>
      </c>
      <c r="CE243" s="22">
        <v>0</v>
      </c>
      <c r="CF243" s="22">
        <v>0</v>
      </c>
      <c r="CG243" s="22">
        <v>0</v>
      </c>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5"/>
      <c r="IB243" s="5"/>
      <c r="IC243" s="5"/>
      <c r="ID243" s="5"/>
      <c r="IE243" s="5"/>
      <c r="IF243" s="5"/>
      <c r="IG243" s="5"/>
      <c r="IH243" s="5"/>
      <c r="II243" s="5"/>
      <c r="IJ243" s="5"/>
      <c r="IK243" s="5"/>
      <c r="IL243" s="5"/>
      <c r="IM243" s="5"/>
      <c r="IN243" s="5"/>
      <c r="IO243" s="5"/>
      <c r="IP243" s="5"/>
      <c r="IQ243" s="5"/>
      <c r="IR243" s="5"/>
      <c r="IS243" s="5"/>
      <c r="IT243" s="5"/>
      <c r="IU243" s="5"/>
    </row>
    <row r="244" spans="1:255">
      <c r="A244" s="185">
        <v>1</v>
      </c>
      <c r="B244" s="22">
        <v>0</v>
      </c>
      <c r="C244" s="22">
        <v>0</v>
      </c>
      <c r="D244" s="22">
        <v>0</v>
      </c>
      <c r="E244" s="22">
        <v>0</v>
      </c>
      <c r="F244" s="22">
        <v>0</v>
      </c>
      <c r="G244" s="22">
        <v>0</v>
      </c>
      <c r="H244" s="22">
        <v>0</v>
      </c>
      <c r="I244" s="22">
        <v>0</v>
      </c>
      <c r="J244" s="22">
        <v>0</v>
      </c>
      <c r="K244" s="22">
        <v>0</v>
      </c>
      <c r="L244" s="22">
        <v>0</v>
      </c>
      <c r="M244" s="22">
        <v>0</v>
      </c>
      <c r="N244" s="22">
        <v>0</v>
      </c>
      <c r="O244" s="22">
        <v>0</v>
      </c>
      <c r="P244" s="22">
        <v>0</v>
      </c>
      <c r="Q244" s="22">
        <v>0</v>
      </c>
      <c r="R244" s="22">
        <v>0</v>
      </c>
      <c r="S244" s="22">
        <v>0</v>
      </c>
      <c r="T244" s="22">
        <v>0</v>
      </c>
      <c r="U244" s="22">
        <v>0</v>
      </c>
      <c r="V244" s="22">
        <v>0</v>
      </c>
      <c r="W244" s="22">
        <v>0</v>
      </c>
      <c r="X244" s="22">
        <v>0</v>
      </c>
      <c r="Y244" s="22">
        <v>0</v>
      </c>
      <c r="Z244" s="22">
        <v>0</v>
      </c>
      <c r="AA244" s="22">
        <v>0</v>
      </c>
      <c r="AB244" s="22">
        <v>0</v>
      </c>
      <c r="AC244" s="22">
        <v>0</v>
      </c>
      <c r="AD244" s="22">
        <v>0</v>
      </c>
      <c r="AE244" s="22">
        <v>0</v>
      </c>
      <c r="AF244" s="22">
        <v>0</v>
      </c>
      <c r="AG244" s="22">
        <v>0</v>
      </c>
      <c r="AH244" s="22">
        <v>0</v>
      </c>
      <c r="AI244" s="22">
        <v>0</v>
      </c>
      <c r="AJ244" s="22">
        <v>0</v>
      </c>
      <c r="AK244" s="22">
        <v>0</v>
      </c>
      <c r="AL244" s="22">
        <v>0</v>
      </c>
      <c r="AM244" s="22">
        <v>0</v>
      </c>
      <c r="AN244" s="22">
        <v>0</v>
      </c>
      <c r="AO244" s="22">
        <v>0</v>
      </c>
      <c r="AP244" s="22">
        <v>0</v>
      </c>
      <c r="AQ244" s="22">
        <v>0</v>
      </c>
      <c r="AR244" s="22">
        <v>0</v>
      </c>
      <c r="AS244" s="22">
        <v>0</v>
      </c>
      <c r="AT244" s="22">
        <v>0</v>
      </c>
      <c r="AU244" s="22">
        <v>0</v>
      </c>
      <c r="AV244" s="22">
        <v>0</v>
      </c>
      <c r="AW244" s="22">
        <v>0</v>
      </c>
      <c r="AX244" s="22">
        <v>0</v>
      </c>
      <c r="AY244" s="22">
        <v>0</v>
      </c>
      <c r="AZ244" s="22">
        <v>0</v>
      </c>
      <c r="BA244" s="22">
        <v>0</v>
      </c>
      <c r="BB244" s="22">
        <v>0</v>
      </c>
      <c r="BC244" s="22">
        <v>0</v>
      </c>
      <c r="BD244" s="22">
        <v>0</v>
      </c>
      <c r="BE244" s="22">
        <v>0</v>
      </c>
      <c r="BF244" s="22">
        <v>0</v>
      </c>
      <c r="BG244" s="22">
        <v>0</v>
      </c>
      <c r="BH244" s="22">
        <v>0</v>
      </c>
      <c r="BI244" s="22">
        <v>0</v>
      </c>
      <c r="BJ244" s="22">
        <v>0</v>
      </c>
      <c r="BK244" s="22">
        <v>0</v>
      </c>
      <c r="BL244" s="22">
        <v>0</v>
      </c>
      <c r="BM244" s="22">
        <v>0</v>
      </c>
      <c r="BN244" s="22">
        <v>1</v>
      </c>
      <c r="BO244" s="22">
        <v>0</v>
      </c>
      <c r="BP244" s="22">
        <v>0</v>
      </c>
      <c r="BQ244" s="22">
        <v>0</v>
      </c>
      <c r="BR244" s="22">
        <v>0</v>
      </c>
      <c r="BS244" s="22">
        <v>0</v>
      </c>
      <c r="BT244" s="22">
        <v>0</v>
      </c>
      <c r="BU244" s="22">
        <v>0</v>
      </c>
      <c r="BV244" s="22">
        <v>0</v>
      </c>
      <c r="BW244" s="22">
        <v>0</v>
      </c>
      <c r="BX244" s="22">
        <v>0</v>
      </c>
      <c r="BY244" s="22">
        <v>0</v>
      </c>
      <c r="BZ244" s="22">
        <v>0</v>
      </c>
      <c r="CA244" s="22">
        <v>0</v>
      </c>
      <c r="CB244" s="22">
        <v>0</v>
      </c>
      <c r="CC244" s="22">
        <v>0</v>
      </c>
      <c r="CD244" s="22">
        <v>0</v>
      </c>
      <c r="CE244" s="22">
        <v>0</v>
      </c>
      <c r="CF244" s="22">
        <v>0</v>
      </c>
      <c r="CG244" s="22">
        <v>0</v>
      </c>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5"/>
      <c r="IB244" s="5"/>
      <c r="IC244" s="5"/>
      <c r="ID244" s="5"/>
      <c r="IE244" s="5"/>
      <c r="IF244" s="5"/>
      <c r="IG244" s="5"/>
      <c r="IH244" s="5"/>
      <c r="II244" s="5"/>
      <c r="IJ244" s="5"/>
      <c r="IK244" s="5"/>
      <c r="IL244" s="5"/>
      <c r="IM244" s="5"/>
      <c r="IN244" s="5"/>
      <c r="IO244" s="5"/>
      <c r="IP244" s="5"/>
      <c r="IQ244" s="5"/>
      <c r="IR244" s="5"/>
      <c r="IS244" s="5"/>
      <c r="IT244" s="5"/>
      <c r="IU244" s="5"/>
    </row>
    <row r="245" spans="1:255">
      <c r="A245" s="185">
        <v>2</v>
      </c>
      <c r="B245" s="22">
        <v>1.6721353862769603E-5</v>
      </c>
      <c r="C245" s="22">
        <v>3.4342395977545442E-5</v>
      </c>
      <c r="D245" s="22">
        <v>3.5482447475455503E-5</v>
      </c>
      <c r="E245" s="22">
        <v>3.0819105854772346E-5</v>
      </c>
      <c r="F245" s="22">
        <v>2.1958455661105431E-5</v>
      </c>
      <c r="G245" s="22">
        <v>1.3474640548710312E-5</v>
      </c>
      <c r="H245" s="22">
        <v>7.5098555574704357E-6</v>
      </c>
      <c r="I245" s="22">
        <v>3.9426332166047235E-6</v>
      </c>
      <c r="J245" s="22">
        <v>1.9868924566363917E-6</v>
      </c>
      <c r="K245" s="22">
        <v>9.7393441638691006E-7</v>
      </c>
      <c r="L245" s="22">
        <v>4.6559599244335389E-7</v>
      </c>
      <c r="M245" s="22">
        <v>2.1937685921305823E-7</v>
      </c>
      <c r="N245" s="22">
        <v>1.0086239795715942E-7</v>
      </c>
      <c r="O245" s="22">
        <v>4.645008313992331E-8</v>
      </c>
      <c r="P245" s="22">
        <v>2.043946436691861E-8</v>
      </c>
      <c r="Q245" s="22">
        <v>9.502190132356474E-9</v>
      </c>
      <c r="R245" s="22">
        <v>3.7967783827968466E-9</v>
      </c>
      <c r="S245" s="22">
        <v>2.0314681912855299E-9</v>
      </c>
      <c r="T245" s="22">
        <v>5.5640338592223405E-10</v>
      </c>
      <c r="U245" s="22">
        <v>6.3000853160813708E-10</v>
      </c>
      <c r="V245" s="22">
        <v>2.9699837678402164E-11</v>
      </c>
      <c r="W245" s="22">
        <v>3.1272982243187531E-5</v>
      </c>
      <c r="X245" s="22">
        <v>9.6021850838544376E-5</v>
      </c>
      <c r="Y245" s="22">
        <v>2.9159033094398195E-4</v>
      </c>
      <c r="Z245" s="22">
        <v>9.4222427674438378E-5</v>
      </c>
      <c r="AA245" s="22">
        <v>4.3838821692933201E-5</v>
      </c>
      <c r="AB245" s="22">
        <v>2.3996007348913045E-5</v>
      </c>
      <c r="AC245" s="22">
        <v>1.1650753071646511E-5</v>
      </c>
      <c r="AD245" s="22">
        <v>6.1794296718887021E-6</v>
      </c>
      <c r="AE245" s="22">
        <v>2.8191019313908432E-6</v>
      </c>
      <c r="AF245" s="22">
        <v>1.4854235171353305E-6</v>
      </c>
      <c r="AG245" s="22">
        <v>6.1553157276991467E-7</v>
      </c>
      <c r="AH245" s="22">
        <v>3.4448053818311202E-7</v>
      </c>
      <c r="AI245" s="22">
        <v>1.1623771028271511E-7</v>
      </c>
      <c r="AJ245" s="22">
        <v>8.5463730421211595E-8</v>
      </c>
      <c r="AK245" s="22">
        <v>9.0614218632339357E-9</v>
      </c>
      <c r="AL245" s="22">
        <v>3.3848415080630856E-8</v>
      </c>
      <c r="AM245" s="22">
        <v>-1.9837291725364431E-8</v>
      </c>
      <c r="AN245" s="22">
        <v>3.4849877974837039E-8</v>
      </c>
      <c r="AO245" s="22">
        <v>-4.5195812492931885E-8</v>
      </c>
      <c r="AP245" s="22">
        <v>7.1151110400773455E-8</v>
      </c>
      <c r="AQ245" s="22">
        <v>-3.6371115585995381E-8</v>
      </c>
      <c r="AR245" s="22">
        <v>-0.15166004471060221</v>
      </c>
      <c r="AS245" s="22">
        <v>-0.32516513420766086</v>
      </c>
      <c r="AT245" s="22">
        <v>-0.33402919099351103</v>
      </c>
      <c r="AU245" s="22">
        <v>-0.2640805821429566</v>
      </c>
      <c r="AV245" s="22">
        <v>-0.15795768512669894</v>
      </c>
      <c r="AW245" s="22">
        <v>-7.8634617223924078E-2</v>
      </c>
      <c r="AX245" s="22">
        <v>-3.5493670965387934E-2</v>
      </c>
      <c r="AY245" s="22">
        <v>-1.5364974690941658E-2</v>
      </c>
      <c r="AZ245" s="22">
        <v>-6.4907610018324607E-3</v>
      </c>
      <c r="BA245" s="22">
        <v>-2.7456132992192332E-3</v>
      </c>
      <c r="BB245" s="22">
        <v>-1.1354472570176801E-3</v>
      </c>
      <c r="BC245" s="22">
        <v>-4.8746857011847404E-4</v>
      </c>
      <c r="BD245" s="22">
        <v>-1.9271923857752793E-4</v>
      </c>
      <c r="BE245" s="22">
        <v>-9.0428867659351697E-5</v>
      </c>
      <c r="BF245" s="22">
        <v>-2.8771424936165265E-5</v>
      </c>
      <c r="BG245" s="22">
        <v>-2.0370328093875818E-5</v>
      </c>
      <c r="BH245" s="22">
        <v>-6.7373743098623703E-7</v>
      </c>
      <c r="BI245" s="22">
        <v>-7.7639149190321457E-6</v>
      </c>
      <c r="BJ245" s="22">
        <v>3.9418738694687255E-6</v>
      </c>
      <c r="BK245" s="22">
        <v>-5.4699300176635646E-6</v>
      </c>
      <c r="BL245" s="22">
        <v>2.2722200311198598E-6</v>
      </c>
      <c r="BM245" s="22">
        <v>8.963125141239392E-2</v>
      </c>
      <c r="BN245" s="22">
        <v>-3.3352880152212605</v>
      </c>
      <c r="BO245" s="22">
        <v>7.934970216357339</v>
      </c>
      <c r="BP245" s="22">
        <v>-3.1373190965821145</v>
      </c>
      <c r="BQ245" s="22">
        <v>0.13030948320475461</v>
      </c>
      <c r="BR245" s="22">
        <v>-0.31816527883509549</v>
      </c>
      <c r="BS245" s="22">
        <v>8.9816722594557322E-2</v>
      </c>
      <c r="BT245" s="22">
        <v>-0.10545413944875882</v>
      </c>
      <c r="BU245" s="22">
        <v>5.9894944755242562E-2</v>
      </c>
      <c r="BV245" s="22">
        <v>-5.5120097056523223E-2</v>
      </c>
      <c r="BW245" s="22">
        <v>4.1793400386291667E-2</v>
      </c>
      <c r="BX245" s="22">
        <v>-3.6859099987163371E-2</v>
      </c>
      <c r="BY245" s="22">
        <v>3.1452138249753347E-2</v>
      </c>
      <c r="BZ245" s="22">
        <v>-2.8254042727266507E-2</v>
      </c>
      <c r="CA245" s="22">
        <v>2.5536982618832763E-2</v>
      </c>
      <c r="CB245" s="22">
        <v>-2.3641786660388017E-2</v>
      </c>
      <c r="CC245" s="22">
        <v>2.2179439548291414E-2</v>
      </c>
      <c r="CD245" s="22">
        <v>-2.1149712778074297E-2</v>
      </c>
      <c r="CE245" s="22">
        <v>2.0444998579683311E-2</v>
      </c>
      <c r="CF245" s="22">
        <v>-2.0041268905262935E-2</v>
      </c>
      <c r="CG245" s="22">
        <v>9.9538607028162567E-3</v>
      </c>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row>
    <row r="246" spans="1:255">
      <c r="A246" s="185">
        <v>3</v>
      </c>
      <c r="B246" s="22">
        <v>9.8310740031094871E-6</v>
      </c>
      <c r="C246" s="22">
        <v>2.2181439129387553E-5</v>
      </c>
      <c r="D246" s="22">
        <v>2.9018916107129351E-5</v>
      </c>
      <c r="E246" s="22">
        <v>3.3491804199142563E-5</v>
      </c>
      <c r="F246" s="22">
        <v>3.0488785429408937E-5</v>
      </c>
      <c r="G246" s="22">
        <v>2.2092427627942298E-5</v>
      </c>
      <c r="H246" s="22">
        <v>1.3614336970099306E-5</v>
      </c>
      <c r="I246" s="22">
        <v>7.5796818928393381E-6</v>
      </c>
      <c r="J246" s="22">
        <v>3.9655865008694492E-6</v>
      </c>
      <c r="K246" s="22">
        <v>1.9893465551745838E-6</v>
      </c>
      <c r="L246" s="22">
        <v>9.700678474277099E-7</v>
      </c>
      <c r="M246" s="22">
        <v>4.6120027501667757E-7</v>
      </c>
      <c r="N246" s="22">
        <v>2.1605423135617055E-7</v>
      </c>
      <c r="O246" s="22">
        <v>9.8758652985085672E-8</v>
      </c>
      <c r="P246" s="22">
        <v>4.5220018897548903E-8</v>
      </c>
      <c r="Q246" s="22">
        <v>1.978411814340446E-8</v>
      </c>
      <c r="R246" s="22">
        <v>9.1687043307402527E-9</v>
      </c>
      <c r="S246" s="22">
        <v>3.6565884858149403E-9</v>
      </c>
      <c r="T246" s="22">
        <v>2.0098013028494799E-9</v>
      </c>
      <c r="U246" s="22">
        <v>6.3662849694492095E-10</v>
      </c>
      <c r="V246" s="22">
        <v>4.4348955202133804E-10</v>
      </c>
      <c r="W246" s="22">
        <v>1.7485510248908239E-5</v>
      </c>
      <c r="X246" s="22">
        <v>3.9798561947265644E-5</v>
      </c>
      <c r="Y246" s="22">
        <v>9.2529552522921914E-5</v>
      </c>
      <c r="Z246" s="22">
        <v>3.0637620264409608E-4</v>
      </c>
      <c r="AA246" s="22">
        <v>9.5715983129591382E-5</v>
      </c>
      <c r="AB246" s="22">
        <v>4.3749038551565603E-5</v>
      </c>
      <c r="AC246" s="22">
        <v>2.3943577817057315E-5</v>
      </c>
      <c r="AD246" s="22">
        <v>1.1505950389936541E-5</v>
      </c>
      <c r="AE246" s="22">
        <v>6.1533076270092046E-6</v>
      </c>
      <c r="AF246" s="22">
        <v>2.7435963342736305E-6</v>
      </c>
      <c r="AG246" s="22">
        <v>1.4955264810462086E-6</v>
      </c>
      <c r="AH246" s="22">
        <v>5.7138480176766688E-7</v>
      </c>
      <c r="AI246" s="22">
        <v>3.6785824510100619E-7</v>
      </c>
      <c r="AJ246" s="22">
        <v>8.3192002458488971E-8</v>
      </c>
      <c r="AK246" s="22">
        <v>1.1281559679837511E-7</v>
      </c>
      <c r="AL246" s="22">
        <v>-2.0933766027097678E-8</v>
      </c>
      <c r="AM246" s="22">
        <v>6.344545261900307E-8</v>
      </c>
      <c r="AN246" s="22">
        <v>-5.1105603560258677E-8</v>
      </c>
      <c r="AO246" s="22">
        <v>7.1174874218589167E-8</v>
      </c>
      <c r="AP246" s="22">
        <v>-9.0372279859278651E-8</v>
      </c>
      <c r="AQ246" s="22">
        <v>4.7122460960921236E-8</v>
      </c>
      <c r="AR246" s="22">
        <v>-7.5995625713710019E-2</v>
      </c>
      <c r="AS246" s="22">
        <v>-0.1860961321741362</v>
      </c>
      <c r="AT246" s="22">
        <v>-0.26414751189914232</v>
      </c>
      <c r="AU246" s="22">
        <v>-0.30601384916590402</v>
      </c>
      <c r="AV246" s="22">
        <v>-0.25190575445100755</v>
      </c>
      <c r="AW246" s="22">
        <v>-0.15279786808973941</v>
      </c>
      <c r="AX246" s="22">
        <v>-7.6462232548026393E-2</v>
      </c>
      <c r="AY246" s="22">
        <v>-3.4586481749838971E-2</v>
      </c>
      <c r="AZ246" s="22">
        <v>-1.4983586531178586E-2</v>
      </c>
      <c r="BA246" s="22">
        <v>-6.3328442838232243E-3</v>
      </c>
      <c r="BB246" s="22">
        <v>-2.6784776504807108E-3</v>
      </c>
      <c r="BC246" s="22">
        <v>-1.1082803892820839E-3</v>
      </c>
      <c r="BD246" s="22">
        <v>-4.7543673836859926E-4</v>
      </c>
      <c r="BE246" s="22">
        <v>-1.8821557382779646E-4</v>
      </c>
      <c r="BF246" s="22">
        <v>-8.8156456443798584E-5</v>
      </c>
      <c r="BG246" s="22">
        <v>-2.8109295415972637E-5</v>
      </c>
      <c r="BH246" s="22">
        <v>-1.9914110421812854E-5</v>
      </c>
      <c r="BI246" s="22">
        <v>-6.0737173679155363E-7</v>
      </c>
      <c r="BJ246" s="22">
        <v>-7.7658516543345024E-6</v>
      </c>
      <c r="BK246" s="22">
        <v>3.8762530489706671E-6</v>
      </c>
      <c r="BL246" s="22">
        <v>-2.9662994447107271E-6</v>
      </c>
      <c r="BM246" s="22">
        <v>-0.27999434551404195</v>
      </c>
      <c r="BN246" s="22">
        <v>0.15249200543664596</v>
      </c>
      <c r="BO246" s="22">
        <v>-3.1380944719567592</v>
      </c>
      <c r="BP246" s="22">
        <v>7.9148116624656</v>
      </c>
      <c r="BQ246" s="22">
        <v>-3.0943549008401918</v>
      </c>
      <c r="BR246" s="22">
        <v>0.11666290719492949</v>
      </c>
      <c r="BS246" s="22">
        <v>-0.30348191910598366</v>
      </c>
      <c r="BT246" s="22">
        <v>8.2072840066903602E-2</v>
      </c>
      <c r="BU246" s="22">
        <v>-9.8865406776916132E-2</v>
      </c>
      <c r="BV246" s="22">
        <v>5.548444408760686E-2</v>
      </c>
      <c r="BW246" s="22">
        <v>-5.1628915703762622E-2</v>
      </c>
      <c r="BX246" s="22">
        <v>3.9226232981057235E-2</v>
      </c>
      <c r="BY246" s="22">
        <v>-3.4875492954783274E-2</v>
      </c>
      <c r="BZ246" s="22">
        <v>2.9968548628604392E-2</v>
      </c>
      <c r="CA246" s="22">
        <v>-2.7152301907168271E-2</v>
      </c>
      <c r="CB246" s="22">
        <v>2.4762337191797129E-2</v>
      </c>
      <c r="CC246" s="22">
        <v>-2.3147572836904749E-2</v>
      </c>
      <c r="CD246" s="22">
        <v>2.1941347001780128E-2</v>
      </c>
      <c r="CE246" s="22">
        <v>-2.1154891956392322E-2</v>
      </c>
      <c r="CF246" s="22">
        <v>2.0693525834636496E-2</v>
      </c>
      <c r="CG246" s="22">
        <v>-1.0273101127419693E-2</v>
      </c>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row>
    <row r="247" spans="1:255">
      <c r="A247" s="185">
        <v>4</v>
      </c>
      <c r="B247" s="22">
        <v>5.2333832588645256E-6</v>
      </c>
      <c r="C247" s="22">
        <v>1.2578241370756943E-5</v>
      </c>
      <c r="D247" s="22">
        <v>1.9457511902059011E-5</v>
      </c>
      <c r="E247" s="22">
        <v>2.8736774234459768E-5</v>
      </c>
      <c r="F247" s="22">
        <v>3.4562037045229255E-5</v>
      </c>
      <c r="G247" s="22">
        <v>3.1812297121804746E-5</v>
      </c>
      <c r="H247" s="22">
        <v>2.3060541486045553E-5</v>
      </c>
      <c r="I247" s="22">
        <v>1.4161040572489257E-5</v>
      </c>
      <c r="J247" s="22">
        <v>7.8442300102735277E-6</v>
      </c>
      <c r="K247" s="22">
        <v>4.0804555411342053E-6</v>
      </c>
      <c r="L247" s="22">
        <v>2.0346376488664204E-6</v>
      </c>
      <c r="M247" s="22">
        <v>9.8598092160665294E-7</v>
      </c>
      <c r="N247" s="22">
        <v>4.6584338907666279E-7</v>
      </c>
      <c r="O247" s="22">
        <v>2.1684852614875184E-7</v>
      </c>
      <c r="P247" s="22">
        <v>9.851657998279678E-8</v>
      </c>
      <c r="Q247" s="22">
        <v>4.484734765109399E-8</v>
      </c>
      <c r="R247" s="22">
        <v>1.9532971353542299E-8</v>
      </c>
      <c r="S247" s="22">
        <v>9.0643691332123665E-9</v>
      </c>
      <c r="T247" s="22">
        <v>3.6964910600523867E-9</v>
      </c>
      <c r="U247" s="22">
        <v>2.2491421438813361E-9</v>
      </c>
      <c r="V247" s="22">
        <v>6.0487198183571978E-10</v>
      </c>
      <c r="W247" s="22">
        <v>7.5432736421526609E-6</v>
      </c>
      <c r="X247" s="22">
        <v>2.2491775608131193E-5</v>
      </c>
      <c r="Y247" s="22">
        <v>3.8360147467223957E-5</v>
      </c>
      <c r="Z247" s="22">
        <v>9.4874206459700315E-5</v>
      </c>
      <c r="AA247" s="22">
        <v>3.2038239596223427E-4</v>
      </c>
      <c r="AB247" s="22">
        <v>9.9085869918480029E-5</v>
      </c>
      <c r="AC247" s="22">
        <v>4.4832176154032828E-5</v>
      </c>
      <c r="AD247" s="22">
        <v>2.4494675042201929E-5</v>
      </c>
      <c r="AE247" s="22">
        <v>1.16768489029391E-5</v>
      </c>
      <c r="AF247" s="22">
        <v>6.261517984383147E-6</v>
      </c>
      <c r="AG247" s="22">
        <v>2.7477549839783485E-6</v>
      </c>
      <c r="AH247" s="22">
        <v>1.5270405566187151E-6</v>
      </c>
      <c r="AI247" s="22">
        <v>5.5045552947375506E-7</v>
      </c>
      <c r="AJ247" s="22">
        <v>3.8940525789786804E-7</v>
      </c>
      <c r="AK247" s="22">
        <v>5.9743155013302587E-8</v>
      </c>
      <c r="AL247" s="22">
        <v>1.3497957646506289E-7</v>
      </c>
      <c r="AM247" s="22">
        <v>-4.5908145541090404E-8</v>
      </c>
      <c r="AN247" s="22">
        <v>8.9095118803209378E-8</v>
      </c>
      <c r="AO247" s="22">
        <v>-8.3015852806603733E-8</v>
      </c>
      <c r="AP247" s="22">
        <v>1.1214690393460038E-7</v>
      </c>
      <c r="AQ247" s="22">
        <v>-5.4857121905117519E-8</v>
      </c>
      <c r="AR247" s="22">
        <v>-3.4405092612637057E-2</v>
      </c>
      <c r="AS247" s="22">
        <v>-9.0911530107401148E-2</v>
      </c>
      <c r="AT247" s="22">
        <v>-0.15802753656861288</v>
      </c>
      <c r="AU247" s="22">
        <v>-0.25195277455499027</v>
      </c>
      <c r="AV247" s="22">
        <v>-0.300868194990286</v>
      </c>
      <c r="AW247" s="22">
        <v>-0.24975766572865785</v>
      </c>
      <c r="AX247" s="22">
        <v>-0.15190832027652856</v>
      </c>
      <c r="AY247" s="22">
        <v>-7.6090202713131216E-2</v>
      </c>
      <c r="AZ247" s="22">
        <v>-3.4432889058712855E-2</v>
      </c>
      <c r="BA247" s="22">
        <v>-1.4918335630808964E-2</v>
      </c>
      <c r="BB247" s="22">
        <v>-6.3064809296422119E-3</v>
      </c>
      <c r="BC247" s="22">
        <v>-2.6667855808143537E-3</v>
      </c>
      <c r="BD247" s="22">
        <v>-1.103920829839054E-3</v>
      </c>
      <c r="BE247" s="22">
        <v>-4.732250447941453E-4</v>
      </c>
      <c r="BF247" s="22">
        <v>-1.8757964709220317E-4</v>
      </c>
      <c r="BG247" s="22">
        <v>-8.7711017519974405E-5</v>
      </c>
      <c r="BH247" s="22">
        <v>-2.8047915871123239E-5</v>
      </c>
      <c r="BI247" s="22">
        <v>-1.9917794581424257E-5</v>
      </c>
      <c r="BJ247" s="22">
        <v>-6.7412656991717909E-7</v>
      </c>
      <c r="BK247" s="22">
        <v>-8.2286677847736144E-6</v>
      </c>
      <c r="BL247" s="22">
        <v>1.6037586324381751E-6</v>
      </c>
      <c r="BM247" s="22">
        <v>6.2848965832408926E-2</v>
      </c>
      <c r="BN247" s="22">
        <v>-0.36204667803250101</v>
      </c>
      <c r="BO247" s="22">
        <v>0.13035953988840535</v>
      </c>
      <c r="BP247" s="22">
        <v>-3.0949117558207697</v>
      </c>
      <c r="BQ247" s="22">
        <v>7.9025844962484939</v>
      </c>
      <c r="BR247" s="22">
        <v>-3.0801430144660209</v>
      </c>
      <c r="BS247" s="22">
        <v>0.10891766561847449</v>
      </c>
      <c r="BT247" s="22">
        <v>-0.29691994843684927</v>
      </c>
      <c r="BU247" s="22">
        <v>7.766176619410961E-2</v>
      </c>
      <c r="BV247" s="22">
        <v>-9.5377669975521204E-2</v>
      </c>
      <c r="BW247" s="22">
        <v>5.2916524814395627E-2</v>
      </c>
      <c r="BX247" s="22">
        <v>-4.9645129984556884E-2</v>
      </c>
      <c r="BY247" s="22">
        <v>3.7741679580146868E-2</v>
      </c>
      <c r="BZ247" s="22">
        <v>-3.3772857816351511E-2</v>
      </c>
      <c r="CA247" s="22">
        <v>2.9192856801047069E-2</v>
      </c>
      <c r="CB247" s="22">
        <v>-2.6657054394380503E-2</v>
      </c>
      <c r="CC247" s="22">
        <v>2.4523187071440026E-2</v>
      </c>
      <c r="CD247" s="22">
        <v>-2.3151706371857456E-2</v>
      </c>
      <c r="CE247" s="22">
        <v>2.2188832003411877E-2</v>
      </c>
      <c r="CF247" s="22">
        <v>-2.1658756239004186E-2</v>
      </c>
      <c r="CG247" s="22">
        <v>1.0739138936071754E-2</v>
      </c>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5"/>
      <c r="IB247" s="5"/>
      <c r="IC247" s="5"/>
      <c r="ID247" s="5"/>
      <c r="IE247" s="5"/>
      <c r="IF247" s="5"/>
      <c r="IG247" s="5"/>
      <c r="IH247" s="5"/>
      <c r="II247" s="5"/>
      <c r="IJ247" s="5"/>
      <c r="IK247" s="5"/>
      <c r="IL247" s="5"/>
      <c r="IM247" s="5"/>
      <c r="IN247" s="5"/>
      <c r="IO247" s="5"/>
      <c r="IP247" s="5"/>
      <c r="IQ247" s="5"/>
      <c r="IR247" s="5"/>
      <c r="IS247" s="5"/>
      <c r="IT247" s="5"/>
      <c r="IU247" s="5"/>
    </row>
    <row r="248" spans="1:255">
      <c r="A248" s="185">
        <v>5</v>
      </c>
      <c r="B248" s="22">
        <v>2.6301123971274488E-6</v>
      </c>
      <c r="C248" s="22">
        <v>6.5669352603046E-6</v>
      </c>
      <c r="D248" s="22">
        <v>1.126336807966916E-5</v>
      </c>
      <c r="E248" s="22">
        <v>1.967684235328912E-5</v>
      </c>
      <c r="F248" s="22">
        <v>3.0102908040567347E-5</v>
      </c>
      <c r="G248" s="22">
        <v>3.6456683280656039E-5</v>
      </c>
      <c r="H248" s="22">
        <v>3.3492745115620331E-5</v>
      </c>
      <c r="I248" s="22">
        <v>2.4163214666930254E-5</v>
      </c>
      <c r="J248" s="22">
        <v>1.4752012931759003E-5</v>
      </c>
      <c r="K248" s="22">
        <v>8.1208653405077934E-6</v>
      </c>
      <c r="L248" s="22">
        <v>4.1973517510478402E-6</v>
      </c>
      <c r="M248" s="22">
        <v>2.0794343371249652E-6</v>
      </c>
      <c r="N248" s="22">
        <v>1.0011492042507999E-6</v>
      </c>
      <c r="O248" s="22">
        <v>4.6997287590234803E-7</v>
      </c>
      <c r="P248" s="22">
        <v>2.1738712591773568E-7</v>
      </c>
      <c r="Q248" s="22">
        <v>9.818107660994269E-8</v>
      </c>
      <c r="R248" s="22">
        <v>4.4499005244533011E-8</v>
      </c>
      <c r="S248" s="22">
        <v>1.9391217822189522E-8</v>
      </c>
      <c r="T248" s="22">
        <v>9.2092349486908986E-9</v>
      </c>
      <c r="U248" s="22">
        <v>4.2365537974929407E-9</v>
      </c>
      <c r="V248" s="22">
        <v>1.7972467369996064E-9</v>
      </c>
      <c r="W248" s="22">
        <v>4.4182525218084249E-6</v>
      </c>
      <c r="X248" s="22">
        <v>9.3563024257548439E-6</v>
      </c>
      <c r="Y248" s="22">
        <v>2.1516593160641307E-5</v>
      </c>
      <c r="Z248" s="22">
        <v>3.9595887074399311E-5</v>
      </c>
      <c r="AA248" s="22">
        <v>9.8537352134999418E-5</v>
      </c>
      <c r="AB248" s="22">
        <v>3.3383774940999394E-4</v>
      </c>
      <c r="AC248" s="22">
        <v>1.0259862464494583E-4</v>
      </c>
      <c r="AD248" s="22">
        <v>4.6086036205379005E-5</v>
      </c>
      <c r="AE248" s="22">
        <v>2.5109740850036344E-5</v>
      </c>
      <c r="AF248" s="22">
        <v>1.1886042676585948E-5</v>
      </c>
      <c r="AG248" s="22">
        <v>6.382523529860469E-6</v>
      </c>
      <c r="AH248" s="22">
        <v>2.759172312983557E-6</v>
      </c>
      <c r="AI248" s="22">
        <v>1.5603167266403874E-6</v>
      </c>
      <c r="AJ248" s="22">
        <v>5.3101626832459267E-7</v>
      </c>
      <c r="AK248" s="22">
        <v>4.1127682814769268E-7</v>
      </c>
      <c r="AL248" s="22">
        <v>3.6429076635782883E-8</v>
      </c>
      <c r="AM248" s="22">
        <v>1.5843349144711291E-7</v>
      </c>
      <c r="AN248" s="22">
        <v>-7.2151930386790443E-8</v>
      </c>
      <c r="AO248" s="22">
        <v>1.2085453608310845E-7</v>
      </c>
      <c r="AP248" s="22">
        <v>-1.2412027609930633E-7</v>
      </c>
      <c r="AQ248" s="22">
        <v>6.7447917099738156E-8</v>
      </c>
      <c r="AR248" s="22">
        <v>-1.4904720290280624E-2</v>
      </c>
      <c r="AS248" s="22">
        <v>-4.071575831318193E-2</v>
      </c>
      <c r="AT248" s="22">
        <v>-7.8682792762129389E-2</v>
      </c>
      <c r="AU248" s="22">
        <v>-0.15285189821572914</v>
      </c>
      <c r="AV248" s="22">
        <v>-0.24979885140504651</v>
      </c>
      <c r="AW248" s="22">
        <v>-0.29999767121017096</v>
      </c>
      <c r="AX248" s="22">
        <v>-0.24941017631907747</v>
      </c>
      <c r="AY248" s="22">
        <v>-0.15177165932608211</v>
      </c>
      <c r="AZ248" s="22">
        <v>-7.6033799414341754E-2</v>
      </c>
      <c r="BA248" s="22">
        <v>-3.4410594726076625E-2</v>
      </c>
      <c r="BB248" s="22">
        <v>-1.4908417523712823E-2</v>
      </c>
      <c r="BC248" s="22">
        <v>-6.30287826401724E-3</v>
      </c>
      <c r="BD248" s="22">
        <v>-2.6648952945895212E-3</v>
      </c>
      <c r="BE248" s="22">
        <v>-1.1034211245171341E-3</v>
      </c>
      <c r="BF248" s="22">
        <v>-4.7283759541553425E-4</v>
      </c>
      <c r="BG248" s="22">
        <v>-1.8754294743739551E-4</v>
      </c>
      <c r="BH248" s="22">
        <v>-8.772523464545391E-5</v>
      </c>
      <c r="BI248" s="22">
        <v>-2.8119188838782237E-5</v>
      </c>
      <c r="BJ248" s="22">
        <v>-2.0382531625497892E-5</v>
      </c>
      <c r="BK248" s="22">
        <v>-1.3438047754586531E-6</v>
      </c>
      <c r="BL248" s="22">
        <v>-5.2626755420589425E-6</v>
      </c>
      <c r="BM248" s="22">
        <v>-8.2015568041195211E-2</v>
      </c>
      <c r="BN248" s="22">
        <v>0.10355014237657281</v>
      </c>
      <c r="BO248" s="22">
        <v>-0.31835371745102586</v>
      </c>
      <c r="BP248" s="22">
        <v>0.11669814185816756</v>
      </c>
      <c r="BQ248" s="22">
        <v>-3.0806303589973303</v>
      </c>
      <c r="BR248" s="22">
        <v>7.8960941236975346</v>
      </c>
      <c r="BS248" s="22">
        <v>-3.0740092984180487</v>
      </c>
      <c r="BT248" s="22">
        <v>0.10450943645971961</v>
      </c>
      <c r="BU248" s="22">
        <v>-0.29346031405237138</v>
      </c>
      <c r="BV248" s="22">
        <v>7.5095947239751146E-2</v>
      </c>
      <c r="BW248" s="22">
        <v>-9.3399277106594222E-2</v>
      </c>
      <c r="BX248" s="22">
        <v>5.1433082336816933E-2</v>
      </c>
      <c r="BY248" s="22">
        <v>-4.854388742058572E-2</v>
      </c>
      <c r="BZ248" s="22">
        <v>3.6966448110890789E-2</v>
      </c>
      <c r="CA248" s="22">
        <v>-3.3277990258446542E-2</v>
      </c>
      <c r="CB248" s="22">
        <v>2.8953834105866983E-2</v>
      </c>
      <c r="CC248" s="22">
        <v>-2.6661243795526177E-2</v>
      </c>
      <c r="CD248" s="22">
        <v>2.4770649395122909E-2</v>
      </c>
      <c r="CE248" s="22">
        <v>-2.3655516631824986E-2</v>
      </c>
      <c r="CF248" s="22">
        <v>2.2973474167144667E-2</v>
      </c>
      <c r="CG248" s="22">
        <v>-1.1385605888494847E-2</v>
      </c>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5"/>
      <c r="IB248" s="5"/>
      <c r="IC248" s="5"/>
      <c r="ID248" s="5"/>
      <c r="IE248" s="5"/>
      <c r="IF248" s="5"/>
      <c r="IG248" s="5"/>
      <c r="IH248" s="5"/>
      <c r="II248" s="5"/>
      <c r="IJ248" s="5"/>
      <c r="IK248" s="5"/>
      <c r="IL248" s="5"/>
      <c r="IM248" s="5"/>
      <c r="IN248" s="5"/>
      <c r="IO248" s="5"/>
      <c r="IP248" s="5"/>
      <c r="IQ248" s="5"/>
      <c r="IR248" s="5"/>
      <c r="IS248" s="5"/>
      <c r="IT248" s="5"/>
      <c r="IU248" s="5"/>
    </row>
    <row r="249" spans="1:255">
      <c r="A249" s="185">
        <v>6</v>
      </c>
      <c r="B249" s="22">
        <v>1.2746758364792763E-6</v>
      </c>
      <c r="C249" s="22">
        <v>3.2623049174644058E-6</v>
      </c>
      <c r="D249" s="22">
        <v>5.9469248386479466E-6</v>
      </c>
      <c r="E249" s="22">
        <v>1.150094169247613E-5</v>
      </c>
      <c r="F249" s="22">
        <v>2.0728398597678561E-5</v>
      </c>
      <c r="G249" s="22">
        <v>3.1855479425403232E-5</v>
      </c>
      <c r="H249" s="22">
        <v>3.8461151523145549E-5</v>
      </c>
      <c r="I249" s="22">
        <v>3.5147212306612714E-5</v>
      </c>
      <c r="J249" s="22">
        <v>2.5203719788254952E-5</v>
      </c>
      <c r="K249" s="22">
        <v>1.5289829431235874E-5</v>
      </c>
      <c r="L249" s="22">
        <v>8.3626015409004319E-6</v>
      </c>
      <c r="M249" s="22">
        <v>4.2941494243338994E-6</v>
      </c>
      <c r="N249" s="22">
        <v>2.1135384035943556E-6</v>
      </c>
      <c r="O249" s="22">
        <v>1.0109752475022597E-6</v>
      </c>
      <c r="P249" s="22">
        <v>4.7158190169622715E-7</v>
      </c>
      <c r="Q249" s="22">
        <v>2.1684905939191075E-7</v>
      </c>
      <c r="R249" s="22">
        <v>9.7494770112256774E-8</v>
      </c>
      <c r="S249" s="22">
        <v>4.4237792570185266E-8</v>
      </c>
      <c r="T249" s="22">
        <v>1.9721933526139721E-8</v>
      </c>
      <c r="U249" s="22">
        <v>1.0474301278642784E-8</v>
      </c>
      <c r="V249" s="22">
        <v>3.6155540400288481E-9</v>
      </c>
      <c r="W249" s="22">
        <v>1.5743275518904464E-6</v>
      </c>
      <c r="X249" s="22">
        <v>5.7129349319671996E-6</v>
      </c>
      <c r="Y249" s="22">
        <v>9.1128993358546802E-6</v>
      </c>
      <c r="Z249" s="22">
        <v>2.2077585586038572E-5</v>
      </c>
      <c r="AA249" s="22">
        <v>4.1286657566507793E-5</v>
      </c>
      <c r="AB249" s="22">
        <v>1.0225815037760022E-4</v>
      </c>
      <c r="AC249" s="22">
        <v>3.4544252918735334E-4</v>
      </c>
      <c r="AD249" s="22">
        <v>1.0579885154568587E-4</v>
      </c>
      <c r="AE249" s="22">
        <v>4.7203922831100011E-5</v>
      </c>
      <c r="AF249" s="22">
        <v>2.5672498676445882E-5</v>
      </c>
      <c r="AG249" s="22">
        <v>1.2060395437917576E-5</v>
      </c>
      <c r="AH249" s="22">
        <v>6.488274126936941E-6</v>
      </c>
      <c r="AI249" s="22">
        <v>2.7608746710126147E-6</v>
      </c>
      <c r="AJ249" s="22">
        <v>1.5890310192410689E-6</v>
      </c>
      <c r="AK249" s="22">
        <v>5.0841520205290563E-7</v>
      </c>
      <c r="AL249" s="22">
        <v>4.3216482681357606E-7</v>
      </c>
      <c r="AM249" s="22">
        <v>1.0584984778475419E-8</v>
      </c>
      <c r="AN249" s="22">
        <v>1.8348401465932349E-7</v>
      </c>
      <c r="AO249" s="22">
        <v>-1.0514995841368548E-7</v>
      </c>
      <c r="AP249" s="22">
        <v>1.6372953412741554E-7</v>
      </c>
      <c r="AQ249" s="22">
        <v>-7.1696933940884256E-8</v>
      </c>
      <c r="AR249" s="22">
        <v>-6.3061274411552468E-3</v>
      </c>
      <c r="AS249" s="22">
        <v>-1.7569359881350787E-2</v>
      </c>
      <c r="AT249" s="22">
        <v>-3.5520718860933602E-2</v>
      </c>
      <c r="AU249" s="22">
        <v>-7.6500377341723047E-2</v>
      </c>
      <c r="AV249" s="22">
        <v>-0.15195492739882008</v>
      </c>
      <c r="AW249" s="22">
        <v>-0.24944507814760125</v>
      </c>
      <c r="AX249" s="22">
        <v>-0.29987608727257498</v>
      </c>
      <c r="AY249" s="22">
        <v>-0.24937393764241994</v>
      </c>
      <c r="AZ249" s="22">
        <v>-0.15176339724244017</v>
      </c>
      <c r="BA249" s="22">
        <v>-7.603124190846812E-2</v>
      </c>
      <c r="BB249" s="22">
        <v>-3.4410387435028861E-2</v>
      </c>
      <c r="BC249" s="22">
        <v>-1.4908012363811922E-2</v>
      </c>
      <c r="BD249" s="22">
        <v>-6.3030147571318251E-3</v>
      </c>
      <c r="BE249" s="22">
        <v>-2.6647791849172806E-3</v>
      </c>
      <c r="BF249" s="22">
        <v>-1.1035000205153295E-3</v>
      </c>
      <c r="BG249" s="22">
        <v>-4.729012177332589E-4</v>
      </c>
      <c r="BH249" s="22">
        <v>-1.8763536100892351E-4</v>
      </c>
      <c r="BI249" s="22">
        <v>-8.8198994660439989E-5</v>
      </c>
      <c r="BJ249" s="22">
        <v>-2.8792811064585842E-5</v>
      </c>
      <c r="BK249" s="22">
        <v>-2.2681020017445175E-5</v>
      </c>
      <c r="BL249" s="22">
        <v>-2.9482264905881637E-6</v>
      </c>
      <c r="BM249" s="22">
        <v>4.0696432635275427E-2</v>
      </c>
      <c r="BN249" s="22">
        <v>-0.12029914423354562</v>
      </c>
      <c r="BO249" s="22">
        <v>8.9878652430201933E-2</v>
      </c>
      <c r="BP249" s="22">
        <v>-0.30362678110431934</v>
      </c>
      <c r="BQ249" s="22">
        <v>0.10894584720218432</v>
      </c>
      <c r="BR249" s="22">
        <v>-3.0744195871137672</v>
      </c>
      <c r="BS249" s="22">
        <v>7.8927448167633329</v>
      </c>
      <c r="BT249" s="22">
        <v>-3.0709096309836457</v>
      </c>
      <c r="BU249" s="22">
        <v>0.1019458413973264</v>
      </c>
      <c r="BV249" s="22">
        <v>-0.29150527705208756</v>
      </c>
      <c r="BW249" s="22">
        <v>7.361411919238188E-2</v>
      </c>
      <c r="BX249" s="22">
        <v>-9.2302424212867176E-2</v>
      </c>
      <c r="BY249" s="22">
        <v>5.0658661785321232E-2</v>
      </c>
      <c r="BZ249" s="22">
        <v>-4.8050082632408543E-2</v>
      </c>
      <c r="CA249" s="22">
        <v>3.6727709653927715E-2</v>
      </c>
      <c r="CB249" s="22">
        <v>-3.3282407212003873E-2</v>
      </c>
      <c r="CC249" s="22">
        <v>2.9201314841865136E-2</v>
      </c>
      <c r="CD249" s="22">
        <v>-2.7165024029076237E-2</v>
      </c>
      <c r="CE249" s="22">
        <v>2.5555200441994476E-2</v>
      </c>
      <c r="CF249" s="22">
        <v>-2.4767831610341223E-2</v>
      </c>
      <c r="CG249" s="22">
        <v>1.2234266886898097E-2</v>
      </c>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5"/>
      <c r="IB249" s="5"/>
      <c r="IC249" s="5"/>
      <c r="ID249" s="5"/>
      <c r="IE249" s="5"/>
      <c r="IF249" s="5"/>
      <c r="IG249" s="5"/>
      <c r="IH249" s="5"/>
      <c r="II249" s="5"/>
      <c r="IJ249" s="5"/>
      <c r="IK249" s="5"/>
      <c r="IL249" s="5"/>
      <c r="IM249" s="5"/>
      <c r="IN249" s="5"/>
      <c r="IO249" s="5"/>
      <c r="IP249" s="5"/>
      <c r="IQ249" s="5"/>
      <c r="IR249" s="5"/>
      <c r="IS249" s="5"/>
      <c r="IT249" s="5"/>
      <c r="IU249" s="5"/>
    </row>
    <row r="250" spans="1:255">
      <c r="A250" s="189" t="s">
        <v>251</v>
      </c>
      <c r="B250" s="22">
        <v>6.0400927744029391E-7</v>
      </c>
      <c r="C250" s="22">
        <v>1.5689102259275875E-6</v>
      </c>
      <c r="D250" s="22">
        <v>2.9742875923806527E-6</v>
      </c>
      <c r="E250" s="22">
        <v>6.1037330407395624E-6</v>
      </c>
      <c r="F250" s="22">
        <v>1.2146520553157671E-5</v>
      </c>
      <c r="G250" s="22">
        <v>2.1961293706577751E-5</v>
      </c>
      <c r="H250" s="22">
        <v>3.3624854838540213E-5</v>
      </c>
      <c r="I250" s="22">
        <v>4.0370909949439672E-5</v>
      </c>
      <c r="J250" s="22">
        <v>3.6666224694421758E-5</v>
      </c>
      <c r="K250" s="22">
        <v>2.61265529325411E-5</v>
      </c>
      <c r="L250" s="22">
        <v>1.5747578044571204E-5</v>
      </c>
      <c r="M250" s="22">
        <v>8.5570353529598051E-6</v>
      </c>
      <c r="N250" s="22">
        <v>4.3653793335351055E-6</v>
      </c>
      <c r="O250" s="22">
        <v>2.1346921455937411E-6</v>
      </c>
      <c r="P250" s="22">
        <v>1.0146323420745414E-6</v>
      </c>
      <c r="Q250" s="22">
        <v>4.7049378398437832E-7</v>
      </c>
      <c r="R250" s="22">
        <v>2.154024785672496E-7</v>
      </c>
      <c r="S250" s="22">
        <v>9.693013130836038E-8</v>
      </c>
      <c r="T250" s="22">
        <v>4.503405934531157E-8</v>
      </c>
      <c r="U250" s="22">
        <v>2.2541957170658293E-8</v>
      </c>
      <c r="V250" s="22">
        <v>8.637227301490799E-9</v>
      </c>
      <c r="W250" s="22">
        <v>1.1594355603308855E-6</v>
      </c>
      <c r="X250" s="22">
        <v>1.8290466080534013E-6</v>
      </c>
      <c r="Y250" s="22">
        <v>5.4769892019621078E-6</v>
      </c>
      <c r="Z250" s="22">
        <v>9.4978337787837582E-6</v>
      </c>
      <c r="AA250" s="22">
        <v>2.2912209358146261E-5</v>
      </c>
      <c r="AB250" s="22">
        <v>4.3023561197169788E-5</v>
      </c>
      <c r="AC250" s="22">
        <v>1.0558696621070301E-4</v>
      </c>
      <c r="AD250" s="22">
        <v>3.5584039935739574E-4</v>
      </c>
      <c r="AE250" s="22">
        <v>1.0862263602986696E-4</v>
      </c>
      <c r="AF250" s="22">
        <v>4.8178940094238375E-5</v>
      </c>
      <c r="AG250" s="22">
        <v>2.6144197490998086E-5</v>
      </c>
      <c r="AH250" s="22">
        <v>1.2193848332471873E-5</v>
      </c>
      <c r="AI250" s="22">
        <v>6.5710152186431057E-6</v>
      </c>
      <c r="AJ250" s="22">
        <v>2.7502936925670497E-6</v>
      </c>
      <c r="AK250" s="22">
        <v>1.6133569566519439E-6</v>
      </c>
      <c r="AL250" s="22">
        <v>4.8092932654018435E-7</v>
      </c>
      <c r="AM250" s="22">
        <v>4.5485251519321774E-7</v>
      </c>
      <c r="AN250" s="22">
        <v>-1.9392306571076311E-8</v>
      </c>
      <c r="AO250" s="22">
        <v>2.1770342901234166E-7</v>
      </c>
      <c r="AP250" s="22">
        <v>-1.4975242202618091E-7</v>
      </c>
      <c r="AQ250" s="22">
        <v>9.896002658161685E-8</v>
      </c>
      <c r="AR250" s="22">
        <v>-2.6629963382491634E-3</v>
      </c>
      <c r="AS250" s="22">
        <v>-7.4130264619644594E-3</v>
      </c>
      <c r="AT250" s="22">
        <v>-1.5378803726879945E-2</v>
      </c>
      <c r="AU250" s="22">
        <v>-3.4608370075677457E-2</v>
      </c>
      <c r="AV250" s="22">
        <v>-7.6123442845556138E-2</v>
      </c>
      <c r="AW250" s="22">
        <v>-0.1518121474629886</v>
      </c>
      <c r="AX250" s="22">
        <v>-0.24940510250495154</v>
      </c>
      <c r="AY250" s="22">
        <v>-0.29988235506505573</v>
      </c>
      <c r="AZ250" s="22">
        <v>-0.24938989854507279</v>
      </c>
      <c r="BA250" s="22">
        <v>-0.15177595862330015</v>
      </c>
      <c r="BB250" s="22">
        <v>-7.6037525054766408E-2</v>
      </c>
      <c r="BC250" s="22">
        <v>-3.441361342195632E-2</v>
      </c>
      <c r="BD250" s="22">
        <v>-1.4909251626441878E-2</v>
      </c>
      <c r="BE250" s="22">
        <v>-6.3036762615256972E-3</v>
      </c>
      <c r="BF250" s="22">
        <v>-2.6650923594975693E-3</v>
      </c>
      <c r="BG250" s="22">
        <v>-1.1036990290118397E-3</v>
      </c>
      <c r="BH250" s="22">
        <v>-4.7342074399998435E-4</v>
      </c>
      <c r="BI250" s="22">
        <v>-1.883285180382266E-4</v>
      </c>
      <c r="BJ250" s="22">
        <v>-9.0505993320469147E-5</v>
      </c>
      <c r="BK250" s="22">
        <v>-3.334941984533517E-5</v>
      </c>
      <c r="BL250" s="22">
        <v>-1.7419753398216796E-5</v>
      </c>
      <c r="BM250" s="22">
        <v>-3.8277322556229516E-2</v>
      </c>
      <c r="BN250" s="22">
        <v>6.7714538199241531E-2</v>
      </c>
      <c r="BO250" s="22">
        <v>-0.105543090948783</v>
      </c>
      <c r="BP250" s="22">
        <v>8.2119252598763903E-2</v>
      </c>
      <c r="BQ250" s="22">
        <v>-0.2970433671760993</v>
      </c>
      <c r="BR250" s="22">
        <v>0.10453272191921886</v>
      </c>
      <c r="BS250" s="22">
        <v>-3.0712748359494029</v>
      </c>
      <c r="BT250" s="22">
        <v>7.8911263078770881</v>
      </c>
      <c r="BU250" s="22">
        <v>-3.0692779513435244</v>
      </c>
      <c r="BV250" s="22">
        <v>0.10046673460053807</v>
      </c>
      <c r="BW250" s="22">
        <v>-0.29043011899605597</v>
      </c>
      <c r="BX250" s="22">
        <v>7.2841626718354882E-2</v>
      </c>
      <c r="BY250" s="22">
        <v>-9.1813003165424914E-2</v>
      </c>
      <c r="BZ250" s="22">
        <v>5.0420997302324667E-2</v>
      </c>
      <c r="CA250" s="22">
        <v>-4.8055769292986751E-2</v>
      </c>
      <c r="CB250" s="22">
        <v>3.6975721634179136E-2</v>
      </c>
      <c r="CC250" s="22">
        <v>-3.378664952886451E-2</v>
      </c>
      <c r="CD250" s="22">
        <v>2.9986129068168093E-2</v>
      </c>
      <c r="CE250" s="22">
        <v>-2.8277553505801689E-2</v>
      </c>
      <c r="CF250" s="22">
        <v>2.705038567494595E-2</v>
      </c>
      <c r="CG250" s="22">
        <v>-1.3382295027999877E-2</v>
      </c>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5"/>
      <c r="IB250" s="5"/>
      <c r="IC250" s="5"/>
      <c r="ID250" s="5"/>
      <c r="IE250" s="5"/>
      <c r="IF250" s="5"/>
      <c r="IG250" s="5"/>
      <c r="IH250" s="5"/>
      <c r="II250" s="5"/>
      <c r="IJ250" s="5"/>
      <c r="IK250" s="5"/>
      <c r="IL250" s="5"/>
      <c r="IM250" s="5"/>
      <c r="IN250" s="5"/>
      <c r="IO250" s="5"/>
      <c r="IP250" s="5"/>
      <c r="IQ250" s="5"/>
      <c r="IR250" s="5"/>
      <c r="IS250" s="5"/>
      <c r="IT250" s="5"/>
      <c r="IU250" s="5"/>
    </row>
    <row r="251" spans="1:255">
      <c r="A251" s="189" t="s">
        <v>269</v>
      </c>
      <c r="B251" s="22">
        <v>2.809595414237848E-7</v>
      </c>
      <c r="C251" s="22">
        <v>7.3959981732644507E-7</v>
      </c>
      <c r="D251" s="22">
        <v>1.4365605829427861E-6</v>
      </c>
      <c r="E251" s="22">
        <v>3.0618372211873581E-6</v>
      </c>
      <c r="F251" s="22">
        <v>6.4545655325062529E-6</v>
      </c>
      <c r="G251" s="22">
        <v>1.2874435685449665E-5</v>
      </c>
      <c r="H251" s="22">
        <v>2.3182040382131015E-5</v>
      </c>
      <c r="I251" s="22">
        <v>3.5288384380713915E-5</v>
      </c>
      <c r="J251" s="22">
        <v>4.2104875738710704E-5</v>
      </c>
      <c r="K251" s="22">
        <v>3.7999746683900514E-5</v>
      </c>
      <c r="L251" s="22">
        <v>2.6904263690690626E-5</v>
      </c>
      <c r="M251" s="22">
        <v>1.6112043813062086E-5</v>
      </c>
      <c r="N251" s="22">
        <v>8.6984776557431907E-6</v>
      </c>
      <c r="O251" s="22">
        <v>4.4089427181021517E-6</v>
      </c>
      <c r="P251" s="22">
        <v>2.1423803440316747E-6</v>
      </c>
      <c r="Q251" s="22">
        <v>1.0123236655998944E-6</v>
      </c>
      <c r="R251" s="22">
        <v>4.6735205683720435E-7</v>
      </c>
      <c r="S251" s="22">
        <v>2.1423334808902237E-7</v>
      </c>
      <c r="T251" s="22">
        <v>9.8714437155720936E-8</v>
      </c>
      <c r="U251" s="22">
        <v>5.1437625393094832E-8</v>
      </c>
      <c r="V251" s="22">
        <v>1.8839389247493454E-8</v>
      </c>
      <c r="W251" s="22">
        <v>2.0222585490534844E-7</v>
      </c>
      <c r="X251" s="22">
        <v>1.5646323358509682E-6</v>
      </c>
      <c r="Y251" s="22">
        <v>1.8214386518230407E-6</v>
      </c>
      <c r="Z251" s="22">
        <v>5.6076165421486428E-6</v>
      </c>
      <c r="AA251" s="22">
        <v>9.9537013790910392E-6</v>
      </c>
      <c r="AB251" s="22">
        <v>2.3772283800098028E-5</v>
      </c>
      <c r="AC251" s="22">
        <v>4.4539617274300645E-5</v>
      </c>
      <c r="AD251" s="22">
        <v>1.0851058882710103E-4</v>
      </c>
      <c r="AE251" s="22">
        <v>3.6464517416795364E-4</v>
      </c>
      <c r="AF251" s="22">
        <v>1.1105239720876907E-4</v>
      </c>
      <c r="AG251" s="22">
        <v>4.8951038615989685E-5</v>
      </c>
      <c r="AH251" s="22">
        <v>2.6527709634484583E-5</v>
      </c>
      <c r="AI251" s="22">
        <v>1.2270060555003467E-5</v>
      </c>
      <c r="AJ251" s="22">
        <v>6.6309365907275025E-6</v>
      </c>
      <c r="AK251" s="22">
        <v>2.7218798892869683E-6</v>
      </c>
      <c r="AL251" s="22">
        <v>1.6333236171886814E-6</v>
      </c>
      <c r="AM251" s="22">
        <v>4.4503772776080799E-7</v>
      </c>
      <c r="AN251" s="22">
        <v>4.8088682196686394E-7</v>
      </c>
      <c r="AO251" s="22">
        <v>-5.9552250168519206E-8</v>
      </c>
      <c r="AP251" s="22">
        <v>2.7006673221923874E-7</v>
      </c>
      <c r="AQ251" s="22">
        <v>-8.1270013516845654E-8</v>
      </c>
      <c r="AR251" s="22">
        <v>-1.1062739064741005E-3</v>
      </c>
      <c r="AS251" s="22">
        <v>-3.1338435474360239E-3</v>
      </c>
      <c r="AT251" s="22">
        <v>-6.4973978407665105E-3</v>
      </c>
      <c r="AU251" s="22">
        <v>-1.4994841619782378E-2</v>
      </c>
      <c r="AV251" s="22">
        <v>-3.4451874145810503E-2</v>
      </c>
      <c r="AW251" s="22">
        <v>-7.6062506609395675E-2</v>
      </c>
      <c r="AX251" s="22">
        <v>-0.15179872310767406</v>
      </c>
      <c r="AY251" s="22">
        <v>-0.24941635591365979</v>
      </c>
      <c r="AZ251" s="22">
        <v>-0.29990622149081941</v>
      </c>
      <c r="BA251" s="22">
        <v>-0.24941134701328271</v>
      </c>
      <c r="BB251" s="22">
        <v>-0.15178977407429231</v>
      </c>
      <c r="BC251" s="22">
        <v>-7.6044345754596718E-2</v>
      </c>
      <c r="BD251" s="22">
        <v>-3.4416866366713095E-2</v>
      </c>
      <c r="BE251" s="22">
        <v>-1.4910707608541914E-2</v>
      </c>
      <c r="BF251" s="22">
        <v>-6.30436933372898E-3</v>
      </c>
      <c r="BG251" s="22">
        <v>-2.6658246374881042E-3</v>
      </c>
      <c r="BH251" s="22">
        <v>-1.1044835411605542E-3</v>
      </c>
      <c r="BI251" s="22">
        <v>-4.7576707476866602E-4</v>
      </c>
      <c r="BJ251" s="22">
        <v>-1.9290214219855507E-4</v>
      </c>
      <c r="BK251" s="22">
        <v>-1.0267250749686492E-4</v>
      </c>
      <c r="BL251" s="22">
        <v>-3.040398820815324E-5</v>
      </c>
      <c r="BM251" s="22">
        <v>2.7015932573187885E-2</v>
      </c>
      <c r="BN251" s="22">
        <v>-6.1791024317636584E-2</v>
      </c>
      <c r="BO251" s="22">
        <v>5.9950091863281298E-2</v>
      </c>
      <c r="BP251" s="22">
        <v>-9.8934239341061811E-2</v>
      </c>
      <c r="BQ251" s="22">
        <v>7.7699713692607267E-2</v>
      </c>
      <c r="BR251" s="22">
        <v>-0.29356519196621772</v>
      </c>
      <c r="BS251" s="22">
        <v>0.1019655348388811</v>
      </c>
      <c r="BT251" s="22">
        <v>-3.0695866863618848</v>
      </c>
      <c r="BU251" s="22">
        <v>7.8904463786202728</v>
      </c>
      <c r="BV251" s="22">
        <v>-3.0684746979256499</v>
      </c>
      <c r="BW251" s="22">
        <v>9.9696151491733803E-2</v>
      </c>
      <c r="BX251" s="22">
        <v>-0.28995858088379606</v>
      </c>
      <c r="BY251" s="22">
        <v>7.2605326933964709E-2</v>
      </c>
      <c r="BZ251" s="22">
        <v>-9.1822175587081251E-2</v>
      </c>
      <c r="CA251" s="22">
        <v>5.0669737284806109E-2</v>
      </c>
      <c r="CB251" s="22">
        <v>-4.8560941049048512E-2</v>
      </c>
      <c r="CC251" s="22">
        <v>3.7760855723849497E-2</v>
      </c>
      <c r="CD251" s="22">
        <v>-3.4899467373390961E-2</v>
      </c>
      <c r="CE251" s="22">
        <v>3.14814465791836E-2</v>
      </c>
      <c r="CF251" s="22">
        <v>-3.0274393852509813E-2</v>
      </c>
      <c r="CG251" s="22">
        <v>1.4816151114654815E-2</v>
      </c>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row>
    <row r="252" spans="1:255">
      <c r="A252" s="189" t="s">
        <v>252</v>
      </c>
      <c r="B252" s="22">
        <v>1.2946034229396635E-7</v>
      </c>
      <c r="C252" s="22">
        <v>3.4247177601387049E-7</v>
      </c>
      <c r="D252" s="22">
        <v>6.7931379673040908E-7</v>
      </c>
      <c r="E252" s="22">
        <v>1.481844271555839E-6</v>
      </c>
      <c r="F252" s="22">
        <v>3.2403367613335285E-6</v>
      </c>
      <c r="G252" s="22">
        <v>6.8431626388607551E-6</v>
      </c>
      <c r="H252" s="22">
        <v>1.3590475513631152E-5</v>
      </c>
      <c r="I252" s="22">
        <v>2.432646527308993E-5</v>
      </c>
      <c r="J252" s="22">
        <v>3.6796310475858847E-5</v>
      </c>
      <c r="K252" s="22">
        <v>4.3625149802444073E-5</v>
      </c>
      <c r="L252" s="22">
        <v>3.9122490225014441E-5</v>
      </c>
      <c r="M252" s="22">
        <v>2.7523114053963286E-5</v>
      </c>
      <c r="N252" s="22">
        <v>1.6377117997311526E-5</v>
      </c>
      <c r="O252" s="22">
        <v>8.7849628817234857E-6</v>
      </c>
      <c r="P252" s="22">
        <v>4.4248050033232769E-6</v>
      </c>
      <c r="Q252" s="22">
        <v>2.13751285484293E-6</v>
      </c>
      <c r="R252" s="22">
        <v>1.0056794437082756E-6</v>
      </c>
      <c r="S252" s="22">
        <v>4.6488540675266865E-7</v>
      </c>
      <c r="T252" s="22">
        <v>2.1836476095952153E-7</v>
      </c>
      <c r="U252" s="22">
        <v>1.1297841904883535E-7</v>
      </c>
      <c r="V252" s="22">
        <v>4.2601314562734762E-8</v>
      </c>
      <c r="W252" s="22">
        <v>3.7362998249029515E-7</v>
      </c>
      <c r="X252" s="22">
        <v>1.4203586412314083E-7</v>
      </c>
      <c r="Y252" s="22">
        <v>1.4924030908425975E-6</v>
      </c>
      <c r="Z252" s="22">
        <v>1.9415036644788456E-6</v>
      </c>
      <c r="AA252" s="22">
        <v>5.7980554345440276E-6</v>
      </c>
      <c r="AB252" s="22">
        <v>1.0404370311467206E-5</v>
      </c>
      <c r="AC252" s="22">
        <v>2.4527716440653447E-5</v>
      </c>
      <c r="AD252" s="22">
        <v>4.5900801370477305E-5</v>
      </c>
      <c r="AE252" s="22">
        <v>1.1100535230943625E-4</v>
      </c>
      <c r="AF252" s="22">
        <v>3.722555011788515E-4</v>
      </c>
      <c r="AG252" s="22">
        <v>1.1308324415459952E-4</v>
      </c>
      <c r="AH252" s="22">
        <v>4.9552496832530008E-5</v>
      </c>
      <c r="AI252" s="22">
        <v>2.6803600135447455E-5</v>
      </c>
      <c r="AJ252" s="22">
        <v>1.2296002032781716E-5</v>
      </c>
      <c r="AK252" s="22">
        <v>6.6626939335340793E-6</v>
      </c>
      <c r="AL252" s="22">
        <v>2.6768927220216652E-6</v>
      </c>
      <c r="AM252" s="22">
        <v>1.649782307704224E-6</v>
      </c>
      <c r="AN252" s="22">
        <v>4.0136671525807738E-7</v>
      </c>
      <c r="AO252" s="22">
        <v>5.2042295662321791E-7</v>
      </c>
      <c r="AP252" s="22">
        <v>-1.1072443449142684E-7</v>
      </c>
      <c r="AQ252" s="22">
        <v>1.734380316672619E-7</v>
      </c>
      <c r="AR252" s="22">
        <v>-4.7062643134459934E-4</v>
      </c>
      <c r="AS252" s="22">
        <v>-1.2963734594147894E-3</v>
      </c>
      <c r="AT252" s="22">
        <v>-2.7487216093676132E-3</v>
      </c>
      <c r="AU252" s="22">
        <v>-6.338278009590261E-3</v>
      </c>
      <c r="AV252" s="22">
        <v>-1.4928097151500983E-2</v>
      </c>
      <c r="AW252" s="22">
        <v>-3.442700787476885E-2</v>
      </c>
      <c r="AX252" s="22">
        <v>-7.6056238025064213E-2</v>
      </c>
      <c r="AY252" s="22">
        <v>-0.15180621789200988</v>
      </c>
      <c r="AZ252" s="22">
        <v>-0.24943423210662555</v>
      </c>
      <c r="BA252" s="22">
        <v>-0.29993010174217433</v>
      </c>
      <c r="BB252" s="22">
        <v>-0.24943144399113415</v>
      </c>
      <c r="BC252" s="22">
        <v>-0.15180228411260691</v>
      </c>
      <c r="BD252" s="22">
        <v>-7.6050691709014684E-2</v>
      </c>
      <c r="BE252" s="22">
        <v>-3.4419838810133843E-2</v>
      </c>
      <c r="BF252" s="22">
        <v>-1.49124500752278E-2</v>
      </c>
      <c r="BG252" s="22">
        <v>-6.3055927569097715E-3</v>
      </c>
      <c r="BH252" s="22">
        <v>-2.6683608158608253E-3</v>
      </c>
      <c r="BI252" s="22">
        <v>-1.1091389065669304E-3</v>
      </c>
      <c r="BJ252" s="22">
        <v>-4.8796918495811067E-4</v>
      </c>
      <c r="BK252" s="22">
        <v>-2.2037737902171639E-4</v>
      </c>
      <c r="BL252" s="22">
        <v>-8.5258614352922175E-5</v>
      </c>
      <c r="BM252" s="22">
        <v>-2.3511927941247665E-2</v>
      </c>
      <c r="BN252" s="22">
        <v>4.6264376423235859E-2</v>
      </c>
      <c r="BO252" s="22">
        <v>-5.517655834348105E-2</v>
      </c>
      <c r="BP252" s="22">
        <v>5.552678681488462E-2</v>
      </c>
      <c r="BQ252" s="22">
        <v>-9.5435158948171173E-2</v>
      </c>
      <c r="BR252" s="22">
        <v>7.5127483381488266E-2</v>
      </c>
      <c r="BS252" s="22">
        <v>-0.29159573198675681</v>
      </c>
      <c r="BT252" s="22">
        <v>0.10048328248687489</v>
      </c>
      <c r="BU252" s="22">
        <v>-3.0687414605382322</v>
      </c>
      <c r="BV252" s="22">
        <v>7.8903671014413428</v>
      </c>
      <c r="BW252" s="22">
        <v>-3.0682389795429366</v>
      </c>
      <c r="BX252" s="22">
        <v>9.9461694006224274E-2</v>
      </c>
      <c r="BY252" s="22">
        <v>-0.28998350994084182</v>
      </c>
      <c r="BZ252" s="22">
        <v>7.2855382610818462E-2</v>
      </c>
      <c r="CA252" s="22">
        <v>-9.2330528516326837E-2</v>
      </c>
      <c r="CB252" s="22">
        <v>5.1455616266596116E-2</v>
      </c>
      <c r="CC252" s="22">
        <v>-4.9674688614686068E-2</v>
      </c>
      <c r="CD252" s="22">
        <v>3.9256566427934965E-2</v>
      </c>
      <c r="CE252" s="22">
        <v>-3.6896684008105841E-2</v>
      </c>
      <c r="CF252" s="22">
        <v>3.4063565343393463E-2</v>
      </c>
      <c r="CG252" s="22">
        <v>-1.6892219036886161E-2</v>
      </c>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5"/>
      <c r="EQ252" s="5"/>
      <c r="ER252" s="5"/>
      <c r="ES252" s="5"/>
      <c r="ET252" s="5"/>
      <c r="EU252" s="5"/>
      <c r="EV252" s="5"/>
      <c r="EW252" s="5"/>
      <c r="EX252" s="5"/>
      <c r="EY252" s="5"/>
      <c r="EZ252" s="5"/>
      <c r="FA252" s="5"/>
      <c r="FB252" s="5"/>
      <c r="FC252" s="5"/>
      <c r="FD252" s="5"/>
      <c r="FE252" s="5"/>
      <c r="FF252" s="5"/>
      <c r="FG252" s="5"/>
      <c r="FH252" s="5"/>
      <c r="FI252" s="5"/>
      <c r="FJ252" s="5"/>
      <c r="FK252" s="5"/>
      <c r="FL252" s="5"/>
      <c r="FM252" s="5"/>
      <c r="FN252" s="5"/>
      <c r="FP252" s="5"/>
      <c r="FQ252" s="5"/>
      <c r="FR252" s="5"/>
      <c r="FS252" s="5"/>
      <c r="FT252" s="5"/>
      <c r="FU252" s="5"/>
      <c r="FV252" s="5"/>
      <c r="FW252" s="5"/>
      <c r="FX252" s="5"/>
      <c r="FY252" s="5"/>
      <c r="FZ252" s="5"/>
      <c r="GA252" s="5"/>
      <c r="GB252" s="5"/>
      <c r="GC252" s="5"/>
      <c r="GD252" s="5"/>
      <c r="GE252" s="5"/>
      <c r="GF252" s="5"/>
      <c r="GG252" s="5"/>
      <c r="GH252" s="5"/>
      <c r="GI252" s="5"/>
      <c r="GJ252" s="5"/>
      <c r="GK252" s="5"/>
      <c r="GL252" s="5"/>
      <c r="GM252" s="5"/>
      <c r="GN252" s="5"/>
      <c r="GO252" s="5"/>
      <c r="GP252" s="5"/>
      <c r="GQ252" s="5"/>
      <c r="GR252" s="5"/>
      <c r="GS252" s="5"/>
      <c r="GT252" s="5"/>
      <c r="GU252" s="5"/>
      <c r="GV252" s="5"/>
      <c r="GW252" s="5"/>
      <c r="GX252" s="5"/>
      <c r="GY252" s="5"/>
      <c r="GZ252" s="5"/>
      <c r="HA252" s="5"/>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5"/>
      <c r="IB252" s="5"/>
      <c r="IC252" s="5"/>
      <c r="ID252" s="5"/>
      <c r="IE252" s="5"/>
      <c r="IF252" s="5"/>
      <c r="IG252" s="5"/>
      <c r="IH252" s="5"/>
      <c r="II252" s="5"/>
      <c r="IJ252" s="5"/>
      <c r="IK252" s="5"/>
      <c r="IL252" s="5"/>
      <c r="IM252" s="5"/>
      <c r="IN252" s="5"/>
      <c r="IO252" s="5"/>
      <c r="IP252" s="5"/>
      <c r="IQ252" s="5"/>
      <c r="IR252" s="5"/>
      <c r="IS252" s="5"/>
      <c r="IT252" s="5"/>
      <c r="IU252" s="5"/>
    </row>
    <row r="253" spans="1:255">
      <c r="A253" s="185">
        <v>10</v>
      </c>
      <c r="B253" s="22">
        <v>5.8710309589600348E-8</v>
      </c>
      <c r="C253" s="22">
        <v>1.5744179462366809E-7</v>
      </c>
      <c r="D253" s="22">
        <v>3.1524301812237916E-7</v>
      </c>
      <c r="E253" s="22">
        <v>7.0168102187175516E-7</v>
      </c>
      <c r="F253" s="22">
        <v>1.569021301650281E-6</v>
      </c>
      <c r="G253" s="22">
        <v>3.4357549980566341E-6</v>
      </c>
      <c r="H253" s="22">
        <v>7.2235116285764057E-6</v>
      </c>
      <c r="I253" s="22">
        <v>1.4259586873570713E-5</v>
      </c>
      <c r="J253" s="22">
        <v>2.5360400139080081E-5</v>
      </c>
      <c r="K253" s="22">
        <v>3.8112749977791266E-5</v>
      </c>
      <c r="L253" s="22">
        <v>4.4898237610709275E-5</v>
      </c>
      <c r="M253" s="22">
        <v>4.0010465796086169E-5</v>
      </c>
      <c r="N253" s="22">
        <v>2.7970142032784752E-5</v>
      </c>
      <c r="O253" s="22">
        <v>1.6537817692445209E-5</v>
      </c>
      <c r="P253" s="22">
        <v>8.8158635258167137E-6</v>
      </c>
      <c r="Q253" s="22">
        <v>4.4146610007048062E-6</v>
      </c>
      <c r="R253" s="22">
        <v>2.1235403833061602E-6</v>
      </c>
      <c r="S253" s="22">
        <v>1.0007035358579667E-6</v>
      </c>
      <c r="T253" s="22">
        <v>4.7421234564490266E-7</v>
      </c>
      <c r="U253" s="22">
        <v>2.5019526678530885E-7</v>
      </c>
      <c r="V253" s="22">
        <v>9.3695727968657796E-8</v>
      </c>
      <c r="W253" s="22">
        <v>-6.9900057403191752E-8</v>
      </c>
      <c r="X253" s="22">
        <v>5.5948953787804309E-7</v>
      </c>
      <c r="Y253" s="22">
        <v>1.6434058845778763E-7</v>
      </c>
      <c r="Z253" s="22">
        <v>1.5065229455572162E-6</v>
      </c>
      <c r="AA253" s="22">
        <v>2.0653687333784811E-6</v>
      </c>
      <c r="AB253" s="22">
        <v>5.9935145582455311E-6</v>
      </c>
      <c r="AC253" s="22">
        <v>1.0794121543619315E-5</v>
      </c>
      <c r="AD253" s="22">
        <v>2.5197994516567649E-5</v>
      </c>
      <c r="AE253" s="22">
        <v>4.7054346743684357E-5</v>
      </c>
      <c r="AF253" s="22">
        <v>1.1307895754751436E-4</v>
      </c>
      <c r="AG253" s="22">
        <v>3.7829705104825133E-4</v>
      </c>
      <c r="AH253" s="22">
        <v>1.1469603147217139E-4</v>
      </c>
      <c r="AI253" s="22">
        <v>4.9927311758262094E-5</v>
      </c>
      <c r="AJ253" s="22">
        <v>2.6979911752126465E-5</v>
      </c>
      <c r="AK253" s="22">
        <v>1.2251987262913253E-5</v>
      </c>
      <c r="AL253" s="22">
        <v>6.6695741054500947E-6</v>
      </c>
      <c r="AM253" s="22">
        <v>2.6059435130466953E-6</v>
      </c>
      <c r="AN253" s="22">
        <v>1.6697158765496506E-6</v>
      </c>
      <c r="AO253" s="22">
        <v>3.4359139521402093E-7</v>
      </c>
      <c r="AP253" s="22">
        <v>5.9866494628551033E-7</v>
      </c>
      <c r="AQ253" s="22">
        <v>-3.4674342553097592E-8</v>
      </c>
      <c r="AR253" s="22">
        <v>-1.9001929453137594E-4</v>
      </c>
      <c r="AS253" s="22">
        <v>-5.5593804758104204E-4</v>
      </c>
      <c r="AT253" s="22">
        <v>-1.1368397615789487E-3</v>
      </c>
      <c r="AU253" s="22">
        <v>-2.6810147780497945E-3</v>
      </c>
      <c r="AV253" s="22">
        <v>-6.3111538146317855E-3</v>
      </c>
      <c r="AW253" s="22">
        <v>-1.4916766663675977E-2</v>
      </c>
      <c r="AX253" s="22">
        <v>-3.442444716017732E-2</v>
      </c>
      <c r="AY253" s="22">
        <v>-7.6058521761306966E-2</v>
      </c>
      <c r="AZ253" s="22">
        <v>-0.15181499365653711</v>
      </c>
      <c r="BA253" s="22">
        <v>-0.24944967351634212</v>
      </c>
      <c r="BB253" s="22">
        <v>-0.29994946770657799</v>
      </c>
      <c r="BC253" s="22">
        <v>-0.24944777580052421</v>
      </c>
      <c r="BD253" s="22">
        <v>-0.15181238391463583</v>
      </c>
      <c r="BE253" s="22">
        <v>-7.6056243530481876E-2</v>
      </c>
      <c r="BF253" s="22">
        <v>-3.4422854808276955E-2</v>
      </c>
      <c r="BG253" s="22">
        <v>-1.491578775767155E-2</v>
      </c>
      <c r="BH253" s="22">
        <v>-6.3105992955510516E-3</v>
      </c>
      <c r="BI253" s="22">
        <v>-2.6807157555332525E-3</v>
      </c>
      <c r="BJ253" s="22">
        <v>-1.1366807922549875E-3</v>
      </c>
      <c r="BK253" s="22">
        <v>-5.5584529410665343E-4</v>
      </c>
      <c r="BL253" s="22">
        <v>-1.8998430911433361E-4</v>
      </c>
      <c r="BM253" s="22">
        <v>1.9247414456700924E-2</v>
      </c>
      <c r="BN253" s="22">
        <v>-4.0406923503417291E-2</v>
      </c>
      <c r="BO253" s="22">
        <v>4.1838650741749521E-2</v>
      </c>
      <c r="BP253" s="22">
        <v>-5.1672621185436279E-2</v>
      </c>
      <c r="BQ253" s="22">
        <v>5.2951131629340301E-2</v>
      </c>
      <c r="BR253" s="22">
        <v>-9.3447190944993541E-2</v>
      </c>
      <c r="BS253" s="22">
        <v>7.3640482781662173E-2</v>
      </c>
      <c r="BT253" s="22">
        <v>-0.29050557124426074</v>
      </c>
      <c r="BU253" s="22">
        <v>9.9709794720191994E-2</v>
      </c>
      <c r="BV253" s="22">
        <v>-3.0684507778037093</v>
      </c>
      <c r="BW253" s="22">
        <v>7.8906810559968461</v>
      </c>
      <c r="BX253" s="22">
        <v>-3.0684491607297786</v>
      </c>
      <c r="BY253" s="22">
        <v>9.9712667685209241E-2</v>
      </c>
      <c r="BZ253" s="22">
        <v>-0.29050378932696591</v>
      </c>
      <c r="CA253" s="22">
        <v>7.3641940647376627E-2</v>
      </c>
      <c r="CB253" s="22">
        <v>-9.3446514885431195E-2</v>
      </c>
      <c r="CC253" s="22">
        <v>5.2951672204111511E-2</v>
      </c>
      <c r="CD253" s="22">
        <v>-5.1672457992499483E-2</v>
      </c>
      <c r="CE253" s="22">
        <v>4.1838829992547816E-2</v>
      </c>
      <c r="CF253" s="22">
        <v>-4.0406884328001311E-2</v>
      </c>
      <c r="CG253" s="22">
        <v>1.9247449682429134E-2</v>
      </c>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5"/>
      <c r="EQ253" s="5"/>
      <c r="ER253" s="5"/>
      <c r="ES253" s="5"/>
      <c r="ET253" s="5"/>
      <c r="EU253" s="5"/>
      <c r="EV253" s="5"/>
      <c r="EW253" s="5"/>
      <c r="EX253" s="5"/>
      <c r="EY253" s="5"/>
      <c r="EZ253" s="5"/>
      <c r="FA253" s="5"/>
      <c r="FB253" s="5"/>
      <c r="FC253" s="5"/>
      <c r="FD253" s="5"/>
      <c r="FE253" s="5"/>
      <c r="FF253" s="5"/>
      <c r="FG253" s="5"/>
      <c r="FH253" s="5"/>
      <c r="FI253" s="5"/>
      <c r="FJ253" s="5"/>
      <c r="FK253" s="5"/>
      <c r="FL253" s="5"/>
      <c r="FM253" s="5"/>
      <c r="FN253" s="5"/>
      <c r="FP253" s="5"/>
      <c r="FQ253" s="5"/>
      <c r="FR253" s="5"/>
      <c r="FS253" s="5"/>
      <c r="FT253" s="5"/>
      <c r="FU253" s="5"/>
      <c r="FV253" s="5"/>
      <c r="FW253" s="5"/>
      <c r="FX253" s="5"/>
      <c r="FY253" s="5"/>
      <c r="FZ253" s="5"/>
      <c r="GA253" s="5"/>
      <c r="GB253" s="5"/>
      <c r="GC253" s="5"/>
      <c r="GD253" s="5"/>
      <c r="GE253" s="5"/>
      <c r="GF253" s="5"/>
      <c r="GG253" s="5"/>
      <c r="GH253" s="5"/>
      <c r="GI253" s="5"/>
      <c r="GJ253" s="5"/>
      <c r="GK253" s="5"/>
      <c r="GL253" s="5"/>
      <c r="GM253" s="5"/>
      <c r="GN253" s="5"/>
      <c r="GO253" s="5"/>
      <c r="GP253" s="5"/>
      <c r="GQ253" s="5"/>
      <c r="GR253" s="5"/>
      <c r="GS253" s="5"/>
      <c r="GT253" s="5"/>
      <c r="GU253" s="5"/>
      <c r="GV253" s="5"/>
      <c r="GW253" s="5"/>
      <c r="GX253" s="5"/>
      <c r="GY253" s="5"/>
      <c r="GZ253" s="5"/>
      <c r="HA253" s="5"/>
      <c r="HB253" s="5"/>
      <c r="HC253" s="5"/>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5"/>
      <c r="IB253" s="5"/>
      <c r="IC253" s="5"/>
      <c r="ID253" s="5"/>
      <c r="IE253" s="5"/>
      <c r="IF253" s="5"/>
      <c r="IG253" s="5"/>
      <c r="IH253" s="5"/>
      <c r="II253" s="5"/>
      <c r="IJ253" s="5"/>
      <c r="IK253" s="5"/>
      <c r="IL253" s="5"/>
      <c r="IM253" s="5"/>
      <c r="IN253" s="5"/>
      <c r="IO253" s="5"/>
      <c r="IP253" s="5"/>
      <c r="IQ253" s="5"/>
      <c r="IR253" s="5"/>
      <c r="IS253" s="5"/>
      <c r="IT253" s="5"/>
      <c r="IU253" s="5"/>
    </row>
    <row r="254" spans="1:255">
      <c r="A254" s="185">
        <v>11</v>
      </c>
      <c r="B254" s="22">
        <v>2.6711416102537713E-8</v>
      </c>
      <c r="C254" s="22">
        <v>7.1080660731429888E-8</v>
      </c>
      <c r="D254" s="22">
        <v>1.452096755955554E-7</v>
      </c>
      <c r="E254" s="22">
        <v>3.2599077937545656E-7</v>
      </c>
      <c r="F254" s="22">
        <v>7.4320769409604241E-7</v>
      </c>
      <c r="G254" s="22">
        <v>1.6638295246996422E-6</v>
      </c>
      <c r="H254" s="22">
        <v>3.6267113500641393E-6</v>
      </c>
      <c r="I254" s="22">
        <v>7.5788841937858265E-6</v>
      </c>
      <c r="J254" s="22">
        <v>1.4864326454037084E-5</v>
      </c>
      <c r="K254" s="22">
        <v>2.6263231352258161E-5</v>
      </c>
      <c r="L254" s="22">
        <v>3.921463956165353E-5</v>
      </c>
      <c r="M254" s="22">
        <v>4.5903811348448242E-5</v>
      </c>
      <c r="N254" s="22">
        <v>4.0650735165056278E-5</v>
      </c>
      <c r="O254" s="22">
        <v>2.824045017979605E-5</v>
      </c>
      <c r="P254" s="22">
        <v>1.6594863920226228E-5</v>
      </c>
      <c r="Q254" s="22">
        <v>8.7955722794461586E-6</v>
      </c>
      <c r="R254" s="22">
        <v>4.3863294708931685E-6</v>
      </c>
      <c r="S254" s="22">
        <v>2.1137813043825446E-6</v>
      </c>
      <c r="T254" s="22">
        <v>1.0219626981034557E-6</v>
      </c>
      <c r="U254" s="22">
        <v>5.4441532738080552E-7</v>
      </c>
      <c r="V254" s="22">
        <v>2.0660422335255907E-7</v>
      </c>
      <c r="W254" s="22">
        <v>1.7797457266856563E-7</v>
      </c>
      <c r="X254" s="22">
        <v>-1.7520775891736483E-7</v>
      </c>
      <c r="Y254" s="22">
        <v>5.2752541087775132E-7</v>
      </c>
      <c r="Z254" s="22">
        <v>2.0784166213034255E-7</v>
      </c>
      <c r="AA254" s="22">
        <v>1.5372295335405404E-6</v>
      </c>
      <c r="AB254" s="22">
        <v>2.183020731627978E-6</v>
      </c>
      <c r="AC254" s="22">
        <v>6.1642770645439656E-6</v>
      </c>
      <c r="AD254" s="22">
        <v>1.1143491163982143E-5</v>
      </c>
      <c r="AE254" s="22">
        <v>2.5761266315388802E-5</v>
      </c>
      <c r="AF254" s="22">
        <v>4.8052087703204216E-5</v>
      </c>
      <c r="AG254" s="22">
        <v>1.1471334270281082E-4</v>
      </c>
      <c r="AH254" s="22">
        <v>3.8303993682774266E-4</v>
      </c>
      <c r="AI254" s="22">
        <v>1.158672872500509E-4</v>
      </c>
      <c r="AJ254" s="22">
        <v>5.0107987059757104E-5</v>
      </c>
      <c r="AK254" s="22">
        <v>2.7029370603063603E-5</v>
      </c>
      <c r="AL254" s="22">
        <v>1.214764058129152E-5</v>
      </c>
      <c r="AM254" s="22">
        <v>6.6450209251137052E-6</v>
      </c>
      <c r="AN254" s="22">
        <v>2.519223504074096E-6</v>
      </c>
      <c r="AO254" s="22">
        <v>1.713777288757473E-6</v>
      </c>
      <c r="AP254" s="22">
        <v>2.9374900819363681E-7</v>
      </c>
      <c r="AQ254" s="22">
        <v>4.2451287782469085E-7</v>
      </c>
      <c r="AR254" s="22">
        <v>-8.5285017414775047E-5</v>
      </c>
      <c r="AS254" s="22">
        <v>-2.2044645167361437E-4</v>
      </c>
      <c r="AT254" s="22">
        <v>-4.8810250794755633E-4</v>
      </c>
      <c r="AU254" s="22">
        <v>-1.1094145571142625E-3</v>
      </c>
      <c r="AV254" s="22">
        <v>-2.6689522804134087E-3</v>
      </c>
      <c r="AW254" s="22">
        <v>-6.3068438523600475E-3</v>
      </c>
      <c r="AX254" s="22">
        <v>-1.4915086636740455E-2</v>
      </c>
      <c r="AY254" s="22">
        <v>-3.4425288131368199E-2</v>
      </c>
      <c r="AZ254" s="22">
        <v>-7.6061579578249008E-2</v>
      </c>
      <c r="BA254" s="22">
        <v>-0.15182225664270479</v>
      </c>
      <c r="BB254" s="22">
        <v>-0.24946209847074913</v>
      </c>
      <c r="BC254" s="22">
        <v>-0.29996479409891585</v>
      </c>
      <c r="BD254" s="22">
        <v>-0.24946112436781151</v>
      </c>
      <c r="BE254" s="22">
        <v>-0.15182101664534253</v>
      </c>
      <c r="BF254" s="22">
        <v>-7.6062609054458677E-2</v>
      </c>
      <c r="BG254" s="22">
        <v>-3.4429299351915438E-2</v>
      </c>
      <c r="BH254" s="22">
        <v>-1.4928791409125203E-2</v>
      </c>
      <c r="BI254" s="22">
        <v>-6.3384274322485293E-3</v>
      </c>
      <c r="BJ254" s="22">
        <v>-2.7487178173207826E-3</v>
      </c>
      <c r="BK254" s="22">
        <v>-1.2963313328850563E-3</v>
      </c>
      <c r="BL254" s="22">
        <v>-4.7060730696253834E-4</v>
      </c>
      <c r="BM254" s="22">
        <v>-1.6894296445843299E-2</v>
      </c>
      <c r="BN254" s="22">
        <v>3.4067699123706545E-2</v>
      </c>
      <c r="BO254" s="22">
        <v>-3.6901224394623844E-2</v>
      </c>
      <c r="BP254" s="22">
        <v>3.9261211127917431E-2</v>
      </c>
      <c r="BQ254" s="22">
        <v>-4.9680923653034184E-2</v>
      </c>
      <c r="BR254" s="22">
        <v>5.1461463841853503E-2</v>
      </c>
      <c r="BS254" s="22">
        <v>-9.2342407263129506E-2</v>
      </c>
      <c r="BT254" s="22">
        <v>7.2863207829833035E-2</v>
      </c>
      <c r="BU254" s="22">
        <v>-0.29002029532693718</v>
      </c>
      <c r="BV254" s="22">
        <v>9.9472445897125214E-2</v>
      </c>
      <c r="BW254" s="22">
        <v>-3.0686155162305009</v>
      </c>
      <c r="BX254" s="22">
        <v>7.8913629030880212</v>
      </c>
      <c r="BY254" s="22">
        <v>-3.0691148270628519</v>
      </c>
      <c r="BZ254" s="22">
        <v>0.10049986833087769</v>
      </c>
      <c r="CA254" s="22">
        <v>-0.29162917180675707</v>
      </c>
      <c r="CB254" s="22">
        <v>7.5138484645544845E-2</v>
      </c>
      <c r="CC254" s="22">
        <v>-9.5446074844064088E-2</v>
      </c>
      <c r="CD254" s="22">
        <v>5.5534207834281604E-2</v>
      </c>
      <c r="CE254" s="22">
        <v>-5.518313752727718E-2</v>
      </c>
      <c r="CF254" s="22">
        <v>4.6270230088601774E-2</v>
      </c>
      <c r="CG254" s="22">
        <v>-2.3514774891224704E-2</v>
      </c>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5"/>
      <c r="EQ254" s="5"/>
      <c r="ER254" s="5"/>
      <c r="ES254" s="5"/>
      <c r="ET254" s="5"/>
      <c r="EU254" s="5"/>
      <c r="EV254" s="5"/>
      <c r="EW254" s="5"/>
      <c r="EX254" s="5"/>
      <c r="EY254" s="5"/>
      <c r="EZ254" s="5"/>
      <c r="FA254" s="5"/>
      <c r="FB254" s="5"/>
      <c r="FC254" s="5"/>
      <c r="FD254" s="5"/>
      <c r="FE254" s="5"/>
      <c r="FF254" s="5"/>
      <c r="FG254" s="5"/>
      <c r="FH254" s="5"/>
      <c r="FI254" s="5"/>
      <c r="FJ254" s="5"/>
      <c r="FK254" s="5"/>
      <c r="FL254" s="5"/>
      <c r="FM254" s="5"/>
      <c r="FN254" s="5"/>
      <c r="FP254" s="5"/>
      <c r="FQ254" s="5"/>
      <c r="FR254" s="5"/>
      <c r="FS254" s="5"/>
      <c r="FT254" s="5"/>
      <c r="FU254" s="5"/>
      <c r="FV254" s="5"/>
      <c r="FW254" s="5"/>
      <c r="FX254" s="5"/>
      <c r="FY254" s="5"/>
      <c r="FZ254" s="5"/>
      <c r="GA254" s="5"/>
      <c r="GB254" s="5"/>
      <c r="GC254" s="5"/>
      <c r="GD254" s="5"/>
      <c r="GE254" s="5"/>
      <c r="GF254" s="5"/>
      <c r="GG254" s="5"/>
      <c r="GH254" s="5"/>
      <c r="GI254" s="5"/>
      <c r="GJ254" s="5"/>
      <c r="GK254" s="5"/>
      <c r="GL254" s="5"/>
      <c r="GM254" s="5"/>
      <c r="GN254" s="5"/>
      <c r="GO254" s="5"/>
      <c r="GP254" s="5"/>
      <c r="GQ254" s="5"/>
      <c r="GR254" s="5"/>
      <c r="GS254" s="5"/>
      <c r="GT254" s="5"/>
      <c r="GU254" s="5"/>
      <c r="GV254" s="5"/>
      <c r="GW254" s="5"/>
      <c r="GX254" s="5"/>
      <c r="GY254" s="5"/>
      <c r="GZ254" s="5"/>
      <c r="HA254" s="5"/>
      <c r="HB254" s="5"/>
      <c r="HC254" s="5"/>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5"/>
      <c r="IB254" s="5"/>
      <c r="IC254" s="5"/>
      <c r="ID254" s="5"/>
      <c r="IE254" s="5"/>
      <c r="IF254" s="5"/>
      <c r="IG254" s="5"/>
      <c r="IH254" s="5"/>
      <c r="II254" s="5"/>
      <c r="IJ254" s="5"/>
      <c r="IK254" s="5"/>
      <c r="IL254" s="5"/>
      <c r="IM254" s="5"/>
      <c r="IN254" s="5"/>
      <c r="IO254" s="5"/>
      <c r="IP254" s="5"/>
      <c r="IQ254" s="5"/>
      <c r="IR254" s="5"/>
      <c r="IS254" s="5"/>
      <c r="IT254" s="5"/>
      <c r="IU254" s="5"/>
    </row>
    <row r="255" spans="1:255">
      <c r="A255" s="185">
        <v>12</v>
      </c>
      <c r="B255" s="22">
        <v>1.1802310438069773E-8</v>
      </c>
      <c r="C255" s="22">
        <v>3.2390969367327321E-8</v>
      </c>
      <c r="D255" s="22">
        <v>6.562648944802951E-8</v>
      </c>
      <c r="E255" s="22">
        <v>1.5026977877572251E-7</v>
      </c>
      <c r="F255" s="22">
        <v>3.4538806506796557E-7</v>
      </c>
      <c r="G255" s="22">
        <v>7.8811899610837723E-7</v>
      </c>
      <c r="H255" s="22">
        <v>1.7562498438929134E-6</v>
      </c>
      <c r="I255" s="22">
        <v>3.804853010174716E-6</v>
      </c>
      <c r="J255" s="22">
        <v>7.8995040746301388E-6</v>
      </c>
      <c r="K255" s="22">
        <v>1.5391020464918719E-5</v>
      </c>
      <c r="L255" s="22">
        <v>2.7015605089688283E-5</v>
      </c>
      <c r="M255" s="22">
        <v>4.0078584733112866E-5</v>
      </c>
      <c r="N255" s="22">
        <v>4.6620511651595736E-5</v>
      </c>
      <c r="O255" s="22">
        <v>4.1030985956818602E-5</v>
      </c>
      <c r="P255" s="22">
        <v>2.833234368992404E-5</v>
      </c>
      <c r="Q255" s="22">
        <v>1.6555496467981292E-5</v>
      </c>
      <c r="R255" s="22">
        <v>8.739890161966508E-6</v>
      </c>
      <c r="S255" s="22">
        <v>4.368398263360397E-6</v>
      </c>
      <c r="T255" s="22">
        <v>2.1616647552405495E-6</v>
      </c>
      <c r="U255" s="22">
        <v>1.1758470595369551E-6</v>
      </c>
      <c r="V255" s="22">
        <v>4.4852510324018602E-7</v>
      </c>
      <c r="W255" s="22">
        <v>-1.0615678320159558E-7</v>
      </c>
      <c r="X255" s="22">
        <v>3.0052047946566461E-7</v>
      </c>
      <c r="Y255" s="22">
        <v>-1.5527475264442576E-7</v>
      </c>
      <c r="Z255" s="22">
        <v>5.1677586337725966E-7</v>
      </c>
      <c r="AA255" s="22">
        <v>2.4744526622218282E-7</v>
      </c>
      <c r="AB255" s="22">
        <v>1.5702405432540794E-6</v>
      </c>
      <c r="AC255" s="22">
        <v>2.2845016270154325E-6</v>
      </c>
      <c r="AD255" s="22">
        <v>6.3143731051160395E-6</v>
      </c>
      <c r="AE255" s="22">
        <v>1.1440968917576836E-5</v>
      </c>
      <c r="AF255" s="22">
        <v>2.6233878369294323E-5</v>
      </c>
      <c r="AG255" s="22">
        <v>4.8845930060678243E-5</v>
      </c>
      <c r="AH255" s="22">
        <v>1.158879142774264E-4</v>
      </c>
      <c r="AI255" s="22">
        <v>3.8605660808731473E-4</v>
      </c>
      <c r="AJ255" s="22">
        <v>1.1656736813093112E-4</v>
      </c>
      <c r="AK255" s="22">
        <v>5.0018635017348602E-5</v>
      </c>
      <c r="AL255" s="22">
        <v>2.6966895017935191E-5</v>
      </c>
      <c r="AM255" s="22">
        <v>1.1952133438753894E-5</v>
      </c>
      <c r="AN255" s="22">
        <v>6.6205410833096427E-6</v>
      </c>
      <c r="AO255" s="22">
        <v>2.4184884687121958E-6</v>
      </c>
      <c r="AP255" s="22">
        <v>1.8761405677296706E-6</v>
      </c>
      <c r="AQ255" s="22">
        <v>3.1515603262262753E-7</v>
      </c>
      <c r="AR255" s="22">
        <v>-3.0418469895421245E-5</v>
      </c>
      <c r="AS255" s="22">
        <v>-1.0271669119961135E-4</v>
      </c>
      <c r="AT255" s="22">
        <v>-1.9298245837788772E-4</v>
      </c>
      <c r="AU255" s="22">
        <v>-4.7594751325077728E-4</v>
      </c>
      <c r="AV255" s="22">
        <v>-1.1048758919500368E-3</v>
      </c>
      <c r="AW255" s="22">
        <v>-2.6667014299683739E-3</v>
      </c>
      <c r="AX255" s="22">
        <v>-6.3062986979326805E-3</v>
      </c>
      <c r="AY255" s="22">
        <v>-1.4914961498904148E-2</v>
      </c>
      <c r="AZ255" s="22">
        <v>-3.44260894413492E-2</v>
      </c>
      <c r="BA255" s="22">
        <v>-7.6063679137256895E-2</v>
      </c>
      <c r="BB255" s="22">
        <v>-0.151826813003195</v>
      </c>
      <c r="BC255" s="22">
        <v>-0.24947030962838573</v>
      </c>
      <c r="BD255" s="22">
        <v>-0.29997510465088756</v>
      </c>
      <c r="BE255" s="22">
        <v>-0.24947165532745172</v>
      </c>
      <c r="BF255" s="22">
        <v>-0.15183072435368997</v>
      </c>
      <c r="BG255" s="22">
        <v>-7.6077441559714881E-2</v>
      </c>
      <c r="BH255" s="22">
        <v>-3.4458020939699185E-2</v>
      </c>
      <c r="BI255" s="22">
        <v>-1.499720511774009E-2</v>
      </c>
      <c r="BJ255" s="22">
        <v>-6.4982630325874507E-3</v>
      </c>
      <c r="BK255" s="22">
        <v>-3.1341743477418297E-3</v>
      </c>
      <c r="BL255" s="22">
        <v>-1.1063771202023257E-3</v>
      </c>
      <c r="BM255" s="22">
        <v>1.4819751831096113E-2</v>
      </c>
      <c r="BN255" s="22">
        <v>-3.028177175443145E-2</v>
      </c>
      <c r="BO255" s="22">
        <v>3.1489054532420159E-2</v>
      </c>
      <c r="BP255" s="22">
        <v>-3.4907971669298425E-2</v>
      </c>
      <c r="BQ255" s="22">
        <v>3.7769898285237212E-2</v>
      </c>
      <c r="BR255" s="22">
        <v>-4.8572887627309914E-2</v>
      </c>
      <c r="BS255" s="22">
        <v>5.0681698368551145E-2</v>
      </c>
      <c r="BT255" s="22">
        <v>-9.1844963100552887E-2</v>
      </c>
      <c r="BU255" s="22">
        <v>7.2622261711976485E-2</v>
      </c>
      <c r="BV255" s="22">
        <v>-0.29002983546380223</v>
      </c>
      <c r="BW255" s="22">
        <v>9.9720430531683502E-2</v>
      </c>
      <c r="BX255" s="22">
        <v>-3.0692207600788275</v>
      </c>
      <c r="BY255" s="22">
        <v>7.8924235415996717</v>
      </c>
      <c r="BZ255" s="22">
        <v>-3.0703297987392473</v>
      </c>
      <c r="CA255" s="22">
        <v>0.10199595441363578</v>
      </c>
      <c r="CB255" s="22">
        <v>-0.29363383998450288</v>
      </c>
      <c r="CC255" s="22">
        <v>7.7720723182047771E-2</v>
      </c>
      <c r="CD255" s="22">
        <v>-9.8957437472231374E-2</v>
      </c>
      <c r="CE255" s="22">
        <v>5.9965358542774336E-2</v>
      </c>
      <c r="CF255" s="22">
        <v>-6.1805833752682851E-2</v>
      </c>
      <c r="CG255" s="22">
        <v>2.7022656382331013E-2</v>
      </c>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5"/>
      <c r="EQ255" s="5"/>
      <c r="ER255" s="5"/>
      <c r="ES255" s="5"/>
      <c r="ET255" s="5"/>
      <c r="EU255" s="5"/>
      <c r="EV255" s="5"/>
      <c r="EW255" s="5"/>
      <c r="EX255" s="5"/>
      <c r="EY255" s="5"/>
      <c r="EZ255" s="5"/>
      <c r="FA255" s="5"/>
      <c r="FB255" s="5"/>
      <c r="FC255" s="5"/>
      <c r="FD255" s="5"/>
      <c r="FE255" s="5"/>
      <c r="FF255" s="5"/>
      <c r="FG255" s="5"/>
      <c r="FH255" s="5"/>
      <c r="FI255" s="5"/>
      <c r="FJ255" s="5"/>
      <c r="FK255" s="5"/>
      <c r="FL255" s="5"/>
      <c r="FM255" s="5"/>
      <c r="FN255" s="5"/>
      <c r="FP255" s="5"/>
      <c r="FQ255" s="5"/>
      <c r="FR255" s="5"/>
      <c r="FS255" s="5"/>
      <c r="FT255" s="5"/>
      <c r="FU255" s="5"/>
      <c r="FV255" s="5"/>
      <c r="FW255" s="5"/>
      <c r="FX255" s="5"/>
      <c r="FY255" s="5"/>
      <c r="FZ255" s="5"/>
      <c r="GA255" s="5"/>
      <c r="GB255" s="5"/>
      <c r="GC255" s="5"/>
      <c r="GD255" s="5"/>
      <c r="GE255" s="5"/>
      <c r="GF255" s="5"/>
      <c r="GG255" s="5"/>
      <c r="GH255" s="5"/>
      <c r="GI255" s="5"/>
      <c r="GJ255" s="5"/>
      <c r="GK255" s="5"/>
      <c r="GL255" s="5"/>
      <c r="GM255" s="5"/>
      <c r="GN255" s="5"/>
      <c r="GO255" s="5"/>
      <c r="GP255" s="5"/>
      <c r="GQ255" s="5"/>
      <c r="GR255" s="5"/>
      <c r="GS255" s="5"/>
      <c r="GT255" s="5"/>
      <c r="GU255" s="5"/>
      <c r="GV255" s="5"/>
      <c r="GW255" s="5"/>
      <c r="GX255" s="5"/>
      <c r="GY255" s="5"/>
      <c r="GZ255" s="5"/>
      <c r="HA255" s="5"/>
      <c r="HB255" s="5"/>
      <c r="HC255" s="5"/>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5"/>
      <c r="IB255" s="5"/>
      <c r="IC255" s="5"/>
      <c r="ID255" s="5"/>
      <c r="IE255" s="5"/>
      <c r="IF255" s="5"/>
      <c r="IG255" s="5"/>
      <c r="IH255" s="5"/>
      <c r="II255" s="5"/>
      <c r="IJ255" s="5"/>
      <c r="IK255" s="5"/>
      <c r="IL255" s="5"/>
      <c r="IM255" s="5"/>
      <c r="IN255" s="5"/>
      <c r="IO255" s="5"/>
      <c r="IP255" s="5"/>
      <c r="IQ255" s="5"/>
      <c r="IR255" s="5"/>
      <c r="IS255" s="5"/>
      <c r="IT255" s="5"/>
      <c r="IU255" s="5"/>
    </row>
    <row r="256" spans="1:255">
      <c r="A256" s="185">
        <v>13</v>
      </c>
      <c r="B256" s="22">
        <v>5.4236971866053607E-9</v>
      </c>
      <c r="C256" s="22">
        <v>1.4172385183519235E-8</v>
      </c>
      <c r="D256" s="22">
        <v>2.9966997254764729E-8</v>
      </c>
      <c r="E256" s="22">
        <v>6.7969192925161665E-8</v>
      </c>
      <c r="F256" s="22">
        <v>1.5922937856728406E-7</v>
      </c>
      <c r="G256" s="22">
        <v>3.6629167953994569E-7</v>
      </c>
      <c r="H256" s="22">
        <v>8.3188213194225259E-7</v>
      </c>
      <c r="I256" s="22">
        <v>1.8424957307229881E-6</v>
      </c>
      <c r="J256" s="22">
        <v>3.9657035647578105E-6</v>
      </c>
      <c r="K256" s="22">
        <v>8.1790064431506725E-6</v>
      </c>
      <c r="L256" s="22">
        <v>1.58303139435066E-5</v>
      </c>
      <c r="M256" s="22">
        <v>2.7605453750182583E-5</v>
      </c>
      <c r="N256" s="22">
        <v>4.069271051071932E-5</v>
      </c>
      <c r="O256" s="22">
        <v>4.7042532028370613E-5</v>
      </c>
      <c r="P256" s="22">
        <v>4.1156236996076678E-5</v>
      </c>
      <c r="Q256" s="22">
        <v>2.8263982432309336E-5</v>
      </c>
      <c r="R256" s="22">
        <v>1.6454426096133602E-5</v>
      </c>
      <c r="S256" s="22">
        <v>8.7108450571882149E-6</v>
      </c>
      <c r="T256" s="22">
        <v>4.4764487222418325E-6</v>
      </c>
      <c r="U256" s="22">
        <v>2.4949144298598746E-6</v>
      </c>
      <c r="V256" s="22">
        <v>9.6442833687094925E-7</v>
      </c>
      <c r="W256" s="22">
        <v>1.2007683504610618E-7</v>
      </c>
      <c r="X256" s="22">
        <v>-2.0593596107170559E-7</v>
      </c>
      <c r="Y256" s="22">
        <v>2.8143258993356051E-7</v>
      </c>
      <c r="Z256" s="22">
        <v>-1.3344697880268023E-7</v>
      </c>
      <c r="AA256" s="22">
        <v>5.1246832291636792E-7</v>
      </c>
      <c r="AB256" s="22">
        <v>2.8362412401027125E-7</v>
      </c>
      <c r="AC256" s="22">
        <v>1.5989480404875954E-6</v>
      </c>
      <c r="AD256" s="22">
        <v>2.3758875246257223E-6</v>
      </c>
      <c r="AE256" s="22">
        <v>6.4387720268394114E-6</v>
      </c>
      <c r="AF256" s="22">
        <v>1.169983309778431E-5</v>
      </c>
      <c r="AG256" s="22">
        <v>2.6598654294269753E-5</v>
      </c>
      <c r="AH256" s="22">
        <v>4.9471010202325192E-5</v>
      </c>
      <c r="AI256" s="22">
        <v>1.1658093930911264E-4</v>
      </c>
      <c r="AJ256" s="22">
        <v>3.876001534966635E-4</v>
      </c>
      <c r="AK256" s="22">
        <v>1.167538415366769E-4</v>
      </c>
      <c r="AL256" s="22">
        <v>4.9703794670595788E-5</v>
      </c>
      <c r="AM256" s="22">
        <v>2.6761067268757835E-5</v>
      </c>
      <c r="AN256" s="22">
        <v>1.1724487988468522E-5</v>
      </c>
      <c r="AO256" s="22">
        <v>6.6627253700658603E-6</v>
      </c>
      <c r="AP256" s="22">
        <v>2.4422524142417545E-6</v>
      </c>
      <c r="AQ256" s="22">
        <v>1.4348243566604075E-6</v>
      </c>
      <c r="AR256" s="22">
        <v>-1.742929306601189E-5</v>
      </c>
      <c r="AS256" s="22">
        <v>-3.3369902739444238E-5</v>
      </c>
      <c r="AT256" s="22">
        <v>-9.0553928492547115E-5</v>
      </c>
      <c r="AU256" s="22">
        <v>-1.8842587344177248E-4</v>
      </c>
      <c r="AV256" s="22">
        <v>-4.7364883703275405E-4</v>
      </c>
      <c r="AW256" s="22">
        <v>-1.1042040213575259E-3</v>
      </c>
      <c r="AX256" s="22">
        <v>-2.6662428503059763E-3</v>
      </c>
      <c r="AY256" s="22">
        <v>-6.3062573342877503E-3</v>
      </c>
      <c r="AZ256" s="22">
        <v>-1.4915064630571951E-2</v>
      </c>
      <c r="BA256" s="22">
        <v>-3.4426485972567797E-2</v>
      </c>
      <c r="BB256" s="22">
        <v>-7.606504805240008E-2</v>
      </c>
      <c r="BC256" s="22">
        <v>-0.15182958067695554</v>
      </c>
      <c r="BD256" s="22">
        <v>-0.24947640864031626</v>
      </c>
      <c r="BE256" s="22">
        <v>-0.29998454906528249</v>
      </c>
      <c r="BF256" s="22">
        <v>-0.24948811211861954</v>
      </c>
      <c r="BG256" s="22">
        <v>-0.15186095735262184</v>
      </c>
      <c r="BH256" s="22">
        <v>-7.6146770552768223E-2</v>
      </c>
      <c r="BI256" s="22">
        <v>-3.4618327287418448E-2</v>
      </c>
      <c r="BJ256" s="22">
        <v>-1.5382884826674898E-2</v>
      </c>
      <c r="BK256" s="22">
        <v>-7.4147917994548023E-3</v>
      </c>
      <c r="BL256" s="22">
        <v>-2.6636027499245519E-3</v>
      </c>
      <c r="BM256" s="22">
        <v>-1.3387131437898873E-2</v>
      </c>
      <c r="BN256" s="22">
        <v>2.7060148265096656E-2</v>
      </c>
      <c r="BO256" s="22">
        <v>-2.8287754011036927E-2</v>
      </c>
      <c r="BP256" s="22">
        <v>2.9996899352791765E-2</v>
      </c>
      <c r="BQ256" s="22">
        <v>-3.379885591916857E-2</v>
      </c>
      <c r="BR256" s="22">
        <v>3.6988945561315004E-2</v>
      </c>
      <c r="BS256" s="22">
        <v>-4.8073227517970697E-2</v>
      </c>
      <c r="BT256" s="22">
        <v>5.0438923656189169E-2</v>
      </c>
      <c r="BU256" s="22">
        <v>-9.1846463977002551E-2</v>
      </c>
      <c r="BV256" s="22">
        <v>7.2867568250826936E-2</v>
      </c>
      <c r="BW256" s="22">
        <v>-0.2905350940352826</v>
      </c>
      <c r="BX256" s="22">
        <v>0.10050447648789371</v>
      </c>
      <c r="BY256" s="22">
        <v>-3.0703841156142833</v>
      </c>
      <c r="BZ256" s="22">
        <v>7.8940593600970077</v>
      </c>
      <c r="CA256" s="22">
        <v>-3.0723785153732219</v>
      </c>
      <c r="CB256" s="22">
        <v>0.10457732970885089</v>
      </c>
      <c r="CC256" s="22">
        <v>-0.29714734711064145</v>
      </c>
      <c r="CD256" s="22">
        <v>8.2151283361746236E-2</v>
      </c>
      <c r="CE256" s="22">
        <v>-0.10558021711610403</v>
      </c>
      <c r="CF256" s="22">
        <v>6.7739729690004802E-2</v>
      </c>
      <c r="CG256" s="22">
        <v>-3.8290941448852409E-2</v>
      </c>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5"/>
      <c r="EQ256" s="5"/>
      <c r="ER256" s="5"/>
      <c r="ES256" s="5"/>
      <c r="ET256" s="5"/>
      <c r="EU256" s="5"/>
      <c r="EV256" s="5"/>
      <c r="EW256" s="5"/>
      <c r="EX256" s="5"/>
      <c r="EY256" s="5"/>
      <c r="EZ256" s="5"/>
      <c r="FA256" s="5"/>
      <c r="FB256" s="5"/>
      <c r="FC256" s="5"/>
      <c r="FD256" s="5"/>
      <c r="FE256" s="5"/>
      <c r="FF256" s="5"/>
      <c r="FG256" s="5"/>
      <c r="FH256" s="5"/>
      <c r="FI256" s="5"/>
      <c r="FJ256" s="5"/>
      <c r="FK256" s="5"/>
      <c r="FL256" s="5"/>
      <c r="FM256" s="5"/>
      <c r="FN256" s="5"/>
      <c r="FP256" s="5"/>
      <c r="FQ256" s="5"/>
      <c r="FR256" s="5"/>
      <c r="FS256" s="5"/>
      <c r="FT256" s="5"/>
      <c r="FU256" s="5"/>
      <c r="FV256" s="5"/>
      <c r="FW256" s="5"/>
      <c r="FX256" s="5"/>
      <c r="FY256" s="5"/>
      <c r="FZ256" s="5"/>
      <c r="GA256" s="5"/>
      <c r="GB256" s="5"/>
      <c r="GC256" s="5"/>
      <c r="GD256" s="5"/>
      <c r="GE256" s="5"/>
      <c r="GF256" s="5"/>
      <c r="GG256" s="5"/>
      <c r="GH256" s="5"/>
      <c r="GI256" s="5"/>
      <c r="GJ256" s="5"/>
      <c r="GK256" s="5"/>
      <c r="GL256" s="5"/>
      <c r="GM256" s="5"/>
      <c r="GN256" s="5"/>
      <c r="GO256" s="5"/>
      <c r="GP256" s="5"/>
      <c r="GQ256" s="5"/>
      <c r="GR256" s="5"/>
      <c r="GS256" s="5"/>
      <c r="GT256" s="5"/>
      <c r="GU256" s="5"/>
      <c r="GV256" s="5"/>
      <c r="GW256" s="5"/>
      <c r="GX256" s="5"/>
      <c r="GY256" s="5"/>
      <c r="GZ256" s="5"/>
      <c r="HA256" s="5"/>
      <c r="HB256" s="5"/>
      <c r="HC256" s="5"/>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5"/>
      <c r="IB256" s="5"/>
      <c r="IC256" s="5"/>
      <c r="ID256" s="5"/>
      <c r="IE256" s="5"/>
      <c r="IF256" s="5"/>
      <c r="IG256" s="5"/>
      <c r="IH256" s="5"/>
      <c r="II256" s="5"/>
      <c r="IJ256" s="5"/>
      <c r="IK256" s="5"/>
      <c r="IL256" s="5"/>
      <c r="IM256" s="5"/>
      <c r="IN256" s="5"/>
      <c r="IO256" s="5"/>
      <c r="IP256" s="5"/>
      <c r="IQ256" s="5"/>
      <c r="IR256" s="5"/>
      <c r="IS256" s="5"/>
      <c r="IT256" s="5"/>
      <c r="IU256" s="5"/>
    </row>
    <row r="257" spans="1:255">
      <c r="A257" s="185">
        <v>14</v>
      </c>
      <c r="B257" s="22">
        <v>2.2589227364036372E-9</v>
      </c>
      <c r="C257" s="22">
        <v>6.6102056688506507E-9</v>
      </c>
      <c r="D257" s="22">
        <v>1.3099736271969233E-8</v>
      </c>
      <c r="E257" s="22">
        <v>3.1047947376730987E-8</v>
      </c>
      <c r="F257" s="22">
        <v>7.2045453049314797E-8</v>
      </c>
      <c r="G257" s="22">
        <v>1.6885841360291178E-7</v>
      </c>
      <c r="H257" s="22">
        <v>3.8663216563556872E-7</v>
      </c>
      <c r="I257" s="22">
        <v>8.726995225117757E-7</v>
      </c>
      <c r="J257" s="22">
        <v>1.9203101435115479E-6</v>
      </c>
      <c r="K257" s="22">
        <v>4.1057883959103225E-6</v>
      </c>
      <c r="L257" s="22">
        <v>8.4116985794563173E-6</v>
      </c>
      <c r="M257" s="22">
        <v>1.6173489693631588E-5</v>
      </c>
      <c r="N257" s="22">
        <v>2.8021416915492928E-5</v>
      </c>
      <c r="O257" s="22">
        <v>4.1047430422149476E-5</v>
      </c>
      <c r="P257" s="22">
        <v>4.717201990050628E-5</v>
      </c>
      <c r="Q257" s="22">
        <v>4.1053499101678661E-5</v>
      </c>
      <c r="R257" s="22">
        <v>2.8100983455190218E-5</v>
      </c>
      <c r="S257" s="22">
        <v>1.6419918937625172E-5</v>
      </c>
      <c r="T257" s="22">
        <v>8.9528332229779204E-6</v>
      </c>
      <c r="U257" s="22">
        <v>5.1887735213117159E-6</v>
      </c>
      <c r="V257" s="22">
        <v>2.0358380444935983E-6</v>
      </c>
      <c r="W257" s="22">
        <v>-9.9048812130968494E-8</v>
      </c>
      <c r="X257" s="22">
        <v>2.1733330129980129E-7</v>
      </c>
      <c r="Y257" s="22">
        <v>-1.9047270081267714E-7</v>
      </c>
      <c r="Z257" s="22">
        <v>2.6757443403019805E-7</v>
      </c>
      <c r="AA257" s="22">
        <v>-1.145450802678701E-7</v>
      </c>
      <c r="AB257" s="22">
        <v>5.0935325816615473E-7</v>
      </c>
      <c r="AC257" s="22">
        <v>3.1560962602589462E-7</v>
      </c>
      <c r="AD257" s="22">
        <v>1.6226611784009665E-6</v>
      </c>
      <c r="AE257" s="22">
        <v>2.4556222297278714E-6</v>
      </c>
      <c r="AF257" s="22">
        <v>6.5404041344477019E-6</v>
      </c>
      <c r="AG257" s="22">
        <v>1.1909392302449839E-5</v>
      </c>
      <c r="AH257" s="22">
        <v>2.6864539068906503E-5</v>
      </c>
      <c r="AI257" s="22">
        <v>4.9874767543784549E-5</v>
      </c>
      <c r="AJ257" s="22">
        <v>1.1674901363148281E-4</v>
      </c>
      <c r="AK257" s="22">
        <v>3.870891109698838E-4</v>
      </c>
      <c r="AL257" s="22">
        <v>1.1640232208392285E-4</v>
      </c>
      <c r="AM257" s="22">
        <v>4.9062139220455191E-5</v>
      </c>
      <c r="AN257" s="22">
        <v>2.6552268329059746E-5</v>
      </c>
      <c r="AO257" s="22">
        <v>1.153124759721166E-5</v>
      </c>
      <c r="AP257" s="22">
        <v>7.1604230089263564E-6</v>
      </c>
      <c r="AQ257" s="22">
        <v>2.0789924537065131E-6</v>
      </c>
      <c r="AR257" s="22">
        <v>-2.9509880664528745E-6</v>
      </c>
      <c r="AS257" s="22">
        <v>-2.2695684241137452E-5</v>
      </c>
      <c r="AT257" s="22">
        <v>-2.8813146720608207E-5</v>
      </c>
      <c r="AU257" s="22">
        <v>-8.8254184275554071E-5</v>
      </c>
      <c r="AV257" s="22">
        <v>-1.877501626458854E-4</v>
      </c>
      <c r="AW257" s="22">
        <v>-4.731743910953186E-4</v>
      </c>
      <c r="AX257" s="22">
        <v>-1.1041104106093316E-3</v>
      </c>
      <c r="AY257" s="22">
        <v>-2.666186255716939E-3</v>
      </c>
      <c r="AZ257" s="22">
        <v>-6.306208940169024E-3</v>
      </c>
      <c r="BA257" s="22">
        <v>-1.4915298305629507E-2</v>
      </c>
      <c r="BB257" s="22">
        <v>-3.4426720100172413E-2</v>
      </c>
      <c r="BC257" s="22">
        <v>-7.6066552944304616E-2</v>
      </c>
      <c r="BD257" s="22">
        <v>-0.15183282402717702</v>
      </c>
      <c r="BE257" s="22">
        <v>-0.24948674482390368</v>
      </c>
      <c r="BF257" s="22">
        <v>-0.30001012211117728</v>
      </c>
      <c r="BG257" s="22">
        <v>-0.24955461982045701</v>
      </c>
      <c r="BH257" s="22">
        <v>-0.15201988832541194</v>
      </c>
      <c r="BI257" s="22">
        <v>-7.6531874544403605E-2</v>
      </c>
      <c r="BJ257" s="22">
        <v>-3.5534622032324999E-2</v>
      </c>
      <c r="BK257" s="22">
        <v>-1.7575797182989718E-2</v>
      </c>
      <c r="BL257" s="22">
        <v>-6.3083683159601174E-3</v>
      </c>
      <c r="BM257" s="22">
        <v>1.2240062524660679E-2</v>
      </c>
      <c r="BN257" s="22">
        <v>-2.4779566447721703E-2</v>
      </c>
      <c r="BO257" s="22">
        <v>2.5567278284331609E-2</v>
      </c>
      <c r="BP257" s="22">
        <v>-2.7177869343951742E-2</v>
      </c>
      <c r="BQ257" s="22">
        <v>2.9215088206693888E-2</v>
      </c>
      <c r="BR257" s="22">
        <v>-3.3298171143859211E-2</v>
      </c>
      <c r="BS257" s="22">
        <v>3.6744997328486829E-2</v>
      </c>
      <c r="BT257" s="22">
        <v>-4.8072919416118257E-2</v>
      </c>
      <c r="BU257" s="22">
        <v>5.0682466441613117E-2</v>
      </c>
      <c r="BV257" s="22">
        <v>-9.2346306933779154E-2</v>
      </c>
      <c r="BW257" s="22">
        <v>7.3648999427219905E-2</v>
      </c>
      <c r="BX257" s="22">
        <v>-0.29164284050629075</v>
      </c>
      <c r="BY257" s="22">
        <v>0.10199701136660834</v>
      </c>
      <c r="BZ257" s="22">
        <v>-3.0723603447215995</v>
      </c>
      <c r="CA257" s="22">
        <v>7.8965915684421981</v>
      </c>
      <c r="CB257" s="22">
        <v>-3.0758687757366459</v>
      </c>
      <c r="CC257" s="22">
        <v>0.10900545630968744</v>
      </c>
      <c r="CD257" s="22">
        <v>-0.30376682949068057</v>
      </c>
      <c r="CE257" s="22">
        <v>8.9923844598615923E-2</v>
      </c>
      <c r="CF257" s="22">
        <v>-0.12035495639485479</v>
      </c>
      <c r="CG257" s="22">
        <v>4.0716306204916328E-2</v>
      </c>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5"/>
      <c r="FE257" s="5"/>
      <c r="FF257" s="5"/>
      <c r="FG257" s="5"/>
      <c r="FH257" s="5"/>
      <c r="FI257" s="5"/>
      <c r="FJ257" s="5"/>
      <c r="FK257" s="5"/>
      <c r="FL257" s="5"/>
      <c r="FM257" s="5"/>
      <c r="FN257" s="5"/>
      <c r="FP257" s="5"/>
      <c r="FQ257" s="5"/>
      <c r="FR257" s="5"/>
      <c r="FS257" s="5"/>
      <c r="FT257" s="5"/>
      <c r="FU257" s="5"/>
      <c r="FV257" s="5"/>
      <c r="FW257" s="5"/>
      <c r="FX257" s="5"/>
      <c r="FY257" s="5"/>
      <c r="FZ257" s="5"/>
      <c r="GA257" s="5"/>
      <c r="GB257" s="5"/>
      <c r="GC257" s="5"/>
      <c r="GD257" s="5"/>
      <c r="GE257" s="5"/>
      <c r="GF257" s="5"/>
      <c r="GG257" s="5"/>
      <c r="GH257" s="5"/>
      <c r="GI257" s="5"/>
      <c r="GJ257" s="5"/>
      <c r="GK257" s="5"/>
      <c r="GL257" s="5"/>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row>
    <row r="258" spans="1:255">
      <c r="A258" s="185">
        <v>15</v>
      </c>
      <c r="B258" s="22">
        <v>1.1352704918007687E-9</v>
      </c>
      <c r="C258" s="22">
        <v>2.650357256387793E-9</v>
      </c>
      <c r="D258" s="22">
        <v>6.1423077480683664E-9</v>
      </c>
      <c r="E258" s="22">
        <v>1.3584081586229882E-8</v>
      </c>
      <c r="F258" s="22">
        <v>3.2910947256146273E-8</v>
      </c>
      <c r="G258" s="22">
        <v>7.6424318391652218E-8</v>
      </c>
      <c r="H258" s="22">
        <v>1.7825891789979391E-7</v>
      </c>
      <c r="I258" s="22">
        <v>4.0567127528403553E-7</v>
      </c>
      <c r="J258" s="22">
        <v>9.097143319024857E-7</v>
      </c>
      <c r="K258" s="22">
        <v>1.9884977623213569E-6</v>
      </c>
      <c r="L258" s="22">
        <v>4.2233960104645643E-6</v>
      </c>
      <c r="M258" s="22">
        <v>8.5955900361916092E-6</v>
      </c>
      <c r="N258" s="22">
        <v>1.641979037160932E-5</v>
      </c>
      <c r="O258" s="22">
        <v>2.8269055647596306E-5</v>
      </c>
      <c r="P258" s="22">
        <v>4.1166517010295922E-5</v>
      </c>
      <c r="Q258" s="22">
        <v>4.7072749367490084E-5</v>
      </c>
      <c r="R258" s="22">
        <v>4.0860208107037237E-5</v>
      </c>
      <c r="S258" s="22">
        <v>2.8111478070481317E-5</v>
      </c>
      <c r="T258" s="22">
        <v>1.6962578788382389E-5</v>
      </c>
      <c r="U258" s="22">
        <v>1.0447389983670857E-5</v>
      </c>
      <c r="V258" s="22">
        <v>4.201699281500606E-6</v>
      </c>
      <c r="W258" s="22">
        <v>9.6105516095712028E-8</v>
      </c>
      <c r="X258" s="22">
        <v>-1.868319196044572E-7</v>
      </c>
      <c r="Y258" s="22">
        <v>2.0324371348226015E-7</v>
      </c>
      <c r="Z258" s="22">
        <v>-1.7514097729712432E-7</v>
      </c>
      <c r="AA258" s="22">
        <v>2.5670507948917684E-7</v>
      </c>
      <c r="AB258" s="22">
        <v>-9.7169486892463643E-8</v>
      </c>
      <c r="AC258" s="22">
        <v>5.0609317072295322E-7</v>
      </c>
      <c r="AD258" s="22">
        <v>3.4536335713967125E-7</v>
      </c>
      <c r="AE258" s="22">
        <v>1.6409466843046618E-6</v>
      </c>
      <c r="AF258" s="22">
        <v>2.5272441212923886E-6</v>
      </c>
      <c r="AG258" s="22">
        <v>6.6171446966821911E-6</v>
      </c>
      <c r="AH258" s="22">
        <v>1.2080331214099751E-5</v>
      </c>
      <c r="AI258" s="22">
        <v>2.701955294472471E-5</v>
      </c>
      <c r="AJ258" s="22">
        <v>5.0102097484985439E-5</v>
      </c>
      <c r="AK258" s="22">
        <v>1.1638287177999694E-4</v>
      </c>
      <c r="AL258" s="22">
        <v>3.8484023796922252E-4</v>
      </c>
      <c r="AM258" s="22">
        <v>1.155162490472781E-4</v>
      </c>
      <c r="AN258" s="22">
        <v>4.8384192997540119E-5</v>
      </c>
      <c r="AO258" s="22">
        <v>2.6633221799606724E-5</v>
      </c>
      <c r="AP258" s="22">
        <v>1.2032208423604643E-5</v>
      </c>
      <c r="AQ258" s="22">
        <v>5.6333686828543537E-6</v>
      </c>
      <c r="AR258" s="22">
        <v>-5.2664052546272354E-6</v>
      </c>
      <c r="AS258" s="22">
        <v>-1.3461765167187569E-6</v>
      </c>
      <c r="AT258" s="22">
        <v>-2.0397481328146893E-5</v>
      </c>
      <c r="AU258" s="22">
        <v>-2.8141393024994996E-5</v>
      </c>
      <c r="AV258" s="22">
        <v>-8.7787968306703E-5</v>
      </c>
      <c r="AW258" s="22">
        <v>-1.8767404734115631E-4</v>
      </c>
      <c r="AX258" s="22">
        <v>-4.7315238450922601E-4</v>
      </c>
      <c r="AY258" s="22">
        <v>-1.1041286908667802E-3</v>
      </c>
      <c r="AZ258" s="22">
        <v>-2.6665402135093393E-3</v>
      </c>
      <c r="BA258" s="22">
        <v>-6.306643255982825E-3</v>
      </c>
      <c r="BB258" s="22">
        <v>-1.4917081430381699E-2</v>
      </c>
      <c r="BC258" s="22">
        <v>-3.4430176641477947E-2</v>
      </c>
      <c r="BD258" s="22">
        <v>-7.6076447015893611E-2</v>
      </c>
      <c r="BE258" s="22">
        <v>-0.15185600867957758</v>
      </c>
      <c r="BF258" s="22">
        <v>-0.24954785956615497</v>
      </c>
      <c r="BG258" s="22">
        <v>-0.30016189247944086</v>
      </c>
      <c r="BH258" s="22">
        <v>-0.24993367563919208</v>
      </c>
      <c r="BI258" s="22">
        <v>-0.15293254564218528</v>
      </c>
      <c r="BJ258" s="22">
        <v>-7.8722950531688873E-2</v>
      </c>
      <c r="BK258" s="22">
        <v>-4.0735607768398956E-2</v>
      </c>
      <c r="BL258" s="22">
        <v>-1.4911835586587324E-2</v>
      </c>
      <c r="BM258" s="22">
        <v>-1.1392211945425808E-2</v>
      </c>
      <c r="BN258" s="22">
        <v>2.2986798741591579E-2</v>
      </c>
      <c r="BO258" s="22">
        <v>-2.3669218969927994E-2</v>
      </c>
      <c r="BP258" s="22">
        <v>2.4784980920515086E-2</v>
      </c>
      <c r="BQ258" s="22">
        <v>-2.6676681784953755E-2</v>
      </c>
      <c r="BR258" s="22">
        <v>2.8970572604057811E-2</v>
      </c>
      <c r="BS258" s="22">
        <v>-3.3297287592897823E-2</v>
      </c>
      <c r="BT258" s="22">
        <v>3.6987803415637996E-2</v>
      </c>
      <c r="BU258" s="22">
        <v>-4.8572095428288865E-2</v>
      </c>
      <c r="BV258" s="22">
        <v>5.146282013480509E-2</v>
      </c>
      <c r="BW258" s="22">
        <v>-9.3453472282300332E-2</v>
      </c>
      <c r="BX258" s="22">
        <v>7.5139894874885135E-2</v>
      </c>
      <c r="BY258" s="22">
        <v>-0.29362942548317073</v>
      </c>
      <c r="BZ258" s="22">
        <v>0.1045743259088229</v>
      </c>
      <c r="CA258" s="22">
        <v>-3.0757868754952167</v>
      </c>
      <c r="CB258" s="22">
        <v>7.9008058267411654</v>
      </c>
      <c r="CC258" s="22">
        <v>-3.0824085973144877</v>
      </c>
      <c r="CD258" s="22">
        <v>0.1167749099951355</v>
      </c>
      <c r="CE258" s="22">
        <v>-0.31853412597564484</v>
      </c>
      <c r="CF258" s="22">
        <v>0.10361315406925968</v>
      </c>
      <c r="CG258" s="22">
        <v>-8.2062148007383387E-2</v>
      </c>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5"/>
      <c r="EQ258" s="5"/>
      <c r="ER258" s="5"/>
      <c r="ES258" s="5"/>
      <c r="ET258" s="5"/>
      <c r="EU258" s="5"/>
      <c r="EV258" s="5"/>
      <c r="EW258" s="5"/>
      <c r="EX258" s="5"/>
      <c r="EY258" s="5"/>
      <c r="EZ258" s="5"/>
      <c r="FA258" s="5"/>
      <c r="FB258" s="5"/>
      <c r="FC258" s="5"/>
      <c r="FD258" s="5"/>
      <c r="FE258" s="5"/>
      <c r="FF258" s="5"/>
      <c r="FG258" s="5"/>
      <c r="FH258" s="5"/>
      <c r="FI258" s="5"/>
      <c r="FJ258" s="5"/>
      <c r="FK258" s="5"/>
      <c r="FL258" s="5"/>
      <c r="FM258" s="5"/>
      <c r="FN258" s="5"/>
      <c r="FP258" s="5"/>
      <c r="FQ258" s="5"/>
      <c r="FR258" s="5"/>
      <c r="FS258" s="5"/>
      <c r="FT258" s="5"/>
      <c r="FU258" s="5"/>
      <c r="FV258" s="5"/>
      <c r="FW258" s="5"/>
      <c r="FX258" s="5"/>
      <c r="FY258" s="5"/>
      <c r="FZ258" s="5"/>
      <c r="GA258" s="5"/>
      <c r="GB258" s="5"/>
      <c r="GC258" s="5"/>
      <c r="GD258" s="5"/>
      <c r="GE258" s="5"/>
      <c r="GF258" s="5"/>
      <c r="GG258" s="5"/>
      <c r="GH258" s="5"/>
      <c r="GI258" s="5"/>
      <c r="GJ258" s="5"/>
      <c r="GK258" s="5"/>
      <c r="GL258" s="5"/>
      <c r="GM258" s="5"/>
      <c r="GN258" s="5"/>
      <c r="GO258" s="5"/>
      <c r="GP258" s="5"/>
      <c r="GQ258" s="5"/>
      <c r="GR258" s="5"/>
      <c r="GS258" s="5"/>
      <c r="GT258" s="5"/>
      <c r="GU258" s="5"/>
      <c r="GV258" s="5"/>
      <c r="GW258" s="5"/>
      <c r="GX258" s="5"/>
      <c r="GY258" s="5"/>
      <c r="GZ258" s="5"/>
      <c r="HA258" s="5"/>
      <c r="HB258" s="5"/>
      <c r="HC258" s="5"/>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5"/>
      <c r="IB258" s="5"/>
      <c r="IC258" s="5"/>
      <c r="ID258" s="5"/>
      <c r="IE258" s="5"/>
      <c r="IF258" s="5"/>
      <c r="IG258" s="5"/>
      <c r="IH258" s="5"/>
      <c r="II258" s="5"/>
      <c r="IJ258" s="5"/>
      <c r="IK258" s="5"/>
      <c r="IL258" s="5"/>
      <c r="IM258" s="5"/>
      <c r="IN258" s="5"/>
      <c r="IO258" s="5"/>
      <c r="IP258" s="5"/>
      <c r="IQ258" s="5"/>
      <c r="IR258" s="5"/>
      <c r="IS258" s="5"/>
      <c r="IT258" s="5"/>
      <c r="IU258" s="5"/>
    </row>
    <row r="259" spans="1:255">
      <c r="A259" s="185">
        <v>16</v>
      </c>
      <c r="B259" s="22">
        <v>3.7103957871532764E-10</v>
      </c>
      <c r="C259" s="22">
        <v>1.4326460423333844E-9</v>
      </c>
      <c r="D259" s="22">
        <v>2.441287591945785E-9</v>
      </c>
      <c r="E259" s="22">
        <v>6.3760165815375875E-9</v>
      </c>
      <c r="F259" s="22">
        <v>1.4418696894715619E-8</v>
      </c>
      <c r="G259" s="22">
        <v>3.4936281089123049E-8</v>
      </c>
      <c r="H259" s="22">
        <v>8.0750381311191908E-8</v>
      </c>
      <c r="I259" s="22">
        <v>1.8720236633667698E-7</v>
      </c>
      <c r="J259" s="22">
        <v>4.232575699789773E-7</v>
      </c>
      <c r="K259" s="22">
        <v>9.4292183746523086E-7</v>
      </c>
      <c r="L259" s="22">
        <v>2.0474815890833996E-6</v>
      </c>
      <c r="M259" s="22">
        <v>4.3202965832249109E-6</v>
      </c>
      <c r="N259" s="22">
        <v>8.7362626008608078E-6</v>
      </c>
      <c r="O259" s="22">
        <v>1.6585171637931496E-5</v>
      </c>
      <c r="P259" s="22">
        <v>2.8390893190748395E-5</v>
      </c>
      <c r="Q259" s="22">
        <v>4.1156839255439054E-5</v>
      </c>
      <c r="R259" s="22">
        <v>4.6992198204781763E-5</v>
      </c>
      <c r="S259" s="22">
        <v>4.1098250984330607E-5</v>
      </c>
      <c r="T259" s="22">
        <v>2.9318770011282963E-5</v>
      </c>
      <c r="U259" s="22">
        <v>2.0015895544382717E-5</v>
      </c>
      <c r="V259" s="22">
        <v>8.3626379416992855E-6</v>
      </c>
      <c r="W259" s="22">
        <v>-8.6729058414756029E-8</v>
      </c>
      <c r="X259" s="22">
        <v>1.7826688964467644E-7</v>
      </c>
      <c r="Y259" s="22">
        <v>-1.733086728401528E-7</v>
      </c>
      <c r="Z259" s="22">
        <v>1.8920990599824637E-7</v>
      </c>
      <c r="AA259" s="22">
        <v>-1.6059103424843675E-7</v>
      </c>
      <c r="AB259" s="22">
        <v>2.454305907698843E-7</v>
      </c>
      <c r="AC259" s="22">
        <v>-7.9810127960539738E-8</v>
      </c>
      <c r="AD259" s="22">
        <v>5.0054533057849864E-7</v>
      </c>
      <c r="AE259" s="22">
        <v>3.7474517396215987E-7</v>
      </c>
      <c r="AF259" s="22">
        <v>1.6532015345437443E-6</v>
      </c>
      <c r="AG259" s="22">
        <v>2.5928106825516234E-6</v>
      </c>
      <c r="AH259" s="22">
        <v>6.6742073940674102E-6</v>
      </c>
      <c r="AI259" s="22">
        <v>1.2215095115680635E-5</v>
      </c>
      <c r="AJ259" s="22">
        <v>2.7094276055030433E-5</v>
      </c>
      <c r="AK259" s="22">
        <v>5.0144985057674583E-5</v>
      </c>
      <c r="AL259" s="22">
        <v>1.1548845670873385E-4</v>
      </c>
      <c r="AM259" s="22">
        <v>3.7991708133878517E-4</v>
      </c>
      <c r="AN259" s="22">
        <v>1.145558507251635E-4</v>
      </c>
      <c r="AO259" s="22">
        <v>4.8091809406758093E-5</v>
      </c>
      <c r="AP259" s="22">
        <v>2.858554480381281E-5</v>
      </c>
      <c r="AQ259" s="22">
        <v>9.7591948195563791E-6</v>
      </c>
      <c r="AR259" s="22">
        <v>1.6046138611656287E-6</v>
      </c>
      <c r="AS259" s="22">
        <v>-8.2350757402844699E-6</v>
      </c>
      <c r="AT259" s="22">
        <v>-6.7584223912876538E-7</v>
      </c>
      <c r="AU259" s="22">
        <v>-1.9934019710843085E-5</v>
      </c>
      <c r="AV259" s="22">
        <v>-2.8072097015762474E-5</v>
      </c>
      <c r="AW259" s="22">
        <v>-8.7780543170518305E-5</v>
      </c>
      <c r="AX259" s="22">
        <v>-1.8772490740177978E-4</v>
      </c>
      <c r="AY259" s="22">
        <v>-4.7357631096317477E-4</v>
      </c>
      <c r="AZ259" s="22">
        <v>-1.1047136510138602E-3</v>
      </c>
      <c r="BA259" s="22">
        <v>-2.6686409186966738E-3</v>
      </c>
      <c r="BB259" s="22">
        <v>-6.3107536059296091E-3</v>
      </c>
      <c r="BC259" s="22">
        <v>-1.4928232931424156E-2</v>
      </c>
      <c r="BD259" s="22">
        <v>-3.4455393411141545E-2</v>
      </c>
      <c r="BE259" s="22">
        <v>-7.613947803287055E-2</v>
      </c>
      <c r="BF259" s="22">
        <v>-0.15200620041841989</v>
      </c>
      <c r="BG259" s="22">
        <v>-0.24991800894413849</v>
      </c>
      <c r="BH259" s="22">
        <v>-0.30106017501682042</v>
      </c>
      <c r="BI259" s="22">
        <v>-0.25211158993467453</v>
      </c>
      <c r="BJ259" s="22">
        <v>-0.15812504028133942</v>
      </c>
      <c r="BK259" s="22">
        <v>-9.0965859298568305E-2</v>
      </c>
      <c r="BL259" s="22">
        <v>-3.4425339086600337E-2</v>
      </c>
      <c r="BM259" s="22">
        <v>1.0746402446330676E-2</v>
      </c>
      <c r="BN259" s="22">
        <v>-2.1673403488208707E-2</v>
      </c>
      <c r="BO259" s="22">
        <v>2.2203815152681678E-2</v>
      </c>
      <c r="BP259" s="22">
        <v>-2.3167333806078386E-2</v>
      </c>
      <c r="BQ259" s="22">
        <v>2.4539731586724622E-2</v>
      </c>
      <c r="BR259" s="22">
        <v>-2.6675052787365015E-2</v>
      </c>
      <c r="BS259" s="22">
        <v>2.9212548588577865E-2</v>
      </c>
      <c r="BT259" s="22">
        <v>-3.3795689622629237E-2</v>
      </c>
      <c r="BU259" s="22">
        <v>3.7767142289877563E-2</v>
      </c>
      <c r="BV259" s="22">
        <v>-4.9678729943562087E-2</v>
      </c>
      <c r="BW259" s="22">
        <v>5.2952315420108163E-2</v>
      </c>
      <c r="BX259" s="22">
        <v>-9.5442053792252207E-2</v>
      </c>
      <c r="BY259" s="22">
        <v>7.7715053938192682E-2</v>
      </c>
      <c r="BZ259" s="22">
        <v>-0.29711907004951832</v>
      </c>
      <c r="CA259" s="22">
        <v>0.10899693825593851</v>
      </c>
      <c r="CB259" s="22">
        <v>-3.0822190914301193</v>
      </c>
      <c r="CC259" s="22">
        <v>7.9080818374608111</v>
      </c>
      <c r="CD259" s="22">
        <v>-3.0969945836136836</v>
      </c>
      <c r="CE259" s="22">
        <v>0.13045780173558932</v>
      </c>
      <c r="CF259" s="22">
        <v>-0.36228654620699291</v>
      </c>
      <c r="CG259" s="22">
        <v>6.2893871382321026E-2</v>
      </c>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5"/>
      <c r="FE259" s="5"/>
      <c r="FF259" s="5"/>
      <c r="FG259" s="5"/>
      <c r="FH259" s="5"/>
      <c r="FI259" s="5"/>
      <c r="FJ259" s="5"/>
      <c r="FK259" s="5"/>
      <c r="FL259" s="5"/>
      <c r="FM259" s="5"/>
      <c r="FN259" s="5"/>
      <c r="FP259" s="5"/>
      <c r="FQ259" s="5"/>
      <c r="FR259" s="5"/>
      <c r="FS259" s="5"/>
      <c r="FT259" s="5"/>
      <c r="FU259" s="5"/>
      <c r="FV259" s="5"/>
      <c r="FW259" s="5"/>
      <c r="FX259" s="5"/>
      <c r="FY259" s="5"/>
      <c r="FZ259" s="5"/>
      <c r="GA259" s="5"/>
      <c r="GB259" s="5"/>
      <c r="GC259" s="5"/>
      <c r="GD259" s="5"/>
      <c r="GE259" s="5"/>
      <c r="GF259" s="5"/>
      <c r="GG259" s="5"/>
      <c r="GH259" s="5"/>
      <c r="GI259" s="5"/>
      <c r="GJ259" s="5"/>
      <c r="GK259" s="5"/>
      <c r="GL259" s="5"/>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row>
    <row r="260" spans="1:255">
      <c r="A260" s="185">
        <v>17</v>
      </c>
      <c r="B260" s="22">
        <v>2.8644748723488857E-10</v>
      </c>
      <c r="C260" s="22">
        <v>3.8388141358048287E-10</v>
      </c>
      <c r="D260" s="22">
        <v>1.3540206822861574E-9</v>
      </c>
      <c r="E260" s="22">
        <v>2.5464834077308159E-9</v>
      </c>
      <c r="F260" s="22">
        <v>6.7952138579490511E-9</v>
      </c>
      <c r="G260" s="22">
        <v>1.5381709202347719E-8</v>
      </c>
      <c r="H260" s="22">
        <v>3.70907501560763E-8</v>
      </c>
      <c r="I260" s="22">
        <v>8.5216067886530721E-8</v>
      </c>
      <c r="J260" s="22">
        <v>1.963135835280831E-7</v>
      </c>
      <c r="K260" s="22">
        <v>4.4099064111329773E-7</v>
      </c>
      <c r="L260" s="22">
        <v>9.7619356721853358E-7</v>
      </c>
      <c r="M260" s="22">
        <v>2.1063861067764074E-6</v>
      </c>
      <c r="N260" s="22">
        <v>4.4176323661480755E-6</v>
      </c>
      <c r="O260" s="22">
        <v>8.8819095948758637E-6</v>
      </c>
      <c r="P260" s="22">
        <v>1.6777690229296375E-5</v>
      </c>
      <c r="Q260" s="22">
        <v>2.8624497215987288E-5</v>
      </c>
      <c r="R260" s="22">
        <v>4.1526019694555613E-5</v>
      </c>
      <c r="S260" s="22">
        <v>4.7967291038345811E-5</v>
      </c>
      <c r="T260" s="22">
        <v>4.3761978959419344E-5</v>
      </c>
      <c r="U260" s="22">
        <v>3.5309218929635248E-5</v>
      </c>
      <c r="V260" s="22">
        <v>1.5713020169022004E-5</v>
      </c>
      <c r="W260" s="22">
        <v>8.1189437847504186E-8</v>
      </c>
      <c r="X260" s="22">
        <v>-1.620947709662975E-7</v>
      </c>
      <c r="Y260" s="22">
        <v>1.6455627718841359E-7</v>
      </c>
      <c r="Z260" s="22">
        <v>-1.5834295092720772E-7</v>
      </c>
      <c r="AA260" s="22">
        <v>1.7559072583686658E-7</v>
      </c>
      <c r="AB260" s="22">
        <v>-1.4525136618516163E-7</v>
      </c>
      <c r="AC260" s="22">
        <v>2.3341268541406586E-7</v>
      </c>
      <c r="AD260" s="22">
        <v>-6.0728280762055726E-8</v>
      </c>
      <c r="AE260" s="22">
        <v>4.9368131184455358E-7</v>
      </c>
      <c r="AF260" s="22">
        <v>4.0772167893598623E-7</v>
      </c>
      <c r="AG260" s="22">
        <v>1.6652935048575924E-6</v>
      </c>
      <c r="AH260" s="22">
        <v>2.6684645968325257E-6</v>
      </c>
      <c r="AI260" s="22">
        <v>6.7395240886635848E-6</v>
      </c>
      <c r="AJ260" s="22">
        <v>1.2389600495735771E-5</v>
      </c>
      <c r="AK260" s="22">
        <v>2.7212209518479094E-5</v>
      </c>
      <c r="AL260" s="22">
        <v>5.0347661318824047E-5</v>
      </c>
      <c r="AM260" s="22">
        <v>1.1457321565404879E-4</v>
      </c>
      <c r="AN260" s="22">
        <v>3.7362207198642024E-4</v>
      </c>
      <c r="AO260" s="22">
        <v>1.1513727427913087E-4</v>
      </c>
      <c r="AP260" s="22">
        <v>5.0862009841596649E-5</v>
      </c>
      <c r="AQ260" s="22">
        <v>2.25101918503907E-5</v>
      </c>
      <c r="AR260" s="22">
        <v>-2.9687195570535564E-6</v>
      </c>
      <c r="AS260" s="22">
        <v>3.8789566580201363E-6</v>
      </c>
      <c r="AT260" s="22">
        <v>-7.7724328513081643E-6</v>
      </c>
      <c r="AU260" s="22">
        <v>-6.0894793677652427E-7</v>
      </c>
      <c r="AV260" s="22">
        <v>-1.9931681626661848E-5</v>
      </c>
      <c r="AW260" s="22">
        <v>-2.8135155013491715E-5</v>
      </c>
      <c r="AX260" s="22">
        <v>-8.823186697381517E-5</v>
      </c>
      <c r="AY260" s="22">
        <v>-1.8837276476700763E-4</v>
      </c>
      <c r="AZ260" s="22">
        <v>-4.7581931247036652E-4</v>
      </c>
      <c r="BA260" s="22">
        <v>-1.1091463598304153E-3</v>
      </c>
      <c r="BB260" s="22">
        <v>-2.6805154384745684E-3</v>
      </c>
      <c r="BC260" s="22">
        <v>-6.337559528632155E-3</v>
      </c>
      <c r="BD260" s="22">
        <v>-1.4994567163428434E-2</v>
      </c>
      <c r="BE260" s="22">
        <v>-3.461156827236226E-2</v>
      </c>
      <c r="BF260" s="22">
        <v>-7.6517405855393239E-2</v>
      </c>
      <c r="BG260" s="22">
        <v>-0.1529079088537314</v>
      </c>
      <c r="BH260" s="22">
        <v>-0.25208689709722909</v>
      </c>
      <c r="BI260" s="22">
        <v>-0.30623283013086411</v>
      </c>
      <c r="BJ260" s="22">
        <v>-0.26433428574977219</v>
      </c>
      <c r="BK260" s="22">
        <v>-0.18622497759681059</v>
      </c>
      <c r="BL260" s="22">
        <v>-7.6047721609154378E-2</v>
      </c>
      <c r="BM260" s="22">
        <v>-1.0280903536756984E-2</v>
      </c>
      <c r="BN260" s="22">
        <v>2.0709239441959779E-2</v>
      </c>
      <c r="BO260" s="22">
        <v>-2.1170935825578569E-2</v>
      </c>
      <c r="BP260" s="22">
        <v>2.1957976916713258E-2</v>
      </c>
      <c r="BQ260" s="22">
        <v>-2.31651179763371E-2</v>
      </c>
      <c r="BR260" s="22">
        <v>2.4781101887410343E-2</v>
      </c>
      <c r="BS260" s="22">
        <v>-2.7172893486111061E-2</v>
      </c>
      <c r="BT260" s="22">
        <v>2.9991265000400714E-2</v>
      </c>
      <c r="BU260" s="22">
        <v>-3.4901970841769533E-2</v>
      </c>
      <c r="BV260" s="22">
        <v>3.925599110632956E-2</v>
      </c>
      <c r="BW260" s="22">
        <v>-5.1668130211641891E-2</v>
      </c>
      <c r="BX260" s="22">
        <v>5.5526691038777852E-2</v>
      </c>
      <c r="BY260" s="22">
        <v>-9.8940240930157769E-2</v>
      </c>
      <c r="BZ260" s="22">
        <v>8.2136321051894223E-2</v>
      </c>
      <c r="CA260" s="22">
        <v>-0.30371016825705471</v>
      </c>
      <c r="CB260" s="22">
        <v>0.11675846426047094</v>
      </c>
      <c r="CC260" s="22">
        <v>-3.0966965263322614</v>
      </c>
      <c r="CD260" s="22">
        <v>7.9209945134995268</v>
      </c>
      <c r="CE260" s="22">
        <v>-3.1404657095797268</v>
      </c>
      <c r="CF260" s="22">
        <v>0.15261936119139097</v>
      </c>
      <c r="CG260" s="22">
        <v>-0.28020291709608414</v>
      </c>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5"/>
      <c r="EQ260" s="5"/>
      <c r="ER260" s="5"/>
      <c r="ES260" s="5"/>
      <c r="ET260" s="5"/>
      <c r="EU260" s="5"/>
      <c r="EV260" s="5"/>
      <c r="EW260" s="5"/>
      <c r="EX260" s="5"/>
      <c r="EY260" s="5"/>
      <c r="EZ260" s="5"/>
      <c r="FA260" s="5"/>
      <c r="FB260" s="5"/>
      <c r="FC260" s="5"/>
      <c r="FD260" s="5"/>
      <c r="FE260" s="5"/>
      <c r="FF260" s="5"/>
      <c r="FG260" s="5"/>
      <c r="FH260" s="5"/>
      <c r="FI260" s="5"/>
      <c r="FJ260" s="5"/>
      <c r="FK260" s="5"/>
      <c r="FL260" s="5"/>
      <c r="FM260" s="5"/>
      <c r="FN260" s="5"/>
      <c r="FP260" s="5"/>
      <c r="FQ260" s="5"/>
      <c r="FR260" s="5"/>
      <c r="FS260" s="5"/>
      <c r="FT260" s="5"/>
      <c r="FU260" s="5"/>
      <c r="FV260" s="5"/>
      <c r="FW260" s="5"/>
      <c r="FX260" s="5"/>
      <c r="FY260" s="5"/>
      <c r="FZ260" s="5"/>
      <c r="GA260" s="5"/>
      <c r="GB260" s="5"/>
      <c r="GC260" s="5"/>
      <c r="GD260" s="5"/>
      <c r="GE260" s="5"/>
      <c r="GF260" s="5"/>
      <c r="GG260" s="5"/>
      <c r="GH260" s="5"/>
      <c r="GI260" s="5"/>
      <c r="GJ260" s="5"/>
      <c r="GK260" s="5"/>
      <c r="GL260" s="5"/>
      <c r="GM260" s="5"/>
      <c r="GN260" s="5"/>
      <c r="GO260" s="5"/>
      <c r="GP260" s="5"/>
      <c r="GQ260" s="5"/>
      <c r="GR260" s="5"/>
      <c r="GS260" s="5"/>
      <c r="GT260" s="5"/>
      <c r="GU260" s="5"/>
      <c r="GV260" s="5"/>
      <c r="GW260" s="5"/>
      <c r="GX260" s="5"/>
      <c r="GY260" s="5"/>
      <c r="GZ260" s="5"/>
      <c r="HA260" s="5"/>
      <c r="HB260" s="5"/>
      <c r="HC260" s="5"/>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5"/>
      <c r="IB260" s="5"/>
      <c r="IC260" s="5"/>
      <c r="ID260" s="5"/>
      <c r="IE260" s="5"/>
      <c r="IF260" s="5"/>
      <c r="IG260" s="5"/>
      <c r="IH260" s="5"/>
      <c r="II260" s="5"/>
      <c r="IJ260" s="5"/>
      <c r="IK260" s="5"/>
      <c r="IL260" s="5"/>
      <c r="IM260" s="5"/>
      <c r="IN260" s="5"/>
      <c r="IO260" s="5"/>
      <c r="IP260" s="5"/>
      <c r="IQ260" s="5"/>
      <c r="IR260" s="5"/>
      <c r="IS260" s="5"/>
      <c r="IT260" s="5"/>
      <c r="IU260" s="5"/>
    </row>
    <row r="261" spans="1:255">
      <c r="A261" s="185">
        <v>18</v>
      </c>
      <c r="B261" s="22">
        <v>1.0278470267596755E-11</v>
      </c>
      <c r="C261" s="22">
        <v>4.1339045380911884E-10</v>
      </c>
      <c r="D261" s="22">
        <v>3.525585139783234E-10</v>
      </c>
      <c r="E261" s="22">
        <v>1.4426011982337706E-9</v>
      </c>
      <c r="F261" s="22">
        <v>2.7863702684913561E-9</v>
      </c>
      <c r="G261" s="22">
        <v>7.4148837949248697E-9</v>
      </c>
      <c r="H261" s="22">
        <v>1.673022939619461E-8</v>
      </c>
      <c r="I261" s="22">
        <v>4.009874219305576E-8</v>
      </c>
      <c r="J261" s="22">
        <v>9.1585608373508566E-8</v>
      </c>
      <c r="K261" s="22">
        <v>2.0972787427128914E-7</v>
      </c>
      <c r="L261" s="22">
        <v>4.6836097675745311E-7</v>
      </c>
      <c r="M261" s="22">
        <v>1.0309886605656796E-6</v>
      </c>
      <c r="N261" s="22">
        <v>2.2129380040489117E-6</v>
      </c>
      <c r="O261" s="22">
        <v>4.6198284765160885E-6</v>
      </c>
      <c r="P261" s="22">
        <v>9.2567173069020246E-6</v>
      </c>
      <c r="Q261" s="22">
        <v>1.7468884624702026E-5</v>
      </c>
      <c r="R261" s="22">
        <v>2.9937197801198057E-5</v>
      </c>
      <c r="S261" s="22">
        <v>4.4189024836976063E-5</v>
      </c>
      <c r="T261" s="22">
        <v>5.3550097811270321E-5</v>
      </c>
      <c r="U261" s="22">
        <v>5.4674675647893142E-5</v>
      </c>
      <c r="V261" s="22">
        <v>2.6723355081943278E-5</v>
      </c>
      <c r="W261" s="22">
        <v>-7.282746481344642E-8</v>
      </c>
      <c r="X261" s="22">
        <v>1.4697865884537423E-7</v>
      </c>
      <c r="Y261" s="22">
        <v>-1.4344184208020195E-7</v>
      </c>
      <c r="Z261" s="22">
        <v>1.4443522588635834E-7</v>
      </c>
      <c r="AA261" s="22">
        <v>-1.3770762116518334E-7</v>
      </c>
      <c r="AB261" s="22">
        <v>1.5514301429343222E-7</v>
      </c>
      <c r="AC261" s="22">
        <v>-1.2172348175382961E-7</v>
      </c>
      <c r="AD261" s="22">
        <v>2.1336948090560708E-7</v>
      </c>
      <c r="AE261" s="22">
        <v>-2.8548847487251458E-8</v>
      </c>
      <c r="AF261" s="22">
        <v>4.8115694436184647E-7</v>
      </c>
      <c r="AG261" s="22">
        <v>4.692180489315936E-7</v>
      </c>
      <c r="AH261" s="22">
        <v>1.6940343534769812E-6</v>
      </c>
      <c r="AI261" s="22">
        <v>2.8356755378349673E-6</v>
      </c>
      <c r="AJ261" s="22">
        <v>6.9394851202678695E-6</v>
      </c>
      <c r="AK261" s="22">
        <v>1.2924461668624979E-5</v>
      </c>
      <c r="AL261" s="22">
        <v>2.797954403361214E-5</v>
      </c>
      <c r="AM261" s="22">
        <v>5.1918754743666375E-5</v>
      </c>
      <c r="AN261" s="22">
        <v>1.1550708920288072E-4</v>
      </c>
      <c r="AO261" s="22">
        <v>3.6496325571769409E-4</v>
      </c>
      <c r="AP261" s="22">
        <v>1.2290569037563373E-4</v>
      </c>
      <c r="AQ261" s="22">
        <v>4.0338864111755883E-5</v>
      </c>
      <c r="AR261" s="22">
        <v>2.2740460425376488E-6</v>
      </c>
      <c r="AS261" s="22">
        <v>-5.4745897321424715E-6</v>
      </c>
      <c r="AT261" s="22">
        <v>3.9448710738253308E-6</v>
      </c>
      <c r="AU261" s="22">
        <v>-7.7708111344525555E-6</v>
      </c>
      <c r="AV261" s="22">
        <v>-6.7529812814726907E-7</v>
      </c>
      <c r="AW261" s="22">
        <v>-2.0388967501854201E-5</v>
      </c>
      <c r="AX261" s="22">
        <v>-2.8798518363984743E-5</v>
      </c>
      <c r="AY261" s="22">
        <v>-9.0508701310320236E-5</v>
      </c>
      <c r="AZ261" s="22">
        <v>-1.9288512013455867E-4</v>
      </c>
      <c r="BA261" s="22">
        <v>-4.8787430987543988E-4</v>
      </c>
      <c r="BB261" s="22">
        <v>-1.13636705856805E-3</v>
      </c>
      <c r="BC261" s="22">
        <v>-2.7477869702151364E-3</v>
      </c>
      <c r="BD261" s="22">
        <v>-6.4958082410737908E-3</v>
      </c>
      <c r="BE261" s="22">
        <v>-1.5376779834341868E-2</v>
      </c>
      <c r="BF261" s="22">
        <v>-3.5520757478957908E-2</v>
      </c>
      <c r="BG261" s="22">
        <v>-7.8694499445319144E-2</v>
      </c>
      <c r="BH261" s="22">
        <v>-0.15807801440839364</v>
      </c>
      <c r="BI261" s="22">
        <v>-0.26428171841735165</v>
      </c>
      <c r="BJ261" s="22">
        <v>-0.33428244423694214</v>
      </c>
      <c r="BK261" s="22">
        <v>-0.32540892267961746</v>
      </c>
      <c r="BL261" s="22">
        <v>-0.15177323165751608</v>
      </c>
      <c r="BM261" s="22">
        <v>9.9619086099661386E-3</v>
      </c>
      <c r="BN261" s="22">
        <v>-2.005747026812086E-2</v>
      </c>
      <c r="BO261" s="22">
        <v>2.0461505404446859E-2</v>
      </c>
      <c r="BP261" s="22">
        <v>-2.1166780610404938E-2</v>
      </c>
      <c r="BQ261" s="22">
        <v>2.2197335407702964E-2</v>
      </c>
      <c r="BR261" s="22">
        <v>-2.3660866797070225E-2</v>
      </c>
      <c r="BS261" s="22">
        <v>2.5557592472018723E-2</v>
      </c>
      <c r="BT261" s="22">
        <v>-2.8276862280273003E-2</v>
      </c>
      <c r="BU261" s="22">
        <v>3.1477538189711309E-2</v>
      </c>
      <c r="BV261" s="22">
        <v>-3.688889984166089E-2</v>
      </c>
      <c r="BW261" s="22">
        <v>4.1827197367712225E-2</v>
      </c>
      <c r="BX261" s="22">
        <v>-5.5164657133334849E-2</v>
      </c>
      <c r="BY261" s="22">
        <v>5.9943604559801474E-2</v>
      </c>
      <c r="BZ261" s="22">
        <v>-0.10553903223314112</v>
      </c>
      <c r="CA261" s="22">
        <v>8.9890934252873075E-2</v>
      </c>
      <c r="CB261" s="22">
        <v>-0.3184197224991322</v>
      </c>
      <c r="CC261" s="22">
        <v>0.13042336238529606</v>
      </c>
      <c r="CD261" s="22">
        <v>-3.139845958592467</v>
      </c>
      <c r="CE261" s="22">
        <v>7.9415716516681476</v>
      </c>
      <c r="CF261" s="22">
        <v>-3.3379700660579279</v>
      </c>
      <c r="CG261" s="22">
        <v>8.971308867107726E-2</v>
      </c>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5"/>
      <c r="FE261" s="5"/>
      <c r="FF261" s="5"/>
      <c r="FG261" s="5"/>
      <c r="FH261" s="5"/>
      <c r="FI261" s="5"/>
      <c r="FJ261" s="5"/>
      <c r="FK261" s="5"/>
      <c r="FL261" s="5"/>
      <c r="FM261" s="5"/>
      <c r="FN261" s="5"/>
      <c r="FP261" s="5"/>
      <c r="FQ261" s="5"/>
      <c r="FR261" s="5"/>
      <c r="FS261" s="5"/>
      <c r="FT261" s="5"/>
      <c r="FU261" s="5"/>
      <c r="FV261" s="5"/>
      <c r="FW261" s="5"/>
      <c r="FX261" s="5"/>
      <c r="FY261" s="5"/>
      <c r="FZ261" s="5"/>
      <c r="GA261" s="5"/>
      <c r="GB261" s="5"/>
      <c r="GC261" s="5"/>
      <c r="GD261" s="5"/>
      <c r="GE261" s="5"/>
      <c r="GF261" s="5"/>
      <c r="GG261" s="5"/>
      <c r="GH261" s="5"/>
      <c r="GI261" s="5"/>
      <c r="GJ261" s="5"/>
      <c r="GK261" s="5"/>
      <c r="GL261" s="5"/>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row>
    <row r="262" spans="1:255">
      <c r="A262" s="185">
        <v>19</v>
      </c>
      <c r="B262" s="22">
        <v>0</v>
      </c>
      <c r="C262" s="22">
        <v>0</v>
      </c>
      <c r="D262" s="22">
        <v>0</v>
      </c>
      <c r="E262" s="22">
        <v>0</v>
      </c>
      <c r="F262" s="22">
        <v>0</v>
      </c>
      <c r="G262" s="22">
        <v>0</v>
      </c>
      <c r="H262" s="22">
        <v>0</v>
      </c>
      <c r="I262" s="22">
        <v>0</v>
      </c>
      <c r="J262" s="22">
        <v>0</v>
      </c>
      <c r="K262" s="22">
        <v>0</v>
      </c>
      <c r="L262" s="22">
        <v>0</v>
      </c>
      <c r="M262" s="22">
        <v>0</v>
      </c>
      <c r="N262" s="22">
        <v>0</v>
      </c>
      <c r="O262" s="22">
        <v>0</v>
      </c>
      <c r="P262" s="22">
        <v>0</v>
      </c>
      <c r="Q262" s="22">
        <v>0</v>
      </c>
      <c r="R262" s="22">
        <v>0</v>
      </c>
      <c r="S262" s="22">
        <v>0</v>
      </c>
      <c r="T262" s="22">
        <v>0</v>
      </c>
      <c r="U262" s="22">
        <v>0</v>
      </c>
      <c r="V262" s="22">
        <v>0</v>
      </c>
      <c r="W262" s="22">
        <v>0</v>
      </c>
      <c r="X262" s="22">
        <v>0</v>
      </c>
      <c r="Y262" s="22">
        <v>0</v>
      </c>
      <c r="Z262" s="22">
        <v>0</v>
      </c>
      <c r="AA262" s="22">
        <v>0</v>
      </c>
      <c r="AB262" s="22">
        <v>0</v>
      </c>
      <c r="AC262" s="22">
        <v>0</v>
      </c>
      <c r="AD262" s="22">
        <v>0</v>
      </c>
      <c r="AE262" s="22">
        <v>0</v>
      </c>
      <c r="AF262" s="22">
        <v>0</v>
      </c>
      <c r="AG262" s="22">
        <v>0</v>
      </c>
      <c r="AH262" s="22">
        <v>0</v>
      </c>
      <c r="AI262" s="22">
        <v>0</v>
      </c>
      <c r="AJ262" s="22">
        <v>0</v>
      </c>
      <c r="AK262" s="22">
        <v>0</v>
      </c>
      <c r="AL262" s="22">
        <v>0</v>
      </c>
      <c r="AM262" s="22">
        <v>0</v>
      </c>
      <c r="AN262" s="22">
        <v>0</v>
      </c>
      <c r="AO262" s="22">
        <v>0</v>
      </c>
      <c r="AP262" s="22">
        <v>0</v>
      </c>
      <c r="AQ262" s="22">
        <v>0</v>
      </c>
      <c r="AR262" s="22">
        <v>0</v>
      </c>
      <c r="AS262" s="22">
        <v>0</v>
      </c>
      <c r="AT262" s="22">
        <v>0</v>
      </c>
      <c r="AU262" s="22">
        <v>0</v>
      </c>
      <c r="AV262" s="22">
        <v>0</v>
      </c>
      <c r="AW262" s="22">
        <v>0</v>
      </c>
      <c r="AX262" s="22">
        <v>0</v>
      </c>
      <c r="AY262" s="22">
        <v>0</v>
      </c>
      <c r="AZ262" s="22">
        <v>0</v>
      </c>
      <c r="BA262" s="22">
        <v>0</v>
      </c>
      <c r="BB262" s="22">
        <v>0</v>
      </c>
      <c r="BC262" s="22">
        <v>0</v>
      </c>
      <c r="BD262" s="22">
        <v>0</v>
      </c>
      <c r="BE262" s="22">
        <v>0</v>
      </c>
      <c r="BF262" s="22">
        <v>0</v>
      </c>
      <c r="BG262" s="22">
        <v>0</v>
      </c>
      <c r="BH262" s="22">
        <v>0</v>
      </c>
      <c r="BI262" s="22">
        <v>0</v>
      </c>
      <c r="BJ262" s="22">
        <v>0</v>
      </c>
      <c r="BK262" s="22">
        <v>0</v>
      </c>
      <c r="BL262" s="22">
        <v>0</v>
      </c>
      <c r="BM262" s="22">
        <v>0</v>
      </c>
      <c r="BN262" s="22">
        <v>0</v>
      </c>
      <c r="BO262" s="22">
        <v>0</v>
      </c>
      <c r="BP262" s="22">
        <v>0</v>
      </c>
      <c r="BQ262" s="22">
        <v>0</v>
      </c>
      <c r="BR262" s="22">
        <v>0</v>
      </c>
      <c r="BS262" s="22">
        <v>0</v>
      </c>
      <c r="BT262" s="22">
        <v>0</v>
      </c>
      <c r="BU262" s="22">
        <v>0</v>
      </c>
      <c r="BV262" s="22">
        <v>0</v>
      </c>
      <c r="BW262" s="22">
        <v>0</v>
      </c>
      <c r="BX262" s="22">
        <v>0</v>
      </c>
      <c r="BY262" s="22">
        <v>0</v>
      </c>
      <c r="BZ262" s="22">
        <v>0</v>
      </c>
      <c r="CA262" s="22">
        <v>0</v>
      </c>
      <c r="CB262" s="22">
        <v>0</v>
      </c>
      <c r="CC262" s="22">
        <v>0</v>
      </c>
      <c r="CD262" s="22">
        <v>0</v>
      </c>
      <c r="CE262" s="22">
        <v>0</v>
      </c>
      <c r="CF262" s="22">
        <v>1</v>
      </c>
      <c r="CG262" s="22">
        <v>0</v>
      </c>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c r="EP262" s="5"/>
      <c r="EQ262" s="5"/>
      <c r="ER262" s="5"/>
      <c r="ES262" s="5"/>
      <c r="ET262" s="5"/>
      <c r="EU262" s="5"/>
      <c r="EV262" s="5"/>
      <c r="EW262" s="5"/>
      <c r="EX262" s="5"/>
      <c r="EY262" s="5"/>
      <c r="EZ262" s="5"/>
      <c r="FA262" s="5"/>
      <c r="FB262" s="5"/>
      <c r="FC262" s="5"/>
      <c r="FD262" s="5"/>
      <c r="FE262" s="5"/>
      <c r="FF262" s="5"/>
      <c r="FG262" s="5"/>
      <c r="FH262" s="5"/>
      <c r="FI262" s="5"/>
      <c r="FJ262" s="5"/>
      <c r="FK262" s="5"/>
      <c r="FL262" s="5"/>
      <c r="FM262" s="5"/>
      <c r="FN262" s="5"/>
      <c r="FP262" s="5"/>
      <c r="FQ262" s="5"/>
      <c r="FR262" s="5"/>
      <c r="FS262" s="5"/>
      <c r="FT262" s="5"/>
      <c r="FU262" s="5"/>
      <c r="FV262" s="5"/>
      <c r="FW262" s="5"/>
      <c r="FX262" s="5"/>
      <c r="FY262" s="5"/>
      <c r="FZ262" s="5"/>
      <c r="GA262" s="5"/>
      <c r="GB262" s="5"/>
      <c r="GC262" s="5"/>
      <c r="GD262" s="5"/>
      <c r="GE262" s="5"/>
      <c r="GF262" s="5"/>
      <c r="GG262" s="5"/>
      <c r="GH262" s="5"/>
      <c r="GI262" s="5"/>
      <c r="GJ262" s="5"/>
      <c r="GK262" s="5"/>
      <c r="GL262" s="5"/>
      <c r="GM262" s="5"/>
      <c r="GN262" s="5"/>
      <c r="GO262" s="5"/>
      <c r="GP262" s="5"/>
      <c r="GQ262" s="5"/>
      <c r="GR262" s="5"/>
      <c r="GS262" s="5"/>
      <c r="GT262" s="5"/>
      <c r="GU262" s="5"/>
      <c r="GV262" s="5"/>
      <c r="GW262" s="5"/>
      <c r="GX262" s="5"/>
      <c r="GY262" s="5"/>
      <c r="GZ262" s="5"/>
      <c r="HA262" s="5"/>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5"/>
      <c r="IB262" s="5"/>
      <c r="IC262" s="5"/>
      <c r="ID262" s="5"/>
      <c r="IE262" s="5"/>
      <c r="IF262" s="5"/>
      <c r="IG262" s="5"/>
      <c r="IH262" s="5"/>
      <c r="II262" s="5"/>
      <c r="IJ262" s="5"/>
      <c r="IK262" s="5"/>
      <c r="IL262" s="5"/>
      <c r="IM262" s="5"/>
      <c r="IN262" s="5"/>
      <c r="IO262" s="5"/>
      <c r="IP262" s="5"/>
      <c r="IQ262" s="5"/>
      <c r="IR262" s="5"/>
      <c r="IS262" s="5"/>
      <c r="IT262" s="5"/>
      <c r="IU262" s="5"/>
    </row>
    <row r="263" spans="1:255">
      <c r="A263" s="185">
        <v>20</v>
      </c>
      <c r="B263" s="22">
        <v>0</v>
      </c>
      <c r="C263" s="22">
        <v>0</v>
      </c>
      <c r="D263" s="22">
        <v>0</v>
      </c>
      <c r="E263" s="22">
        <v>0</v>
      </c>
      <c r="F263" s="22">
        <v>0</v>
      </c>
      <c r="G263" s="22">
        <v>0</v>
      </c>
      <c r="H263" s="22">
        <v>0</v>
      </c>
      <c r="I263" s="22">
        <v>0</v>
      </c>
      <c r="J263" s="22">
        <v>0</v>
      </c>
      <c r="K263" s="22">
        <v>0</v>
      </c>
      <c r="L263" s="22">
        <v>0</v>
      </c>
      <c r="M263" s="22">
        <v>0</v>
      </c>
      <c r="N263" s="22">
        <v>0</v>
      </c>
      <c r="O263" s="22">
        <v>0</v>
      </c>
      <c r="P263" s="22">
        <v>0</v>
      </c>
      <c r="Q263" s="22">
        <v>0</v>
      </c>
      <c r="R263" s="22">
        <v>0</v>
      </c>
      <c r="S263" s="22">
        <v>0</v>
      </c>
      <c r="T263" s="22">
        <v>0</v>
      </c>
      <c r="U263" s="22">
        <v>0</v>
      </c>
      <c r="V263" s="22">
        <v>0</v>
      </c>
      <c r="W263" s="22">
        <v>0</v>
      </c>
      <c r="X263" s="22">
        <v>0</v>
      </c>
      <c r="Y263" s="22">
        <v>0</v>
      </c>
      <c r="Z263" s="22">
        <v>0</v>
      </c>
      <c r="AA263" s="22">
        <v>0</v>
      </c>
      <c r="AB263" s="22">
        <v>0</v>
      </c>
      <c r="AC263" s="22">
        <v>0</v>
      </c>
      <c r="AD263" s="22">
        <v>0</v>
      </c>
      <c r="AE263" s="22">
        <v>0</v>
      </c>
      <c r="AF263" s="22">
        <v>0</v>
      </c>
      <c r="AG263" s="22">
        <v>0</v>
      </c>
      <c r="AH263" s="22">
        <v>0</v>
      </c>
      <c r="AI263" s="22">
        <v>0</v>
      </c>
      <c r="AJ263" s="22">
        <v>0</v>
      </c>
      <c r="AK263" s="22">
        <v>0</v>
      </c>
      <c r="AL263" s="22">
        <v>0</v>
      </c>
      <c r="AM263" s="22">
        <v>0</v>
      </c>
      <c r="AN263" s="22">
        <v>0</v>
      </c>
      <c r="AO263" s="22">
        <v>0</v>
      </c>
      <c r="AP263" s="22">
        <v>0</v>
      </c>
      <c r="AQ263" s="22">
        <v>0</v>
      </c>
      <c r="AR263" s="22">
        <v>0</v>
      </c>
      <c r="AS263" s="22">
        <v>0</v>
      </c>
      <c r="AT263" s="22">
        <v>0</v>
      </c>
      <c r="AU263" s="22">
        <v>0</v>
      </c>
      <c r="AV263" s="22">
        <v>0</v>
      </c>
      <c r="AW263" s="22">
        <v>0</v>
      </c>
      <c r="AX263" s="22">
        <v>0</v>
      </c>
      <c r="AY263" s="22">
        <v>0</v>
      </c>
      <c r="AZ263" s="22">
        <v>0</v>
      </c>
      <c r="BA263" s="22">
        <v>0</v>
      </c>
      <c r="BB263" s="22">
        <v>0</v>
      </c>
      <c r="BC263" s="22">
        <v>0</v>
      </c>
      <c r="BD263" s="22">
        <v>0</v>
      </c>
      <c r="BE263" s="22">
        <v>0</v>
      </c>
      <c r="BF263" s="22">
        <v>0</v>
      </c>
      <c r="BG263" s="22">
        <v>0</v>
      </c>
      <c r="BH263" s="22">
        <v>0</v>
      </c>
      <c r="BI263" s="22">
        <v>0</v>
      </c>
      <c r="BJ263" s="22">
        <v>0</v>
      </c>
      <c r="BK263" s="22">
        <v>0</v>
      </c>
      <c r="BL263" s="22">
        <v>0</v>
      </c>
      <c r="BM263" s="22">
        <v>0</v>
      </c>
      <c r="BN263" s="22">
        <v>0</v>
      </c>
      <c r="BO263" s="22">
        <v>0</v>
      </c>
      <c r="BP263" s="22">
        <v>0</v>
      </c>
      <c r="BQ263" s="22">
        <v>0</v>
      </c>
      <c r="BR263" s="22">
        <v>0</v>
      </c>
      <c r="BS263" s="22">
        <v>0</v>
      </c>
      <c r="BT263" s="22">
        <v>0</v>
      </c>
      <c r="BU263" s="22">
        <v>0</v>
      </c>
      <c r="BV263" s="22">
        <v>0</v>
      </c>
      <c r="BW263" s="22">
        <v>0</v>
      </c>
      <c r="BX263" s="22">
        <v>0</v>
      </c>
      <c r="BY263" s="22">
        <v>0</v>
      </c>
      <c r="BZ263" s="22">
        <v>0</v>
      </c>
      <c r="CA263" s="22">
        <v>0</v>
      </c>
      <c r="CB263" s="22">
        <v>0</v>
      </c>
      <c r="CC263" s="22">
        <v>0</v>
      </c>
      <c r="CD263" s="22">
        <v>0</v>
      </c>
      <c r="CE263" s="22">
        <v>0</v>
      </c>
      <c r="CF263" s="22">
        <v>0</v>
      </c>
      <c r="CG263" s="22">
        <v>1</v>
      </c>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5"/>
      <c r="FE263" s="5"/>
      <c r="FF263" s="5"/>
      <c r="FG263" s="5"/>
      <c r="FH263" s="5"/>
      <c r="FI263" s="5"/>
      <c r="FJ263" s="5"/>
      <c r="FK263" s="5"/>
      <c r="FL263" s="5"/>
      <c r="FM263" s="5"/>
      <c r="FN263" s="5"/>
      <c r="FP263" s="5"/>
      <c r="FQ263" s="5"/>
      <c r="FR263" s="5"/>
      <c r="FS263" s="5"/>
      <c r="FT263" s="5"/>
      <c r="FU263" s="5"/>
      <c r="FV263" s="5"/>
      <c r="FW263" s="5"/>
      <c r="FX263" s="5"/>
      <c r="FY263" s="5"/>
      <c r="FZ263" s="5"/>
      <c r="GA263" s="5"/>
      <c r="GB263" s="5"/>
      <c r="GC263" s="5"/>
      <c r="GD263" s="5"/>
      <c r="GE263" s="5"/>
      <c r="GF263" s="5"/>
      <c r="GG263" s="5"/>
      <c r="GH263" s="5"/>
      <c r="GI263" s="5"/>
      <c r="GJ263" s="5"/>
      <c r="GK263" s="5"/>
      <c r="GL263" s="5"/>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U263" s="5"/>
    </row>
    <row r="264" spans="1:25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J264" s="1"/>
    </row>
    <row r="265" spans="1:255">
      <c r="A265" s="51" t="s">
        <v>243</v>
      </c>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I265" s="112" t="s">
        <v>244</v>
      </c>
      <c r="CJ265" s="112"/>
      <c r="CK265" t="s">
        <v>245</v>
      </c>
    </row>
    <row r="266" spans="1:255">
      <c r="A266" s="189" t="s">
        <v>264</v>
      </c>
      <c r="B266" s="22">
        <f t="array" ref="B266:CG349">MINVERSE(B180:CG263)</f>
        <v>1</v>
      </c>
      <c r="C266" s="22">
        <v>0</v>
      </c>
      <c r="D266" s="22">
        <v>0</v>
      </c>
      <c r="E266" s="22">
        <v>0</v>
      </c>
      <c r="F266" s="22">
        <v>0</v>
      </c>
      <c r="G266" s="22">
        <v>0</v>
      </c>
      <c r="H266" s="22">
        <v>0</v>
      </c>
      <c r="I266" s="22">
        <v>0</v>
      </c>
      <c r="J266" s="22">
        <v>0</v>
      </c>
      <c r="K266" s="22">
        <v>0</v>
      </c>
      <c r="L266" s="22">
        <v>0</v>
      </c>
      <c r="M266" s="22">
        <v>0</v>
      </c>
      <c r="N266" s="22">
        <v>0</v>
      </c>
      <c r="O266" s="22">
        <v>0</v>
      </c>
      <c r="P266" s="22">
        <v>0</v>
      </c>
      <c r="Q266" s="22">
        <v>0</v>
      </c>
      <c r="R266" s="22">
        <v>0</v>
      </c>
      <c r="S266" s="22">
        <v>0</v>
      </c>
      <c r="T266" s="22">
        <v>0</v>
      </c>
      <c r="U266" s="22">
        <v>0</v>
      </c>
      <c r="V266" s="22">
        <v>0</v>
      </c>
      <c r="W266" s="22">
        <v>0</v>
      </c>
      <c r="X266" s="22">
        <v>0</v>
      </c>
      <c r="Y266" s="22">
        <v>0</v>
      </c>
      <c r="Z266" s="22">
        <v>0</v>
      </c>
      <c r="AA266" s="22">
        <v>0</v>
      </c>
      <c r="AB266" s="22">
        <v>0</v>
      </c>
      <c r="AC266" s="22">
        <v>0</v>
      </c>
      <c r="AD266" s="22">
        <v>0</v>
      </c>
      <c r="AE266" s="22">
        <v>0</v>
      </c>
      <c r="AF266" s="22">
        <v>0</v>
      </c>
      <c r="AG266" s="22">
        <v>0</v>
      </c>
      <c r="AH266" s="22">
        <v>0</v>
      </c>
      <c r="AI266" s="22">
        <v>0</v>
      </c>
      <c r="AJ266" s="22">
        <v>0</v>
      </c>
      <c r="AK266" s="22">
        <v>0</v>
      </c>
      <c r="AL266" s="22">
        <v>0</v>
      </c>
      <c r="AM266" s="22">
        <v>0</v>
      </c>
      <c r="AN266" s="22">
        <v>0</v>
      </c>
      <c r="AO266" s="22">
        <v>0</v>
      </c>
      <c r="AP266" s="22">
        <v>0</v>
      </c>
      <c r="AQ266" s="22">
        <v>0</v>
      </c>
      <c r="AR266" s="22">
        <v>0</v>
      </c>
      <c r="AS266" s="22">
        <v>0</v>
      </c>
      <c r="AT266" s="22">
        <v>0</v>
      </c>
      <c r="AU266" s="22">
        <v>0</v>
      </c>
      <c r="AV266" s="22">
        <v>0</v>
      </c>
      <c r="AW266" s="22">
        <v>0</v>
      </c>
      <c r="AX266" s="22">
        <v>0</v>
      </c>
      <c r="AY266" s="22">
        <v>0</v>
      </c>
      <c r="AZ266" s="22">
        <v>0</v>
      </c>
      <c r="BA266" s="22">
        <v>0</v>
      </c>
      <c r="BB266" s="22">
        <v>0</v>
      </c>
      <c r="BC266" s="22">
        <v>0</v>
      </c>
      <c r="BD266" s="22">
        <v>0</v>
      </c>
      <c r="BE266" s="22">
        <v>0</v>
      </c>
      <c r="BF266" s="22">
        <v>0</v>
      </c>
      <c r="BG266" s="22">
        <v>0</v>
      </c>
      <c r="BH266" s="22">
        <v>0</v>
      </c>
      <c r="BI266" s="22">
        <v>0</v>
      </c>
      <c r="BJ266" s="22">
        <v>0</v>
      </c>
      <c r="BK266" s="22">
        <v>0</v>
      </c>
      <c r="BL266" s="22">
        <v>0</v>
      </c>
      <c r="BM266" s="22">
        <v>0</v>
      </c>
      <c r="BN266" s="22">
        <v>0</v>
      </c>
      <c r="BO266" s="22">
        <v>0</v>
      </c>
      <c r="BP266" s="22">
        <v>0</v>
      </c>
      <c r="BQ266" s="22">
        <v>0</v>
      </c>
      <c r="BR266" s="22">
        <v>0</v>
      </c>
      <c r="BS266" s="22">
        <v>0</v>
      </c>
      <c r="BT266" s="22">
        <v>0</v>
      </c>
      <c r="BU266" s="22">
        <v>0</v>
      </c>
      <c r="BV266" s="22">
        <v>0</v>
      </c>
      <c r="BW266" s="22">
        <v>0</v>
      </c>
      <c r="BX266" s="22">
        <v>0</v>
      </c>
      <c r="BY266" s="22">
        <v>0</v>
      </c>
      <c r="BZ266" s="22">
        <v>0</v>
      </c>
      <c r="CA266" s="22">
        <v>0</v>
      </c>
      <c r="CB266" s="22">
        <v>0</v>
      </c>
      <c r="CC266" s="22">
        <v>0</v>
      </c>
      <c r="CD266" s="22">
        <v>0</v>
      </c>
      <c r="CE266" s="22">
        <v>0</v>
      </c>
      <c r="CF266" s="22">
        <v>0</v>
      </c>
      <c r="CG266" s="22">
        <v>0</v>
      </c>
      <c r="CI266" s="22">
        <f t="array" ref="CI266:CI349">TRANSPOSE(B6:CG6)</f>
        <v>0</v>
      </c>
      <c r="CJ266" s="22"/>
      <c r="CK266" s="22">
        <f t="array" ref="CK266:CK349">-MMULT(B266:CG349,CI266:CI349)</f>
        <v>0</v>
      </c>
      <c r="CM266" s="5"/>
      <c r="CN266" s="5"/>
      <c r="CO266" s="5"/>
    </row>
    <row r="267" spans="1:255">
      <c r="A267" s="185">
        <v>1</v>
      </c>
      <c r="B267" s="22">
        <v>-3.9295140754016617E-18</v>
      </c>
      <c r="C267" s="22">
        <v>0.99999999999998646</v>
      </c>
      <c r="D267" s="22">
        <v>6.2621284370643193E-17</v>
      </c>
      <c r="E267" s="22">
        <v>-6.4883952259319602E-16</v>
      </c>
      <c r="F267" s="22">
        <v>-1.4907296101748308E-15</v>
      </c>
      <c r="G267" s="22">
        <v>7.6456669507275794E-16</v>
      </c>
      <c r="H267" s="22">
        <v>-3.4742300399600979E-15</v>
      </c>
      <c r="I267" s="22">
        <v>-5.8724209167500529E-16</v>
      </c>
      <c r="J267" s="22">
        <v>-6.2250577157371154E-16</v>
      </c>
      <c r="K267" s="22">
        <v>3.1324960037251075E-15</v>
      </c>
      <c r="L267" s="22">
        <v>-6.850947231765456E-15</v>
      </c>
      <c r="M267" s="22">
        <v>-6.9676776378270717E-15</v>
      </c>
      <c r="N267" s="22">
        <v>2.596470991070943E-15</v>
      </c>
      <c r="O267" s="22">
        <v>1.724217946644976E-15</v>
      </c>
      <c r="P267" s="22">
        <v>3.3365841425723219E-15</v>
      </c>
      <c r="Q267" s="22">
        <v>-7.2690992455243376E-15</v>
      </c>
      <c r="R267" s="22">
        <v>4.9213509260361712E-15</v>
      </c>
      <c r="S267" s="22">
        <v>1.156260526041196E-14</v>
      </c>
      <c r="T267" s="22">
        <v>-3.0888767527491787E-15</v>
      </c>
      <c r="U267" s="22">
        <v>4.6099979403878221E-15</v>
      </c>
      <c r="V267" s="22">
        <v>7.7552327245796246E-15</v>
      </c>
      <c r="W267" s="22">
        <v>3.928165499919635E-16</v>
      </c>
      <c r="X267" s="22">
        <v>-1.2420568154931987E-15</v>
      </c>
      <c r="Y267" s="22">
        <v>4.5452520966417588E-16</v>
      </c>
      <c r="Z267" s="22">
        <v>2.0116651992399632E-16</v>
      </c>
      <c r="AA267" s="22">
        <v>-2.4372766493893004E-15</v>
      </c>
      <c r="AB267" s="22">
        <v>-2.8763029209303866E-15</v>
      </c>
      <c r="AC267" s="22">
        <v>2.0209244098336952E-15</v>
      </c>
      <c r="AD267" s="22">
        <v>7.042587166939905E-16</v>
      </c>
      <c r="AE267" s="22">
        <v>-2.5342921145409981E-15</v>
      </c>
      <c r="AF267" s="22">
        <v>-4.087285308459067E-15</v>
      </c>
      <c r="AG267" s="22">
        <v>2.8502951506063878E-15</v>
      </c>
      <c r="AH267" s="22">
        <v>9.5886811055232045E-16</v>
      </c>
      <c r="AI267" s="22">
        <v>9.2565095784489751E-15</v>
      </c>
      <c r="AJ267" s="22">
        <v>-1.3912434162719691E-15</v>
      </c>
      <c r="AK267" s="22">
        <v>-2.7458035214393614E-15</v>
      </c>
      <c r="AL267" s="22">
        <v>-5.9518133556864283E-15</v>
      </c>
      <c r="AM267" s="22">
        <v>3.1972651731699934E-15</v>
      </c>
      <c r="AN267" s="22">
        <v>-2.4727605851725671E-15</v>
      </c>
      <c r="AO267" s="22">
        <v>4.1222609089832478E-16</v>
      </c>
      <c r="AP267" s="22">
        <v>-3.0278582974329888E-15</v>
      </c>
      <c r="AQ267" s="22">
        <v>-2.592312976890485E-15</v>
      </c>
      <c r="AR267" s="22">
        <v>-2.9418605990212052E-18</v>
      </c>
      <c r="AS267" s="22">
        <v>1.915417684627425E-17</v>
      </c>
      <c r="AT267" s="22">
        <v>6.6616589413608587E-18</v>
      </c>
      <c r="AU267" s="22">
        <v>-1.0962454974744038E-17</v>
      </c>
      <c r="AV267" s="22">
        <v>5.07175208048742E-17</v>
      </c>
      <c r="AW267" s="22">
        <v>-2.428182162838434E-17</v>
      </c>
      <c r="AX267" s="22">
        <v>8.7361108847984112E-18</v>
      </c>
      <c r="AY267" s="22">
        <v>4.7688157499056316E-17</v>
      </c>
      <c r="AZ267" s="22">
        <v>-7.9596797673573693E-18</v>
      </c>
      <c r="BA267" s="22">
        <v>-2.2127462930031322E-17</v>
      </c>
      <c r="BB267" s="22">
        <v>-5.9631009435012616E-17</v>
      </c>
      <c r="BC267" s="22">
        <v>7.2483276114856958E-17</v>
      </c>
      <c r="BD267" s="22">
        <v>3.5874924845063236E-17</v>
      </c>
      <c r="BE267" s="22">
        <v>3.4606996509179229E-17</v>
      </c>
      <c r="BF267" s="22">
        <v>-6.1269480607351797E-18</v>
      </c>
      <c r="BG267" s="22">
        <v>-2.3902346300933128E-17</v>
      </c>
      <c r="BH267" s="22">
        <v>3.7263331718574237E-17</v>
      </c>
      <c r="BI267" s="22">
        <v>-6.3998943681121914E-17</v>
      </c>
      <c r="BJ267" s="22">
        <v>7.1262030344520471E-17</v>
      </c>
      <c r="BK267" s="22">
        <v>-3.6605262520370947E-17</v>
      </c>
      <c r="BL267" s="22">
        <v>9.8255647011818692E-18</v>
      </c>
      <c r="BM267" s="22">
        <v>2.0662883709080507E-17</v>
      </c>
      <c r="BN267" s="22">
        <v>-1.0860542612109415E-16</v>
      </c>
      <c r="BO267" s="22">
        <v>-2.5748905376145695E-17</v>
      </c>
      <c r="BP267" s="22">
        <v>-2.3581009049677654E-17</v>
      </c>
      <c r="BQ267" s="22">
        <v>-2.7571874869724526E-17</v>
      </c>
      <c r="BR267" s="22">
        <v>-2.0401856768374372E-17</v>
      </c>
      <c r="BS267" s="22">
        <v>6.0151652673929314E-18</v>
      </c>
      <c r="BT267" s="22">
        <v>1.748194974936303E-17</v>
      </c>
      <c r="BU267" s="22">
        <v>-6.1872158800656494E-17</v>
      </c>
      <c r="BV267" s="22">
        <v>9.0798679487041031E-18</v>
      </c>
      <c r="BW267" s="22">
        <v>-4.4306292022579261E-17</v>
      </c>
      <c r="BX267" s="22">
        <v>-8.9202524963752037E-18</v>
      </c>
      <c r="BY267" s="22">
        <v>6.0111468484975049E-18</v>
      </c>
      <c r="BZ267" s="22">
        <v>1.3977447320805224E-17</v>
      </c>
      <c r="CA267" s="22">
        <v>1.4850839933342163E-17</v>
      </c>
      <c r="CB267" s="22">
        <v>-4.8997809859486809E-18</v>
      </c>
      <c r="CC267" s="22">
        <v>-4.9428201397965585E-18</v>
      </c>
      <c r="CD267" s="22">
        <v>-7.6411463318137439E-18</v>
      </c>
      <c r="CE267" s="22">
        <v>-3.5350013597183545E-18</v>
      </c>
      <c r="CF267" s="22">
        <v>-1.1147795914916341E-16</v>
      </c>
      <c r="CG267" s="22">
        <v>7.9210643413857945E-18</v>
      </c>
      <c r="CI267" s="22">
        <v>0</v>
      </c>
      <c r="CJ267" s="22"/>
      <c r="CK267" s="22">
        <v>-1.9835981770121142E-23</v>
      </c>
      <c r="CM267" s="5"/>
      <c r="CN267" s="5"/>
      <c r="CO267" s="5"/>
    </row>
    <row r="268" spans="1:255">
      <c r="A268" s="185">
        <v>2</v>
      </c>
      <c r="B268" s="22">
        <v>8.4435141404101401E-5</v>
      </c>
      <c r="C268" s="22">
        <v>0.99736129141035712</v>
      </c>
      <c r="D268" s="22">
        <v>-3.48824780702413E-2</v>
      </c>
      <c r="E268" s="22">
        <v>-3.4791323184798502E-2</v>
      </c>
      <c r="F268" s="22">
        <v>-3.4706207330514001E-2</v>
      </c>
      <c r="G268" s="22">
        <v>-3.4628308964963925E-2</v>
      </c>
      <c r="H268" s="22">
        <v>-3.4555075146022386E-2</v>
      </c>
      <c r="I268" s="22">
        <v>-3.4487219993389731E-2</v>
      </c>
      <c r="J268" s="22">
        <v>-3.4423757137371988E-2</v>
      </c>
      <c r="K268" s="22">
        <v>-3.436524609345995E-2</v>
      </c>
      <c r="L268" s="22">
        <v>-3.4311174318153122E-2</v>
      </c>
      <c r="M268" s="22">
        <v>-3.4262005947613812E-2</v>
      </c>
      <c r="N268" s="22">
        <v>-3.4217417823174938E-2</v>
      </c>
      <c r="O268" s="22">
        <v>-3.4177796660554427E-2</v>
      </c>
      <c r="P268" s="22">
        <v>-3.4142909759651216E-2</v>
      </c>
      <c r="Q268" s="22">
        <v>-3.4113098268570417E-2</v>
      </c>
      <c r="R268" s="22">
        <v>-3.4088210330220782E-2</v>
      </c>
      <c r="S268" s="22">
        <v>-3.4068608640088177E-2</v>
      </c>
      <c r="T268" s="22">
        <v>-3.4054264410301176E-2</v>
      </c>
      <c r="U268" s="22">
        <v>-3.4045604498108631E-2</v>
      </c>
      <c r="V268" s="22">
        <v>-1.7021313931997344E-2</v>
      </c>
      <c r="W268" s="22">
        <v>-6.9261421265057535E-3</v>
      </c>
      <c r="X268" s="22">
        <v>-1.4898056752485253E-2</v>
      </c>
      <c r="Y268" s="22">
        <v>-1.8648117003915322E-2</v>
      </c>
      <c r="Z268" s="22">
        <v>-2.1852639468906483E-2</v>
      </c>
      <c r="AA268" s="22">
        <v>-2.4245137772407149E-2</v>
      </c>
      <c r="AB268" s="22">
        <v>-2.5925115647857145E-2</v>
      </c>
      <c r="AC268" s="22">
        <v>-2.6993025109340825E-2</v>
      </c>
      <c r="AD268" s="22">
        <v>-2.7668555443945697E-2</v>
      </c>
      <c r="AE268" s="22">
        <v>-2.8063311071259856E-2</v>
      </c>
      <c r="AF268" s="22">
        <v>-2.8297780156849681E-2</v>
      </c>
      <c r="AG268" s="22">
        <v>-2.8409300494507298E-2</v>
      </c>
      <c r="AH268" s="22">
        <v>-2.8456081146730296E-2</v>
      </c>
      <c r="AI268" s="22">
        <v>-2.8432919122598922E-2</v>
      </c>
      <c r="AJ268" s="22">
        <v>-2.8369856352333127E-2</v>
      </c>
      <c r="AK268" s="22">
        <v>-2.8228261491932166E-2</v>
      </c>
      <c r="AL268" s="22">
        <v>-2.802107533828576E-2</v>
      </c>
      <c r="AM268" s="22">
        <v>-2.7646851689281413E-2</v>
      </c>
      <c r="AN268" s="22">
        <v>-2.7087227509612326E-2</v>
      </c>
      <c r="AO268" s="22">
        <v>-2.5896846264005749E-2</v>
      </c>
      <c r="AP268" s="22">
        <v>-2.3336944496958716E-2</v>
      </c>
      <c r="AQ268" s="22">
        <v>-1.1504588779943727E-2</v>
      </c>
      <c r="AR268" s="22">
        <v>-7.5272037062183882E-5</v>
      </c>
      <c r="AS268" s="22">
        <v>-1.580407034058886E-4</v>
      </c>
      <c r="AT268" s="22">
        <v>-1.6846794041587825E-4</v>
      </c>
      <c r="AU268" s="22">
        <v>-1.7686976829104744E-4</v>
      </c>
      <c r="AV268" s="22">
        <v>-1.889993981642948E-4</v>
      </c>
      <c r="AW268" s="22">
        <v>-1.9916128210836572E-4</v>
      </c>
      <c r="AX268" s="22">
        <v>-2.0863749810487206E-4</v>
      </c>
      <c r="AY268" s="22">
        <v>-2.1511937051542259E-4</v>
      </c>
      <c r="AZ268" s="22">
        <v>-2.2007887688267383E-4</v>
      </c>
      <c r="BA268" s="22">
        <v>-2.2211185263846484E-4</v>
      </c>
      <c r="BB268" s="22">
        <v>-2.2246603340224155E-4</v>
      </c>
      <c r="BC268" s="22">
        <v>-2.200646266025268E-4</v>
      </c>
      <c r="BD268" s="22">
        <v>-2.1593205325372186E-4</v>
      </c>
      <c r="BE268" s="22">
        <v>-2.0920031854533561E-4</v>
      </c>
      <c r="BF268" s="22">
        <v>-2.0076674142873021E-4</v>
      </c>
      <c r="BG268" s="22">
        <v>-1.9003353503481554E-4</v>
      </c>
      <c r="BH268" s="22">
        <v>-1.7805555498995155E-4</v>
      </c>
      <c r="BI268" s="22">
        <v>-1.6500728317250541E-4</v>
      </c>
      <c r="BJ268" s="22">
        <v>-1.5303561431403043E-4</v>
      </c>
      <c r="BK268" s="22">
        <v>-1.4401070455337313E-4</v>
      </c>
      <c r="BL268" s="22">
        <v>-7.0425671983952319E-5</v>
      </c>
      <c r="BM268" s="22">
        <v>-1.682709226603037E-4</v>
      </c>
      <c r="BN268" s="22">
        <v>-5.5946234491217591E-4</v>
      </c>
      <c r="BO268" s="22">
        <v>-5.6456752540119158E-5</v>
      </c>
      <c r="BP268" s="22">
        <v>-7.9431581052912822E-5</v>
      </c>
      <c r="BQ268" s="22">
        <v>-8.937155847547429E-5</v>
      </c>
      <c r="BR268" s="22">
        <v>-9.7672829002307037E-5</v>
      </c>
      <c r="BS268" s="22">
        <v>-1.0410130377189009E-4</v>
      </c>
      <c r="BT268" s="22">
        <v>-1.1000244376021359E-4</v>
      </c>
      <c r="BU268" s="22">
        <v>-1.1421853048659115E-4</v>
      </c>
      <c r="BV268" s="22">
        <v>-1.1710516982371062E-4</v>
      </c>
      <c r="BW268" s="22">
        <v>-1.1781782632915807E-4</v>
      </c>
      <c r="BX268" s="22">
        <v>-1.1671554596692523E-4</v>
      </c>
      <c r="BY268" s="22">
        <v>-1.1319180409659434E-4</v>
      </c>
      <c r="BZ268" s="22">
        <v>-1.0774659024813704E-4</v>
      </c>
      <c r="CA268" s="22">
        <v>-9.9826661059095121E-5</v>
      </c>
      <c r="CB268" s="22">
        <v>-9.0144012866507714E-5</v>
      </c>
      <c r="CC268" s="22">
        <v>-7.7719849425257392E-5</v>
      </c>
      <c r="CD268" s="22">
        <v>-6.3328352698995824E-5</v>
      </c>
      <c r="CE268" s="22">
        <v>-4.1149415130690872E-5</v>
      </c>
      <c r="CF268" s="22">
        <v>-5.8744091117106574E-4</v>
      </c>
      <c r="CG268" s="22">
        <v>-1.8492013254443526E-4</v>
      </c>
      <c r="CI268" s="22">
        <v>-1.7756512232791621E-10</v>
      </c>
      <c r="CJ268" s="22"/>
      <c r="CK268" s="22">
        <v>-4.4434700206241924E-9</v>
      </c>
      <c r="CM268" s="5"/>
      <c r="CN268" s="5"/>
      <c r="CO268" s="5"/>
    </row>
    <row r="269" spans="1:255">
      <c r="A269" s="185">
        <v>3</v>
      </c>
      <c r="B269" s="22">
        <v>1.7138563304493285E-4</v>
      </c>
      <c r="C269" s="22">
        <v>0.99479834401495881</v>
      </c>
      <c r="D269" s="22">
        <v>-3.4788830610509011E-2</v>
      </c>
      <c r="E269" s="22">
        <v>-6.9579084674452202E-2</v>
      </c>
      <c r="F269" s="22">
        <v>-6.9404129634096756E-2</v>
      </c>
      <c r="G269" s="22">
        <v>-6.924343670152211E-2</v>
      </c>
      <c r="H269" s="22">
        <v>-6.9095270312700643E-2</v>
      </c>
      <c r="I269" s="22">
        <v>-6.8957649618810429E-2</v>
      </c>
      <c r="J269" s="22">
        <v>-6.8830138663253437E-2</v>
      </c>
      <c r="K269" s="22">
        <v>-6.8712266721343229E-2</v>
      </c>
      <c r="L269" s="22">
        <v>-6.8603990174647855E-2</v>
      </c>
      <c r="M269" s="22">
        <v>-6.8505241383866614E-2</v>
      </c>
      <c r="N269" s="22">
        <v>-6.8416105056876855E-2</v>
      </c>
      <c r="O269" s="22">
        <v>-6.833663688722276E-2</v>
      </c>
      <c r="P269" s="22">
        <v>-6.82669596105933E-2</v>
      </c>
      <c r="Q269" s="22">
        <v>-6.8207190925531166E-2</v>
      </c>
      <c r="R269" s="22">
        <v>-6.8157522680865321E-2</v>
      </c>
      <c r="S269" s="22">
        <v>-6.8118208135123939E-2</v>
      </c>
      <c r="T269" s="22">
        <v>-6.8089622903536623E-2</v>
      </c>
      <c r="U269" s="22">
        <v>-6.8072205162455657E-2</v>
      </c>
      <c r="V269" s="22">
        <v>-3.4033174528660483E-2</v>
      </c>
      <c r="W269" s="22">
        <v>-1.1451601889997694E-2</v>
      </c>
      <c r="X269" s="22">
        <v>-2.4946213113474152E-2</v>
      </c>
      <c r="Y269" s="22">
        <v>-3.2236825740748022E-2</v>
      </c>
      <c r="Z269" s="22">
        <v>-3.9286478968139818E-2</v>
      </c>
      <c r="AA269" s="22">
        <v>-4.5167640777625424E-2</v>
      </c>
      <c r="AB269" s="22">
        <v>-4.9565867557200792E-2</v>
      </c>
      <c r="AC269" s="22">
        <v>-5.2492638150794656E-2</v>
      </c>
      <c r="AD269" s="22">
        <v>-5.4378455635433726E-2</v>
      </c>
      <c r="AE269" s="22">
        <v>-5.5517135082783692E-2</v>
      </c>
      <c r="AF269" s="22">
        <v>-5.6206183613321352E-2</v>
      </c>
      <c r="AG269" s="22">
        <v>-5.6569287094492382E-2</v>
      </c>
      <c r="AH269" s="22">
        <v>-5.6749553553111717E-2</v>
      </c>
      <c r="AI269" s="22">
        <v>-5.6758585760404413E-2</v>
      </c>
      <c r="AJ269" s="22">
        <v>-5.6666236239247859E-2</v>
      </c>
      <c r="AK269" s="22">
        <v>-5.6405032377011589E-2</v>
      </c>
      <c r="AL269" s="22">
        <v>-5.6003724280191174E-2</v>
      </c>
      <c r="AM269" s="22">
        <v>-5.5264237427487012E-2</v>
      </c>
      <c r="AN269" s="22">
        <v>-5.4150069769860885E-2</v>
      </c>
      <c r="AO269" s="22">
        <v>-5.1773523157526299E-2</v>
      </c>
      <c r="AP269" s="22">
        <v>-4.6656771988957318E-2</v>
      </c>
      <c r="AQ269" s="22">
        <v>-2.3001138335874128E-2</v>
      </c>
      <c r="AR269" s="22">
        <v>-1.4207028964150493E-4</v>
      </c>
      <c r="AS269" s="22">
        <v>-2.9726430104064314E-4</v>
      </c>
      <c r="AT269" s="22">
        <v>-3.2542465300675744E-4</v>
      </c>
      <c r="AU269" s="22">
        <v>-3.5065324349127839E-4</v>
      </c>
      <c r="AV269" s="22">
        <v>-3.7348973800493707E-4</v>
      </c>
      <c r="AW269" s="22">
        <v>-3.9575707842046906E-4</v>
      </c>
      <c r="AX269" s="22">
        <v>-4.1424791732236137E-4</v>
      </c>
      <c r="AY269" s="22">
        <v>-4.2842419202856292E-4</v>
      </c>
      <c r="AZ269" s="22">
        <v>-4.3793764382557435E-4</v>
      </c>
      <c r="BA269" s="22">
        <v>-4.4283020230206834E-4</v>
      </c>
      <c r="BB269" s="22">
        <v>-4.4316549360794377E-4</v>
      </c>
      <c r="BC269" s="22">
        <v>-4.3899427049199534E-4</v>
      </c>
      <c r="BD269" s="22">
        <v>-4.3041765132105687E-4</v>
      </c>
      <c r="BE269" s="22">
        <v>-4.174803547544511E-4</v>
      </c>
      <c r="BF269" s="22">
        <v>-4.003703127326295E-4</v>
      </c>
      <c r="BG269" s="22">
        <v>-3.7935933917161143E-4</v>
      </c>
      <c r="BH269" s="22">
        <v>-3.5521994611177783E-4</v>
      </c>
      <c r="BI269" s="22">
        <v>-3.2951327422175389E-4</v>
      </c>
      <c r="BJ269" s="22">
        <v>-3.0541443712651695E-4</v>
      </c>
      <c r="BK269" s="22">
        <v>-2.876670523152928E-4</v>
      </c>
      <c r="BL269" s="22">
        <v>-1.4057391310156017E-4</v>
      </c>
      <c r="BM269" s="22">
        <v>-3.2273613022897014E-4</v>
      </c>
      <c r="BN269" s="22">
        <v>-1.1013844604940576E-3</v>
      </c>
      <c r="BO269" s="22">
        <v>-1.192905446386348E-4</v>
      </c>
      <c r="BP269" s="22">
        <v>-1.6758295862705821E-4</v>
      </c>
      <c r="BQ269" s="22">
        <v>-1.8633826386736056E-4</v>
      </c>
      <c r="BR269" s="22">
        <v>-2.0074973264062895E-4</v>
      </c>
      <c r="BS269" s="22">
        <v>-2.1144607155552725E-4</v>
      </c>
      <c r="BT269" s="22">
        <v>-2.2166016937591882E-4</v>
      </c>
      <c r="BU269" s="22">
        <v>-2.2899697609699913E-4</v>
      </c>
      <c r="BV269" s="22">
        <v>-2.3409866864260406E-4</v>
      </c>
      <c r="BW269" s="22">
        <v>-2.3511443545532279E-4</v>
      </c>
      <c r="BX269" s="22">
        <v>-2.3270174279542877E-4</v>
      </c>
      <c r="BY269" s="22">
        <v>-2.2555689633754194E-4</v>
      </c>
      <c r="BZ269" s="22">
        <v>-2.1465912140542474E-4</v>
      </c>
      <c r="CA269" s="22">
        <v>-1.9885579859531624E-4</v>
      </c>
      <c r="CB269" s="22">
        <v>-1.7956895975255994E-4</v>
      </c>
      <c r="CC269" s="22">
        <v>-1.5482027735570699E-4</v>
      </c>
      <c r="CD269" s="22">
        <v>-1.2616370785291863E-4</v>
      </c>
      <c r="CE269" s="22">
        <v>-8.1985301040765702E-5</v>
      </c>
      <c r="CF269" s="22">
        <v>-1.1727745996267269E-3</v>
      </c>
      <c r="CG269" s="22">
        <v>-3.6929343992081991E-4</v>
      </c>
      <c r="CI269" s="22">
        <v>-2.3518032660208021E-10</v>
      </c>
      <c r="CJ269" s="22"/>
      <c r="CK269" s="22">
        <v>-8.7644494321732884E-9</v>
      </c>
      <c r="CM269" s="5"/>
      <c r="CN269" s="5"/>
      <c r="CO269" s="5"/>
    </row>
    <row r="270" spans="1:255">
      <c r="A270" s="185">
        <v>4</v>
      </c>
      <c r="B270" s="22">
        <v>1.988068969210373E-4</v>
      </c>
      <c r="C270" s="22">
        <v>0.99238495103181812</v>
      </c>
      <c r="D270" s="22">
        <v>-3.4700259614591285E-2</v>
      </c>
      <c r="E270" s="22">
        <v>-6.9398240045339177E-2</v>
      </c>
      <c r="F270" s="22">
        <v>-0.10410490881276557</v>
      </c>
      <c r="G270" s="22">
        <v>-0.1038567042433434</v>
      </c>
      <c r="H270" s="22">
        <v>-0.10362873339430545</v>
      </c>
      <c r="I270" s="22">
        <v>-0.10341967315237652</v>
      </c>
      <c r="J270" s="22">
        <v>-0.10322624466620878</v>
      </c>
      <c r="K270" s="22">
        <v>-0.10304843645157018</v>
      </c>
      <c r="L270" s="22">
        <v>-0.10288512877421037</v>
      </c>
      <c r="M270" s="22">
        <v>-0.10273666507198748</v>
      </c>
      <c r="N270" s="22">
        <v>-0.1026025788485182</v>
      </c>
      <c r="O270" s="22">
        <v>-0.10248329646733491</v>
      </c>
      <c r="P270" s="22">
        <v>-0.10237860608603815</v>
      </c>
      <c r="Q270" s="22">
        <v>-0.10228896812980673</v>
      </c>
      <c r="R270" s="22">
        <v>-0.10221437363677351</v>
      </c>
      <c r="S270" s="22">
        <v>-0.10215544646987963</v>
      </c>
      <c r="T270" s="22">
        <v>-0.10211250740368678</v>
      </c>
      <c r="U270" s="22">
        <v>-0.10208643130024096</v>
      </c>
      <c r="V270" s="22">
        <v>-5.1038797594616749E-2</v>
      </c>
      <c r="W270" s="22">
        <v>-1.4328357250584234E-2</v>
      </c>
      <c r="X270" s="22">
        <v>-3.1452852297865513E-2</v>
      </c>
      <c r="Y270" s="22">
        <v>-4.1501062346621882E-2</v>
      </c>
      <c r="Z270" s="22">
        <v>-5.2142050600204361E-2</v>
      </c>
      <c r="AA270" s="22">
        <v>-6.2028604298674406E-2</v>
      </c>
      <c r="AB270" s="22">
        <v>-7.0111281237516782E-2</v>
      </c>
      <c r="AC270" s="22">
        <v>-7.585839043918842E-2</v>
      </c>
      <c r="AD270" s="22">
        <v>-7.9689152881017605E-2</v>
      </c>
      <c r="AE270" s="22">
        <v>-8.2075401995770486E-2</v>
      </c>
      <c r="AF270" s="22">
        <v>-8.3545228921482695E-2</v>
      </c>
      <c r="AG270" s="22">
        <v>-8.4368278446399173E-2</v>
      </c>
      <c r="AH270" s="22">
        <v>-8.4812550197371425E-2</v>
      </c>
      <c r="AI270" s="22">
        <v>-8.4936341381386893E-2</v>
      </c>
      <c r="AJ270" s="22">
        <v>-8.4865859158031104E-2</v>
      </c>
      <c r="AK270" s="22">
        <v>-8.4517598440548528E-2</v>
      </c>
      <c r="AL270" s="22">
        <v>-8.3942074187171326E-2</v>
      </c>
      <c r="AM270" s="22">
        <v>-8.2850252422950063E-2</v>
      </c>
      <c r="AN270" s="22">
        <v>-8.1189239795089643E-2</v>
      </c>
      <c r="AO270" s="22">
        <v>-7.7631968298802229E-2</v>
      </c>
      <c r="AP270" s="22">
        <v>-6.9962046549885706E-2</v>
      </c>
      <c r="AQ270" s="22">
        <v>-3.4490965542426859E-2</v>
      </c>
      <c r="AR270" s="22">
        <v>-2.012532282307467E-4</v>
      </c>
      <c r="AS270" s="22">
        <v>-4.2228679776167775E-4</v>
      </c>
      <c r="AT270" s="22">
        <v>-4.6596126046754172E-4</v>
      </c>
      <c r="AU270" s="22">
        <v>-5.1523391683356852E-4</v>
      </c>
      <c r="AV270" s="22">
        <v>-5.5714422972539136E-4</v>
      </c>
      <c r="AW270" s="22">
        <v>-5.8977809240257019E-4</v>
      </c>
      <c r="AX270" s="22">
        <v>-6.1891208188478021E-4</v>
      </c>
      <c r="AY270" s="22">
        <v>-6.4019549767077751E-4</v>
      </c>
      <c r="AZ270" s="22">
        <v>-6.5524092293532329E-4</v>
      </c>
      <c r="BA270" s="22">
        <v>-6.6252855466210152E-4</v>
      </c>
      <c r="BB270" s="22">
        <v>-6.634905516828823E-4</v>
      </c>
      <c r="BC270" s="22">
        <v>-6.571439733164035E-4</v>
      </c>
      <c r="BD270" s="22">
        <v>-6.4460285136149268E-4</v>
      </c>
      <c r="BE270" s="22">
        <v>-6.2512442480518605E-4</v>
      </c>
      <c r="BF270" s="22">
        <v>-5.9972644494576347E-4</v>
      </c>
      <c r="BG270" s="22">
        <v>-5.6817161777054643E-4</v>
      </c>
      <c r="BH270" s="22">
        <v>-5.3219580311918949E-4</v>
      </c>
      <c r="BI270" s="22">
        <v>-4.9362188212715482E-4</v>
      </c>
      <c r="BJ270" s="22">
        <v>-4.5766275952136161E-4</v>
      </c>
      <c r="BK270" s="22">
        <v>-4.3100961560354567E-4</v>
      </c>
      <c r="BL270" s="22">
        <v>-2.1067025437841139E-4</v>
      </c>
      <c r="BM270" s="22">
        <v>-4.6200303566904481E-4</v>
      </c>
      <c r="BN270" s="22">
        <v>-1.6166277261363167E-3</v>
      </c>
      <c r="BO270" s="22">
        <v>-1.8651248318707879E-4</v>
      </c>
      <c r="BP270" s="22">
        <v>-2.6430152486410773E-4</v>
      </c>
      <c r="BQ270" s="22">
        <v>-2.9322927298245125E-4</v>
      </c>
      <c r="BR270" s="22">
        <v>-3.1252908270554443E-4</v>
      </c>
      <c r="BS270" s="22">
        <v>-3.2518040094521382E-4</v>
      </c>
      <c r="BT270" s="22">
        <v>-3.3756665073649326E-4</v>
      </c>
      <c r="BU270" s="22">
        <v>-3.4639793885215495E-4</v>
      </c>
      <c r="BV270" s="22">
        <v>-3.5260857298863058E-4</v>
      </c>
      <c r="BW270" s="22">
        <v>-3.5320183185451998E-4</v>
      </c>
      <c r="BX270" s="22">
        <v>-3.4902709147420952E-4</v>
      </c>
      <c r="BY270" s="22">
        <v>-3.3798466958155681E-4</v>
      </c>
      <c r="BZ270" s="22">
        <v>-3.2147857675092451E-4</v>
      </c>
      <c r="CA270" s="22">
        <v>-2.9770987085849464E-4</v>
      </c>
      <c r="CB270" s="22">
        <v>-2.6878872663877384E-4</v>
      </c>
      <c r="CC270" s="22">
        <v>-2.3171767666408798E-4</v>
      </c>
      <c r="CD270" s="22">
        <v>-1.8882307939218683E-4</v>
      </c>
      <c r="CE270" s="22">
        <v>-1.227035507516299E-4</v>
      </c>
      <c r="CF270" s="22">
        <v>-1.7571705015666766E-3</v>
      </c>
      <c r="CG270" s="22">
        <v>-5.5341174883794116E-4</v>
      </c>
      <c r="CI270" s="22">
        <v>-3.0118925062327939E-10</v>
      </c>
      <c r="CJ270" s="22"/>
      <c r="CK270" s="22">
        <v>-1.2937399308921711E-8</v>
      </c>
      <c r="CM270" s="5"/>
      <c r="CN270" s="5"/>
      <c r="CO270" s="5"/>
    </row>
    <row r="271" spans="1:255">
      <c r="A271" s="185">
        <v>5</v>
      </c>
      <c r="B271" s="22">
        <v>2.284893111723999E-4</v>
      </c>
      <c r="C271" s="22">
        <v>0.99007223651514309</v>
      </c>
      <c r="D271" s="22">
        <v>-3.4618041675878543E-2</v>
      </c>
      <c r="E271" s="22">
        <v>-6.9229951777731114E-2</v>
      </c>
      <c r="F271" s="22">
        <v>-0.10384676798763894</v>
      </c>
      <c r="G271" s="22">
        <v>-0.13848104735055342</v>
      </c>
      <c r="H271" s="22">
        <v>-0.13816842120980391</v>
      </c>
      <c r="I271" s="22">
        <v>-0.13788293699767884</v>
      </c>
      <c r="J271" s="22">
        <v>-0.13762188331005276</v>
      </c>
      <c r="K271" s="22">
        <v>-0.13738225193709896</v>
      </c>
      <c r="L271" s="22">
        <v>-0.13716332409094234</v>
      </c>
      <c r="M271" s="22">
        <v>-0.13696431693987227</v>
      </c>
      <c r="N271" s="22">
        <v>-0.13678513630713349</v>
      </c>
      <c r="O271" s="22">
        <v>-0.13662563696425337</v>
      </c>
      <c r="P271" s="22">
        <v>-0.13648595710603315</v>
      </c>
      <c r="Q271" s="22">
        <v>-0.13636622527913669</v>
      </c>
      <c r="R271" s="22">
        <v>-0.136266784889434</v>
      </c>
      <c r="S271" s="22">
        <v>-0.13618809697276521</v>
      </c>
      <c r="T271" s="22">
        <v>-0.13613090012215134</v>
      </c>
      <c r="U271" s="22">
        <v>-0.13609605073078715</v>
      </c>
      <c r="V271" s="22">
        <v>-6.8042168276777074E-2</v>
      </c>
      <c r="W271" s="22">
        <v>-1.6130751535677234E-2</v>
      </c>
      <c r="X271" s="22">
        <v>-3.5567667909888863E-2</v>
      </c>
      <c r="Y271" s="22">
        <v>-4.7526319824234275E-2</v>
      </c>
      <c r="Z271" s="22">
        <v>-6.0950671202196341E-2</v>
      </c>
      <c r="AA271" s="22">
        <v>-7.4519931462270539E-2</v>
      </c>
      <c r="AB271" s="22">
        <v>-8.6727500355786497E-2</v>
      </c>
      <c r="AC271" s="22">
        <v>-9.6218073281714847E-2</v>
      </c>
      <c r="AD271" s="22">
        <v>-0.10292269197035987</v>
      </c>
      <c r="AE271" s="22">
        <v>-0.10727387041617537</v>
      </c>
      <c r="AF271" s="22">
        <v>-0.11001478378043099</v>
      </c>
      <c r="AG271" s="22">
        <v>-0.11161754080249059</v>
      </c>
      <c r="AH271" s="22">
        <v>-0.11252856092820214</v>
      </c>
      <c r="AI271" s="22">
        <v>-0.11289543719400093</v>
      </c>
      <c r="AJ271" s="22">
        <v>-0.11292683359544503</v>
      </c>
      <c r="AK271" s="22">
        <v>-0.11254207534158751</v>
      </c>
      <c r="AL271" s="22">
        <v>-0.11182352716024863</v>
      </c>
      <c r="AM271" s="22">
        <v>-0.11039922485455095</v>
      </c>
      <c r="AN271" s="22">
        <v>-0.10820332049620604</v>
      </c>
      <c r="AO271" s="22">
        <v>-0.10347313984911038</v>
      </c>
      <c r="AP271" s="22">
        <v>-9.3254834907043102E-2</v>
      </c>
      <c r="AQ271" s="22">
        <v>-4.5975268770701912E-2</v>
      </c>
      <c r="AR271" s="22">
        <v>-2.5406164623839519E-4</v>
      </c>
      <c r="AS271" s="22">
        <v>-5.3314930292838324E-4</v>
      </c>
      <c r="AT271" s="22">
        <v>-5.9296835934384204E-4</v>
      </c>
      <c r="AU271" s="22">
        <v>-6.6363891943508474E-4</v>
      </c>
      <c r="AV271" s="22">
        <v>-7.3158433785262497E-4</v>
      </c>
      <c r="AW271" s="22">
        <v>-7.8276584789582608E-4</v>
      </c>
      <c r="AX271" s="22">
        <v>-8.2069456963877144E-4</v>
      </c>
      <c r="AY271" s="22">
        <v>-8.5055754316337262E-4</v>
      </c>
      <c r="AZ271" s="22">
        <v>-8.705700772026427E-4</v>
      </c>
      <c r="BA271" s="22">
        <v>-8.8114985202835219E-4</v>
      </c>
      <c r="BB271" s="22">
        <v>-8.8234932040732214E-4</v>
      </c>
      <c r="BC271" s="22">
        <v>-8.7443609780306906E-4</v>
      </c>
      <c r="BD271" s="22">
        <v>-8.5762327358906781E-4</v>
      </c>
      <c r="BE271" s="22">
        <v>-8.3206932476433343E-4</v>
      </c>
      <c r="BF271" s="22">
        <v>-7.9815372318268779E-4</v>
      </c>
      <c r="BG271" s="22">
        <v>-7.5643915280904203E-4</v>
      </c>
      <c r="BH271" s="22">
        <v>-7.0846430817605196E-4</v>
      </c>
      <c r="BI271" s="22">
        <v>-6.5734134276579294E-4</v>
      </c>
      <c r="BJ271" s="22">
        <v>-6.0939616703991966E-4</v>
      </c>
      <c r="BK271" s="22">
        <v>-5.7407634934672871E-4</v>
      </c>
      <c r="BL271" s="22">
        <v>-2.8055122765637176E-4</v>
      </c>
      <c r="BM271" s="22">
        <v>-5.8623094242273997E-4</v>
      </c>
      <c r="BN271" s="22">
        <v>-2.0957264994803872E-3</v>
      </c>
      <c r="BO271" s="22">
        <v>-2.5455814233470842E-4</v>
      </c>
      <c r="BP271" s="22">
        <v>-3.6556198294558303E-4</v>
      </c>
      <c r="BQ271" s="22">
        <v>-4.0831731721093233E-4</v>
      </c>
      <c r="BR271" s="22">
        <v>-4.3367036355438721E-4</v>
      </c>
      <c r="BS271" s="22">
        <v>-4.4689107566832354E-4</v>
      </c>
      <c r="BT271" s="22">
        <v>-4.5912597743288371E-4</v>
      </c>
      <c r="BU271" s="22">
        <v>-4.6733169198338214E-4</v>
      </c>
      <c r="BV271" s="22">
        <v>-4.7308243711213663E-4</v>
      </c>
      <c r="BW271" s="22">
        <v>-4.7220463233987745E-4</v>
      </c>
      <c r="BX271" s="22">
        <v>-4.656049720334573E-4</v>
      </c>
      <c r="BY271" s="22">
        <v>-4.5027391331946102E-4</v>
      </c>
      <c r="BZ271" s="22">
        <v>-4.2794339789835339E-4</v>
      </c>
      <c r="CA271" s="22">
        <v>-3.9611415840624855E-4</v>
      </c>
      <c r="CB271" s="22">
        <v>-3.5753597553733849E-4</v>
      </c>
      <c r="CC271" s="22">
        <v>-3.0817726889913216E-4</v>
      </c>
      <c r="CD271" s="22">
        <v>-2.5111227335722873E-4</v>
      </c>
      <c r="CE271" s="22">
        <v>-1.6318293327548789E-4</v>
      </c>
      <c r="CF271" s="22">
        <v>-2.3399011505024912E-3</v>
      </c>
      <c r="CG271" s="22">
        <v>-7.3711505415303199E-4</v>
      </c>
      <c r="CI271" s="22">
        <v>-3.750888662168439E-10</v>
      </c>
      <c r="CJ271" s="22"/>
      <c r="CK271" s="22">
        <v>-1.6931642160790462E-8</v>
      </c>
      <c r="CM271" s="5"/>
      <c r="CN271" s="5"/>
      <c r="CO271" s="5"/>
    </row>
    <row r="272" spans="1:255">
      <c r="A272" s="185">
        <v>6</v>
      </c>
      <c r="B272" s="22">
        <v>2.3774055126852268E-4</v>
      </c>
      <c r="C272" s="22">
        <v>0.9878925982334521</v>
      </c>
      <c r="D272" s="22">
        <v>-3.4540312279760163E-2</v>
      </c>
      <c r="E272" s="22">
        <v>-6.9073278187353176E-2</v>
      </c>
      <c r="F272" s="22">
        <v>-0.10360723354602547</v>
      </c>
      <c r="G272" s="22">
        <v>-0.13815466061747772</v>
      </c>
      <c r="H272" s="22">
        <v>-0.17272585885306688</v>
      </c>
      <c r="I272" s="22">
        <v>-0.17235894028577611</v>
      </c>
      <c r="J272" s="22">
        <v>-0.17202513527727231</v>
      </c>
      <c r="K272" s="22">
        <v>-0.17172193242743247</v>
      </c>
      <c r="L272" s="22">
        <v>-0.17144546896760088</v>
      </c>
      <c r="M272" s="22">
        <v>-0.17119531632915916</v>
      </c>
      <c r="N272" s="22">
        <v>-0.17097020730766935</v>
      </c>
      <c r="O272" s="22">
        <v>-0.17077033992711571</v>
      </c>
      <c r="P272" s="22">
        <v>-0.17059526673189429</v>
      </c>
      <c r="Q272" s="22">
        <v>-0.17044545997047056</v>
      </c>
      <c r="R272" s="22">
        <v>-0.17032094838970985</v>
      </c>
      <c r="S272" s="22">
        <v>-0.1702225776827325</v>
      </c>
      <c r="T272" s="22">
        <v>-0.17015097426928547</v>
      </c>
      <c r="U272" s="22">
        <v>-0.17010745026030091</v>
      </c>
      <c r="V272" s="22">
        <v>-8.5046371419270864E-2</v>
      </c>
      <c r="W272" s="22">
        <v>-1.7249271629800937E-2</v>
      </c>
      <c r="X272" s="22">
        <v>-3.8133410232103239E-2</v>
      </c>
      <c r="Y272" s="22">
        <v>-5.1335898675289954E-2</v>
      </c>
      <c r="Z272" s="22">
        <v>-6.6684129434819661E-2</v>
      </c>
      <c r="AA272" s="22">
        <v>-8.3089015368800159E-2</v>
      </c>
      <c r="AB272" s="22">
        <v>-9.9053155255543673E-2</v>
      </c>
      <c r="AC272" s="22">
        <v>-0.11270256747073128</v>
      </c>
      <c r="AD272" s="22">
        <v>-0.12318475525001706</v>
      </c>
      <c r="AE272" s="22">
        <v>-0.13041973379954347</v>
      </c>
      <c r="AF272" s="22">
        <v>-0.13514110895020159</v>
      </c>
      <c r="AG272" s="22">
        <v>-0.13801018174271515</v>
      </c>
      <c r="AH272" s="22">
        <v>-0.13970431242792233</v>
      </c>
      <c r="AI272" s="22">
        <v>-0.14051578234842871</v>
      </c>
      <c r="AJ272" s="22">
        <v>-0.14077579478469252</v>
      </c>
      <c r="AK272" s="22">
        <v>-0.14043421561597905</v>
      </c>
      <c r="AL272" s="22">
        <v>-0.13962228090722364</v>
      </c>
      <c r="AM272" s="22">
        <v>-0.13789659724422615</v>
      </c>
      <c r="AN272" s="22">
        <v>-0.13518484856132865</v>
      </c>
      <c r="AO272" s="22">
        <v>-0.12929359437574292</v>
      </c>
      <c r="AP272" s="22">
        <v>-0.11653405248984941</v>
      </c>
      <c r="AQ272" s="22">
        <v>-5.745377424067051E-2</v>
      </c>
      <c r="AR272" s="22">
        <v>-3.0071727804374259E-4</v>
      </c>
      <c r="AS272" s="22">
        <v>-6.3222318506938853E-4</v>
      </c>
      <c r="AT272" s="22">
        <v>-7.0613222635906771E-4</v>
      </c>
      <c r="AU272" s="22">
        <v>-7.9806902636138475E-4</v>
      </c>
      <c r="AV272" s="22">
        <v>-8.8896730352715214E-4</v>
      </c>
      <c r="AW272" s="22">
        <v>-9.6521293377256254E-4</v>
      </c>
      <c r="AX272" s="22">
        <v>-1.0197708831412068E-3</v>
      </c>
      <c r="AY272" s="22">
        <v>-1.0564174688073983E-3</v>
      </c>
      <c r="AZ272" s="22">
        <v>-1.0828044066173365E-3</v>
      </c>
      <c r="BA272" s="22">
        <v>-1.0962449304114006E-3</v>
      </c>
      <c r="BB272" s="22">
        <v>-1.0985968063583383E-3</v>
      </c>
      <c r="BC272" s="22">
        <v>-1.0889045257138365E-3</v>
      </c>
      <c r="BD272" s="22">
        <v>-1.0684914599318606E-3</v>
      </c>
      <c r="BE272" s="22">
        <v>-1.0367522888814124E-3</v>
      </c>
      <c r="BF272" s="22">
        <v>-9.9486873841261956E-4</v>
      </c>
      <c r="BG272" s="22">
        <v>-9.4296639889254036E-4</v>
      </c>
      <c r="BH272" s="22">
        <v>-8.834622821689295E-4</v>
      </c>
      <c r="BI272" s="22">
        <v>-8.1980974210543863E-4</v>
      </c>
      <c r="BJ272" s="22">
        <v>-7.6024734338163424E-4</v>
      </c>
      <c r="BK272" s="22">
        <v>-7.162351802244846E-4</v>
      </c>
      <c r="BL272" s="22">
        <v>-3.500758799956879E-4</v>
      </c>
      <c r="BM272" s="22">
        <v>-6.9644449544431584E-4</v>
      </c>
      <c r="BN272" s="22">
        <v>-2.533278810409182E-3</v>
      </c>
      <c r="BO272" s="22">
        <v>-3.2031051068662756E-4</v>
      </c>
      <c r="BP272" s="22">
        <v>-4.6617099460384532E-4</v>
      </c>
      <c r="BQ272" s="22">
        <v>-5.2656227174347847E-4</v>
      </c>
      <c r="BR272" s="22">
        <v>-5.6144203327522946E-4</v>
      </c>
      <c r="BS272" s="22">
        <v>-5.7619905294637819E-4</v>
      </c>
      <c r="BT272" s="22">
        <v>-5.8681005541024215E-4</v>
      </c>
      <c r="BU272" s="22">
        <v>-5.9209316930508202E-4</v>
      </c>
      <c r="BV272" s="22">
        <v>-5.9534927745448279E-4</v>
      </c>
      <c r="BW272" s="22">
        <v>-5.9156317669711519E-4</v>
      </c>
      <c r="BX272" s="22">
        <v>-5.8162409817019754E-4</v>
      </c>
      <c r="BY272" s="22">
        <v>-5.6149760092185817E-4</v>
      </c>
      <c r="BZ272" s="22">
        <v>-5.3309754994523102E-4</v>
      </c>
      <c r="CA272" s="22">
        <v>-4.931557278857442E-4</v>
      </c>
      <c r="CB272" s="22">
        <v>-4.4497723809808405E-4</v>
      </c>
      <c r="CC272" s="22">
        <v>-3.8348644293678165E-4</v>
      </c>
      <c r="CD272" s="22">
        <v>-3.124585228394087E-4</v>
      </c>
      <c r="CE272" s="22">
        <v>-2.0306576175045597E-4</v>
      </c>
      <c r="CF272" s="22">
        <v>-2.9187795946744436E-3</v>
      </c>
      <c r="CG272" s="22">
        <v>-9.1988811493327655E-4</v>
      </c>
      <c r="CI272" s="22">
        <v>-4.5673842138937992E-10</v>
      </c>
      <c r="CJ272" s="22"/>
      <c r="CK272" s="22">
        <v>-2.0714315509860336E-8</v>
      </c>
      <c r="CM272" s="5"/>
      <c r="CN272" s="5"/>
      <c r="CO272" s="5"/>
    </row>
    <row r="273" spans="1:93">
      <c r="A273" s="189" t="s">
        <v>251</v>
      </c>
      <c r="B273" s="22">
        <v>2.4971138220111842E-4</v>
      </c>
      <c r="C273" s="22">
        <v>0.98583282478688994</v>
      </c>
      <c r="D273" s="22">
        <v>-3.4467837261758838E-2</v>
      </c>
      <c r="E273" s="22">
        <v>-6.8926949521518066E-2</v>
      </c>
      <c r="F273" s="22">
        <v>-0.10338580466469574</v>
      </c>
      <c r="G273" s="22">
        <v>-0.13785402356671853</v>
      </c>
      <c r="H273" s="22">
        <v>-0.17234178061407529</v>
      </c>
      <c r="I273" s="22">
        <v>-0.20686046013326678</v>
      </c>
      <c r="J273" s="22">
        <v>-0.20644874179222827</v>
      </c>
      <c r="K273" s="22">
        <v>-0.20607670335265688</v>
      </c>
      <c r="L273" s="22">
        <v>-0.20574091947262657</v>
      </c>
      <c r="M273" s="22">
        <v>-0.20543767758002648</v>
      </c>
      <c r="N273" s="22">
        <v>-0.20516602808193504</v>
      </c>
      <c r="O273" s="22">
        <v>-0.20492495301193187</v>
      </c>
      <c r="P273" s="22">
        <v>-0.20471433151852941</v>
      </c>
      <c r="Q273" s="22">
        <v>-0.20453404480018686</v>
      </c>
      <c r="R273" s="22">
        <v>-0.20438447954827782</v>
      </c>
      <c r="S273" s="22">
        <v>-0.20426620051430455</v>
      </c>
      <c r="T273" s="22">
        <v>-0.20418027125427374</v>
      </c>
      <c r="U273" s="22">
        <v>-0.20412792456578185</v>
      </c>
      <c r="V273" s="22">
        <v>-0.10205516746644014</v>
      </c>
      <c r="W273" s="22">
        <v>-1.7937472418286502E-2</v>
      </c>
      <c r="X273" s="22">
        <v>-3.9716465688664229E-2</v>
      </c>
      <c r="Y273" s="22">
        <v>-5.3703416126250327E-2</v>
      </c>
      <c r="Z273" s="22">
        <v>-7.030282263719205E-2</v>
      </c>
      <c r="AA273" s="22">
        <v>-8.8660929245211309E-2</v>
      </c>
      <c r="AB273" s="22">
        <v>-0.10750692669902218</v>
      </c>
      <c r="AC273" s="22">
        <v>-0.12493191766570777</v>
      </c>
      <c r="AD273" s="22">
        <v>-0.13959532246370715</v>
      </c>
      <c r="AE273" s="22">
        <v>-0.15061181801731807</v>
      </c>
      <c r="AF273" s="22">
        <v>-0.15822767839390606</v>
      </c>
      <c r="AG273" s="22">
        <v>-0.16307023790856934</v>
      </c>
      <c r="AH273" s="22">
        <v>-0.16603200256029271</v>
      </c>
      <c r="AI273" s="22">
        <v>-0.16760368691753161</v>
      </c>
      <c r="AJ273" s="22">
        <v>-0.16829280528882401</v>
      </c>
      <c r="AK273" s="22">
        <v>-0.16812089386025236</v>
      </c>
      <c r="AL273" s="22">
        <v>-0.16729455459247933</v>
      </c>
      <c r="AM273" s="22">
        <v>-0.16531690532473056</v>
      </c>
      <c r="AN273" s="22">
        <v>-0.16211958936603918</v>
      </c>
      <c r="AO273" s="22">
        <v>-0.1550858599820808</v>
      </c>
      <c r="AP273" s="22">
        <v>-0.1397960276111529</v>
      </c>
      <c r="AQ273" s="22">
        <v>-6.8925184029682007E-2</v>
      </c>
      <c r="AR273" s="22">
        <v>-3.4194250205182711E-4</v>
      </c>
      <c r="AS273" s="22">
        <v>-7.1913352227248226E-4</v>
      </c>
      <c r="AT273" s="22">
        <v>-8.0674967846836693E-4</v>
      </c>
      <c r="AU273" s="22">
        <v>-9.1733619158684127E-4</v>
      </c>
      <c r="AV273" s="22">
        <v>-1.0305740642200187E-3</v>
      </c>
      <c r="AW273" s="22">
        <v>-1.1286587049734109E-3</v>
      </c>
      <c r="AX273" s="22">
        <v>-1.2058630221193219E-3</v>
      </c>
      <c r="AY273" s="22">
        <v>-1.256712502560989E-3</v>
      </c>
      <c r="AZ273" s="22">
        <v>-1.2878858128219199E-3</v>
      </c>
      <c r="BA273" s="22">
        <v>-1.305621399993706E-3</v>
      </c>
      <c r="BB273" s="22">
        <v>-1.3089396087380453E-3</v>
      </c>
      <c r="BC273" s="22">
        <v>-1.298499150748164E-3</v>
      </c>
      <c r="BD273" s="22">
        <v>-1.2745543513595469E-3</v>
      </c>
      <c r="BE273" s="22">
        <v>-1.2374636094550069E-3</v>
      </c>
      <c r="BF273" s="22">
        <v>-1.1877999142796917E-3</v>
      </c>
      <c r="BG273" s="22">
        <v>-1.1264377924973812E-3</v>
      </c>
      <c r="BH273" s="22">
        <v>-1.0556640395168306E-3</v>
      </c>
      <c r="BI273" s="22">
        <v>-9.801029299642554E-4</v>
      </c>
      <c r="BJ273" s="22">
        <v>-9.0915097863615677E-4</v>
      </c>
      <c r="BK273" s="22">
        <v>-8.5683933371951933E-4</v>
      </c>
      <c r="BL273" s="22">
        <v>-4.1881051785799546E-4</v>
      </c>
      <c r="BM273" s="22">
        <v>-7.9331056053716354E-4</v>
      </c>
      <c r="BN273" s="22">
        <v>-2.9255497054601395E-3</v>
      </c>
      <c r="BO273" s="22">
        <v>-3.8146914188468895E-4</v>
      </c>
      <c r="BP273" s="22">
        <v>-5.615878809698935E-4</v>
      </c>
      <c r="BQ273" s="22">
        <v>-6.4181332550704621E-4</v>
      </c>
      <c r="BR273" s="22">
        <v>-6.8993347502496424E-4</v>
      </c>
      <c r="BS273" s="22">
        <v>-7.0953364573416041E-4</v>
      </c>
      <c r="BT273" s="22">
        <v>-7.1931676595359516E-4</v>
      </c>
      <c r="BU273" s="22">
        <v>-7.2018630132806996E-4</v>
      </c>
      <c r="BV273" s="22">
        <v>-7.1873434873061628E-4</v>
      </c>
      <c r="BW273" s="22">
        <v>-7.1019008779012627E-4</v>
      </c>
      <c r="BX273" s="22">
        <v>-6.9567529962550223E-4</v>
      </c>
      <c r="BY273" s="22">
        <v>-6.7008662423860825E-4</v>
      </c>
      <c r="BZ273" s="22">
        <v>-6.3534342399772486E-4</v>
      </c>
      <c r="CA273" s="22">
        <v>-5.8731256749742589E-4</v>
      </c>
      <c r="CB273" s="22">
        <v>-5.297290807111249E-4</v>
      </c>
      <c r="CC273" s="22">
        <v>-4.5646112059984485E-4</v>
      </c>
      <c r="CD273" s="22">
        <v>-3.7191303467521607E-4</v>
      </c>
      <c r="CE273" s="22">
        <v>-2.4175734676096052E-4</v>
      </c>
      <c r="CF273" s="22">
        <v>-3.4901641378373778E-3</v>
      </c>
      <c r="CG273" s="22">
        <v>-1.1008606408328338E-3</v>
      </c>
      <c r="CI273" s="22">
        <v>-5.4451805911459594E-10</v>
      </c>
      <c r="CJ273" s="22"/>
      <c r="CK273" s="22">
        <v>-2.4253292114046203E-8</v>
      </c>
      <c r="CM273" s="5"/>
      <c r="CN273" s="5"/>
      <c r="CO273" s="5"/>
    </row>
    <row r="274" spans="1:93">
      <c r="A274" s="189" t="s">
        <v>268</v>
      </c>
      <c r="B274" s="22">
        <v>2.5217850044475344E-4</v>
      </c>
      <c r="C274" s="22">
        <v>0.98391333431404582</v>
      </c>
      <c r="D274" s="22">
        <v>-3.4400079001857674E-2</v>
      </c>
      <c r="E274" s="22">
        <v>-6.8791039991692032E-2</v>
      </c>
      <c r="F274" s="22">
        <v>-0.10318034382205521</v>
      </c>
      <c r="G274" s="22">
        <v>-0.13757768461719169</v>
      </c>
      <c r="H274" s="22">
        <v>-0.17199022889728244</v>
      </c>
      <c r="I274" s="22">
        <v>-0.20642921709765541</v>
      </c>
      <c r="J274" s="22">
        <v>-0.240905305188513</v>
      </c>
      <c r="K274" s="22">
        <v>-0.24045914453156225</v>
      </c>
      <c r="L274" s="22">
        <v>-0.24005866068697701</v>
      </c>
      <c r="M274" s="22">
        <v>-0.23970052112110846</v>
      </c>
      <c r="N274" s="22">
        <v>-0.23938036811493382</v>
      </c>
      <c r="O274" s="22">
        <v>-0.23909747081194663</v>
      </c>
      <c r="P274" s="22">
        <v>-0.23885046018785949</v>
      </c>
      <c r="Q274" s="22">
        <v>-0.23863954047266819</v>
      </c>
      <c r="R274" s="22">
        <v>-0.23846451824252482</v>
      </c>
      <c r="S274" s="22">
        <v>-0.23832635330332017</v>
      </c>
      <c r="T274" s="22">
        <v>-0.23822587520692701</v>
      </c>
      <c r="U274" s="22">
        <v>-0.23816479911467733</v>
      </c>
      <c r="V274" s="22">
        <v>-0.11907209234443421</v>
      </c>
      <c r="W274" s="22">
        <v>-1.8356336977323751E-2</v>
      </c>
      <c r="X274" s="22">
        <v>-4.0682400978819436E-2</v>
      </c>
      <c r="Y274" s="22">
        <v>-5.5154560080475562E-2</v>
      </c>
      <c r="Z274" s="22">
        <v>-7.2542548221712452E-2</v>
      </c>
      <c r="AA274" s="22">
        <v>-9.2167445156690564E-2</v>
      </c>
      <c r="AB274" s="22">
        <v>-0.1129960120848979</v>
      </c>
      <c r="AC274" s="22">
        <v>-0.13331288990820384</v>
      </c>
      <c r="AD274" s="22">
        <v>-0.15176714614670112</v>
      </c>
      <c r="AE274" s="22">
        <v>-0.16696521250530222</v>
      </c>
      <c r="AF274" s="22">
        <v>-0.1783703168219819</v>
      </c>
      <c r="AG274" s="22">
        <v>-0.18609905868501864</v>
      </c>
      <c r="AH274" s="22">
        <v>-0.19103433315195134</v>
      </c>
      <c r="AI274" s="22">
        <v>-0.19385028876352517</v>
      </c>
      <c r="AJ274" s="22">
        <v>-0.19528344368842401</v>
      </c>
      <c r="AK274" s="22">
        <v>-0.19548145196386182</v>
      </c>
      <c r="AL274" s="22">
        <v>-0.1947665859605667</v>
      </c>
      <c r="AM274" s="22">
        <v>-0.19261556006531899</v>
      </c>
      <c r="AN274" s="22">
        <v>-0.18898111748927002</v>
      </c>
      <c r="AO274" s="22">
        <v>-0.18083437826578316</v>
      </c>
      <c r="AP274" s="22">
        <v>-0.16303174309084459</v>
      </c>
      <c r="AQ274" s="22">
        <v>-8.0385820558833629E-2</v>
      </c>
      <c r="AR274" s="22">
        <v>-3.7768708695779977E-4</v>
      </c>
      <c r="AS274" s="22">
        <v>-7.9528372632394731E-4</v>
      </c>
      <c r="AT274" s="22">
        <v>-8.9445197717271079E-4</v>
      </c>
      <c r="AU274" s="22">
        <v>-1.0224937700908608E-3</v>
      </c>
      <c r="AV274" s="22">
        <v>-1.1551022365952923E-3</v>
      </c>
      <c r="AW274" s="22">
        <v>-1.2741345404725707E-3</v>
      </c>
      <c r="AX274" s="22">
        <v>-1.3708122016112536E-3</v>
      </c>
      <c r="AY274" s="22">
        <v>-1.4413136355953691E-3</v>
      </c>
      <c r="AZ274" s="22">
        <v>-1.4841919823196765E-3</v>
      </c>
      <c r="BA274" s="22">
        <v>-1.5049444995619871E-3</v>
      </c>
      <c r="BB274" s="22">
        <v>-1.5107384573626102E-3</v>
      </c>
      <c r="BC274" s="22">
        <v>-1.4996798226636716E-3</v>
      </c>
      <c r="BD274" s="22">
        <v>-1.4734059659857145E-3</v>
      </c>
      <c r="BE274" s="22">
        <v>-1.4313773785724962E-3</v>
      </c>
      <c r="BF274" s="22">
        <v>-1.3749853091486754E-3</v>
      </c>
      <c r="BG274" s="22">
        <v>-1.3047035698437004E-3</v>
      </c>
      <c r="BH274" s="22">
        <v>-1.2236051976798909E-3</v>
      </c>
      <c r="BI274" s="22">
        <v>-1.1366959401916657E-3</v>
      </c>
      <c r="BJ274" s="22">
        <v>-1.0550886220469637E-3</v>
      </c>
      <c r="BK274" s="22">
        <v>-9.9479734038309189E-4</v>
      </c>
      <c r="BL274" s="22">
        <v>-4.8634352513669165E-4</v>
      </c>
      <c r="BM274" s="22">
        <v>-8.7757009214730242E-4</v>
      </c>
      <c r="BN274" s="22">
        <v>-3.2713615465202891E-3</v>
      </c>
      <c r="BO274" s="22">
        <v>-4.3669813048140293E-4</v>
      </c>
      <c r="BP274" s="22">
        <v>-6.4886035248890126E-4</v>
      </c>
      <c r="BQ274" s="22">
        <v>-7.4925104020110854E-4</v>
      </c>
      <c r="BR274" s="22">
        <v>-8.1283589768809512E-4</v>
      </c>
      <c r="BS274" s="22">
        <v>-8.4093451270182294E-4</v>
      </c>
      <c r="BT274" s="22">
        <v>-8.5297829291345446E-4</v>
      </c>
      <c r="BU274" s="22">
        <v>-8.5010414778072859E-4</v>
      </c>
      <c r="BV274" s="22">
        <v>-8.424419080493308E-4</v>
      </c>
      <c r="BW274" s="22">
        <v>-8.2707717602143935E-4</v>
      </c>
      <c r="BX274" s="22">
        <v>-8.0634293420747379E-4</v>
      </c>
      <c r="BY274" s="22">
        <v>-7.743407306660345E-4</v>
      </c>
      <c r="BZ274" s="22">
        <v>-7.3286367767746736E-4</v>
      </c>
      <c r="CA274" s="22">
        <v>-6.7679989989799581E-4</v>
      </c>
      <c r="CB274" s="22">
        <v>-6.101375858063499E-4</v>
      </c>
      <c r="CC274" s="22">
        <v>-5.2566741385751809E-4</v>
      </c>
      <c r="CD274" s="22">
        <v>-4.2831712036966503E-4</v>
      </c>
      <c r="CE274" s="22">
        <v>-2.785268672036242E-4</v>
      </c>
      <c r="CF274" s="22">
        <v>-4.0494998242466256E-3</v>
      </c>
      <c r="CG274" s="22">
        <v>-1.2789317718334607E-3</v>
      </c>
      <c r="CI274" s="22">
        <v>-6.359038365322256E-10</v>
      </c>
      <c r="CJ274" s="22"/>
      <c r="CK274" s="22">
        <v>-2.7519415186189846E-8</v>
      </c>
      <c r="CM274" s="5"/>
      <c r="CN274" s="5"/>
      <c r="CO274" s="5"/>
    </row>
    <row r="275" spans="1:93">
      <c r="A275" s="189" t="s">
        <v>252</v>
      </c>
      <c r="B275" s="22">
        <v>2.5743778703023131E-4</v>
      </c>
      <c r="C275" s="22">
        <v>0.98212966164157189</v>
      </c>
      <c r="D275" s="22">
        <v>-3.4337594887510536E-2</v>
      </c>
      <c r="E275" s="22">
        <v>-6.8665491217990718E-2</v>
      </c>
      <c r="F275" s="22">
        <v>-0.10299131755133159</v>
      </c>
      <c r="G275" s="22">
        <v>-0.13732371069317068</v>
      </c>
      <c r="H275" s="22">
        <v>-0.17166989319702022</v>
      </c>
      <c r="I275" s="22">
        <v>-0.206037950642038</v>
      </c>
      <c r="J275" s="22">
        <v>-0.24043840041956982</v>
      </c>
      <c r="K275" s="22">
        <v>-0.27488269624488865</v>
      </c>
      <c r="L275" s="22">
        <v>-0.27441213369262851</v>
      </c>
      <c r="M275" s="22">
        <v>-0.27399363020165524</v>
      </c>
      <c r="N275" s="22">
        <v>-0.27362315557319783</v>
      </c>
      <c r="O275" s="22">
        <v>-0.27329646441330357</v>
      </c>
      <c r="P275" s="22">
        <v>-0.27301245533597818</v>
      </c>
      <c r="Q275" s="22">
        <v>-0.27277006549117083</v>
      </c>
      <c r="R275" s="22">
        <v>-0.2725694416513309</v>
      </c>
      <c r="S275" s="22">
        <v>-0.27241099265713964</v>
      </c>
      <c r="T275" s="22">
        <v>-0.27229600224418643</v>
      </c>
      <c r="U275" s="22">
        <v>-0.27222598130906672</v>
      </c>
      <c r="V275" s="22">
        <v>-0.1361012330906361</v>
      </c>
      <c r="W275" s="22">
        <v>-1.8607468894288017E-2</v>
      </c>
      <c r="X275" s="22">
        <v>-4.1263252385911289E-2</v>
      </c>
      <c r="Y275" s="22">
        <v>-5.603086716958549E-2</v>
      </c>
      <c r="Z275" s="22">
        <v>-7.3906566052236916E-2</v>
      </c>
      <c r="AA275" s="22">
        <v>-9.4327434527325699E-2</v>
      </c>
      <c r="AB275" s="22">
        <v>-0.11644188084753319</v>
      </c>
      <c r="AC275" s="22">
        <v>-0.13874599599470136</v>
      </c>
      <c r="AD275" s="22">
        <v>-0.1601031811969105</v>
      </c>
      <c r="AE275" s="22">
        <v>-0.17909035541329488</v>
      </c>
      <c r="AF275" s="22">
        <v>-0.19468299248457749</v>
      </c>
      <c r="AG275" s="22">
        <v>-0.20619188327183927</v>
      </c>
      <c r="AH275" s="22">
        <v>-0.21401255387926416</v>
      </c>
      <c r="AI275" s="22">
        <v>-0.21877834006814251</v>
      </c>
      <c r="AJ275" s="22">
        <v>-0.22143906886871143</v>
      </c>
      <c r="AK275" s="22">
        <v>-0.22232164129378873</v>
      </c>
      <c r="AL275" s="22">
        <v>-0.22191783970068768</v>
      </c>
      <c r="AM275" s="22">
        <v>-0.21971867285143387</v>
      </c>
      <c r="AN275" s="22">
        <v>-0.2157243627069694</v>
      </c>
      <c r="AO275" s="22">
        <v>-0.20651175839280539</v>
      </c>
      <c r="AP275" s="22">
        <v>-0.18622433433325095</v>
      </c>
      <c r="AQ275" s="22">
        <v>-9.182868542197048E-2</v>
      </c>
      <c r="AR275" s="22">
        <v>-4.0851897557946614E-4</v>
      </c>
      <c r="AS275" s="22">
        <v>-8.6040365949125049E-4</v>
      </c>
      <c r="AT275" s="22">
        <v>-9.7030395670617473E-4</v>
      </c>
      <c r="AU275" s="22">
        <v>-1.1130727611945602E-3</v>
      </c>
      <c r="AV275" s="22">
        <v>-1.2634290875178299E-3</v>
      </c>
      <c r="AW275" s="22">
        <v>-1.4003703906858957E-3</v>
      </c>
      <c r="AX275" s="22">
        <v>-1.5155157415034238E-3</v>
      </c>
      <c r="AY275" s="22">
        <v>-1.6027027957097801E-3</v>
      </c>
      <c r="AZ275" s="22">
        <v>-1.6621085103016024E-3</v>
      </c>
      <c r="BA275" s="22">
        <v>-1.6922252699846485E-3</v>
      </c>
      <c r="BB275" s="22">
        <v>-1.6996133009871261E-3</v>
      </c>
      <c r="BC275" s="22">
        <v>-1.6895616309241953E-3</v>
      </c>
      <c r="BD275" s="22">
        <v>-1.6614661502857148E-3</v>
      </c>
      <c r="BE275" s="22">
        <v>-1.6159206077386904E-3</v>
      </c>
      <c r="BF275" s="22">
        <v>-1.5536115579192409E-3</v>
      </c>
      <c r="BG275" s="22">
        <v>-1.475718750372683E-3</v>
      </c>
      <c r="BH275" s="22">
        <v>-1.3852143428985031E-3</v>
      </c>
      <c r="BI275" s="22">
        <v>-1.2881057144225833E-3</v>
      </c>
      <c r="BJ275" s="22">
        <v>-1.1966246528419982E-3</v>
      </c>
      <c r="BK275" s="22">
        <v>-1.1290335744740662E-3</v>
      </c>
      <c r="BL275" s="22">
        <v>-5.5209472216661128E-4</v>
      </c>
      <c r="BM275" s="22">
        <v>-9.4982865802023574E-4</v>
      </c>
      <c r="BN275" s="22">
        <v>-3.5707081142602685E-3</v>
      </c>
      <c r="BO275" s="22">
        <v>-4.852838891545057E-4</v>
      </c>
      <c r="BP275" s="22">
        <v>-7.262881751192461E-4</v>
      </c>
      <c r="BQ275" s="22">
        <v>-8.4578582664761434E-4</v>
      </c>
      <c r="BR275" s="22">
        <v>-9.2530309829745409E-4</v>
      </c>
      <c r="BS275" s="22">
        <v>-9.6421861398644456E-4</v>
      </c>
      <c r="BT275" s="22">
        <v>-9.8202641623938844E-4</v>
      </c>
      <c r="BU275" s="22">
        <v>-9.7833412512297836E-4</v>
      </c>
      <c r="BV275" s="22">
        <v>-9.6499507819200784E-4</v>
      </c>
      <c r="BW275" s="22">
        <v>-9.4135289145662478E-4</v>
      </c>
      <c r="BX275" s="22">
        <v>-9.1249439180070768E-4</v>
      </c>
      <c r="BY275" s="22">
        <v>-8.727189413994563E-4</v>
      </c>
      <c r="BZ275" s="22">
        <v>-8.2385423535625169E-4</v>
      </c>
      <c r="CA275" s="22">
        <v>-7.597406145864597E-4</v>
      </c>
      <c r="CB275" s="22">
        <v>-6.8440194381556992E-4</v>
      </c>
      <c r="CC275" s="22">
        <v>-5.8950737536420366E-4</v>
      </c>
      <c r="CD275" s="22">
        <v>-4.8036114374114377E-4</v>
      </c>
      <c r="CE275" s="22">
        <v>-3.1253925937979322E-4</v>
      </c>
      <c r="CF275" s="22">
        <v>-4.5914599794831439E-3</v>
      </c>
      <c r="CG275" s="22">
        <v>-1.4527967638106375E-3</v>
      </c>
      <c r="CI275" s="22">
        <v>-7.2658522601298792E-10</v>
      </c>
      <c r="CJ275" s="22"/>
      <c r="CK275" s="22">
        <v>-3.04884957647625E-8</v>
      </c>
      <c r="CM275" s="5"/>
      <c r="CN275" s="5"/>
      <c r="CO275" s="5"/>
    </row>
    <row r="276" spans="1:93">
      <c r="A276" s="185">
        <v>10</v>
      </c>
      <c r="B276" s="22">
        <v>2.5743010837037133E-4</v>
      </c>
      <c r="C276" s="22">
        <v>0.98049619099430274</v>
      </c>
      <c r="D276" s="22">
        <v>-3.4280177265902816E-2</v>
      </c>
      <c r="E276" s="22">
        <v>-6.8550568801742318E-2</v>
      </c>
      <c r="F276" s="22">
        <v>-0.10281829458243362</v>
      </c>
      <c r="G276" s="22">
        <v>-0.13709213720438707</v>
      </c>
      <c r="H276" s="22">
        <v>-0.17137821833890576</v>
      </c>
      <c r="I276" s="22">
        <v>-0.20568467286692543</v>
      </c>
      <c r="J276" s="22">
        <v>-0.24001872895324289</v>
      </c>
      <c r="K276" s="22">
        <v>-0.27439171771065729</v>
      </c>
      <c r="L276" s="22">
        <v>-0.30881471487753176</v>
      </c>
      <c r="M276" s="22">
        <v>-0.30833041455586607</v>
      </c>
      <c r="N276" s="22">
        <v>-0.3079040995155003</v>
      </c>
      <c r="O276" s="22">
        <v>-0.3075318034302218</v>
      </c>
      <c r="P276" s="22">
        <v>-0.3072088289826741</v>
      </c>
      <c r="Q276" s="22">
        <v>-0.30693437523798422</v>
      </c>
      <c r="R276" s="22">
        <v>-0.30670732337487894</v>
      </c>
      <c r="S276" s="22">
        <v>-0.30652846473551271</v>
      </c>
      <c r="T276" s="22">
        <v>-0.30639857564353035</v>
      </c>
      <c r="U276" s="22">
        <v>-0.30631967852400693</v>
      </c>
      <c r="V276" s="22">
        <v>-0.15314653388086502</v>
      </c>
      <c r="W276" s="22">
        <v>-1.8754562353608027E-2</v>
      </c>
      <c r="X276" s="22">
        <v>-4.1605109287038859E-2</v>
      </c>
      <c r="Y276" s="22">
        <v>-5.6549256202509453E-2</v>
      </c>
      <c r="Z276" s="22">
        <v>-7.4722136854752416E-2</v>
      </c>
      <c r="AA276" s="22">
        <v>-9.5633221476586663E-2</v>
      </c>
      <c r="AB276" s="22">
        <v>-0.11855651532270642</v>
      </c>
      <c r="AC276" s="22">
        <v>-0.14214801790927342</v>
      </c>
      <c r="AD276" s="22">
        <v>-0.16550099520052272</v>
      </c>
      <c r="AE276" s="22">
        <v>-0.18738819644515384</v>
      </c>
      <c r="AF276" s="22">
        <v>-0.20677488981682235</v>
      </c>
      <c r="AG276" s="22">
        <v>-0.22246176803326576</v>
      </c>
      <c r="AH276" s="22">
        <v>-0.23406127416218919</v>
      </c>
      <c r="AI276" s="22">
        <v>-0.24168853044770899</v>
      </c>
      <c r="AJ276" s="22">
        <v>-0.24628192293533666</v>
      </c>
      <c r="AK276" s="22">
        <v>-0.2483322037953159</v>
      </c>
      <c r="AL276" s="22">
        <v>-0.24855326763726129</v>
      </c>
      <c r="AM276" s="22">
        <v>-0.24650454639931305</v>
      </c>
      <c r="AN276" s="22">
        <v>-0.2422736778091871</v>
      </c>
      <c r="AO276" s="22">
        <v>-0.23207052545893622</v>
      </c>
      <c r="AP276" s="22">
        <v>-0.20934364870565178</v>
      </c>
      <c r="AQ276" s="22">
        <v>-0.10324093825831338</v>
      </c>
      <c r="AR276" s="22">
        <v>-4.3445312005540226E-4</v>
      </c>
      <c r="AS276" s="22">
        <v>-9.1577747514182399E-4</v>
      </c>
      <c r="AT276" s="22">
        <v>-1.0343253316202432E-3</v>
      </c>
      <c r="AU276" s="22">
        <v>-1.1902680296655571E-3</v>
      </c>
      <c r="AV276" s="22">
        <v>-1.355396813943842E-3</v>
      </c>
      <c r="AW276" s="22">
        <v>-1.508462528754969E-3</v>
      </c>
      <c r="AX276" s="22">
        <v>-1.6391422019814204E-3</v>
      </c>
      <c r="AY276" s="22">
        <v>-1.7419829874953908E-3</v>
      </c>
      <c r="AZ276" s="22">
        <v>-1.8152555025830468E-3</v>
      </c>
      <c r="BA276" s="22">
        <v>-1.8588635220819826E-3</v>
      </c>
      <c r="BB276" s="22">
        <v>-1.8735430031822037E-3</v>
      </c>
      <c r="BC276" s="22">
        <v>-1.864070862540619E-3</v>
      </c>
      <c r="BD276" s="22">
        <v>-1.8359124647417849E-3</v>
      </c>
      <c r="BE276" s="22">
        <v>-1.7877697873584706E-3</v>
      </c>
      <c r="BF276" s="22">
        <v>-1.7212016835343276E-3</v>
      </c>
      <c r="BG276" s="22">
        <v>-1.6369245104784981E-3</v>
      </c>
      <c r="BH276" s="22">
        <v>-1.5385702517861631E-3</v>
      </c>
      <c r="BI276" s="22">
        <v>-1.4325089551864871E-3</v>
      </c>
      <c r="BJ276" s="22">
        <v>-1.332375164046571E-3</v>
      </c>
      <c r="BK276" s="22">
        <v>-1.258245295659322E-3</v>
      </c>
      <c r="BL276" s="22">
        <v>-6.1549255920818413E-4</v>
      </c>
      <c r="BM276" s="22">
        <v>-1.0108585260112954E-3</v>
      </c>
      <c r="BN276" s="22">
        <v>-3.8251911542618411E-3</v>
      </c>
      <c r="BO276" s="22">
        <v>-5.2704145353023129E-4</v>
      </c>
      <c r="BP276" s="22">
        <v>-7.9321083045925814E-4</v>
      </c>
      <c r="BQ276" s="22">
        <v>-9.2992432946193814E-4</v>
      </c>
      <c r="BR276" s="22">
        <v>-1.0245432694229251E-3</v>
      </c>
      <c r="BS276" s="22">
        <v>-1.0749700447372625E-3</v>
      </c>
      <c r="BT276" s="22">
        <v>-1.1008243973953213E-3</v>
      </c>
      <c r="BU276" s="22">
        <v>-1.0997317486653164E-3</v>
      </c>
      <c r="BV276" s="22">
        <v>-1.083443771563643E-3</v>
      </c>
      <c r="BW276" s="22">
        <v>-1.051953499388941E-3</v>
      </c>
      <c r="BX276" s="22">
        <v>-1.0135370481794265E-3</v>
      </c>
      <c r="BY276" s="22">
        <v>-9.6428980079209291E-4</v>
      </c>
      <c r="BZ276" s="22">
        <v>-9.0694478402741571E-4</v>
      </c>
      <c r="CA276" s="22">
        <v>-8.3450386986337025E-4</v>
      </c>
      <c r="CB276" s="22">
        <v>-7.5083060008554025E-4</v>
      </c>
      <c r="CC276" s="22">
        <v>-6.4640851104534353E-4</v>
      </c>
      <c r="CD276" s="22">
        <v>-5.2671740233658712E-4</v>
      </c>
      <c r="CE276" s="22">
        <v>-3.4293195449303625E-4</v>
      </c>
      <c r="CF276" s="22">
        <v>-5.1102893469068562E-3</v>
      </c>
      <c r="CG276" s="22">
        <v>-1.6210177735908483E-3</v>
      </c>
      <c r="CI276" s="22">
        <v>-8.1122377218467712E-10</v>
      </c>
      <c r="CJ276" s="22"/>
      <c r="CK276" s="22">
        <v>-3.3142769074497048E-8</v>
      </c>
      <c r="CM276" s="5"/>
      <c r="CN276" s="5"/>
      <c r="CO276" s="5"/>
    </row>
    <row r="277" spans="1:93">
      <c r="A277" s="185">
        <v>11</v>
      </c>
      <c r="B277" s="22">
        <v>2.5999557740183165E-4</v>
      </c>
      <c r="C277" s="22">
        <v>0.97901067919323881</v>
      </c>
      <c r="D277" s="22">
        <v>-3.4228241317362934E-2</v>
      </c>
      <c r="E277" s="22">
        <v>-6.8446424087539051E-2</v>
      </c>
      <c r="F277" s="22">
        <v>-0.10266184064957057</v>
      </c>
      <c r="G277" s="22">
        <v>-0.13688274373261317</v>
      </c>
      <c r="H277" s="22">
        <v>-0.17111540042806428</v>
      </c>
      <c r="I277" s="22">
        <v>-0.20536679569689048</v>
      </c>
      <c r="J277" s="22">
        <v>-0.23964421305942643</v>
      </c>
      <c r="K277" s="22">
        <v>-0.2739555702561724</v>
      </c>
      <c r="L277" s="22">
        <v>-0.30831184892326091</v>
      </c>
      <c r="M277" s="22">
        <v>-0.34272467025885522</v>
      </c>
      <c r="N277" s="22">
        <v>-0.34223706718897184</v>
      </c>
      <c r="O277" s="22">
        <v>-0.34181363062246867</v>
      </c>
      <c r="P277" s="22">
        <v>-0.34144990442080358</v>
      </c>
      <c r="Q277" s="22">
        <v>-0.34114143857112372</v>
      </c>
      <c r="R277" s="22">
        <v>-0.34088739346283564</v>
      </c>
      <c r="S277" s="22">
        <v>-0.34068731860724799</v>
      </c>
      <c r="T277" s="22">
        <v>-0.34054244241689441</v>
      </c>
      <c r="U277" s="22">
        <v>-0.34045430800042253</v>
      </c>
      <c r="V277" s="22">
        <v>-0.17021237043329715</v>
      </c>
      <c r="W277" s="22">
        <v>-1.8837657762889492E-2</v>
      </c>
      <c r="X277" s="22">
        <v>-4.179974013922641E-2</v>
      </c>
      <c r="Y277" s="22">
        <v>-5.6846717496422568E-2</v>
      </c>
      <c r="Z277" s="22">
        <v>-7.5197629340938626E-2</v>
      </c>
      <c r="AA277" s="22">
        <v>-9.6405595603051467E-2</v>
      </c>
      <c r="AB277" s="22">
        <v>-0.11982829791321919</v>
      </c>
      <c r="AC277" s="22">
        <v>-0.14422834750407162</v>
      </c>
      <c r="AD277" s="22">
        <v>-0.16887584042749015</v>
      </c>
      <c r="AE277" s="22">
        <v>-0.19275533926004312</v>
      </c>
      <c r="AF277" s="22">
        <v>-0.21504645944959358</v>
      </c>
      <c r="AG277" s="22">
        <v>-0.23451761984323777</v>
      </c>
      <c r="AH277" s="22">
        <v>-0.25029341861773163</v>
      </c>
      <c r="AI277" s="22">
        <v>-0.26167533591007086</v>
      </c>
      <c r="AJ277" s="22">
        <v>-0.26911249368656648</v>
      </c>
      <c r="AK277" s="22">
        <v>-0.27303498882287897</v>
      </c>
      <c r="AL277" s="22">
        <v>-0.27436285227732199</v>
      </c>
      <c r="AM277" s="22">
        <v>-0.27277682200702563</v>
      </c>
      <c r="AN277" s="22">
        <v>-0.2685050656315725</v>
      </c>
      <c r="AO277" s="22">
        <v>-0.2574317998465499</v>
      </c>
      <c r="AP277" s="22">
        <v>-0.23233852123124665</v>
      </c>
      <c r="AQ277" s="22">
        <v>-0.11460068199692924</v>
      </c>
      <c r="AR277" s="22">
        <v>-4.5609054247194121E-4</v>
      </c>
      <c r="AS277" s="22">
        <v>-9.6148904789716285E-4</v>
      </c>
      <c r="AT277" s="22">
        <v>-1.0877773676119828E-3</v>
      </c>
      <c r="AU277" s="22">
        <v>-1.254324277937512E-3</v>
      </c>
      <c r="AV277" s="22">
        <v>-1.43236333174588E-3</v>
      </c>
      <c r="AW277" s="22">
        <v>-1.598620935058631E-3</v>
      </c>
      <c r="AX277" s="22">
        <v>-1.7430649546490041E-3</v>
      </c>
      <c r="AY277" s="22">
        <v>-1.858850743324358E-3</v>
      </c>
      <c r="AZ277" s="22">
        <v>-1.9449912592866372E-3</v>
      </c>
      <c r="BA277" s="22">
        <v>-1.9998151701337533E-3</v>
      </c>
      <c r="BB277" s="22">
        <v>-2.0251596412566592E-3</v>
      </c>
      <c r="BC277" s="22">
        <v>-2.0212480819098832E-3</v>
      </c>
      <c r="BD277" s="22">
        <v>-1.9931002975667762E-3</v>
      </c>
      <c r="BE277" s="22">
        <v>-1.9442645242153992E-3</v>
      </c>
      <c r="BF277" s="22">
        <v>-1.8747914230507088E-3</v>
      </c>
      <c r="BG277" s="22">
        <v>-1.7860253641705081E-3</v>
      </c>
      <c r="BH277" s="22">
        <v>-1.6814444548490012E-3</v>
      </c>
      <c r="BI277" s="22">
        <v>-1.5681585507828029E-3</v>
      </c>
      <c r="BJ277" s="22">
        <v>-1.4607770909553224E-3</v>
      </c>
      <c r="BK277" s="22">
        <v>-1.381114978720925E-3</v>
      </c>
      <c r="BL277" s="22">
        <v>-6.7590276202492724E-4</v>
      </c>
      <c r="BM277" s="22">
        <v>-1.0614564710351424E-3</v>
      </c>
      <c r="BN277" s="22">
        <v>-4.0372063874170349E-3</v>
      </c>
      <c r="BO277" s="22">
        <v>-5.62099112899751E-4</v>
      </c>
      <c r="BP277" s="22">
        <v>-8.4961863917421021E-4</v>
      </c>
      <c r="BQ277" s="22">
        <v>-1.001248325593472E-3</v>
      </c>
      <c r="BR277" s="22">
        <v>-1.1093757030993146E-3</v>
      </c>
      <c r="BS277" s="22">
        <v>-1.1708125626357874E-3</v>
      </c>
      <c r="BT277" s="22">
        <v>-1.2054892673964189E-3</v>
      </c>
      <c r="BU277" s="22">
        <v>-1.2093374506599683E-3</v>
      </c>
      <c r="BV277" s="22">
        <v>-1.1933982654242494E-3</v>
      </c>
      <c r="BW277" s="22">
        <v>-1.1566326932535582E-3</v>
      </c>
      <c r="BX277" s="22">
        <v>-1.1089567307044509E-3</v>
      </c>
      <c r="BY277" s="22">
        <v>-1.0488615463085556E-3</v>
      </c>
      <c r="BZ277" s="22">
        <v>-9.8151670302563834E-4</v>
      </c>
      <c r="CA277" s="22">
        <v>-8.9999454027446253E-4</v>
      </c>
      <c r="CB277" s="22">
        <v>-8.0805756870334163E-4</v>
      </c>
      <c r="CC277" s="22">
        <v>-6.9496901082973807E-4</v>
      </c>
      <c r="CD277" s="22">
        <v>-5.6613352010394561E-4</v>
      </c>
      <c r="CE277" s="22">
        <v>-3.6886213018695108E-4</v>
      </c>
      <c r="CF277" s="22">
        <v>-5.5999362383341456E-3</v>
      </c>
      <c r="CG277" s="22">
        <v>-1.7820362641748962E-3</v>
      </c>
      <c r="CI277" s="22">
        <v>-8.8365721684358078E-10</v>
      </c>
      <c r="CJ277" s="22"/>
      <c r="CK277" s="22">
        <v>-3.5471992969467224E-8</v>
      </c>
      <c r="CM277" s="5"/>
      <c r="CN277" s="5"/>
      <c r="CO277" s="5"/>
    </row>
    <row r="278" spans="1:93">
      <c r="A278" s="185">
        <v>12</v>
      </c>
      <c r="B278" s="22">
        <v>2.5917397496266656E-4</v>
      </c>
      <c r="C278" s="22">
        <v>0.97768318136097054</v>
      </c>
      <c r="D278" s="22">
        <v>-3.4181662156528576E-2</v>
      </c>
      <c r="E278" s="22">
        <v>-6.8353288499610629E-2</v>
      </c>
      <c r="F278" s="22">
        <v>-0.10252186296030694</v>
      </c>
      <c r="G278" s="22">
        <v>-0.13669580528879607</v>
      </c>
      <c r="H278" s="22">
        <v>-0.17088083508274976</v>
      </c>
      <c r="I278" s="22">
        <v>-0.20508408548703597</v>
      </c>
      <c r="J278" s="22">
        <v>-0.23931164534970686</v>
      </c>
      <c r="K278" s="22">
        <v>-0.27357149868142167</v>
      </c>
      <c r="L278" s="22">
        <v>-0.30787110721505739</v>
      </c>
      <c r="M278" s="22">
        <v>-0.34222203503917309</v>
      </c>
      <c r="N278" s="22">
        <v>-0.37663557836863415</v>
      </c>
      <c r="O278" s="22">
        <v>-0.37615558131941484</v>
      </c>
      <c r="P278" s="22">
        <v>-0.37574558906134148</v>
      </c>
      <c r="Q278" s="22">
        <v>-0.37540137080238356</v>
      </c>
      <c r="R278" s="22">
        <v>-0.37511841981208133</v>
      </c>
      <c r="S278" s="22">
        <v>-0.37489661311882022</v>
      </c>
      <c r="T278" s="22">
        <v>-0.3747359792383303</v>
      </c>
      <c r="U278" s="22">
        <v>-0.37463859427433205</v>
      </c>
      <c r="V278" s="22">
        <v>-0.18730288449833965</v>
      </c>
      <c r="W278" s="22">
        <v>-1.8881771245413417E-2</v>
      </c>
      <c r="X278" s="22">
        <v>-4.1904656011534994E-2</v>
      </c>
      <c r="Y278" s="22">
        <v>-5.700910588534041E-2</v>
      </c>
      <c r="Z278" s="22">
        <v>-7.546439918711953E-2</v>
      </c>
      <c r="AA278" s="22">
        <v>-9.6848568152608019E-2</v>
      </c>
      <c r="AB278" s="22">
        <v>-0.12057519181431543</v>
      </c>
      <c r="AC278" s="22">
        <v>-0.14547336075670914</v>
      </c>
      <c r="AD278" s="22">
        <v>-0.17093570861084567</v>
      </c>
      <c r="AE278" s="22">
        <v>-0.19610595302509251</v>
      </c>
      <c r="AF278" s="22">
        <v>-0.22039345516081668</v>
      </c>
      <c r="AG278" s="22">
        <v>-0.24275916218877291</v>
      </c>
      <c r="AH278" s="22">
        <v>-0.26231720182782464</v>
      </c>
      <c r="AI278" s="22">
        <v>-0.27785091484008423</v>
      </c>
      <c r="AJ278" s="22">
        <v>-0.28902428106693623</v>
      </c>
      <c r="AK278" s="22">
        <v>-0.29572918136832377</v>
      </c>
      <c r="AL278" s="22">
        <v>-0.29886651550568966</v>
      </c>
      <c r="AM278" s="22">
        <v>-0.29822269392521739</v>
      </c>
      <c r="AN278" s="22">
        <v>-0.29421781071313757</v>
      </c>
      <c r="AO278" s="22">
        <v>-0.28246583952440663</v>
      </c>
      <c r="AP278" s="22">
        <v>-0.25512382057593269</v>
      </c>
      <c r="AQ278" s="22">
        <v>-0.1258711340777057</v>
      </c>
      <c r="AR278" s="22">
        <v>-4.7358855846293735E-4</v>
      </c>
      <c r="AS278" s="22">
        <v>-9.9893091763563597E-4</v>
      </c>
      <c r="AT278" s="22">
        <v>-1.1311200578413621E-3</v>
      </c>
      <c r="AU278" s="22">
        <v>-1.3067816546616377E-3</v>
      </c>
      <c r="AV278" s="22">
        <v>-1.4950430882533748E-3</v>
      </c>
      <c r="AW278" s="22">
        <v>-1.6725958470784374E-3</v>
      </c>
      <c r="AX278" s="22">
        <v>-1.8280792563082594E-3</v>
      </c>
      <c r="AY278" s="22">
        <v>-1.9551465859760351E-3</v>
      </c>
      <c r="AZ278" s="22">
        <v>-2.0517417826970185E-3</v>
      </c>
      <c r="BA278" s="22">
        <v>-2.1168466336913732E-3</v>
      </c>
      <c r="BB278" s="22">
        <v>-2.1510193522562425E-3</v>
      </c>
      <c r="BC278" s="22">
        <v>-2.1552321534957859E-3</v>
      </c>
      <c r="BD278" s="22">
        <v>-2.1312949312820139E-3</v>
      </c>
      <c r="BE278" s="22">
        <v>-2.0823627582871739E-3</v>
      </c>
      <c r="BF278" s="22">
        <v>-2.012025453285088E-3</v>
      </c>
      <c r="BG278" s="22">
        <v>-1.9205466715097972E-3</v>
      </c>
      <c r="BH278" s="22">
        <v>-1.8118245853735557E-3</v>
      </c>
      <c r="BI278" s="22">
        <v>-1.693227811543482E-3</v>
      </c>
      <c r="BJ278" s="22">
        <v>-1.5802869136041274E-3</v>
      </c>
      <c r="BK278" s="22">
        <v>-1.4963071955766379E-3</v>
      </c>
      <c r="BL278" s="22">
        <v>-7.3266686450469513E-4</v>
      </c>
      <c r="BM278" s="22">
        <v>-1.1026020681579995E-3</v>
      </c>
      <c r="BN278" s="22">
        <v>-4.2102316245649484E-3</v>
      </c>
      <c r="BO278" s="22">
        <v>-5.9086515141094779E-4</v>
      </c>
      <c r="BP278" s="22">
        <v>-8.9603157461610073E-4</v>
      </c>
      <c r="BQ278" s="22">
        <v>-1.0601638301193366E-3</v>
      </c>
      <c r="BR278" s="22">
        <v>-1.1798519751139822E-3</v>
      </c>
      <c r="BS278" s="22">
        <v>-1.2511046094818669E-3</v>
      </c>
      <c r="BT278" s="22">
        <v>-1.2942709918801578E-3</v>
      </c>
      <c r="BU278" s="22">
        <v>-1.3040201931448139E-3</v>
      </c>
      <c r="BV278" s="22">
        <v>-1.2907843200900906E-3</v>
      </c>
      <c r="BW278" s="22">
        <v>-1.2519763329029291E-3</v>
      </c>
      <c r="BX278" s="22">
        <v>-1.1974245725799124E-3</v>
      </c>
      <c r="BY278" s="22">
        <v>-1.1266663669291606E-3</v>
      </c>
      <c r="BZ278" s="22">
        <v>-1.0479583083304773E-3</v>
      </c>
      <c r="CA278" s="22">
        <v>-9.5606251976948487E-4</v>
      </c>
      <c r="CB278" s="22">
        <v>-8.5539722921645206E-4</v>
      </c>
      <c r="CC278" s="22">
        <v>-7.3421734306449425E-4</v>
      </c>
      <c r="CD278" s="22">
        <v>-5.9760408733796396E-4</v>
      </c>
      <c r="CE278" s="22">
        <v>-3.8959883011231591E-4</v>
      </c>
      <c r="CF278" s="22">
        <v>-6.05433776658168E-3</v>
      </c>
      <c r="CG278" s="22">
        <v>-1.9342117262094042E-3</v>
      </c>
      <c r="CI278" s="22">
        <v>-9.3818514242116624E-10</v>
      </c>
      <c r="CJ278" s="22"/>
      <c r="CK278" s="22">
        <v>-3.7473996895468019E-8</v>
      </c>
      <c r="CM278" s="5"/>
      <c r="CN278" s="5"/>
      <c r="CO278" s="5"/>
    </row>
    <row r="279" spans="1:93">
      <c r="A279" s="185">
        <v>13</v>
      </c>
      <c r="B279" s="22">
        <v>2.6063435036078469E-4</v>
      </c>
      <c r="C279" s="22">
        <v>0.97651115959195911</v>
      </c>
      <c r="D279" s="22">
        <v>-3.4140728682361308E-2</v>
      </c>
      <c r="E279" s="22">
        <v>-6.8271273946157396E-2</v>
      </c>
      <c r="F279" s="22">
        <v>-0.10239878144114513</v>
      </c>
      <c r="G279" s="22">
        <v>-0.13653135068457412</v>
      </c>
      <c r="H279" s="22">
        <v>-0.17067487581957277</v>
      </c>
      <c r="I279" s="22">
        <v>-0.2048359187162023</v>
      </c>
      <c r="J279" s="22">
        <v>-0.23902072730092444</v>
      </c>
      <c r="K279" s="22">
        <v>-0.27323604694079634</v>
      </c>
      <c r="L279" s="22">
        <v>-0.30748942480152958</v>
      </c>
      <c r="M279" s="22">
        <v>-0.34178881574664549</v>
      </c>
      <c r="N279" s="22">
        <v>-0.37614550785671885</v>
      </c>
      <c r="O279" s="22">
        <v>-0.41057114517965126</v>
      </c>
      <c r="P279" s="22">
        <v>-0.41010953909552694</v>
      </c>
      <c r="Q279" s="22">
        <v>-0.40972411500098016</v>
      </c>
      <c r="R279" s="22">
        <v>-0.40941059205629121</v>
      </c>
      <c r="S279" s="22">
        <v>-0.40916519921772776</v>
      </c>
      <c r="T279" s="22">
        <v>-0.4089883810161285</v>
      </c>
      <c r="U279" s="22">
        <v>-0.40888104565900202</v>
      </c>
      <c r="V279" s="22">
        <v>-0.20442255636530166</v>
      </c>
      <c r="W279" s="22">
        <v>-1.8902648930910711E-2</v>
      </c>
      <c r="X279" s="22">
        <v>-4.195592152023931E-2</v>
      </c>
      <c r="Y279" s="22">
        <v>-5.7090430750860316E-2</v>
      </c>
      <c r="Z279" s="22">
        <v>-7.5604988863484615E-2</v>
      </c>
      <c r="AA279" s="22">
        <v>-9.7090990282834216E-2</v>
      </c>
      <c r="AB279" s="22">
        <v>-0.12099965028415338</v>
      </c>
      <c r="AC279" s="22">
        <v>-0.14619996586697706</v>
      </c>
      <c r="AD279" s="22">
        <v>-0.17216625783959749</v>
      </c>
      <c r="AE279" s="22">
        <v>-0.19814747405343938</v>
      </c>
      <c r="AF279" s="22">
        <v>-0.22372955447698958</v>
      </c>
      <c r="AG279" s="22">
        <v>-0.24808167689285435</v>
      </c>
      <c r="AH279" s="22">
        <v>-0.27053178577226383</v>
      </c>
      <c r="AI279" s="22">
        <v>-0.28982276599196471</v>
      </c>
      <c r="AJ279" s="22">
        <v>-0.3051283208352189</v>
      </c>
      <c r="AK279" s="22">
        <v>-0.31550661854677881</v>
      </c>
      <c r="AL279" s="22">
        <v>-0.32136073212041755</v>
      </c>
      <c r="AM279" s="22">
        <v>-0.3223580173305467</v>
      </c>
      <c r="AN279" s="22">
        <v>-0.31909251650279413</v>
      </c>
      <c r="AO279" s="22">
        <v>-0.30696321790941433</v>
      </c>
      <c r="AP279" s="22">
        <v>-0.27756042887368776</v>
      </c>
      <c r="AQ279" s="22">
        <v>-0.13699202459413493</v>
      </c>
      <c r="AR279" s="22">
        <v>-4.876104109327341E-4</v>
      </c>
      <c r="AS279" s="22">
        <v>-1.0285194181833004E-3</v>
      </c>
      <c r="AT279" s="22">
        <v>-1.1658325619601938E-3</v>
      </c>
      <c r="AU279" s="22">
        <v>-1.3484301361564633E-3</v>
      </c>
      <c r="AV279" s="22">
        <v>-1.5452538303678002E-3</v>
      </c>
      <c r="AW279" s="22">
        <v>-1.7315667203000743E-3</v>
      </c>
      <c r="AX279" s="22">
        <v>-1.8963197511524242E-3</v>
      </c>
      <c r="AY279" s="22">
        <v>-2.0322486345788421E-3</v>
      </c>
      <c r="AZ279" s="22">
        <v>-2.1377967003907293E-3</v>
      </c>
      <c r="BA279" s="22">
        <v>-2.2111150330401726E-3</v>
      </c>
      <c r="BB279" s="22">
        <v>-2.2532664785598539E-3</v>
      </c>
      <c r="BC279" s="22">
        <v>-2.2642459526641071E-3</v>
      </c>
      <c r="BD279" s="22">
        <v>-2.2462319046172483E-3</v>
      </c>
      <c r="BE279" s="22">
        <v>-2.2005718161743982E-3</v>
      </c>
      <c r="BF279" s="22">
        <v>-2.1304927225040695E-3</v>
      </c>
      <c r="BG279" s="22">
        <v>-2.0384510411059062E-3</v>
      </c>
      <c r="BH279" s="22">
        <v>-1.9277282078916165E-3</v>
      </c>
      <c r="BI279" s="22">
        <v>-1.8059703172605404E-3</v>
      </c>
      <c r="BJ279" s="22">
        <v>-1.6894278578265349E-3</v>
      </c>
      <c r="BK279" s="22">
        <v>-1.6024011293085342E-3</v>
      </c>
      <c r="BL279" s="22">
        <v>-7.8516776889638778E-4</v>
      </c>
      <c r="BM279" s="22">
        <v>-1.1353215047264741E-3</v>
      </c>
      <c r="BN279" s="22">
        <v>-4.34822655090868E-3</v>
      </c>
      <c r="BO279" s="22">
        <v>-6.139017359098794E-4</v>
      </c>
      <c r="BP279" s="22">
        <v>-9.3327851267559008E-4</v>
      </c>
      <c r="BQ279" s="22">
        <v>-1.1075787693069913E-3</v>
      </c>
      <c r="BR279" s="22">
        <v>-1.2368038362323538E-3</v>
      </c>
      <c r="BS279" s="22">
        <v>-1.3163697330579142E-3</v>
      </c>
      <c r="BT279" s="22">
        <v>-1.3670659616086085E-3</v>
      </c>
      <c r="BU279" s="22">
        <v>-1.3826611682655229E-3</v>
      </c>
      <c r="BV279" s="22">
        <v>-1.3732242611626917E-3</v>
      </c>
      <c r="BW279" s="22">
        <v>-1.3348177638790491E-3</v>
      </c>
      <c r="BX279" s="22">
        <v>-1.2765299240267206E-3</v>
      </c>
      <c r="BY279" s="22">
        <v>-1.1973325439095515E-3</v>
      </c>
      <c r="BZ279" s="22">
        <v>-1.107288025274742E-3</v>
      </c>
      <c r="CA279" s="22">
        <v>-1.0037019768683265E-3</v>
      </c>
      <c r="CB279" s="22">
        <v>-8.9318692385000607E-4</v>
      </c>
      <c r="CC279" s="22">
        <v>-7.6389322646227187E-4</v>
      </c>
      <c r="CD279" s="22">
        <v>-6.2055811984294048E-4</v>
      </c>
      <c r="CE279" s="22">
        <v>-4.0461671808634809E-4</v>
      </c>
      <c r="CF279" s="22">
        <v>-6.4675894980103519E-3</v>
      </c>
      <c r="CG279" s="22">
        <v>-2.0758134196615392E-3</v>
      </c>
      <c r="CI279" s="22">
        <v>-9.7017350229877675E-10</v>
      </c>
      <c r="CJ279" s="22"/>
      <c r="CK279" s="22">
        <v>-3.9154810128777352E-8</v>
      </c>
      <c r="CM279" s="5"/>
      <c r="CN279" s="5"/>
      <c r="CO279" s="5"/>
    </row>
    <row r="280" spans="1:93">
      <c r="A280" s="185">
        <v>14</v>
      </c>
      <c r="B280" s="22">
        <v>2.5961746022716765E-4</v>
      </c>
      <c r="C280" s="22">
        <v>0.97550099025880332</v>
      </c>
      <c r="D280" s="22">
        <v>-3.4105305101010432E-2</v>
      </c>
      <c r="E280" s="22">
        <v>-6.8200484814531642E-2</v>
      </c>
      <c r="F280" s="22">
        <v>-0.10229246801392665</v>
      </c>
      <c r="G280" s="22">
        <v>-0.13638951855943765</v>
      </c>
      <c r="H280" s="22">
        <v>-0.1704972003713886</v>
      </c>
      <c r="I280" s="22">
        <v>-0.20462225832225256</v>
      </c>
      <c r="J280" s="22">
        <v>-0.23877034667648817</v>
      </c>
      <c r="K280" s="22">
        <v>-0.27294838402055949</v>
      </c>
      <c r="L280" s="22">
        <v>-0.30716264024654877</v>
      </c>
      <c r="M280" s="22">
        <v>-0.34142118133855409</v>
      </c>
      <c r="N280" s="22">
        <v>-0.37573161853431686</v>
      </c>
      <c r="O280" s="22">
        <v>-0.41010564961149992</v>
      </c>
      <c r="P280" s="22">
        <v>-0.44455463329877903</v>
      </c>
      <c r="Q280" s="22">
        <v>-0.44412277905786918</v>
      </c>
      <c r="R280" s="22">
        <v>-0.44377333656432594</v>
      </c>
      <c r="S280" s="22">
        <v>-0.44350281205267389</v>
      </c>
      <c r="T280" s="22">
        <v>-0.44330805384112959</v>
      </c>
      <c r="U280" s="22">
        <v>-0.44319051816593819</v>
      </c>
      <c r="V280" s="22">
        <v>-0.22157546834130976</v>
      </c>
      <c r="W280" s="22">
        <v>-1.8910089912605375E-2</v>
      </c>
      <c r="X280" s="22">
        <v>-4.1976090830554959E-2</v>
      </c>
      <c r="Y280" s="22">
        <v>-5.7124374758226217E-2</v>
      </c>
      <c r="Z280" s="22">
        <v>-7.5671083422571464E-2</v>
      </c>
      <c r="AA280" s="22">
        <v>-9.721357535225611E-2</v>
      </c>
      <c r="AB280" s="22">
        <v>-0.12122922961550396</v>
      </c>
      <c r="AC280" s="22">
        <v>-0.14660962092775789</v>
      </c>
      <c r="AD280" s="22">
        <v>-0.17288354074226953</v>
      </c>
      <c r="AE280" s="22">
        <v>-0.19936476814856627</v>
      </c>
      <c r="AF280" s="22">
        <v>-0.22576132426507312</v>
      </c>
      <c r="AG280" s="22">
        <v>-0.25139788896281096</v>
      </c>
      <c r="AH280" s="22">
        <v>-0.27583123939103715</v>
      </c>
      <c r="AI280" s="22">
        <v>-0.29798854943514008</v>
      </c>
      <c r="AJ280" s="22">
        <v>-0.31702993094473964</v>
      </c>
      <c r="AK280" s="22">
        <v>-0.33147527103600199</v>
      </c>
      <c r="AL280" s="22">
        <v>-0.34093256808937317</v>
      </c>
      <c r="AM280" s="22">
        <v>-0.34447231000703799</v>
      </c>
      <c r="AN280" s="22">
        <v>-0.34263405557986037</v>
      </c>
      <c r="AO280" s="22">
        <v>-0.33059021507817471</v>
      </c>
      <c r="AP280" s="22">
        <v>-0.2994237390844956</v>
      </c>
      <c r="AQ280" s="22">
        <v>-0.14786539798741846</v>
      </c>
      <c r="AR280" s="22">
        <v>-4.984290443479319E-4</v>
      </c>
      <c r="AS280" s="22">
        <v>-1.0517375455014425E-3</v>
      </c>
      <c r="AT280" s="22">
        <v>-1.1926894529026382E-3</v>
      </c>
      <c r="AU280" s="22">
        <v>-1.3810429389098831E-3</v>
      </c>
      <c r="AV280" s="22">
        <v>-1.5842590463122138E-3</v>
      </c>
      <c r="AW280" s="22">
        <v>-1.7777446530299642E-3</v>
      </c>
      <c r="AX280" s="22">
        <v>-1.9495218934608932E-3</v>
      </c>
      <c r="AY280" s="22">
        <v>-2.0927431035833543E-3</v>
      </c>
      <c r="AZ280" s="22">
        <v>-2.2051769815070103E-3</v>
      </c>
      <c r="BA280" s="22">
        <v>-2.2853923833623412E-3</v>
      </c>
      <c r="BB280" s="22">
        <v>-2.3338274843765559E-3</v>
      </c>
      <c r="BC280" s="22">
        <v>-2.3508143557667634E-3</v>
      </c>
      <c r="BD280" s="22">
        <v>-2.3378616729816224E-3</v>
      </c>
      <c r="BE280" s="22">
        <v>-2.2963026321726095E-3</v>
      </c>
      <c r="BF280" s="22">
        <v>-2.2289753736556275E-3</v>
      </c>
      <c r="BG280" s="22">
        <v>-2.1379800230347736E-3</v>
      </c>
      <c r="BH280" s="22">
        <v>-2.0274401896556052E-3</v>
      </c>
      <c r="BI280" s="22">
        <v>-1.904870117816022E-3</v>
      </c>
      <c r="BJ280" s="22">
        <v>-1.7866714425634517E-3</v>
      </c>
      <c r="BK280" s="22">
        <v>-1.6981750770872258E-3</v>
      </c>
      <c r="BL280" s="22">
        <v>-8.3270934957140031E-4</v>
      </c>
      <c r="BM280" s="22">
        <v>-1.1607674762901337E-3</v>
      </c>
      <c r="BN280" s="22">
        <v>-4.4557822340104691E-3</v>
      </c>
      <c r="BO280" s="22">
        <v>-6.3191196461369402E-4</v>
      </c>
      <c r="BP280" s="22">
        <v>-9.6244299273661523E-4</v>
      </c>
      <c r="BQ280" s="22">
        <v>-1.1447808912547833E-3</v>
      </c>
      <c r="BR280" s="22">
        <v>-1.2816200587694128E-3</v>
      </c>
      <c r="BS280" s="22">
        <v>-1.3679421623029404E-3</v>
      </c>
      <c r="BT280" s="22">
        <v>-1.4249410066501517E-3</v>
      </c>
      <c r="BU280" s="22">
        <v>-1.4457545575749685E-3</v>
      </c>
      <c r="BV280" s="22">
        <v>-1.4402762315744145E-3</v>
      </c>
      <c r="BW280" s="22">
        <v>-1.4035791298348283E-3</v>
      </c>
      <c r="BX280" s="22">
        <v>-1.3440506607213007E-3</v>
      </c>
      <c r="BY280" s="22">
        <v>-1.2595021202102461E-3</v>
      </c>
      <c r="BZ280" s="22">
        <v>-1.1601380757530612E-3</v>
      </c>
      <c r="CA280" s="22">
        <v>-1.0447503519898126E-3</v>
      </c>
      <c r="CB280" s="22">
        <v>-9.2304974585673521E-4</v>
      </c>
      <c r="CC280" s="22">
        <v>-7.848216540469814E-4</v>
      </c>
      <c r="CD280" s="22">
        <v>-6.3514632433616205E-4</v>
      </c>
      <c r="CE280" s="22">
        <v>-4.1375101080542168E-4</v>
      </c>
      <c r="CF280" s="22">
        <v>-6.8342522086327507E-3</v>
      </c>
      <c r="CG280" s="22">
        <v>-2.2050174505135736E-3</v>
      </c>
      <c r="CI280" s="22">
        <v>-9.772286747172787E-10</v>
      </c>
      <c r="CJ280" s="22"/>
      <c r="CK280" s="22">
        <v>-4.052825900442718E-8</v>
      </c>
      <c r="CM280" s="5"/>
      <c r="CN280" s="5"/>
      <c r="CO280" s="5"/>
    </row>
    <row r="281" spans="1:93">
      <c r="A281" s="185">
        <v>15</v>
      </c>
      <c r="B281" s="22">
        <v>2.6062924052753638E-4</v>
      </c>
      <c r="C281" s="22">
        <v>0.97464873855495704</v>
      </c>
      <c r="D281" s="22">
        <v>-3.4075563869082851E-2</v>
      </c>
      <c r="E281" s="22">
        <v>-6.814090689958073E-2</v>
      </c>
      <c r="F281" s="22">
        <v>-0.10220310670847163</v>
      </c>
      <c r="G281" s="22">
        <v>-0.1362702012931323</v>
      </c>
      <c r="H281" s="22">
        <v>-0.17034793024955133</v>
      </c>
      <c r="I281" s="22">
        <v>-0.20444269245527349</v>
      </c>
      <c r="J281" s="22">
        <v>-0.23856033989854036</v>
      </c>
      <c r="K281" s="22">
        <v>-0.27270717324607996</v>
      </c>
      <c r="L281" s="22">
        <v>-0.30688965688902248</v>
      </c>
      <c r="M281" s="22">
        <v>-0.3411145447065328</v>
      </c>
      <c r="N281" s="22">
        <v>-0.37538959606810351</v>
      </c>
      <c r="O281" s="22">
        <v>-0.40972278616457231</v>
      </c>
      <c r="P281" s="22">
        <v>-0.44412560976156645</v>
      </c>
      <c r="Q281" s="22">
        <v>-0.47860978299136014</v>
      </c>
      <c r="R281" s="22">
        <v>-0.4782193864869807</v>
      </c>
      <c r="S281" s="22">
        <v>-0.47791854775466308</v>
      </c>
      <c r="T281" s="22">
        <v>-0.47770451640394812</v>
      </c>
      <c r="U281" s="22">
        <v>-0.47757521203348768</v>
      </c>
      <c r="V281" s="22">
        <v>-0.23876606381363136</v>
      </c>
      <c r="W281" s="22">
        <v>-1.8910280520924767E-2</v>
      </c>
      <c r="X281" s="22">
        <v>-4.1979276287803215E-2</v>
      </c>
      <c r="Y281" s="22">
        <v>-5.7132139706501925E-2</v>
      </c>
      <c r="Z281" s="22">
        <v>-7.5695032589225289E-2</v>
      </c>
      <c r="AA281" s="22">
        <v>-9.726700417433215E-2</v>
      </c>
      <c r="AB281" s="22">
        <v>-0.12134392944943316</v>
      </c>
      <c r="AC281" s="22">
        <v>-0.14682935468281236</v>
      </c>
      <c r="AD281" s="22">
        <v>-0.1732884925911217</v>
      </c>
      <c r="AE281" s="22">
        <v>-0.20007336634849043</v>
      </c>
      <c r="AF281" s="22">
        <v>-0.2269729012607575</v>
      </c>
      <c r="AG281" s="22">
        <v>-0.2534134558263757</v>
      </c>
      <c r="AH281" s="22">
        <v>-0.27912688543939229</v>
      </c>
      <c r="AI281" s="22">
        <v>-0.30324042150693536</v>
      </c>
      <c r="AJ281" s="22">
        <v>-0.32512373273336759</v>
      </c>
      <c r="AK281" s="22">
        <v>-0.34323600954438321</v>
      </c>
      <c r="AL281" s="22">
        <v>-0.35668276006452854</v>
      </c>
      <c r="AM281" s="22">
        <v>-0.36364187088618183</v>
      </c>
      <c r="AN281" s="22">
        <v>-0.36411465827857059</v>
      </c>
      <c r="AO281" s="22">
        <v>-0.35282906186269547</v>
      </c>
      <c r="AP281" s="22">
        <v>-0.32035603331375062</v>
      </c>
      <c r="AQ281" s="22">
        <v>-0.15833413814500319</v>
      </c>
      <c r="AR281" s="22">
        <v>-5.067246012274893E-4</v>
      </c>
      <c r="AS281" s="22">
        <v>-1.0691898010345741E-3</v>
      </c>
      <c r="AT281" s="22">
        <v>-1.2132466330132122E-3</v>
      </c>
      <c r="AU281" s="22">
        <v>-1.4056910371840531E-3</v>
      </c>
      <c r="AV281" s="22">
        <v>-1.6140693377256119E-3</v>
      </c>
      <c r="AW281" s="22">
        <v>-1.8127870070863458E-3</v>
      </c>
      <c r="AX281" s="22">
        <v>-1.9901955391324116E-3</v>
      </c>
      <c r="AY281" s="22">
        <v>-2.138816314057896E-3</v>
      </c>
      <c r="AZ281" s="22">
        <v>-2.2567983644682446E-3</v>
      </c>
      <c r="BA281" s="22">
        <v>-2.3422189585057011E-3</v>
      </c>
      <c r="BB281" s="22">
        <v>-2.3958140256112367E-3</v>
      </c>
      <c r="BC281" s="22">
        <v>-2.4174959718530789E-3</v>
      </c>
      <c r="BD281" s="22">
        <v>-2.4089308476869923E-3</v>
      </c>
      <c r="BE281" s="22">
        <v>-2.3711023331161448E-3</v>
      </c>
      <c r="BF281" s="22">
        <v>-2.3064599431790907E-3</v>
      </c>
      <c r="BG281" s="22">
        <v>-2.2181026505142011E-3</v>
      </c>
      <c r="BH281" s="22">
        <v>-2.1097418582646217E-3</v>
      </c>
      <c r="BI281" s="22">
        <v>-1.9884249467613775E-3</v>
      </c>
      <c r="BJ281" s="22">
        <v>-1.8708236652527348E-3</v>
      </c>
      <c r="BK281" s="22">
        <v>-1.7821838071494203E-3</v>
      </c>
      <c r="BL281" s="22">
        <v>-8.7473466897394292E-4</v>
      </c>
      <c r="BM281" s="22">
        <v>-1.1800768393005526E-3</v>
      </c>
      <c r="BN281" s="22">
        <v>-4.5375572801779583E-3</v>
      </c>
      <c r="BO281" s="22">
        <v>-6.4564116672874699E-4</v>
      </c>
      <c r="BP281" s="22">
        <v>-9.847029862000724E-4</v>
      </c>
      <c r="BQ281" s="22">
        <v>-1.1732228464638335E-3</v>
      </c>
      <c r="BR281" s="22">
        <v>-1.3159605069706917E-3</v>
      </c>
      <c r="BS281" s="22">
        <v>-1.4075838471013335E-3</v>
      </c>
      <c r="BT281" s="22">
        <v>-1.4696267283321163E-3</v>
      </c>
      <c r="BU281" s="22">
        <v>-1.4947911933884308E-3</v>
      </c>
      <c r="BV281" s="22">
        <v>-1.4929049436622763E-3</v>
      </c>
      <c r="BW281" s="22">
        <v>-1.4583646570249533E-3</v>
      </c>
      <c r="BX281" s="22">
        <v>-1.3990693742440611E-3</v>
      </c>
      <c r="BY281" s="22">
        <v>-1.3117709938787569E-3</v>
      </c>
      <c r="BZ281" s="22">
        <v>-1.2060788916577545E-3</v>
      </c>
      <c r="CA281" s="22">
        <v>-1.0807274574658177E-3</v>
      </c>
      <c r="CB281" s="22">
        <v>-9.475299047064672E-4</v>
      </c>
      <c r="CC281" s="22">
        <v>-7.9911769427682723E-4</v>
      </c>
      <c r="CD281" s="22">
        <v>-6.4254335892985467E-4</v>
      </c>
      <c r="CE281" s="22">
        <v>-4.1738178492115773E-4</v>
      </c>
      <c r="CF281" s="22">
        <v>-7.1496055224323455E-3</v>
      </c>
      <c r="CG281" s="22">
        <v>-2.3198476791888136E-3</v>
      </c>
      <c r="CI281" s="22">
        <v>-9.6003901009500403E-10</v>
      </c>
      <c r="CJ281" s="22"/>
      <c r="CK281" s="22">
        <v>-4.1615138288364899E-8</v>
      </c>
      <c r="CM281" s="5"/>
      <c r="CN281" s="5"/>
      <c r="CO281" s="5"/>
    </row>
    <row r="282" spans="1:93">
      <c r="A282" s="185">
        <v>16</v>
      </c>
      <c r="B282" s="22">
        <v>2.5963043591399501E-4</v>
      </c>
      <c r="C282" s="22">
        <v>0.973957626106837</v>
      </c>
      <c r="D282" s="22">
        <v>-3.4051322793928432E-2</v>
      </c>
      <c r="E282" s="22">
        <v>-6.8092491063448377E-2</v>
      </c>
      <c r="F282" s="22">
        <v>-0.10213041106894893</v>
      </c>
      <c r="G282" s="22">
        <v>-0.136173276743254</v>
      </c>
      <c r="H282" s="22">
        <v>-0.1702265930642114</v>
      </c>
      <c r="I282" s="22">
        <v>-0.20429694697425141</v>
      </c>
      <c r="J282" s="22">
        <v>-0.23838982835187988</v>
      </c>
      <c r="K282" s="22">
        <v>-0.2725117540631688</v>
      </c>
      <c r="L282" s="22">
        <v>-0.30666854730400561</v>
      </c>
      <c r="M282" s="22">
        <v>-0.34086718540288846</v>
      </c>
      <c r="N282" s="22">
        <v>-0.37511408694818527</v>
      </c>
      <c r="O282" s="22">
        <v>-0.4094174281138851</v>
      </c>
      <c r="P282" s="22">
        <v>-0.44378496012352037</v>
      </c>
      <c r="Q282" s="22">
        <v>-0.47822864932183656</v>
      </c>
      <c r="R282" s="22">
        <v>-0.51276024778438123</v>
      </c>
      <c r="S282" s="22">
        <v>-0.51242435784396456</v>
      </c>
      <c r="T282" s="22">
        <v>-0.51218613677593217</v>
      </c>
      <c r="U282" s="22">
        <v>-0.51204415934117475</v>
      </c>
      <c r="V282" s="22">
        <v>-0.25599820810954338</v>
      </c>
      <c r="W282" s="22">
        <v>-1.8907027217251821E-2</v>
      </c>
      <c r="X282" s="22">
        <v>-4.1974236346556441E-2</v>
      </c>
      <c r="Y282" s="22">
        <v>-5.7126822100159742E-2</v>
      </c>
      <c r="Z282" s="22">
        <v>-7.5696949137838199E-2</v>
      </c>
      <c r="AA282" s="22">
        <v>-9.7282749620404632E-2</v>
      </c>
      <c r="AB282" s="22">
        <v>-0.12139364052329299</v>
      </c>
      <c r="AC282" s="22">
        <v>-0.1469384854321486</v>
      </c>
      <c r="AD282" s="22">
        <v>-0.17350733086277209</v>
      </c>
      <c r="AE282" s="22">
        <v>-0.20047333544956564</v>
      </c>
      <c r="AF282" s="22">
        <v>-0.22767857933826377</v>
      </c>
      <c r="AG282" s="22">
        <v>-0.25461096522111187</v>
      </c>
      <c r="AH282" s="22">
        <v>-0.28112201661227065</v>
      </c>
      <c r="AI282" s="22">
        <v>-0.30648646016277026</v>
      </c>
      <c r="AJ282" s="22">
        <v>-0.33029678114321287</v>
      </c>
      <c r="AK282" s="22">
        <v>-0.351176032306797</v>
      </c>
      <c r="AL282" s="22">
        <v>-0.36820023719487693</v>
      </c>
      <c r="AM282" s="22">
        <v>-0.37894965408513492</v>
      </c>
      <c r="AN282" s="22">
        <v>-0.38258222271597475</v>
      </c>
      <c r="AO282" s="22">
        <v>-0.37291462957790517</v>
      </c>
      <c r="AP282" s="22">
        <v>-0.33979976656898148</v>
      </c>
      <c r="AQ282" s="22">
        <v>-0.16814906190929521</v>
      </c>
      <c r="AR282" s="22">
        <v>-5.1279824936723418E-4</v>
      </c>
      <c r="AS282" s="22">
        <v>-1.0822906184129117E-3</v>
      </c>
      <c r="AT282" s="22">
        <v>-1.2283524298617214E-3</v>
      </c>
      <c r="AU282" s="22">
        <v>-1.4241104708439651E-3</v>
      </c>
      <c r="AV282" s="22">
        <v>-1.6360818227877075E-3</v>
      </c>
      <c r="AW282" s="22">
        <v>-1.8389267472083916E-3</v>
      </c>
      <c r="AX282" s="22">
        <v>-2.0203386577687505E-3</v>
      </c>
      <c r="AY282" s="22">
        <v>-2.1731926399466027E-3</v>
      </c>
      <c r="AZ282" s="22">
        <v>-2.2951916760687928E-3</v>
      </c>
      <c r="BA282" s="22">
        <v>-2.3847046475359642E-3</v>
      </c>
      <c r="BB282" s="22">
        <v>-2.4421349750398526E-3</v>
      </c>
      <c r="BC282" s="22">
        <v>-2.4675631895461798E-3</v>
      </c>
      <c r="BD282" s="22">
        <v>-2.4624388503484023E-3</v>
      </c>
      <c r="BE282" s="22">
        <v>-2.4277264144964943E-3</v>
      </c>
      <c r="BF282" s="22">
        <v>-2.3658457993107089E-3</v>
      </c>
      <c r="BG282" s="22">
        <v>-2.2791728029091882E-3</v>
      </c>
      <c r="BH282" s="22">
        <v>-2.1736682229466175E-3</v>
      </c>
      <c r="BI282" s="22">
        <v>-2.0557728318454727E-3</v>
      </c>
      <c r="BJ282" s="22">
        <v>-1.9404435524568023E-3</v>
      </c>
      <c r="BK282" s="22">
        <v>-1.8533687865658621E-3</v>
      </c>
      <c r="BL282" s="22">
        <v>-9.1050158635295477E-4</v>
      </c>
      <c r="BM282" s="22">
        <v>-1.1943902358606598E-3</v>
      </c>
      <c r="BN282" s="22">
        <v>-4.5982501632896586E-3</v>
      </c>
      <c r="BO282" s="22">
        <v>-6.5585181423725677E-4</v>
      </c>
      <c r="BP282" s="22">
        <v>-1.0012721548308735E-3</v>
      </c>
      <c r="BQ282" s="22">
        <v>-1.1944200321823315E-3</v>
      </c>
      <c r="BR282" s="22">
        <v>-1.3415957272254655E-3</v>
      </c>
      <c r="BS282" s="22">
        <v>-1.4372467806792947E-3</v>
      </c>
      <c r="BT282" s="22">
        <v>-1.50317419498051E-3</v>
      </c>
      <c r="BU282" s="22">
        <v>-1.5317857608225837E-3</v>
      </c>
      <c r="BV282" s="22">
        <v>-1.5328958698298742E-3</v>
      </c>
      <c r="BW282" s="22">
        <v>-1.5004581180828903E-3</v>
      </c>
      <c r="BX282" s="22">
        <v>-1.4420648854783175E-3</v>
      </c>
      <c r="BY282" s="22">
        <v>-1.3537016825315058E-3</v>
      </c>
      <c r="BZ282" s="22">
        <v>-1.2443301976198171E-3</v>
      </c>
      <c r="CA282" s="22">
        <v>-1.1119430875809191E-3</v>
      </c>
      <c r="CB282" s="22">
        <v>-9.6884538454945952E-4</v>
      </c>
      <c r="CC282" s="22">
        <v>-8.0980995049459231E-4</v>
      </c>
      <c r="CD282" s="22">
        <v>-6.4513143080934671E-4</v>
      </c>
      <c r="CE282" s="22">
        <v>-4.1665653411568327E-4</v>
      </c>
      <c r="CF282" s="22">
        <v>-7.4100419576213807E-3</v>
      </c>
      <c r="CG282" s="22">
        <v>-2.4181082967362007E-3</v>
      </c>
      <c r="CI282" s="22">
        <v>-9.2341764616754585E-10</v>
      </c>
      <c r="CJ282" s="22"/>
      <c r="CK282" s="22">
        <v>-4.2441830685161301E-8</v>
      </c>
      <c r="CM282" s="5"/>
      <c r="CN282" s="5"/>
      <c r="CO282" s="5"/>
    </row>
    <row r="283" spans="1:93">
      <c r="A283" s="185">
        <v>17</v>
      </c>
      <c r="B283" s="22">
        <v>2.6047851643337596E-4</v>
      </c>
      <c r="C283" s="22">
        <v>0.97342216353033928</v>
      </c>
      <c r="D283" s="22">
        <v>-3.4032659782730949E-2</v>
      </c>
      <c r="E283" s="22">
        <v>-6.8055091059851761E-2</v>
      </c>
      <c r="F283" s="22">
        <v>-0.10207433931251368</v>
      </c>
      <c r="G283" s="22">
        <v>-0.13609841805873543</v>
      </c>
      <c r="H283" s="22">
        <v>-0.17013300204433432</v>
      </c>
      <c r="I283" s="22">
        <v>-0.20418442959652935</v>
      </c>
      <c r="J283" s="22">
        <v>-0.23825839707284471</v>
      </c>
      <c r="K283" s="22">
        <v>-0.27236104003089484</v>
      </c>
      <c r="L283" s="22">
        <v>-0.3064984246494295</v>
      </c>
      <c r="M283" s="22">
        <v>-0.34067686311358047</v>
      </c>
      <c r="N283" s="22">
        <v>-0.37490304113823553</v>
      </c>
      <c r="O283" s="22">
        <v>-0.40918377107466669</v>
      </c>
      <c r="P283" s="22">
        <v>-0.44352708752729203</v>
      </c>
      <c r="Q283" s="22">
        <v>-0.4779412177921335</v>
      </c>
      <c r="R283" s="22">
        <v>-0.51243833842780651</v>
      </c>
      <c r="S283" s="22">
        <v>-0.5470310671200852</v>
      </c>
      <c r="T283" s="22">
        <v>-0.54676443778115447</v>
      </c>
      <c r="U283" s="22">
        <v>-0.54660535720951642</v>
      </c>
      <c r="V283" s="22">
        <v>-0.2732765374467524</v>
      </c>
      <c r="W283" s="22">
        <v>-1.8902737838907935E-2</v>
      </c>
      <c r="X283" s="22">
        <v>-4.1966381314449429E-2</v>
      </c>
      <c r="Y283" s="22">
        <v>-5.7116649208979596E-2</v>
      </c>
      <c r="Z283" s="22">
        <v>-7.5689285667292938E-2</v>
      </c>
      <c r="AA283" s="22">
        <v>-9.7280452118572724E-2</v>
      </c>
      <c r="AB283" s="22">
        <v>-0.12140930888375555</v>
      </c>
      <c r="AC283" s="22">
        <v>-0.14698644587459667</v>
      </c>
      <c r="AD283" s="22">
        <v>-0.17361864503175153</v>
      </c>
      <c r="AE283" s="22">
        <v>-0.20069003810305627</v>
      </c>
      <c r="AF283" s="22">
        <v>-0.22807696459307211</v>
      </c>
      <c r="AG283" s="22">
        <v>-0.25530272666459636</v>
      </c>
      <c r="AH283" s="22">
        <v>-0.28229589617359452</v>
      </c>
      <c r="AI283" s="22">
        <v>-0.30842513237956748</v>
      </c>
      <c r="AJ283" s="22">
        <v>-0.33344921088086299</v>
      </c>
      <c r="AK283" s="22">
        <v>-0.35617048796388473</v>
      </c>
      <c r="AL283" s="22">
        <v>-0.3758527457209947</v>
      </c>
      <c r="AM283" s="22">
        <v>-0.38995523622265776</v>
      </c>
      <c r="AN283" s="22">
        <v>-0.39707262159317464</v>
      </c>
      <c r="AO283" s="22">
        <v>-0.38983205889431344</v>
      </c>
      <c r="AP283" s="22">
        <v>-0.35692178113956929</v>
      </c>
      <c r="AQ283" s="22">
        <v>-0.17692448333783212</v>
      </c>
      <c r="AR283" s="22">
        <v>-5.1723348538150395E-4</v>
      </c>
      <c r="AS283" s="22">
        <v>-1.0915606111163187E-3</v>
      </c>
      <c r="AT283" s="22">
        <v>-1.2393439180950867E-3</v>
      </c>
      <c r="AU283" s="22">
        <v>-1.4372468379616294E-3</v>
      </c>
      <c r="AV283" s="22">
        <v>-1.6520357943175248E-3</v>
      </c>
      <c r="AW283" s="22">
        <v>-1.8576656623208686E-3</v>
      </c>
      <c r="AX283" s="22">
        <v>-2.0421532271798228E-3</v>
      </c>
      <c r="AY283" s="22">
        <v>-2.1979285468585424E-3</v>
      </c>
      <c r="AZ283" s="22">
        <v>-2.3229856222402217E-3</v>
      </c>
      <c r="BA283" s="22">
        <v>-2.4153932055766174E-3</v>
      </c>
      <c r="BB283" s="22">
        <v>-2.4757353462318242E-3</v>
      </c>
      <c r="BC283" s="22">
        <v>-2.5039159682083926E-3</v>
      </c>
      <c r="BD283" s="22">
        <v>-2.5014173606610732E-3</v>
      </c>
      <c r="BE283" s="22">
        <v>-2.469192418449684E-3</v>
      </c>
      <c r="BF283" s="22">
        <v>-2.4094708075952692E-3</v>
      </c>
      <c r="BG283" s="22">
        <v>-2.3249099295983454E-3</v>
      </c>
      <c r="BH283" s="22">
        <v>-2.2204777544163365E-3</v>
      </c>
      <c r="BI283" s="22">
        <v>-2.1057953157692737E-3</v>
      </c>
      <c r="BJ283" s="22">
        <v>-1.9947133214073681E-3</v>
      </c>
      <c r="BK283" s="22">
        <v>-1.9101462237900483E-3</v>
      </c>
      <c r="BL283" s="22">
        <v>-9.394579120454371E-4</v>
      </c>
      <c r="BM283" s="22">
        <v>-1.2046777973583824E-3</v>
      </c>
      <c r="BN283" s="22">
        <v>-4.6419189603741839E-3</v>
      </c>
      <c r="BO283" s="22">
        <v>-6.6321269111621573E-4</v>
      </c>
      <c r="BP283" s="22">
        <v>-1.0132255587875819E-3</v>
      </c>
      <c r="BQ283" s="22">
        <v>-1.2097296579828317E-3</v>
      </c>
      <c r="BR283" s="22">
        <v>-1.3601353756033481E-3</v>
      </c>
      <c r="BS283" s="22">
        <v>-1.4587410734897806E-3</v>
      </c>
      <c r="BT283" s="22">
        <v>-1.5275454234906934E-3</v>
      </c>
      <c r="BU283" s="22">
        <v>-1.5587638670868183E-3</v>
      </c>
      <c r="BV283" s="22">
        <v>-1.5622182343434517E-3</v>
      </c>
      <c r="BW283" s="22">
        <v>-1.5315825566403621E-3</v>
      </c>
      <c r="BX283" s="22">
        <v>-1.4742658544501829E-3</v>
      </c>
      <c r="BY283" s="22">
        <v>-1.3857550939358756E-3</v>
      </c>
      <c r="BZ283" s="22">
        <v>-1.2745287508305124E-3</v>
      </c>
      <c r="CA283" s="22">
        <v>-1.1378358052150431E-3</v>
      </c>
      <c r="CB283" s="22">
        <v>-9.8764418681809895E-4</v>
      </c>
      <c r="CC283" s="22">
        <v>-8.1939535482226521E-4</v>
      </c>
      <c r="CD283" s="22">
        <v>-6.4601317451076681E-4</v>
      </c>
      <c r="CE283" s="22">
        <v>-4.1355202692444876E-4</v>
      </c>
      <c r="CF283" s="22">
        <v>-7.6133864173264258E-3</v>
      </c>
      <c r="CG283" s="22">
        <v>-2.4973221953454926E-3</v>
      </c>
      <c r="CI283" s="22">
        <v>-8.7660929556920841E-10</v>
      </c>
      <c r="CJ283" s="22"/>
      <c r="CK283" s="22">
        <v>-4.303834304540516E-8</v>
      </c>
      <c r="CM283" s="5"/>
      <c r="CN283" s="5"/>
      <c r="CO283" s="5"/>
    </row>
    <row r="284" spans="1:93">
      <c r="A284" s="185">
        <v>18</v>
      </c>
      <c r="B284" s="22">
        <v>2.5955521451545864E-4</v>
      </c>
      <c r="C284" s="22">
        <v>0.97304355594714675</v>
      </c>
      <c r="D284" s="22">
        <v>-3.4019357202642514E-2</v>
      </c>
      <c r="E284" s="22">
        <v>-6.8028552004111981E-2</v>
      </c>
      <c r="F284" s="22">
        <v>-0.10203448167496794</v>
      </c>
      <c r="G284" s="22">
        <v>-0.136045309729006</v>
      </c>
      <c r="H284" s="22">
        <v>-0.17006652022531726</v>
      </c>
      <c r="I284" s="22">
        <v>-0.20410463768680054</v>
      </c>
      <c r="J284" s="22">
        <v>-0.23816509399377342</v>
      </c>
      <c r="K284" s="22">
        <v>-0.27225425572792311</v>
      </c>
      <c r="L284" s="22">
        <v>-0.30637778694830181</v>
      </c>
      <c r="M284" s="22">
        <v>-0.34054228198459502</v>
      </c>
      <c r="N284" s="22">
        <v>-0.37475373803622553</v>
      </c>
      <c r="O284" s="22">
        <v>-0.40901930443191631</v>
      </c>
      <c r="P284" s="22">
        <v>-0.44334563670701538</v>
      </c>
      <c r="Q284" s="22">
        <v>-0.47774138557584228</v>
      </c>
      <c r="R284" s="22">
        <v>-0.51221502054243528</v>
      </c>
      <c r="S284" s="22">
        <v>-0.5467798864097454</v>
      </c>
      <c r="T284" s="22">
        <v>-0.58144949599461371</v>
      </c>
      <c r="U284" s="22">
        <v>-0.58127018937756048</v>
      </c>
      <c r="V284" s="22">
        <v>-0.29060500675108547</v>
      </c>
      <c r="W284" s="22">
        <v>-1.8898838301735766E-2</v>
      </c>
      <c r="X284" s="22">
        <v>-4.1958959288216829E-2</v>
      </c>
      <c r="Y284" s="22">
        <v>-5.7106535855015274E-2</v>
      </c>
      <c r="Z284" s="22">
        <v>-7.5679571219516087E-2</v>
      </c>
      <c r="AA284" s="22">
        <v>-9.727199231176184E-2</v>
      </c>
      <c r="AB284" s="22">
        <v>-0.12140979391052185</v>
      </c>
      <c r="AC284" s="22">
        <v>-0.14700340568535067</v>
      </c>
      <c r="AD284" s="22">
        <v>-0.17367062674463149</v>
      </c>
      <c r="AE284" s="22">
        <v>-0.2008005393721915</v>
      </c>
      <c r="AF284" s="22">
        <v>-0.2282909071488452</v>
      </c>
      <c r="AG284" s="22">
        <v>-0.25568385710993147</v>
      </c>
      <c r="AH284" s="22">
        <v>-0.28295510366663651</v>
      </c>
      <c r="AI284" s="22">
        <v>-0.3095272286643857</v>
      </c>
      <c r="AJ284" s="22">
        <v>-0.33526566392316542</v>
      </c>
      <c r="AK284" s="22">
        <v>-0.35909847820257107</v>
      </c>
      <c r="AL284" s="22">
        <v>-0.38048133580723509</v>
      </c>
      <c r="AM284" s="22">
        <v>-0.39697445567177447</v>
      </c>
      <c r="AN284" s="22">
        <v>-0.40706312039673331</v>
      </c>
      <c r="AO284" s="22">
        <v>-0.40250567743323684</v>
      </c>
      <c r="AP284" s="22">
        <v>-0.37058408523183711</v>
      </c>
      <c r="AQ284" s="22">
        <v>-0.1840919917075011</v>
      </c>
      <c r="AR284" s="22">
        <v>-5.2019567022330837E-4</v>
      </c>
      <c r="AS284" s="22">
        <v>-1.098019846892844E-3</v>
      </c>
      <c r="AT284" s="22">
        <v>-1.2467277305595269E-3</v>
      </c>
      <c r="AU284" s="22">
        <v>-1.446316714352411E-3</v>
      </c>
      <c r="AV284" s="22">
        <v>-1.6628322014418768E-3</v>
      </c>
      <c r="AW284" s="22">
        <v>-1.8705409554314581E-3</v>
      </c>
      <c r="AX284" s="22">
        <v>-2.056984508552229E-3</v>
      </c>
      <c r="AY284" s="22">
        <v>-2.2148910563717411E-3</v>
      </c>
      <c r="AZ284" s="22">
        <v>-2.3419511102261842E-3</v>
      </c>
      <c r="BA284" s="22">
        <v>-2.4364349920114191E-3</v>
      </c>
      <c r="BB284" s="22">
        <v>-2.4987540228658153E-3</v>
      </c>
      <c r="BC284" s="22">
        <v>-2.5288803101086196E-3</v>
      </c>
      <c r="BD284" s="22">
        <v>-2.5282685834254453E-3</v>
      </c>
      <c r="BE284" s="22">
        <v>-2.4977745641640032E-3</v>
      </c>
      <c r="BF284" s="22">
        <v>-2.4398092524802796E-3</v>
      </c>
      <c r="BG284" s="22">
        <v>-2.3566885329669371E-3</v>
      </c>
      <c r="BH284" s="22">
        <v>-2.2539282773145516E-3</v>
      </c>
      <c r="BI284" s="22">
        <v>-2.139993108497191E-3</v>
      </c>
      <c r="BJ284" s="22">
        <v>-2.0322003463724165E-3</v>
      </c>
      <c r="BK284" s="22">
        <v>-1.9514689935110356E-3</v>
      </c>
      <c r="BL284" s="22">
        <v>-9.6070083507662882E-4</v>
      </c>
      <c r="BM284" s="22">
        <v>-1.2116977076830284E-3</v>
      </c>
      <c r="BN284" s="22">
        <v>-4.6717254695318551E-3</v>
      </c>
      <c r="BO284" s="22">
        <v>-6.6824291479234213E-4</v>
      </c>
      <c r="BP284" s="22">
        <v>-1.0213967351291363E-3</v>
      </c>
      <c r="BQ284" s="22">
        <v>-1.2202026384405139E-3</v>
      </c>
      <c r="BR284" s="22">
        <v>-1.3728286705602072E-3</v>
      </c>
      <c r="BS284" s="22">
        <v>-1.4734778643263077E-3</v>
      </c>
      <c r="BT284" s="22">
        <v>-1.5442853206222612E-3</v>
      </c>
      <c r="BU284" s="22">
        <v>-1.5773474016128493E-3</v>
      </c>
      <c r="BV284" s="22">
        <v>-1.5824983841616399E-3</v>
      </c>
      <c r="BW284" s="22">
        <v>-1.5532456588752859E-3</v>
      </c>
      <c r="BX284" s="22">
        <v>-1.4968932510603643E-3</v>
      </c>
      <c r="BY284" s="22">
        <v>-1.4086301095353542E-3</v>
      </c>
      <c r="BZ284" s="22">
        <v>-1.2966262459855895E-3</v>
      </c>
      <c r="CA284" s="22">
        <v>-1.1576083813741598E-3</v>
      </c>
      <c r="CB284" s="22">
        <v>-1.0030792747374091E-3</v>
      </c>
      <c r="CC284" s="22">
        <v>-8.2834715693830339E-4</v>
      </c>
      <c r="CD284" s="22">
        <v>-6.4746884259616949E-4</v>
      </c>
      <c r="CE284" s="22">
        <v>-4.1039598538118445E-4</v>
      </c>
      <c r="CF284" s="22">
        <v>-7.7590044671458757E-3</v>
      </c>
      <c r="CG284" s="22">
        <v>-2.5549594783180626E-3</v>
      </c>
      <c r="CI284" s="22">
        <v>-8.319748978288799E-10</v>
      </c>
      <c r="CJ284" s="22"/>
      <c r="CK284" s="22">
        <v>-4.3435427355250011E-8</v>
      </c>
      <c r="CM284" s="5"/>
      <c r="CN284" s="5"/>
      <c r="CO284" s="5"/>
    </row>
    <row r="285" spans="1:93">
      <c r="A285" s="185">
        <v>19</v>
      </c>
      <c r="B285" s="22">
        <v>2.6037184326292608E-4</v>
      </c>
      <c r="C285" s="22">
        <v>0.97281608443024692</v>
      </c>
      <c r="D285" s="22">
        <v>-3.4011462728469499E-2</v>
      </c>
      <c r="E285" s="22">
        <v>-6.8012696882318549E-2</v>
      </c>
      <c r="F285" s="22">
        <v>-0.10201073486603388</v>
      </c>
      <c r="G285" s="22">
        <v>-0.1360135816144124</v>
      </c>
      <c r="H285" s="22">
        <v>-0.17002688791150042</v>
      </c>
      <c r="I285" s="22">
        <v>-0.20405697251878635</v>
      </c>
      <c r="J285" s="22">
        <v>-0.23810947743682059</v>
      </c>
      <c r="K285" s="22">
        <v>-0.27219048504995064</v>
      </c>
      <c r="L285" s="22">
        <v>-0.30630592779958105</v>
      </c>
      <c r="M285" s="22">
        <v>-0.34046197437976428</v>
      </c>
      <c r="N285" s="22">
        <v>-0.37466496895052914</v>
      </c>
      <c r="O285" s="22">
        <v>-0.40892135002100094</v>
      </c>
      <c r="P285" s="22">
        <v>-0.44323823627206299</v>
      </c>
      <c r="Q285" s="22">
        <v>-0.47762289477063208</v>
      </c>
      <c r="R285" s="22">
        <v>-0.51208449121451483</v>
      </c>
      <c r="S285" s="22">
        <v>-0.5466327216447453</v>
      </c>
      <c r="T285" s="22">
        <v>-0.58128248232776425</v>
      </c>
      <c r="U285" s="22">
        <v>-0.61604905963424783</v>
      </c>
      <c r="V285" s="22">
        <v>-0.30799056146492126</v>
      </c>
      <c r="W285" s="22">
        <v>-1.889621177098837E-2</v>
      </c>
      <c r="X285" s="22">
        <v>-4.1953862992423895E-2</v>
      </c>
      <c r="Y285" s="22">
        <v>-5.7099475049821075E-2</v>
      </c>
      <c r="Z285" s="22">
        <v>-7.5672225871192864E-2</v>
      </c>
      <c r="AA285" s="22">
        <v>-9.7264488737724336E-2</v>
      </c>
      <c r="AB285" s="22">
        <v>-0.12140622150725686</v>
      </c>
      <c r="AC285" s="22">
        <v>-0.14700734611448357</v>
      </c>
      <c r="AD285" s="22">
        <v>-0.17369182661972477</v>
      </c>
      <c r="AE285" s="22">
        <v>-0.20085077168167292</v>
      </c>
      <c r="AF285" s="22">
        <v>-0.22839355597960503</v>
      </c>
      <c r="AG285" s="22">
        <v>-0.25587134608870954</v>
      </c>
      <c r="AH285" s="22">
        <v>-0.28328497380363327</v>
      </c>
      <c r="AI285" s="22">
        <v>-0.31008425875633783</v>
      </c>
      <c r="AJ285" s="22">
        <v>-0.33619225878210407</v>
      </c>
      <c r="AK285" s="22">
        <v>-0.36060624306286287</v>
      </c>
      <c r="AL285" s="22">
        <v>-0.38290310376429937</v>
      </c>
      <c r="AM285" s="22">
        <v>-0.40075291110967676</v>
      </c>
      <c r="AN285" s="22">
        <v>-0.41272080544371609</v>
      </c>
      <c r="AO285" s="22">
        <v>-0.41020979789513606</v>
      </c>
      <c r="AP285" s="22">
        <v>-0.37949019792674654</v>
      </c>
      <c r="AQ285" s="22">
        <v>-0.18890583460318477</v>
      </c>
      <c r="AR285" s="22">
        <v>-5.2199915175250465E-4</v>
      </c>
      <c r="AS285" s="22">
        <v>-1.1017094750488774E-3</v>
      </c>
      <c r="AT285" s="22">
        <v>-1.2511865247166771E-3</v>
      </c>
      <c r="AU285" s="22">
        <v>-1.4515778233152852E-3</v>
      </c>
      <c r="AV285" s="22">
        <v>-1.6692880567510478E-3</v>
      </c>
      <c r="AW285" s="22">
        <v>-1.8780781348365274E-3</v>
      </c>
      <c r="AX285" s="22">
        <v>-2.065806964716472E-3</v>
      </c>
      <c r="AY285" s="22">
        <v>-2.2248754628360237E-3</v>
      </c>
      <c r="AZ285" s="22">
        <v>-2.353204433290618E-3</v>
      </c>
      <c r="BA285" s="22">
        <v>-2.4488735961382961E-3</v>
      </c>
      <c r="BB285" s="22">
        <v>-2.5124008039292918E-3</v>
      </c>
      <c r="BC285" s="22">
        <v>-2.5437041802553215E-3</v>
      </c>
      <c r="BD285" s="22">
        <v>-2.544197115553985E-3</v>
      </c>
      <c r="BE285" s="22">
        <v>-2.5148488627616873E-3</v>
      </c>
      <c r="BF285" s="22">
        <v>-2.4578488704168427E-3</v>
      </c>
      <c r="BG285" s="22">
        <v>-2.3758650783840701E-3</v>
      </c>
      <c r="BH285" s="22">
        <v>-2.2739390524118249E-3</v>
      </c>
      <c r="BI285" s="22">
        <v>-2.1612627406838447E-3</v>
      </c>
      <c r="BJ285" s="22">
        <v>-2.0539452273099683E-3</v>
      </c>
      <c r="BK285" s="22">
        <v>-1.9757407558270669E-3</v>
      </c>
      <c r="BL285" s="22">
        <v>-9.7365417079039855E-4</v>
      </c>
      <c r="BM285" s="22">
        <v>-1.2158369531470794E-3</v>
      </c>
      <c r="BN285" s="22">
        <v>-4.6893133513047393E-3</v>
      </c>
      <c r="BO285" s="22">
        <v>-6.7121423696826809E-4</v>
      </c>
      <c r="BP285" s="22">
        <v>-1.0262256180109965E-3</v>
      </c>
      <c r="BQ285" s="22">
        <v>-1.2263959227103523E-3</v>
      </c>
      <c r="BR285" s="22">
        <v>-1.3803405998755775E-3</v>
      </c>
      <c r="BS285" s="22">
        <v>-1.4822083834639859E-3</v>
      </c>
      <c r="BT285" s="22">
        <v>-1.5542162616370052E-3</v>
      </c>
      <c r="BU285" s="22">
        <v>-1.58839452776254E-3</v>
      </c>
      <c r="BV285" s="22">
        <v>-1.5945890042650863E-3</v>
      </c>
      <c r="BW285" s="22">
        <v>-1.5662177829742763E-3</v>
      </c>
      <c r="BX285" s="22">
        <v>-1.5105334527172538E-3</v>
      </c>
      <c r="BY285" s="22">
        <v>-1.4225670982411149E-3</v>
      </c>
      <c r="BZ285" s="22">
        <v>-1.3103250360683239E-3</v>
      </c>
      <c r="CA285" s="22">
        <v>-1.170239499304208E-3</v>
      </c>
      <c r="CB285" s="22">
        <v>-1.0135002233976629E-3</v>
      </c>
      <c r="CC285" s="22">
        <v>-8.3514928967202604E-4</v>
      </c>
      <c r="CD285" s="22">
        <v>-6.4948584610390525E-4</v>
      </c>
      <c r="CE285" s="22">
        <v>-4.0862873365581868E-4</v>
      </c>
      <c r="CF285" s="22">
        <v>-7.8469532335725747E-3</v>
      </c>
      <c r="CG285" s="22">
        <v>-2.5893273952167762E-3</v>
      </c>
      <c r="CI285" s="22">
        <v>-8.0075131996069221E-10</v>
      </c>
      <c r="CJ285" s="22"/>
      <c r="CK285" s="22">
        <v>-4.3660580704848443E-8</v>
      </c>
      <c r="CM285" s="5"/>
      <c r="CN285" s="5"/>
      <c r="CO285" s="5"/>
    </row>
    <row r="286" spans="1:93">
      <c r="A286" s="185">
        <v>20</v>
      </c>
      <c r="B286" s="22">
        <v>2.5951948406407999E-4</v>
      </c>
      <c r="C286" s="22">
        <v>0.97274152931947944</v>
      </c>
      <c r="D286" s="22">
        <v>-3.4008795915054416E-2</v>
      </c>
      <c r="E286" s="22">
        <v>-6.800742806379409E-2</v>
      </c>
      <c r="F286" s="22">
        <v>-0.10200279132300277</v>
      </c>
      <c r="G286" s="22">
        <v>-0.13600304061090612</v>
      </c>
      <c r="H286" s="22">
        <v>-0.17001365492699327</v>
      </c>
      <c r="I286" s="22">
        <v>-0.20404114225770389</v>
      </c>
      <c r="J286" s="22">
        <v>-0.23809092057389059</v>
      </c>
      <c r="K286" s="22">
        <v>-0.27216931809782768</v>
      </c>
      <c r="L286" s="22">
        <v>-0.30628196042294387</v>
      </c>
      <c r="M286" s="22">
        <v>-0.3404353468092744</v>
      </c>
      <c r="N286" s="22">
        <v>-0.37463537175485273</v>
      </c>
      <c r="O286" s="22">
        <v>-0.40888894132907389</v>
      </c>
      <c r="P286" s="22">
        <v>-0.44320244762700356</v>
      </c>
      <c r="Q286" s="22">
        <v>-0.47758388160850179</v>
      </c>
      <c r="R286" s="22">
        <v>-0.51204103862105443</v>
      </c>
      <c r="S286" s="22">
        <v>-0.54658495599268642</v>
      </c>
      <c r="T286" s="22">
        <v>-0.58122695021339255</v>
      </c>
      <c r="U286" s="22">
        <v>-0.61598589680317128</v>
      </c>
      <c r="V286" s="22">
        <v>-0.32543984652744568</v>
      </c>
      <c r="W286" s="22">
        <v>-1.8895281241808577E-2</v>
      </c>
      <c r="X286" s="22">
        <v>-4.195205999253919E-2</v>
      </c>
      <c r="Y286" s="22">
        <v>-5.7096942000966468E-2</v>
      </c>
      <c r="Z286" s="22">
        <v>-7.5669532898912317E-2</v>
      </c>
      <c r="AA286" s="22">
        <v>-9.7261578988376271E-2</v>
      </c>
      <c r="AB286" s="22">
        <v>-0.12140441555985851</v>
      </c>
      <c r="AC286" s="22">
        <v>-0.14700764813967571</v>
      </c>
      <c r="AD286" s="22">
        <v>-0.17369731253770951</v>
      </c>
      <c r="AE286" s="22">
        <v>-0.20086494955912187</v>
      </c>
      <c r="AF286" s="22">
        <v>-0.22842371007672629</v>
      </c>
      <c r="AG286" s="22">
        <v>-0.2559273009790709</v>
      </c>
      <c r="AH286" s="22">
        <v>-0.28338454640719457</v>
      </c>
      <c r="AI286" s="22">
        <v>-0.31025335525162318</v>
      </c>
      <c r="AJ286" s="22">
        <v>-0.33647504223197661</v>
      </c>
      <c r="AK286" s="22">
        <v>-0.36106832891818552</v>
      </c>
      <c r="AL286" s="22">
        <v>-0.38365042974522473</v>
      </c>
      <c r="AM286" s="22">
        <v>-0.40193247467584758</v>
      </c>
      <c r="AN286" s="22">
        <v>-0.41452820049936395</v>
      </c>
      <c r="AO286" s="22">
        <v>-0.41276667886662166</v>
      </c>
      <c r="AP286" s="22">
        <v>-0.38259030800960636</v>
      </c>
      <c r="AQ286" s="22">
        <v>-0.19062195037324231</v>
      </c>
      <c r="AR286" s="22">
        <v>-5.2255803723862744E-4</v>
      </c>
      <c r="AS286" s="22">
        <v>-1.1030426394638821E-3</v>
      </c>
      <c r="AT286" s="22">
        <v>-1.25259807298522E-3</v>
      </c>
      <c r="AU286" s="22">
        <v>-1.4534127053195687E-3</v>
      </c>
      <c r="AV286" s="22">
        <v>-1.6713848949023466E-3</v>
      </c>
      <c r="AW286" s="22">
        <v>-1.8806530542904236E-3</v>
      </c>
      <c r="AX286" s="22">
        <v>-2.068714351907956E-3</v>
      </c>
      <c r="AY286" s="22">
        <v>-2.2282482344986154E-3</v>
      </c>
      <c r="AZ286" s="22">
        <v>-2.356946153258582E-3</v>
      </c>
      <c r="BA286" s="22">
        <v>-2.4530465983256203E-3</v>
      </c>
      <c r="BB286" s="22">
        <v>-2.5169693315912037E-3</v>
      </c>
      <c r="BC286" s="22">
        <v>-2.5486540753481531E-3</v>
      </c>
      <c r="BD286" s="22">
        <v>-2.5495645728169968E-3</v>
      </c>
      <c r="BE286" s="22">
        <v>-2.520530064531303E-3</v>
      </c>
      <c r="BF286" s="22">
        <v>-2.4639752272889426E-3</v>
      </c>
      <c r="BG286" s="22">
        <v>-2.3822286278463328E-3</v>
      </c>
      <c r="BH286" s="22">
        <v>-2.2808127379165526E-3</v>
      </c>
      <c r="BI286" s="22">
        <v>-2.1683209576249468E-3</v>
      </c>
      <c r="BJ286" s="22">
        <v>-2.0616471256168453E-3</v>
      </c>
      <c r="BK286" s="22">
        <v>-1.9834096329853462E-3</v>
      </c>
      <c r="BL286" s="22">
        <v>-9.7796961097059375E-4</v>
      </c>
      <c r="BM286" s="22">
        <v>-1.2172246159096241E-3</v>
      </c>
      <c r="BN286" s="22">
        <v>-4.6952062255770375E-3</v>
      </c>
      <c r="BO286" s="22">
        <v>-6.7220935609338753E-4</v>
      </c>
      <c r="BP286" s="22">
        <v>-1.0278424572316576E-3</v>
      </c>
      <c r="BQ286" s="22">
        <v>-1.228469253300869E-3</v>
      </c>
      <c r="BR286" s="22">
        <v>-1.3828554440217518E-3</v>
      </c>
      <c r="BS286" s="22">
        <v>-1.4851318805774378E-3</v>
      </c>
      <c r="BT286" s="22">
        <v>-1.5575433944295845E-3</v>
      </c>
      <c r="BU286" s="22">
        <v>-1.5920988587461615E-3</v>
      </c>
      <c r="BV286" s="22">
        <v>-1.5986488528965984E-3</v>
      </c>
      <c r="BW286" s="22">
        <v>-1.5705832123581009E-3</v>
      </c>
      <c r="BX286" s="22">
        <v>-1.5151394056646735E-3</v>
      </c>
      <c r="BY286" s="22">
        <v>-1.4272991694301647E-3</v>
      </c>
      <c r="BZ286" s="22">
        <v>-1.3150181921919564E-3</v>
      </c>
      <c r="CA286" s="22">
        <v>-1.174634722843325E-3</v>
      </c>
      <c r="CB286" s="22">
        <v>-1.0172331429712882E-3</v>
      </c>
      <c r="CC286" s="22">
        <v>-8.3774465914591869E-4</v>
      </c>
      <c r="CD286" s="22">
        <v>-6.5047803420829322E-4</v>
      </c>
      <c r="CE286" s="22">
        <v>-4.0817425955656691E-4</v>
      </c>
      <c r="CF286" s="22">
        <v>-7.8765935677363088E-3</v>
      </c>
      <c r="CG286" s="22">
        <v>-2.6005879041165166E-3</v>
      </c>
      <c r="CI286" s="22">
        <v>-7.7629680439970927E-10</v>
      </c>
      <c r="CJ286" s="22"/>
      <c r="CK286" s="22">
        <v>-4.3733147520620803E-8</v>
      </c>
      <c r="CM286" s="5"/>
      <c r="CN286" s="5"/>
      <c r="CO286" s="5"/>
    </row>
    <row r="287" spans="1:93">
      <c r="A287" s="185">
        <v>0</v>
      </c>
      <c r="B287" s="22">
        <v>6.6937564012008982E-2</v>
      </c>
      <c r="C287" s="22">
        <v>0.44288189410214723</v>
      </c>
      <c r="D287" s="22">
        <v>-1.1228127179766605E-2</v>
      </c>
      <c r="E287" s="22">
        <v>-1.8986646043190569E-2</v>
      </c>
      <c r="F287" s="22">
        <v>-2.4196864713783153E-2</v>
      </c>
      <c r="G287" s="22">
        <v>-2.7634443759614036E-2</v>
      </c>
      <c r="H287" s="22">
        <v>-2.9872279380164443E-2</v>
      </c>
      <c r="I287" s="22">
        <v>-3.1311634679679047E-2</v>
      </c>
      <c r="J287" s="22">
        <v>-3.2225251876298641E-2</v>
      </c>
      <c r="K287" s="22">
        <v>-3.279627585946631E-2</v>
      </c>
      <c r="L287" s="22">
        <v>-3.3145935526324201E-2</v>
      </c>
      <c r="M287" s="22">
        <v>-3.3354220457528498E-2</v>
      </c>
      <c r="N287" s="22">
        <v>-3.3473187955519887E-2</v>
      </c>
      <c r="O287" s="22">
        <v>-3.3536802463479815E-2</v>
      </c>
      <c r="P287" s="22">
        <v>-3.3566826959776211E-2</v>
      </c>
      <c r="Q287" s="22">
        <v>-3.3577388123935403E-2</v>
      </c>
      <c r="R287" s="22">
        <v>-3.3577411214333691E-2</v>
      </c>
      <c r="S287" s="22">
        <v>-3.357275073512956E-2</v>
      </c>
      <c r="T287" s="22">
        <v>-3.3567065215663078E-2</v>
      </c>
      <c r="U287" s="22">
        <v>-3.3562786146967116E-2</v>
      </c>
      <c r="V287" s="22">
        <v>-1.6780596713207873E-2</v>
      </c>
      <c r="W287" s="22">
        <v>-23.247656008043521</v>
      </c>
      <c r="X287" s="22">
        <v>-20.051604806951854</v>
      </c>
      <c r="Y287" s="22">
        <v>-10.312787870329313</v>
      </c>
      <c r="Z287" s="22">
        <v>-6.7069550764919859</v>
      </c>
      <c r="AA287" s="22">
        <v>-3.9141690717266431</v>
      </c>
      <c r="AB287" s="22">
        <v>-2.5899089647182296</v>
      </c>
      <c r="AC287" s="22">
        <v>-1.5287194072807671</v>
      </c>
      <c r="AD287" s="22">
        <v>-1.0395316282272138</v>
      </c>
      <c r="AE287" s="22">
        <v>-0.60481866139447416</v>
      </c>
      <c r="AF287" s="22">
        <v>-0.43507461299044387</v>
      </c>
      <c r="AG287" s="22">
        <v>-0.24524061026283839</v>
      </c>
      <c r="AH287" s="22">
        <v>-0.19696057972406839</v>
      </c>
      <c r="AI287" s="22">
        <v>-0.10561115212019609</v>
      </c>
      <c r="AJ287" s="22">
        <v>-0.1023349744725523</v>
      </c>
      <c r="AK287" s="22">
        <v>-5.1491785140037355E-2</v>
      </c>
      <c r="AL287" s="22">
        <v>-6.4109887570321766E-2</v>
      </c>
      <c r="AM287" s="22">
        <v>-3.0177952429237456E-2</v>
      </c>
      <c r="AN287" s="22">
        <v>-4.7826778881556481E-2</v>
      </c>
      <c r="AO287" s="22">
        <v>-2.0237511702601463E-2</v>
      </c>
      <c r="AP287" s="22">
        <v>-3.7234024649083645E-2</v>
      </c>
      <c r="AQ287" s="22">
        <v>-7.7122627511062095E-3</v>
      </c>
      <c r="AR287" s="22">
        <v>-2.8369800302243092E-2</v>
      </c>
      <c r="AS287" s="22">
        <v>-5.508533697877805E-2</v>
      </c>
      <c r="AT287" s="22">
        <v>-5.0764656287579542E-2</v>
      </c>
      <c r="AU287" s="22">
        <v>-4.6048517182181545E-2</v>
      </c>
      <c r="AV287" s="22">
        <v>-4.1875576575321448E-2</v>
      </c>
      <c r="AW287" s="22">
        <v>-3.8328554541662334E-2</v>
      </c>
      <c r="AX287" s="22">
        <v>-3.5275872659082934E-2</v>
      </c>
      <c r="AY287" s="22">
        <v>-3.2549808549943965E-2</v>
      </c>
      <c r="AZ287" s="22">
        <v>-3.0031408597495032E-2</v>
      </c>
      <c r="BA287" s="22">
        <v>-2.7633927756834799E-2</v>
      </c>
      <c r="BB287" s="22">
        <v>-2.5308021976519785E-2</v>
      </c>
      <c r="BC287" s="22">
        <v>-2.3020231406129101E-2</v>
      </c>
      <c r="BD287" s="22">
        <v>-2.0755494923759409E-2</v>
      </c>
      <c r="BE287" s="22">
        <v>-1.8504694249930141E-2</v>
      </c>
      <c r="BF287" s="22">
        <v>-1.6270897764312117E-2</v>
      </c>
      <c r="BG287" s="22">
        <v>-1.4066349767172234E-2</v>
      </c>
      <c r="BH287" s="22">
        <v>-1.19288689060049E-2</v>
      </c>
      <c r="BI287" s="22">
        <v>-9.9381171951993218E-3</v>
      </c>
      <c r="BJ287" s="22">
        <v>-8.2486937998448584E-3</v>
      </c>
      <c r="BK287" s="22">
        <v>-7.085441989727455E-3</v>
      </c>
      <c r="BL287" s="22">
        <v>-3.33396783906703E-3</v>
      </c>
      <c r="BM287" s="22">
        <v>-0.14908953703052288</v>
      </c>
      <c r="BN287" s="22">
        <v>-0.2390903857655643</v>
      </c>
      <c r="BO287" s="22">
        <v>-1.1983125476067205E-2</v>
      </c>
      <c r="BP287" s="22">
        <v>-1.9788911515603885E-2</v>
      </c>
      <c r="BQ287" s="22">
        <v>-2.5153444242146626E-2</v>
      </c>
      <c r="BR287" s="22">
        <v>-2.7356973947829898E-2</v>
      </c>
      <c r="BS287" s="22">
        <v>-2.8566419952492358E-2</v>
      </c>
      <c r="BT287" s="22">
        <v>-2.8129619498161926E-2</v>
      </c>
      <c r="BU287" s="22">
        <v>-2.7411088848754789E-2</v>
      </c>
      <c r="BV287" s="22">
        <v>-2.58266854132706E-2</v>
      </c>
      <c r="BW287" s="22">
        <v>-2.4272191354420738E-2</v>
      </c>
      <c r="BX287" s="22">
        <v>-2.2223210621176361E-2</v>
      </c>
      <c r="BY287" s="22">
        <v>-2.0308518380687837E-2</v>
      </c>
      <c r="BZ287" s="22">
        <v>-1.807819056958361E-2</v>
      </c>
      <c r="CA287" s="22">
        <v>-1.5985301169782841E-2</v>
      </c>
      <c r="CB287" s="22">
        <v>-1.3661515693267394E-2</v>
      </c>
      <c r="CC287" s="22">
        <v>-1.1369806783641755E-2</v>
      </c>
      <c r="CD287" s="22">
        <v>-8.8079104288230972E-3</v>
      </c>
      <c r="CE287" s="22">
        <v>-5.5025891850239549E-3</v>
      </c>
      <c r="CF287" s="22">
        <v>-3.2764616663944778E-2</v>
      </c>
      <c r="CG287" s="22">
        <v>-7.9541075618312571E-3</v>
      </c>
      <c r="CI287" s="22">
        <v>-1.0209859255036328E-9</v>
      </c>
      <c r="CJ287" s="22"/>
      <c r="CK287" s="22">
        <v>-1.9952588109765467E-7</v>
      </c>
      <c r="CM287" s="5"/>
      <c r="CN287" s="5"/>
      <c r="CO287" s="5"/>
    </row>
    <row r="288" spans="1:93">
      <c r="A288" s="185">
        <v>1</v>
      </c>
      <c r="B288" s="22">
        <v>5.905830064096064E-2</v>
      </c>
      <c r="C288" s="22">
        <v>0.44997347832445</v>
      </c>
      <c r="D288" s="22">
        <v>-1.1838881850744748E-2</v>
      </c>
      <c r="E288" s="22">
        <v>-2.0259447699494535E-2</v>
      </c>
      <c r="F288" s="22">
        <v>-2.6010565536841702E-2</v>
      </c>
      <c r="G288" s="22">
        <v>-2.9837219035664532E-2</v>
      </c>
      <c r="H288" s="22">
        <v>-3.2338706441138655E-2</v>
      </c>
      <c r="I288" s="22">
        <v>-3.3951126427237022E-2</v>
      </c>
      <c r="J288" s="22">
        <v>-3.4976292924884758E-2</v>
      </c>
      <c r="K288" s="22">
        <v>-3.5618109474163585E-2</v>
      </c>
      <c r="L288" s="22">
        <v>-3.6012172467201571E-2</v>
      </c>
      <c r="M288" s="22">
        <v>-3.6247874017721816E-2</v>
      </c>
      <c r="N288" s="22">
        <v>-3.6383576690461057E-2</v>
      </c>
      <c r="O288" s="22">
        <v>-3.6457204873390311E-2</v>
      </c>
      <c r="P288" s="22">
        <v>-3.6493175996282053E-2</v>
      </c>
      <c r="Q288" s="22">
        <v>-3.6507190999070384E-2</v>
      </c>
      <c r="R288" s="22">
        <v>-3.6509247057908319E-2</v>
      </c>
      <c r="S288" s="22">
        <v>-3.6505749584131102E-2</v>
      </c>
      <c r="T288" s="22">
        <v>-3.6500747134826358E-2</v>
      </c>
      <c r="U288" s="22">
        <v>-3.6496798781287192E-2</v>
      </c>
      <c r="V288" s="22">
        <v>-1.8247660632520327E-2</v>
      </c>
      <c r="W288" s="22">
        <v>-9.7789833002403643</v>
      </c>
      <c r="X288" s="22">
        <v>-27.161949807165367</v>
      </c>
      <c r="Y288" s="22">
        <v>-13.800789521828147</v>
      </c>
      <c r="Z288" s="22">
        <v>-7.2973276262348925</v>
      </c>
      <c r="AA288" s="22">
        <v>-4.6764959133310917</v>
      </c>
      <c r="AB288" s="22">
        <v>-2.7606077923581807</v>
      </c>
      <c r="AC288" s="22">
        <v>-1.8225795542747207</v>
      </c>
      <c r="AD288" s="22">
        <v>-1.0834959532082407</v>
      </c>
      <c r="AE288" s="22">
        <v>-0.74021318976797235</v>
      </c>
      <c r="AF288" s="22">
        <v>-0.43438437381098138</v>
      </c>
      <c r="AG288" s="22">
        <v>-0.31736976879053835</v>
      </c>
      <c r="AH288" s="22">
        <v>-0.18181876935225172</v>
      </c>
      <c r="AI288" s="22">
        <v>-0.15060576496917155</v>
      </c>
      <c r="AJ288" s="22">
        <v>-8.3685246200028332E-2</v>
      </c>
      <c r="AK288" s="22">
        <v>-8.4220738764553937E-2</v>
      </c>
      <c r="AL288" s="22">
        <v>-4.5509227992932777E-2</v>
      </c>
      <c r="AM288" s="22">
        <v>-5.7255704086902177E-2</v>
      </c>
      <c r="AN288" s="22">
        <v>-3.0172623142677633E-2</v>
      </c>
      <c r="AO288" s="22">
        <v>-4.5241186840306508E-2</v>
      </c>
      <c r="AP288" s="22">
        <v>-2.1308577131924671E-2</v>
      </c>
      <c r="AQ288" s="22">
        <v>-1.92727409389595E-2</v>
      </c>
      <c r="AR288" s="22">
        <v>-2.7136404171410458E-2</v>
      </c>
      <c r="AS288" s="22">
        <v>-5.3178987542081349E-2</v>
      </c>
      <c r="AT288" s="22">
        <v>-4.9924890649156992E-2</v>
      </c>
      <c r="AU288" s="22">
        <v>-4.5933523200607833E-2</v>
      </c>
      <c r="AV288" s="22">
        <v>-4.206290816963569E-2</v>
      </c>
      <c r="AW288" s="22">
        <v>-3.8594069513808969E-2</v>
      </c>
      <c r="AX288" s="22">
        <v>-3.5536311142768381E-2</v>
      </c>
      <c r="AY288" s="22">
        <v>-3.2783952479067756E-2</v>
      </c>
      <c r="AZ288" s="22">
        <v>-3.02383161976187E-2</v>
      </c>
      <c r="BA288" s="22">
        <v>-2.7817613538654532E-2</v>
      </c>
      <c r="BB288" s="22">
        <v>-2.5472058727090564E-2</v>
      </c>
      <c r="BC288" s="22">
        <v>-2.3167101813885146E-2</v>
      </c>
      <c r="BD288" s="22">
        <v>-2.0886382828239493E-2</v>
      </c>
      <c r="BE288" s="22">
        <v>-1.8620202507148773E-2</v>
      </c>
      <c r="BF288" s="22">
        <v>-1.6371109994650725E-2</v>
      </c>
      <c r="BG288" s="22">
        <v>-1.4151421315624656E-2</v>
      </c>
      <c r="BH288" s="22">
        <v>-1.1999110712618586E-2</v>
      </c>
      <c r="BI288" s="22">
        <v>-9.9946922523587358E-3</v>
      </c>
      <c r="BJ288" s="22">
        <v>-8.2939805777055564E-3</v>
      </c>
      <c r="BK288" s="22">
        <v>-7.1234492419157431E-3</v>
      </c>
      <c r="BL288" s="22">
        <v>-3.3517278431962239E-3</v>
      </c>
      <c r="BM288" s="22">
        <v>-9.9099983929169633E-2</v>
      </c>
      <c r="BN288" s="22">
        <v>-0.28888753339732687</v>
      </c>
      <c r="BO288" s="22">
        <v>-7.9953323552221945E-3</v>
      </c>
      <c r="BP288" s="22">
        <v>-1.8735241283711599E-2</v>
      </c>
      <c r="BQ288" s="22">
        <v>-2.3471135708410928E-2</v>
      </c>
      <c r="BR288" s="22">
        <v>-2.7026742252343187E-2</v>
      </c>
      <c r="BS288" s="22">
        <v>-2.7831586407424364E-2</v>
      </c>
      <c r="BT288" s="22">
        <v>-2.8169621111043552E-2</v>
      </c>
      <c r="BU288" s="22">
        <v>-2.7103969774298933E-2</v>
      </c>
      <c r="BV288" s="22">
        <v>-2.6012240910762947E-2</v>
      </c>
      <c r="BW288" s="22">
        <v>-2.4146527817800554E-2</v>
      </c>
      <c r="BX288" s="22">
        <v>-2.2441989303939966E-2</v>
      </c>
      <c r="BY288" s="22">
        <v>-2.0251641095234692E-2</v>
      </c>
      <c r="BZ288" s="22">
        <v>-1.8281609343968632E-2</v>
      </c>
      <c r="CA288" s="22">
        <v>-1.5946814034066906E-2</v>
      </c>
      <c r="CB288" s="22">
        <v>-1.3829115163731432E-2</v>
      </c>
      <c r="CC288" s="22">
        <v>-1.1326341738049662E-2</v>
      </c>
      <c r="CD288" s="22">
        <v>-8.9261034726932989E-3</v>
      </c>
      <c r="CE288" s="22">
        <v>-5.4353741923273005E-3</v>
      </c>
      <c r="CF288" s="22">
        <v>-3.3256859973999214E-2</v>
      </c>
      <c r="CG288" s="22">
        <v>-7.7470541763073383E-3</v>
      </c>
      <c r="CI288" s="22">
        <v>-1.2806768253201966E-9</v>
      </c>
      <c r="CJ288" s="22"/>
      <c r="CK288" s="22">
        <v>-2.1731172570724301E-7</v>
      </c>
      <c r="CM288" s="5"/>
      <c r="CN288" s="5"/>
      <c r="CO288" s="5"/>
    </row>
    <row r="289" spans="1:93">
      <c r="A289" s="185">
        <v>2</v>
      </c>
      <c r="B289" s="22">
        <v>4.3012689836016992E-2</v>
      </c>
      <c r="C289" s="22">
        <v>0.46592042794734007</v>
      </c>
      <c r="D289" s="22">
        <v>-1.324765663339047E-2</v>
      </c>
      <c r="E289" s="22">
        <v>-2.3354313662869663E-2</v>
      </c>
      <c r="F289" s="22">
        <v>-3.0589863653696401E-2</v>
      </c>
      <c r="G289" s="22">
        <v>-3.5529940687520495E-2</v>
      </c>
      <c r="H289" s="22">
        <v>-3.8800541082936041E-2</v>
      </c>
      <c r="I289" s="22">
        <v>-4.092204188075315E-2</v>
      </c>
      <c r="J289" s="22">
        <v>-4.227558606253367E-2</v>
      </c>
      <c r="K289" s="22">
        <v>-4.3125267859294401E-2</v>
      </c>
      <c r="L289" s="22">
        <v>-4.3648369366232127E-2</v>
      </c>
      <c r="M289" s="22">
        <v>-4.3962431676916137E-2</v>
      </c>
      <c r="N289" s="22">
        <v>-4.4144204079274427E-2</v>
      </c>
      <c r="O289" s="22">
        <v>-4.4243722907935108E-2</v>
      </c>
      <c r="P289" s="22">
        <v>-4.4293113288087958E-2</v>
      </c>
      <c r="Q289" s="22">
        <v>-4.4313149768591381E-2</v>
      </c>
      <c r="R289" s="22">
        <v>-4.4316990419354892E-2</v>
      </c>
      <c r="S289" s="22">
        <v>-4.4313182264791647E-2</v>
      </c>
      <c r="T289" s="22">
        <v>-4.4307080151192439E-2</v>
      </c>
      <c r="U289" s="22">
        <v>-4.430216644144698E-2</v>
      </c>
      <c r="V289" s="22">
        <v>-2.2150149513201042E-2</v>
      </c>
      <c r="W289" s="22">
        <v>-4.4299867352843227</v>
      </c>
      <c r="X289" s="22">
        <v>-12.155763637007935</v>
      </c>
      <c r="Y289" s="22">
        <v>-23.994386046688589</v>
      </c>
      <c r="Z289" s="22">
        <v>-11.743166288305174</v>
      </c>
      <c r="AA289" s="22">
        <v>-6.0710690146505435</v>
      </c>
      <c r="AB289" s="22">
        <v>-3.8919526873958641</v>
      </c>
      <c r="AC289" s="22">
        <v>-2.2884805992404362</v>
      </c>
      <c r="AD289" s="22">
        <v>-1.5207770543859522</v>
      </c>
      <c r="AE289" s="22">
        <v>-0.90357117020033129</v>
      </c>
      <c r="AF289" s="22">
        <v>-0.62596171768190556</v>
      </c>
      <c r="AG289" s="22">
        <v>-0.36842099982786319</v>
      </c>
      <c r="AH289" s="22">
        <v>-0.27649278971779873</v>
      </c>
      <c r="AI289" s="22">
        <v>-0.16017818430521083</v>
      </c>
      <c r="AJ289" s="22">
        <v>-0.13845259770938734</v>
      </c>
      <c r="AK289" s="22">
        <v>-7.9059620633026448E-2</v>
      </c>
      <c r="AL289" s="22">
        <v>-8.3172865804897217E-2</v>
      </c>
      <c r="AM289" s="22">
        <v>-4.6992156614947017E-2</v>
      </c>
      <c r="AN289" s="22">
        <v>-6.0018404344556693E-2</v>
      </c>
      <c r="AO289" s="22">
        <v>-3.2422507090873215E-2</v>
      </c>
      <c r="AP289" s="22">
        <v>-4.5765124861612494E-2</v>
      </c>
      <c r="AQ289" s="22">
        <v>-1.2703128546926941E-2</v>
      </c>
      <c r="AR289" s="22">
        <v>-2.8428639254185102E-2</v>
      </c>
      <c r="AS289" s="22">
        <v>-5.7145337049198171E-2</v>
      </c>
      <c r="AT289" s="22">
        <v>-5.692082596551909E-2</v>
      </c>
      <c r="AU289" s="22">
        <v>-5.5403862707824249E-2</v>
      </c>
      <c r="AV289" s="22">
        <v>-5.2616281850797017E-2</v>
      </c>
      <c r="AW289" s="22">
        <v>-4.9210548184010258E-2</v>
      </c>
      <c r="AX289" s="22">
        <v>-4.5721591770975005E-2</v>
      </c>
      <c r="AY289" s="22">
        <v>-4.2352273872131516E-2</v>
      </c>
      <c r="AZ289" s="22">
        <v>-3.9132948909677945E-2</v>
      </c>
      <c r="BA289" s="22">
        <v>-3.6028582493943376E-2</v>
      </c>
      <c r="BB289" s="22">
        <v>-3.3001675576793614E-2</v>
      </c>
      <c r="BC289" s="22">
        <v>-3.0020240050090047E-2</v>
      </c>
      <c r="BD289" s="22">
        <v>-2.7066743760767079E-2</v>
      </c>
      <c r="BE289" s="22">
        <v>-2.4131359536889069E-2</v>
      </c>
      <c r="BF289" s="22">
        <v>-2.1217367739558599E-2</v>
      </c>
      <c r="BG289" s="22">
        <v>-1.8341688229927624E-2</v>
      </c>
      <c r="BH289" s="22">
        <v>-1.555294157132662E-2</v>
      </c>
      <c r="BI289" s="22">
        <v>-1.2955966999640396E-2</v>
      </c>
      <c r="BJ289" s="22">
        <v>-1.0751945556120458E-2</v>
      </c>
      <c r="BK289" s="22">
        <v>-9.2349185331100751E-3</v>
      </c>
      <c r="BL289" s="22">
        <v>-4.3451544903831876E-3</v>
      </c>
      <c r="BM289" s="22">
        <v>-7.5591802804148692E-2</v>
      </c>
      <c r="BN289" s="22">
        <v>-0.2984162609058385</v>
      </c>
      <c r="BO289" s="22">
        <v>-1.980257245578677E-2</v>
      </c>
      <c r="BP289" s="22">
        <v>-2.6151556105065216E-2</v>
      </c>
      <c r="BQ289" s="22">
        <v>-3.2046048291069072E-2</v>
      </c>
      <c r="BR289" s="22">
        <v>-3.5127486785003319E-2</v>
      </c>
      <c r="BS289" s="22">
        <v>-3.6524556016123054E-2</v>
      </c>
      <c r="BT289" s="22">
        <v>-3.6325665860213865E-2</v>
      </c>
      <c r="BU289" s="22">
        <v>-3.5334523510844186E-2</v>
      </c>
      <c r="BV289" s="22">
        <v>-3.3536487040505686E-2</v>
      </c>
      <c r="BW289" s="22">
        <v>-3.1442377875845508E-2</v>
      </c>
      <c r="BX289" s="22">
        <v>-2.8947694561492165E-2</v>
      </c>
      <c r="BY289" s="22">
        <v>-2.6370666690023394E-2</v>
      </c>
      <c r="BZ289" s="22">
        <v>-2.3586571119083168E-2</v>
      </c>
      <c r="CA289" s="22">
        <v>-2.0775354280163902E-2</v>
      </c>
      <c r="CB289" s="22">
        <v>-1.7840095843905543E-2</v>
      </c>
      <c r="CC289" s="22">
        <v>-1.4773369636266159E-2</v>
      </c>
      <c r="CD289" s="22">
        <v>-1.1509664429404643E-2</v>
      </c>
      <c r="CE289" s="22">
        <v>-7.1244390902675068E-3</v>
      </c>
      <c r="CF289" s="22">
        <v>-4.2948413011286053E-2</v>
      </c>
      <c r="CG289" s="22">
        <v>-1.0192103738599932E-2</v>
      </c>
      <c r="CI289" s="22">
        <v>-2.5398449828933112E-9</v>
      </c>
      <c r="CJ289" s="22"/>
      <c r="CK289" s="22">
        <v>-2.7126350795975342E-7</v>
      </c>
      <c r="CM289" s="5"/>
      <c r="CN289" s="5"/>
      <c r="CO289" s="5"/>
    </row>
    <row r="290" spans="1:93">
      <c r="A290" s="185">
        <v>3</v>
      </c>
      <c r="B290" s="22">
        <v>2.8449833502247179E-2</v>
      </c>
      <c r="C290" s="22">
        <v>0.48304644801550789</v>
      </c>
      <c r="D290" s="22">
        <v>-1.4765416250025018E-2</v>
      </c>
      <c r="E290" s="22">
        <v>-2.6981604748596469E-2</v>
      </c>
      <c r="F290" s="22">
        <v>-3.63733343804961E-2</v>
      </c>
      <c r="G290" s="22">
        <v>-4.310004200983087E-2</v>
      </c>
      <c r="H290" s="22">
        <v>-4.7673809054681673E-2</v>
      </c>
      <c r="I290" s="22">
        <v>-5.068196079890918E-2</v>
      </c>
      <c r="J290" s="22">
        <v>-5.2616652042180759E-2</v>
      </c>
      <c r="K290" s="22">
        <v>-5.3838563187255266E-2</v>
      </c>
      <c r="L290" s="22">
        <v>-5.4596038729197237E-2</v>
      </c>
      <c r="M290" s="22">
        <v>-5.5055164887976807E-2</v>
      </c>
      <c r="N290" s="22">
        <v>-5.5325066708125481E-2</v>
      </c>
      <c r="O290" s="22">
        <v>-5.5476800821640679E-2</v>
      </c>
      <c r="P290" s="22">
        <v>-5.5556174322286711E-2</v>
      </c>
      <c r="Q290" s="22">
        <v>-5.5592624563046131E-2</v>
      </c>
      <c r="R290" s="22">
        <v>-5.5604897672418906E-2</v>
      </c>
      <c r="S290" s="22">
        <v>-5.5604971890614537E-2</v>
      </c>
      <c r="T290" s="22">
        <v>-5.5600402702004066E-2</v>
      </c>
      <c r="U290" s="22">
        <v>-5.5595923599778461E-2</v>
      </c>
      <c r="V290" s="22">
        <v>-2.7797069298911719E-2</v>
      </c>
      <c r="W290" s="22">
        <v>-2.6773310078611612</v>
      </c>
      <c r="X290" s="22">
        <v>-5.9730419625974625</v>
      </c>
      <c r="Y290" s="22">
        <v>-10.912155788534294</v>
      </c>
      <c r="Z290" s="22">
        <v>-21.911968739225451</v>
      </c>
      <c r="AA290" s="22">
        <v>-10.568610718304759</v>
      </c>
      <c r="AB290" s="22">
        <v>-5.4566128739842901</v>
      </c>
      <c r="AC290" s="22">
        <v>-3.4839299206530998</v>
      </c>
      <c r="AD290" s="22">
        <v>-2.0612990396686923</v>
      </c>
      <c r="AE290" s="22">
        <v>-1.3674517469835177</v>
      </c>
      <c r="AF290" s="22">
        <v>-0.82291003431070398</v>
      </c>
      <c r="AG290" s="22">
        <v>-0.5703975650395402</v>
      </c>
      <c r="AH290" s="22">
        <v>-0.34437385831713802</v>
      </c>
      <c r="AI290" s="22">
        <v>-0.25928401661325368</v>
      </c>
      <c r="AJ290" s="22">
        <v>-0.15785235664144254</v>
      </c>
      <c r="AK290" s="22">
        <v>-0.13638335680409849</v>
      </c>
      <c r="AL290" s="22">
        <v>-8.4843614695352246E-2</v>
      </c>
      <c r="AM290" s="22">
        <v>-8.6996885596565043E-2</v>
      </c>
      <c r="AN290" s="22">
        <v>-5.5445093705725791E-2</v>
      </c>
      <c r="AO290" s="22">
        <v>-6.5409892212610413E-2</v>
      </c>
      <c r="AP290" s="22">
        <v>-3.9157832471733288E-2</v>
      </c>
      <c r="AQ290" s="22">
        <v>-2.7252377019404247E-2</v>
      </c>
      <c r="AR290" s="22">
        <v>-2.9209290691608714E-2</v>
      </c>
      <c r="AS290" s="22">
        <v>-6.001467209813529E-2</v>
      </c>
      <c r="AT290" s="22">
        <v>-6.3308504389657003E-2</v>
      </c>
      <c r="AU290" s="22">
        <v>-6.5832215847942008E-2</v>
      </c>
      <c r="AV290" s="22">
        <v>-6.5843660331134216E-2</v>
      </c>
      <c r="AW290" s="22">
        <v>-6.3516653198028558E-2</v>
      </c>
      <c r="AX290" s="22">
        <v>-5.9932847108568811E-2</v>
      </c>
      <c r="AY290" s="22">
        <v>-5.5907502173647691E-2</v>
      </c>
      <c r="AZ290" s="22">
        <v>-5.1813944999076267E-2</v>
      </c>
      <c r="BA290" s="22">
        <v>-4.7764217564998504E-2</v>
      </c>
      <c r="BB290" s="22">
        <v>-4.3773635943071022E-2</v>
      </c>
      <c r="BC290" s="22">
        <v>-3.982711047252644E-2</v>
      </c>
      <c r="BD290" s="22">
        <v>-3.5910891436204781E-2</v>
      </c>
      <c r="BE290" s="22">
        <v>-3.2016563501392266E-2</v>
      </c>
      <c r="BF290" s="22">
        <v>-2.8149348708229847E-2</v>
      </c>
      <c r="BG290" s="22">
        <v>-2.433285566136896E-2</v>
      </c>
      <c r="BH290" s="22">
        <v>-2.0631357186439363E-2</v>
      </c>
      <c r="BI290" s="22">
        <v>-1.7184642556796279E-2</v>
      </c>
      <c r="BJ290" s="22">
        <v>-1.4259377728678897E-2</v>
      </c>
      <c r="BK290" s="22">
        <v>-1.2246234199497065E-2</v>
      </c>
      <c r="BL290" s="22">
        <v>-5.7617122521752507E-3</v>
      </c>
      <c r="BM290" s="22">
        <v>-7.7281084264161179E-2</v>
      </c>
      <c r="BN290" s="22">
        <v>-0.27531159590611209</v>
      </c>
      <c r="BO290" s="22">
        <v>-3.2589139678686804E-2</v>
      </c>
      <c r="BP290" s="22">
        <v>-4.2001895228982761E-2</v>
      </c>
      <c r="BQ290" s="22">
        <v>-4.3642700677482917E-2</v>
      </c>
      <c r="BR290" s="22">
        <v>-4.7292065508811612E-2</v>
      </c>
      <c r="BS290" s="22">
        <v>-4.8144911713495518E-2</v>
      </c>
      <c r="BT290" s="22">
        <v>-4.8211500380316463E-2</v>
      </c>
      <c r="BU290" s="22">
        <v>-4.6546429997274444E-2</v>
      </c>
      <c r="BV290" s="22">
        <v>-4.450378986627658E-2</v>
      </c>
      <c r="BW290" s="22">
        <v>-4.1504839956756051E-2</v>
      </c>
      <c r="BX290" s="22">
        <v>-3.8458370742964376E-2</v>
      </c>
      <c r="BY290" s="22">
        <v>-3.4856520108392797E-2</v>
      </c>
      <c r="BZ290" s="22">
        <v>-3.1362144195363831E-2</v>
      </c>
      <c r="CA290" s="22">
        <v>-2.7475190257256664E-2</v>
      </c>
      <c r="CB290" s="22">
        <v>-2.3734948369320715E-2</v>
      </c>
      <c r="CC290" s="22">
        <v>-1.9535218620695384E-2</v>
      </c>
      <c r="CD290" s="22">
        <v>-1.532022295221743E-2</v>
      </c>
      <c r="CE290" s="22">
        <v>-9.405599044893128E-3</v>
      </c>
      <c r="CF290" s="22">
        <v>-5.6948569144609551E-2</v>
      </c>
      <c r="CG290" s="22">
        <v>-1.3489107644394514E-2</v>
      </c>
      <c r="CI290" s="22">
        <v>-4.1543972924533281E-9</v>
      </c>
      <c r="CJ290" s="22"/>
      <c r="CK290" s="22">
        <v>-3.398825461553735E-7</v>
      </c>
      <c r="CM290" s="5"/>
      <c r="CN290" s="5"/>
      <c r="CO290" s="5"/>
    </row>
    <row r="291" spans="1:93">
      <c r="A291" s="185">
        <v>4</v>
      </c>
      <c r="B291" s="22">
        <v>1.7875581346105902E-2</v>
      </c>
      <c r="C291" s="22">
        <v>0.49857283386037182</v>
      </c>
      <c r="D291" s="22">
        <v>-1.6057892286613296E-2</v>
      </c>
      <c r="E291" s="22">
        <v>-3.0292826615076977E-2</v>
      </c>
      <c r="F291" s="22">
        <v>-4.2145028616758166E-2</v>
      </c>
      <c r="G291" s="22">
        <v>-5.1261005760986404E-2</v>
      </c>
      <c r="H291" s="22">
        <v>-5.7765998726406712E-2</v>
      </c>
      <c r="I291" s="22">
        <v>-6.2161526665758637E-2</v>
      </c>
      <c r="J291" s="22">
        <v>-6.5028973985801999E-2</v>
      </c>
      <c r="K291" s="22">
        <v>-6.685527697515839E-2</v>
      </c>
      <c r="L291" s="22">
        <v>-6.7994993789066135E-2</v>
      </c>
      <c r="M291" s="22">
        <v>-6.8691125416654328E-2</v>
      </c>
      <c r="N291" s="22">
        <v>-6.9104812193151774E-2</v>
      </c>
      <c r="O291" s="22">
        <v>-6.9341512334983507E-2</v>
      </c>
      <c r="P291" s="22">
        <v>-6.9469217455726998E-2</v>
      </c>
      <c r="Q291" s="22">
        <v>-6.9531717393003567E-2</v>
      </c>
      <c r="R291" s="22">
        <v>-6.9556816318209938E-2</v>
      </c>
      <c r="S291" s="22">
        <v>-6.9562337386332482E-2</v>
      </c>
      <c r="T291" s="22">
        <v>-6.955944618599981E-2</v>
      </c>
      <c r="U291" s="22">
        <v>-6.9555175844233014E-2</v>
      </c>
      <c r="V291" s="22">
        <v>-3.4776657832971875E-2</v>
      </c>
      <c r="W291" s="22">
        <v>-1.4862817946415394</v>
      </c>
      <c r="X291" s="22">
        <v>-3.640978940022678</v>
      </c>
      <c r="Y291" s="22">
        <v>-5.3658217572746807</v>
      </c>
      <c r="Z291" s="22">
        <v>-10.051100929458274</v>
      </c>
      <c r="AA291" s="22">
        <v>-20.60601888174493</v>
      </c>
      <c r="AB291" s="22">
        <v>-9.9057667024643301</v>
      </c>
      <c r="AC291" s="22">
        <v>-5.1055785481821188</v>
      </c>
      <c r="AD291" s="22">
        <v>-3.2643145802657392</v>
      </c>
      <c r="AE291" s="22">
        <v>-1.9364138073166486</v>
      </c>
      <c r="AF291" s="22">
        <v>-1.2899926605294594</v>
      </c>
      <c r="AG291" s="22">
        <v>-0.78202165256941469</v>
      </c>
      <c r="AH291" s="22">
        <v>-0.54707596727775309</v>
      </c>
      <c r="AI291" s="22">
        <v>-0.33580878421956828</v>
      </c>
      <c r="AJ291" s="22">
        <v>-0.25700663168392418</v>
      </c>
      <c r="AK291" s="22">
        <v>-0.16154783705067038</v>
      </c>
      <c r="AL291" s="22">
        <v>-0.14213151816296501</v>
      </c>
      <c r="AM291" s="22">
        <v>-9.2683688127509364E-2</v>
      </c>
      <c r="AN291" s="22">
        <v>-9.5194911783112554E-2</v>
      </c>
      <c r="AO291" s="22">
        <v>-6.278947251028659E-2</v>
      </c>
      <c r="AP291" s="22">
        <v>-6.9297841599693474E-2</v>
      </c>
      <c r="AQ291" s="22">
        <v>-2.4664743605500201E-2</v>
      </c>
      <c r="AR291" s="22">
        <v>-2.7740281392074854E-2</v>
      </c>
      <c r="AS291" s="22">
        <v>-5.7803660639954846E-2</v>
      </c>
      <c r="AT291" s="22">
        <v>-6.3469657779120559E-2</v>
      </c>
      <c r="AU291" s="22">
        <v>-6.9778021178057426E-2</v>
      </c>
      <c r="AV291" s="22">
        <v>-7.3818739657953408E-2</v>
      </c>
      <c r="AW291" s="22">
        <v>-7.4277954782956082E-2</v>
      </c>
      <c r="AX291" s="22">
        <v>-7.1822798634618004E-2</v>
      </c>
      <c r="AY291" s="22">
        <v>-6.7798571812996561E-2</v>
      </c>
      <c r="AZ291" s="22">
        <v>-6.3160462083796276E-2</v>
      </c>
      <c r="BA291" s="22">
        <v>-5.8350028295718039E-2</v>
      </c>
      <c r="BB291" s="22">
        <v>-5.3523232501774411E-2</v>
      </c>
      <c r="BC291" s="22">
        <v>-4.8717939518889843E-2</v>
      </c>
      <c r="BD291" s="22">
        <v>-4.3937298672132932E-2</v>
      </c>
      <c r="BE291" s="22">
        <v>-3.9178905154082136E-2</v>
      </c>
      <c r="BF291" s="22">
        <v>-3.4451076403240855E-2</v>
      </c>
      <c r="BG291" s="22">
        <v>-2.9784022545018066E-2</v>
      </c>
      <c r="BH291" s="22">
        <v>-2.5256312383493459E-2</v>
      </c>
      <c r="BI291" s="22">
        <v>-2.1039664392462094E-2</v>
      </c>
      <c r="BJ291" s="22">
        <v>-1.746025287014312E-2</v>
      </c>
      <c r="BK291" s="22">
        <v>-1.4996836066236151E-2</v>
      </c>
      <c r="BL291" s="22">
        <v>-7.0560897394815972E-3</v>
      </c>
      <c r="BM291" s="22">
        <v>-6.6555788373000579E-2</v>
      </c>
      <c r="BN291" s="22">
        <v>-0.26407674530256009</v>
      </c>
      <c r="BO291" s="22">
        <v>-3.4693516107218228E-2</v>
      </c>
      <c r="BP291" s="22">
        <v>-5.1502023484536689E-2</v>
      </c>
      <c r="BQ291" s="22">
        <v>-5.5220865013478192E-2</v>
      </c>
      <c r="BR291" s="22">
        <v>-5.592980593427125E-2</v>
      </c>
      <c r="BS291" s="22">
        <v>-5.7563753925876794E-2</v>
      </c>
      <c r="BT291" s="22">
        <v>-5.7465760951628794E-2</v>
      </c>
      <c r="BU291" s="22">
        <v>-5.6126600684045187E-2</v>
      </c>
      <c r="BV291" s="22">
        <v>-5.3642306016528959E-2</v>
      </c>
      <c r="BW291" s="22">
        <v>-5.043635220385681E-2</v>
      </c>
      <c r="BX291" s="22">
        <v>-4.6666206840563815E-2</v>
      </c>
      <c r="BY291" s="22">
        <v>-4.2546155912369127E-2</v>
      </c>
      <c r="BZ291" s="22">
        <v>-3.8186176253104692E-2</v>
      </c>
      <c r="CA291" s="22">
        <v>-3.3616528008031832E-2</v>
      </c>
      <c r="CB291" s="22">
        <v>-2.8946720472750674E-2</v>
      </c>
      <c r="CC291" s="22">
        <v>-2.3935355982860625E-2</v>
      </c>
      <c r="CD291" s="22">
        <v>-1.8697427289666599E-2</v>
      </c>
      <c r="CE291" s="22">
        <v>-1.1540337130957565E-2</v>
      </c>
      <c r="CF291" s="22">
        <v>-6.9797605327415607E-2</v>
      </c>
      <c r="CG291" s="22">
        <v>-1.6505623497164838E-2</v>
      </c>
      <c r="CI291" s="22">
        <v>-5.5896591694602367E-9</v>
      </c>
      <c r="CJ291" s="22"/>
      <c r="CK291" s="22">
        <v>-4.0910302231950155E-7</v>
      </c>
      <c r="CM291" s="5"/>
      <c r="CN291" s="5"/>
      <c r="CO291" s="5"/>
    </row>
    <row r="292" spans="1:93">
      <c r="A292" s="185">
        <v>5</v>
      </c>
      <c r="B292" s="22">
        <v>1.1069106600642073E-2</v>
      </c>
      <c r="C292" s="22">
        <v>0.51193264412158479</v>
      </c>
      <c r="D292" s="22">
        <v>-1.7039575677618345E-2</v>
      </c>
      <c r="E292" s="22">
        <v>-3.2877523246457097E-2</v>
      </c>
      <c r="F292" s="22">
        <v>-4.6974743504445818E-2</v>
      </c>
      <c r="G292" s="22">
        <v>-5.8713466575641193E-2</v>
      </c>
      <c r="H292" s="22">
        <v>-6.7714383447346357E-2</v>
      </c>
      <c r="I292" s="22">
        <v>-7.410346311083689E-2</v>
      </c>
      <c r="J292" s="22">
        <v>-7.8390869637624011E-2</v>
      </c>
      <c r="K292" s="22">
        <v>-8.116523743606989E-2</v>
      </c>
      <c r="L292" s="22">
        <v>-8.2915640034064042E-2</v>
      </c>
      <c r="M292" s="22">
        <v>-8.3996144898884434E-2</v>
      </c>
      <c r="N292" s="22">
        <v>-8.4647400425883965E-2</v>
      </c>
      <c r="O292" s="22">
        <v>-8.5028190694165465E-2</v>
      </c>
      <c r="P292" s="22">
        <v>-8.5241466227705745E-2</v>
      </c>
      <c r="Q292" s="22">
        <v>-8.5353384960734732E-2</v>
      </c>
      <c r="R292" s="22">
        <v>-8.5406055120972907E-2</v>
      </c>
      <c r="S292" s="22">
        <v>-8.5426202729029357E-2</v>
      </c>
      <c r="T292" s="22">
        <v>-8.5430575208476953E-2</v>
      </c>
      <c r="U292" s="22">
        <v>-8.5429470342365255E-2</v>
      </c>
      <c r="V292" s="22">
        <v>-4.2714245573765935E-2</v>
      </c>
      <c r="W292" s="22">
        <v>-0.9432893357683636</v>
      </c>
      <c r="X292" s="22">
        <v>-2.0616978826140979</v>
      </c>
      <c r="Y292" s="22">
        <v>-3.2989789226097552</v>
      </c>
      <c r="Z292" s="22">
        <v>-4.976335199495888</v>
      </c>
      <c r="AA292" s="22">
        <v>-9.4974610241992252</v>
      </c>
      <c r="AB292" s="22">
        <v>-19.678109344480745</v>
      </c>
      <c r="AC292" s="22">
        <v>-9.4475948519389625</v>
      </c>
      <c r="AD292" s="22">
        <v>-4.8756004402917403</v>
      </c>
      <c r="AE292" s="22">
        <v>-3.1196851085741057</v>
      </c>
      <c r="AF292" s="22">
        <v>-1.8593564555682933</v>
      </c>
      <c r="AG292" s="22">
        <v>-1.2422499291092108</v>
      </c>
      <c r="AH292" s="22">
        <v>-0.76100583356034746</v>
      </c>
      <c r="AI292" s="22">
        <v>-0.53603919970644975</v>
      </c>
      <c r="AJ292" s="22">
        <v>-0.33621974200676796</v>
      </c>
      <c r="AK292" s="22">
        <v>-0.26025630101140373</v>
      </c>
      <c r="AL292" s="22">
        <v>-0.17000613802577191</v>
      </c>
      <c r="AM292" s="22">
        <v>-0.15081710539392754</v>
      </c>
      <c r="AN292" s="22">
        <v>-0.10373467543948907</v>
      </c>
      <c r="AO292" s="22">
        <v>-0.10477009100502255</v>
      </c>
      <c r="AP292" s="22">
        <v>-7.0308761127711186E-2</v>
      </c>
      <c r="AQ292" s="22">
        <v>-4.220825198492751E-2</v>
      </c>
      <c r="AR292" s="22">
        <v>-2.5913021690112392E-2</v>
      </c>
      <c r="AS292" s="22">
        <v>-5.4436049066104338E-2</v>
      </c>
      <c r="AT292" s="22">
        <v>-6.1228374503883541E-2</v>
      </c>
      <c r="AU292" s="22">
        <v>-6.9889073210327654E-2</v>
      </c>
      <c r="AV292" s="22">
        <v>-7.7538802084935562E-2</v>
      </c>
      <c r="AW292" s="22">
        <v>-8.1842924276510409E-2</v>
      </c>
      <c r="AX292" s="22">
        <v>-8.2057032681516387E-2</v>
      </c>
      <c r="AY292" s="22">
        <v>-7.9118973459344447E-2</v>
      </c>
      <c r="AZ292" s="22">
        <v>-7.4476202406429715E-2</v>
      </c>
      <c r="BA292" s="22">
        <v>-6.9124100209706579E-2</v>
      </c>
      <c r="BB292" s="22">
        <v>-6.3534795485374107E-2</v>
      </c>
      <c r="BC292" s="22">
        <v>-5.7884661525370355E-2</v>
      </c>
      <c r="BD292" s="22">
        <v>-5.2230182676971638E-2</v>
      </c>
      <c r="BE292" s="22">
        <v>-4.658858504951352E-2</v>
      </c>
      <c r="BF292" s="22">
        <v>-4.0976917127085906E-2</v>
      </c>
      <c r="BG292" s="22">
        <v>-3.543392801615998E-2</v>
      </c>
      <c r="BH292" s="22">
        <v>-3.0054065322043771E-2</v>
      </c>
      <c r="BI292" s="22">
        <v>-2.5042261681117881E-2</v>
      </c>
      <c r="BJ292" s="22">
        <v>-2.078679081541172E-2</v>
      </c>
      <c r="BK292" s="22">
        <v>-1.7857606301603931E-2</v>
      </c>
      <c r="BL292" s="22">
        <v>-8.4027751636099584E-3</v>
      </c>
      <c r="BM292" s="22">
        <v>-6.3371086202893043E-2</v>
      </c>
      <c r="BN292" s="22">
        <v>-0.24341489947111497</v>
      </c>
      <c r="BO292" s="22">
        <v>-3.5810057378501119E-2</v>
      </c>
      <c r="BP292" s="22">
        <v>-5.4085076588405008E-2</v>
      </c>
      <c r="BQ292" s="22">
        <v>-6.3560037415649515E-2</v>
      </c>
      <c r="BR292" s="22">
        <v>-6.6227660124444879E-2</v>
      </c>
      <c r="BS292" s="22">
        <v>-6.5630305839051051E-2</v>
      </c>
      <c r="BT292" s="22">
        <v>-6.6289976706957229E-2</v>
      </c>
      <c r="BU292" s="22">
        <v>-6.4895522468446709E-2</v>
      </c>
      <c r="BV292" s="22">
        <v>-6.267707299846087E-2</v>
      </c>
      <c r="BW292" s="22">
        <v>-5.9059201330564942E-2</v>
      </c>
      <c r="BX292" s="22">
        <v>-5.5021989502417115E-2</v>
      </c>
      <c r="BY292" s="22">
        <v>-5.0182186107693656E-2</v>
      </c>
      <c r="BZ292" s="22">
        <v>-4.5248515869587176E-2</v>
      </c>
      <c r="CA292" s="22">
        <v>-3.9798849813067555E-2</v>
      </c>
      <c r="CB292" s="22">
        <v>-3.4389992228577498E-2</v>
      </c>
      <c r="CC292" s="22">
        <v>-2.8391698807348532E-2</v>
      </c>
      <c r="CD292" s="22">
        <v>-2.2244124294831288E-2</v>
      </c>
      <c r="CE292" s="22">
        <v>-1.3707702023346586E-2</v>
      </c>
      <c r="CF292" s="22">
        <v>-8.2872410904619026E-2</v>
      </c>
      <c r="CG292" s="22">
        <v>-1.978561612267931E-2</v>
      </c>
      <c r="CI292" s="22">
        <v>-7.1640883631021386E-9</v>
      </c>
      <c r="CJ292" s="22"/>
      <c r="CK292" s="22">
        <v>-4.7662288228043049E-7</v>
      </c>
      <c r="CM292" s="5"/>
      <c r="CN292" s="5"/>
      <c r="CO292" s="5"/>
    </row>
    <row r="293" spans="1:93">
      <c r="A293" s="185">
        <v>6</v>
      </c>
      <c r="B293" s="22">
        <v>6.8172002368760724E-3</v>
      </c>
      <c r="C293" s="22">
        <v>0.52343826511344915</v>
      </c>
      <c r="D293" s="22">
        <v>-1.7772423224480794E-2</v>
      </c>
      <c r="E293" s="22">
        <v>-3.4785652336468728E-2</v>
      </c>
      <c r="F293" s="22">
        <v>-5.0639516785320526E-2</v>
      </c>
      <c r="G293" s="22">
        <v>-6.4750150658010777E-2</v>
      </c>
      <c r="H293" s="22">
        <v>-7.6471645996870563E-2</v>
      </c>
      <c r="I293" s="22">
        <v>-8.5419977612363099E-2</v>
      </c>
      <c r="J293" s="22">
        <v>-9.1733117298672631E-2</v>
      </c>
      <c r="K293" s="22">
        <v>-9.5938512422056699E-2</v>
      </c>
      <c r="L293" s="22">
        <v>-9.8636481245720095E-2</v>
      </c>
      <c r="M293" s="22">
        <v>-0.10032196122452089</v>
      </c>
      <c r="N293" s="22">
        <v>-0.10135020457025513</v>
      </c>
      <c r="O293" s="22">
        <v>-0.10196125166116785</v>
      </c>
      <c r="P293" s="22">
        <v>-0.10231212263067475</v>
      </c>
      <c r="Q293" s="22">
        <v>-0.1025041734223749</v>
      </c>
      <c r="R293" s="22">
        <v>-0.10260188675648266</v>
      </c>
      <c r="S293" s="22">
        <v>-0.10264621510247454</v>
      </c>
      <c r="T293" s="22">
        <v>-0.1026626867036019</v>
      </c>
      <c r="U293" s="22">
        <v>-0.10266696961171744</v>
      </c>
      <c r="V293" s="22">
        <v>-5.1333736401408113E-2</v>
      </c>
      <c r="W293" s="22">
        <v>-0.53868554120732492</v>
      </c>
      <c r="X293" s="22">
        <v>-1.3166042567905156</v>
      </c>
      <c r="Y293" s="22">
        <v>-1.8761881482745817</v>
      </c>
      <c r="Z293" s="22">
        <v>-3.0719730620560708</v>
      </c>
      <c r="AA293" s="22">
        <v>-4.7320513556644297</v>
      </c>
      <c r="AB293" s="22">
        <v>-9.1307300630554469</v>
      </c>
      <c r="AC293" s="22">
        <v>-18.99005578909577</v>
      </c>
      <c r="AD293" s="22">
        <v>-9.1194661087427846</v>
      </c>
      <c r="AE293" s="22">
        <v>-4.7129795971080028</v>
      </c>
      <c r="AF293" s="22">
        <v>-3.0212855364001125</v>
      </c>
      <c r="AG293" s="22">
        <v>-1.8079155696318867</v>
      </c>
      <c r="AH293" s="22">
        <v>-1.213413531676093</v>
      </c>
      <c r="AI293" s="22">
        <v>-0.75003585076557366</v>
      </c>
      <c r="AJ293" s="22">
        <v>-0.53336043334897831</v>
      </c>
      <c r="AK293" s="22">
        <v>-0.34056771164532895</v>
      </c>
      <c r="AL293" s="22">
        <v>-0.2675631178884415</v>
      </c>
      <c r="AM293" s="22">
        <v>-0.17969309760471167</v>
      </c>
      <c r="AN293" s="22">
        <v>-0.16137048833343876</v>
      </c>
      <c r="AO293" s="22">
        <v>-0.1129752254468598</v>
      </c>
      <c r="AP293" s="22">
        <v>-0.10944395697893854</v>
      </c>
      <c r="AQ293" s="22">
        <v>-4.3076936624614662E-2</v>
      </c>
      <c r="AR293" s="22">
        <v>-2.3699284672449011E-2</v>
      </c>
      <c r="AS293" s="22">
        <v>-5.0028427030230332E-2</v>
      </c>
      <c r="AT293" s="22">
        <v>-5.7085782222795416E-2</v>
      </c>
      <c r="AU293" s="22">
        <v>-6.6680622693565866E-2</v>
      </c>
      <c r="AV293" s="22">
        <v>-7.6459895451831808E-2</v>
      </c>
      <c r="AW293" s="22">
        <v>-8.4160232153626571E-2</v>
      </c>
      <c r="AX293" s="22">
        <v>-8.8059741199539188E-2</v>
      </c>
      <c r="AY293" s="22">
        <v>-8.7730732495920671E-2</v>
      </c>
      <c r="AZ293" s="22">
        <v>-8.4199552331597941E-2</v>
      </c>
      <c r="BA293" s="22">
        <v>-7.8909742143321304E-2</v>
      </c>
      <c r="BB293" s="22">
        <v>-7.2854175762741682E-2</v>
      </c>
      <c r="BC293" s="22">
        <v>-6.6512472065451675E-2</v>
      </c>
      <c r="BD293" s="22">
        <v>-6.0076512826157238E-2</v>
      </c>
      <c r="BE293" s="22">
        <v>-5.3618643475607422E-2</v>
      </c>
      <c r="BF293" s="22">
        <v>-4.7178476036681891E-2</v>
      </c>
      <c r="BG293" s="22">
        <v>-4.0808881938414726E-2</v>
      </c>
      <c r="BH293" s="22">
        <v>-3.462173637847403E-2</v>
      </c>
      <c r="BI293" s="22">
        <v>-2.8855058441646365E-2</v>
      </c>
      <c r="BJ293" s="22">
        <v>-2.3956962675377717E-2</v>
      </c>
      <c r="BK293" s="22">
        <v>-2.0584972463590007E-2</v>
      </c>
      <c r="BL293" s="22">
        <v>-9.6868645418095884E-3</v>
      </c>
      <c r="BM293" s="22">
        <v>-5.5469352745693805E-2</v>
      </c>
      <c r="BN293" s="22">
        <v>-0.22753274831160106</v>
      </c>
      <c r="BO293" s="22">
        <v>-3.4404588999703743E-2</v>
      </c>
      <c r="BP293" s="22">
        <v>-5.3772193507849016E-2</v>
      </c>
      <c r="BQ293" s="22">
        <v>-6.4655484701517024E-2</v>
      </c>
      <c r="BR293" s="22">
        <v>-7.2312931721956103E-2</v>
      </c>
      <c r="BS293" s="22">
        <v>-7.3634039059434345E-2</v>
      </c>
      <c r="BT293" s="22">
        <v>-7.2651138786214486E-2</v>
      </c>
      <c r="BU293" s="22">
        <v>-7.2135748066275138E-2</v>
      </c>
      <c r="BV293" s="22">
        <v>-7.0007496415251086E-2</v>
      </c>
      <c r="BW293" s="22">
        <v>-6.6681587523941918E-2</v>
      </c>
      <c r="BX293" s="22">
        <v>-6.2323663610953706E-2</v>
      </c>
      <c r="BY293" s="22">
        <v>-5.7227885992476586E-2</v>
      </c>
      <c r="BZ293" s="22">
        <v>-5.1652962170298584E-2</v>
      </c>
      <c r="CA293" s="22">
        <v>-4.5631003943749082E-2</v>
      </c>
      <c r="CB293" s="22">
        <v>-3.9414155148354772E-2</v>
      </c>
      <c r="CC293" s="22">
        <v>-3.2641140271641153E-2</v>
      </c>
      <c r="CD293" s="22">
        <v>-2.5544912685595788E-2</v>
      </c>
      <c r="CE293" s="22">
        <v>-1.5774317930458064E-2</v>
      </c>
      <c r="CF293" s="22">
        <v>-9.573896462374884E-2</v>
      </c>
      <c r="CG293" s="22">
        <v>-2.2686380404826845E-2</v>
      </c>
      <c r="CI293" s="22">
        <v>-8.5256936862325611E-9</v>
      </c>
      <c r="CJ293" s="22"/>
      <c r="CK293" s="22">
        <v>-5.3641990920863234E-7</v>
      </c>
      <c r="CM293" s="5"/>
      <c r="CN293" s="5"/>
      <c r="CO293" s="5"/>
    </row>
    <row r="294" spans="1:93">
      <c r="A294" s="189" t="s">
        <v>251</v>
      </c>
      <c r="B294" s="22">
        <v>4.2411163738497789E-3</v>
      </c>
      <c r="C294" s="22">
        <v>0.53326739813779278</v>
      </c>
      <c r="D294" s="22">
        <v>-1.8319460265352944E-2</v>
      </c>
      <c r="E294" s="22">
        <v>-3.6165689001879241E-2</v>
      </c>
      <c r="F294" s="22">
        <v>-5.3274162959328908E-2</v>
      </c>
      <c r="G294" s="22">
        <v>-6.9213704138544399E-2</v>
      </c>
      <c r="H294" s="22">
        <v>-8.3375023960337274E-2</v>
      </c>
      <c r="I294" s="22">
        <v>-9.5099724948494849E-2</v>
      </c>
      <c r="J294" s="22">
        <v>-0.10400714487910082</v>
      </c>
      <c r="K294" s="22">
        <v>-0.11025323445330847</v>
      </c>
      <c r="L294" s="22">
        <v>-0.11438438836671772</v>
      </c>
      <c r="M294" s="22">
        <v>-0.11701384487527264</v>
      </c>
      <c r="N294" s="22">
        <v>-0.11864209237297399</v>
      </c>
      <c r="O294" s="22">
        <v>-0.11962588777096519</v>
      </c>
      <c r="P294" s="22">
        <v>-0.12020423705642497</v>
      </c>
      <c r="Q294" s="22">
        <v>-0.12053259528181269</v>
      </c>
      <c r="R294" s="22">
        <v>-0.12071031829616133</v>
      </c>
      <c r="S294" s="22">
        <v>-0.12080024994990213</v>
      </c>
      <c r="T294" s="22">
        <v>-0.12084153220864077</v>
      </c>
      <c r="U294" s="22">
        <v>-0.12085784863154736</v>
      </c>
      <c r="V294" s="22">
        <v>-6.0430964834640589E-2</v>
      </c>
      <c r="W294" s="22">
        <v>-0.3562978862949896</v>
      </c>
      <c r="X294" s="22">
        <v>-0.76157671996587639</v>
      </c>
      <c r="Y294" s="22">
        <v>-1.21231375821961</v>
      </c>
      <c r="Z294" s="22">
        <v>-1.7668765347866886</v>
      </c>
      <c r="AA294" s="22">
        <v>-2.9395678029861259</v>
      </c>
      <c r="AB294" s="22">
        <v>-4.5770358952512051</v>
      </c>
      <c r="AC294" s="22">
        <v>-8.8554442090104661</v>
      </c>
      <c r="AD294" s="22">
        <v>-18.437061629216426</v>
      </c>
      <c r="AE294" s="22">
        <v>-8.8596150799337305</v>
      </c>
      <c r="AF294" s="22">
        <v>-4.587789406873247</v>
      </c>
      <c r="AG294" s="22">
        <v>-2.9465225579305407</v>
      </c>
      <c r="AH294" s="22">
        <v>-1.7711460727607977</v>
      </c>
      <c r="AI294" s="22">
        <v>-1.1940939740992202</v>
      </c>
      <c r="AJ294" s="22">
        <v>-0.74534925912188288</v>
      </c>
      <c r="AK294" s="22">
        <v>-0.53492786550098659</v>
      </c>
      <c r="AL294" s="22">
        <v>-0.34811538178827156</v>
      </c>
      <c r="AM294" s="22">
        <v>-0.27724170160841483</v>
      </c>
      <c r="AN294" s="22">
        <v>-0.19170603842862211</v>
      </c>
      <c r="AO294" s="22">
        <v>-0.17286671198802406</v>
      </c>
      <c r="AP294" s="22">
        <v>-0.12031911818621809</v>
      </c>
      <c r="AQ294" s="22">
        <v>-6.6268582057975686E-2</v>
      </c>
      <c r="AR294" s="22">
        <v>-2.1652604755449549E-2</v>
      </c>
      <c r="AS294" s="22">
        <v>-4.5832805800312737E-2</v>
      </c>
      <c r="AT294" s="22">
        <v>-5.2718257966592873E-2</v>
      </c>
      <c r="AU294" s="22">
        <v>-6.2369525008099162E-2</v>
      </c>
      <c r="AV294" s="22">
        <v>-7.2910760386663553E-2</v>
      </c>
      <c r="AW294" s="22">
        <v>-8.2579267410275742E-2</v>
      </c>
      <c r="AX294" s="22">
        <v>-8.9705387921691512E-2</v>
      </c>
      <c r="AY294" s="22">
        <v>-9.2922441597904901E-2</v>
      </c>
      <c r="AZ294" s="22">
        <v>-9.1935541272286411E-2</v>
      </c>
      <c r="BA294" s="22">
        <v>-8.7758839218328638E-2</v>
      </c>
      <c r="BB294" s="22">
        <v>-8.179474177298357E-2</v>
      </c>
      <c r="BC294" s="22">
        <v>-7.5017314214455066E-2</v>
      </c>
      <c r="BD294" s="22">
        <v>-6.7912096127501806E-2</v>
      </c>
      <c r="BE294" s="22">
        <v>-6.0686761806114611E-2</v>
      </c>
      <c r="BF294" s="22">
        <v>-5.343932076328211E-2</v>
      </c>
      <c r="BG294" s="22">
        <v>-4.6251240048978043E-2</v>
      </c>
      <c r="BH294" s="22">
        <v>-3.9258465614232144E-2</v>
      </c>
      <c r="BI294" s="22">
        <v>-3.2734810695021391E-2</v>
      </c>
      <c r="BJ294" s="22">
        <v>-2.7190388231006744E-2</v>
      </c>
      <c r="BK294" s="22">
        <v>-2.3371848558351054E-2</v>
      </c>
      <c r="BL294" s="22">
        <v>-1.0999960387780583E-2</v>
      </c>
      <c r="BM294" s="22">
        <v>-5.1844654414775919E-2</v>
      </c>
      <c r="BN294" s="22">
        <v>-0.20740175988331314</v>
      </c>
      <c r="BO294" s="22">
        <v>-3.2966248675313822E-2</v>
      </c>
      <c r="BP294" s="22">
        <v>-5.1683449624620265E-2</v>
      </c>
      <c r="BQ294" s="22">
        <v>-6.37105500469375E-2</v>
      </c>
      <c r="BR294" s="22">
        <v>-7.280799928052821E-2</v>
      </c>
      <c r="BS294" s="22">
        <v>-7.8542291669782036E-2</v>
      </c>
      <c r="BT294" s="22">
        <v>-7.9418591595697641E-2</v>
      </c>
      <c r="BU294" s="22">
        <v>-7.7712326332418924E-2</v>
      </c>
      <c r="BV294" s="22">
        <v>-7.6449183744847216E-2</v>
      </c>
      <c r="BW294" s="22">
        <v>-7.3293505823117791E-2</v>
      </c>
      <c r="BX294" s="22">
        <v>-6.9190975382976916E-2</v>
      </c>
      <c r="BY294" s="22">
        <v>-6.3802588774554331E-2</v>
      </c>
      <c r="BZ294" s="22">
        <v>-5.7937740318106355E-2</v>
      </c>
      <c r="CA294" s="22">
        <v>-5.1280546741729778E-2</v>
      </c>
      <c r="CB294" s="22">
        <v>-4.4457203210833802E-2</v>
      </c>
      <c r="CC294" s="22">
        <v>-3.6841131305345338E-2</v>
      </c>
      <c r="CD294" s="22">
        <v>-2.8897099822060852E-2</v>
      </c>
      <c r="CE294" s="22">
        <v>-1.7861984871407433E-2</v>
      </c>
      <c r="CF294" s="22">
        <v>-0.10827672058420722</v>
      </c>
      <c r="CG294" s="22">
        <v>-2.6010628424366428E-2</v>
      </c>
      <c r="CI294" s="22">
        <v>-9.7986383890348519E-9</v>
      </c>
      <c r="CJ294" s="22"/>
      <c r="CK294" s="22">
        <v>-5.8619286661012085E-7</v>
      </c>
      <c r="CM294" s="5"/>
      <c r="CN294" s="5"/>
      <c r="CO294" s="5"/>
    </row>
    <row r="295" spans="1:93">
      <c r="A295" s="189" t="s">
        <v>269</v>
      </c>
      <c r="B295" s="22">
        <v>2.6579514639125746E-3</v>
      </c>
      <c r="C295" s="22">
        <v>0.54160810759807088</v>
      </c>
      <c r="D295" s="22">
        <v>-1.8736492828578571E-2</v>
      </c>
      <c r="E295" s="22">
        <v>-3.7179285493784846E-2</v>
      </c>
      <c r="F295" s="22">
        <v>-5.5161629094609664E-2</v>
      </c>
      <c r="G295" s="22">
        <v>-7.2397832211645197E-2</v>
      </c>
      <c r="H295" s="22">
        <v>-8.8435791218599999E-2</v>
      </c>
      <c r="I295" s="22">
        <v>-0.10265037740793095</v>
      </c>
      <c r="J295" s="22">
        <v>-0.11437525419869948</v>
      </c>
      <c r="K295" s="22">
        <v>-0.12323785629350964</v>
      </c>
      <c r="L295" s="22">
        <v>-0.12941357404220197</v>
      </c>
      <c r="M295" s="22">
        <v>-0.13346883096687484</v>
      </c>
      <c r="N295" s="22">
        <v>-0.136029123520058</v>
      </c>
      <c r="O295" s="22">
        <v>-0.13760046351567037</v>
      </c>
      <c r="P295" s="22">
        <v>-0.13854039543714658</v>
      </c>
      <c r="Q295" s="22">
        <v>-0.13908691370388745</v>
      </c>
      <c r="R295" s="22">
        <v>-0.13939339900544637</v>
      </c>
      <c r="S295" s="22">
        <v>-0.13955721720665137</v>
      </c>
      <c r="T295" s="22">
        <v>-0.13963888751417267</v>
      </c>
      <c r="U295" s="22">
        <v>-0.13967495497511967</v>
      </c>
      <c r="V295" s="22">
        <v>-6.984244758841382E-2</v>
      </c>
      <c r="W295" s="22">
        <v>-0.20318254714799344</v>
      </c>
      <c r="X295" s="22">
        <v>-0.50936768411748057</v>
      </c>
      <c r="Y295" s="22">
        <v>-0.70529676825609888</v>
      </c>
      <c r="Z295" s="22">
        <v>-1.1463236230875387</v>
      </c>
      <c r="AA295" s="22">
        <v>-1.704670889296739</v>
      </c>
      <c r="AB295" s="22">
        <v>-2.8608593757027876</v>
      </c>
      <c r="AC295" s="22">
        <v>-4.4690615562159657</v>
      </c>
      <c r="AD295" s="22">
        <v>-8.6484245830283353</v>
      </c>
      <c r="AE295" s="22">
        <v>-18.002452734321825</v>
      </c>
      <c r="AF295" s="22">
        <v>-8.659096369326365</v>
      </c>
      <c r="AG295" s="22">
        <v>-4.4927813850266771</v>
      </c>
      <c r="AH295" s="22">
        <v>-2.8919822161273325</v>
      </c>
      <c r="AI295" s="22">
        <v>-1.7456869217997228</v>
      </c>
      <c r="AJ295" s="22">
        <v>-1.1830514615635419</v>
      </c>
      <c r="AK295" s="22">
        <v>-0.74502897268389612</v>
      </c>
      <c r="AL295" s="22">
        <v>-0.54028686932554482</v>
      </c>
      <c r="AM295" s="22">
        <v>-0.35717970258770332</v>
      </c>
      <c r="AN295" s="22">
        <v>-0.28886978393739493</v>
      </c>
      <c r="AO295" s="22">
        <v>-0.20195133358158271</v>
      </c>
      <c r="AP295" s="22">
        <v>-0.17783187527121697</v>
      </c>
      <c r="AQ295" s="22">
        <v>-7.3039172975940911E-2</v>
      </c>
      <c r="AR295" s="22">
        <v>-1.9590313529896701E-2</v>
      </c>
      <c r="AS295" s="22">
        <v>-4.1541813235443731E-2</v>
      </c>
      <c r="AT295" s="22">
        <v>-4.8026861038064118E-2</v>
      </c>
      <c r="AU295" s="22">
        <v>-5.7261571145361144E-2</v>
      </c>
      <c r="AV295" s="22">
        <v>-6.7702050602664807E-2</v>
      </c>
      <c r="AW295" s="22">
        <v>-7.8021339803668419E-2</v>
      </c>
      <c r="AX295" s="22">
        <v>-8.6999297377158225E-2</v>
      </c>
      <c r="AY295" s="22">
        <v>-9.3312700264831613E-2</v>
      </c>
      <c r="AZ295" s="22">
        <v>-9.5772821459634797E-2</v>
      </c>
      <c r="BA295" s="22">
        <v>-9.4117700120827194E-2</v>
      </c>
      <c r="BB295" s="22">
        <v>-8.930831526913327E-2</v>
      </c>
      <c r="BC295" s="22">
        <v>-8.2689199775149838E-2</v>
      </c>
      <c r="BD295" s="22">
        <v>-7.5214541485865802E-2</v>
      </c>
      <c r="BE295" s="22">
        <v>-6.7377728227786232E-2</v>
      </c>
      <c r="BF295" s="22">
        <v>-5.9413196445179312E-2</v>
      </c>
      <c r="BG295" s="22">
        <v>-5.1466632018260038E-2</v>
      </c>
      <c r="BH295" s="22">
        <v>-4.3712711192388058E-2</v>
      </c>
      <c r="BI295" s="22">
        <v>-3.6467341301292353E-2</v>
      </c>
      <c r="BJ295" s="22">
        <v>-3.0303917717470197E-2</v>
      </c>
      <c r="BK295" s="22">
        <v>-2.6057244133975987E-2</v>
      </c>
      <c r="BL295" s="22">
        <v>-1.2265588393545322E-2</v>
      </c>
      <c r="BM295" s="22">
        <v>-4.5576795633236883E-2</v>
      </c>
      <c r="BN295" s="22">
        <v>-0.19082393255022223</v>
      </c>
      <c r="BO295" s="22">
        <v>-3.0475678198377376E-2</v>
      </c>
      <c r="BP295" s="22">
        <v>-4.8638350483293957E-2</v>
      </c>
      <c r="BQ295" s="22">
        <v>-6.0463838509559137E-2</v>
      </c>
      <c r="BR295" s="22">
        <v>-7.0648998548568681E-2</v>
      </c>
      <c r="BS295" s="22">
        <v>-7.7779387490017837E-2</v>
      </c>
      <c r="BT295" s="22">
        <v>-8.2580255559609378E-2</v>
      </c>
      <c r="BU295" s="22">
        <v>-8.2709212797541717E-2</v>
      </c>
      <c r="BV295" s="22">
        <v>-8.0670771150462506E-2</v>
      </c>
      <c r="BW295" s="22">
        <v>-7.846618196719117E-2</v>
      </c>
      <c r="BX295" s="22">
        <v>-7.4636523076248198E-2</v>
      </c>
      <c r="BY295" s="22">
        <v>-6.9518662964620531E-2</v>
      </c>
      <c r="BZ295" s="22">
        <v>-6.3424834637644145E-2</v>
      </c>
      <c r="CA295" s="22">
        <v>-5.6472939963284445E-2</v>
      </c>
      <c r="CB295" s="22">
        <v>-4.9066411904713142E-2</v>
      </c>
      <c r="CC295" s="22">
        <v>-4.0799564264250333E-2</v>
      </c>
      <c r="CD295" s="22">
        <v>-3.2030470493887325E-2</v>
      </c>
      <c r="CE295" s="22">
        <v>-1.9818215149504135E-2</v>
      </c>
      <c r="CF295" s="22">
        <v>-0.12106870301324604</v>
      </c>
      <c r="CG295" s="22">
        <v>-2.8783457694957115E-2</v>
      </c>
      <c r="CI295" s="22">
        <v>-1.0710221625808987E-8</v>
      </c>
      <c r="CJ295" s="22"/>
      <c r="CK295" s="22">
        <v>-6.223647543140974E-7</v>
      </c>
      <c r="CM295" s="5"/>
      <c r="CN295" s="5"/>
      <c r="CO295" s="5"/>
    </row>
    <row r="296" spans="1:93">
      <c r="A296" s="189" t="s">
        <v>252</v>
      </c>
      <c r="B296" s="22">
        <v>1.7060669307802662E-3</v>
      </c>
      <c r="C296" s="22">
        <v>0.54850761587129782</v>
      </c>
      <c r="D296" s="22">
        <v>-1.9053563475389501E-2</v>
      </c>
      <c r="E296" s="22">
        <v>-3.7923256376718582E-2</v>
      </c>
      <c r="F296" s="22">
        <v>-5.6506627680798817E-2</v>
      </c>
      <c r="G296" s="22">
        <v>-7.4623432205369031E-2</v>
      </c>
      <c r="H296" s="22">
        <v>-9.1972800242350591E-2</v>
      </c>
      <c r="I296" s="22">
        <v>-0.10808917509311049</v>
      </c>
      <c r="J296" s="22">
        <v>-0.12233524261183962</v>
      </c>
      <c r="K296" s="22">
        <v>-0.13404167670248154</v>
      </c>
      <c r="L296" s="22">
        <v>-0.14284622133292732</v>
      </c>
      <c r="M296" s="22">
        <v>-0.14894496864890949</v>
      </c>
      <c r="N296" s="22">
        <v>-0.15292289853354266</v>
      </c>
      <c r="O296" s="22">
        <v>-0.15541652462599576</v>
      </c>
      <c r="P296" s="22">
        <v>-0.15693551036856088</v>
      </c>
      <c r="Q296" s="22">
        <v>-0.15783727841233541</v>
      </c>
      <c r="R296" s="22">
        <v>-0.15835751998538819</v>
      </c>
      <c r="S296" s="22">
        <v>-0.15864682217995241</v>
      </c>
      <c r="T296" s="22">
        <v>-0.15879903838606854</v>
      </c>
      <c r="U296" s="22">
        <v>-0.15887047206186106</v>
      </c>
      <c r="V296" s="22">
        <v>-7.9445562965388988E-2</v>
      </c>
      <c r="W296" s="22">
        <v>-0.14390046966384235</v>
      </c>
      <c r="X296" s="22">
        <v>-0.29489385317608502</v>
      </c>
      <c r="Y296" s="22">
        <v>-0.48077667904495303</v>
      </c>
      <c r="Z296" s="22">
        <v>-0.67872746856750277</v>
      </c>
      <c r="AA296" s="22">
        <v>-1.1153990875771667</v>
      </c>
      <c r="AB296" s="22">
        <v>-1.673693948650157</v>
      </c>
      <c r="AC296" s="22">
        <v>-2.8095544471536291</v>
      </c>
      <c r="AD296" s="22">
        <v>-4.3900485151470434</v>
      </c>
      <c r="AE296" s="22">
        <v>-8.4847780478327497</v>
      </c>
      <c r="AF296" s="22">
        <v>-17.649301970373081</v>
      </c>
      <c r="AG296" s="22">
        <v>-8.4982772070902026</v>
      </c>
      <c r="AH296" s="22">
        <v>-4.4186010264837279</v>
      </c>
      <c r="AI296" s="22">
        <v>-2.850848635413131</v>
      </c>
      <c r="AJ296" s="22">
        <v>-1.7284891747504547</v>
      </c>
      <c r="AK296" s="22">
        <v>-1.177783936888291</v>
      </c>
      <c r="AL296" s="22">
        <v>-0.74887975526516881</v>
      </c>
      <c r="AM296" s="22">
        <v>-0.54919804507544923</v>
      </c>
      <c r="AN296" s="22">
        <v>-0.36993137068301757</v>
      </c>
      <c r="AO296" s="22">
        <v>-0.30281683906716894</v>
      </c>
      <c r="AP296" s="22">
        <v>-0.21005623773720447</v>
      </c>
      <c r="AQ296" s="22">
        <v>-0.10870065011669444</v>
      </c>
      <c r="AR296" s="22">
        <v>-1.7737774336460593E-2</v>
      </c>
      <c r="AS296" s="22">
        <v>-3.7650423120270463E-2</v>
      </c>
      <c r="AT296" s="22">
        <v>-4.3649175223201331E-2</v>
      </c>
      <c r="AU296" s="22">
        <v>-5.2257806329483854E-2</v>
      </c>
      <c r="AV296" s="22">
        <v>-6.2160943063913954E-2</v>
      </c>
      <c r="AW296" s="22">
        <v>-7.2318527042507033E-2</v>
      </c>
      <c r="AX296" s="22">
        <v>-8.189217111059971E-2</v>
      </c>
      <c r="AY296" s="22">
        <v>-8.9972780083357531E-2</v>
      </c>
      <c r="AZ296" s="22">
        <v>-9.5417405874593034E-2</v>
      </c>
      <c r="BA296" s="22">
        <v>-9.7119013377476596E-2</v>
      </c>
      <c r="BB296" s="22">
        <v>-9.480440408911861E-2</v>
      </c>
      <c r="BC296" s="22">
        <v>-8.9364159661177639E-2</v>
      </c>
      <c r="BD296" s="22">
        <v>-8.2087401529165036E-2</v>
      </c>
      <c r="BE296" s="22">
        <v>-7.3915370815472198E-2</v>
      </c>
      <c r="BF296" s="22">
        <v>-6.5364007487126841E-2</v>
      </c>
      <c r="BG296" s="22">
        <v>-5.6720339384011269E-2</v>
      </c>
      <c r="BH296" s="22">
        <v>-4.8234185574274203E-2</v>
      </c>
      <c r="BI296" s="22">
        <v>-4.0279327440081489E-2</v>
      </c>
      <c r="BJ296" s="22">
        <v>-3.3500532278236829E-2</v>
      </c>
      <c r="BK296" s="22">
        <v>-2.8825099480379066E-2</v>
      </c>
      <c r="BL296" s="22">
        <v>-1.3572095909000621E-2</v>
      </c>
      <c r="BM296" s="22">
        <v>-4.2173049813069734E-2</v>
      </c>
      <c r="BN296" s="22">
        <v>-0.17217819928298073</v>
      </c>
      <c r="BO296" s="22">
        <v>-2.8270360831756453E-2</v>
      </c>
      <c r="BP296" s="22">
        <v>-4.5043908111752851E-2</v>
      </c>
      <c r="BQ296" s="22">
        <v>-5.6680999976685083E-2</v>
      </c>
      <c r="BR296" s="22">
        <v>-6.6781542442008249E-2</v>
      </c>
      <c r="BS296" s="22">
        <v>-7.4969696890960114E-2</v>
      </c>
      <c r="BT296" s="22">
        <v>-8.1150555484022738E-2</v>
      </c>
      <c r="BU296" s="22">
        <v>-8.4775723732112146E-2</v>
      </c>
      <c r="BV296" s="22">
        <v>-8.453085444249743E-2</v>
      </c>
      <c r="BW296" s="22">
        <v>-8.1930581509013375E-2</v>
      </c>
      <c r="BX296" s="22">
        <v>-7.9050186844236273E-2</v>
      </c>
      <c r="BY296" s="22">
        <v>-7.4277152916678052E-2</v>
      </c>
      <c r="BZ296" s="22">
        <v>-6.8425918381610676E-2</v>
      </c>
      <c r="CA296" s="22">
        <v>-6.1263619050026301E-2</v>
      </c>
      <c r="CB296" s="22">
        <v>-5.3527747304999221E-2</v>
      </c>
      <c r="CC296" s="22">
        <v>-4.4648617809247858E-2</v>
      </c>
      <c r="CD296" s="22">
        <v>-3.5154115971784909E-2</v>
      </c>
      <c r="CE296" s="22">
        <v>-2.1819798749931001E-2</v>
      </c>
      <c r="CF296" s="22">
        <v>-0.13327362690667383</v>
      </c>
      <c r="CG296" s="22">
        <v>-3.225023862949495E-2</v>
      </c>
      <c r="CI296" s="22">
        <v>-1.1394656977673486E-8</v>
      </c>
      <c r="CJ296" s="22"/>
      <c r="CK296" s="22">
        <v>-6.4447138357567809E-7</v>
      </c>
      <c r="CM296" s="5"/>
      <c r="CN296" s="5"/>
      <c r="CO296" s="5"/>
    </row>
    <row r="297" spans="1:93">
      <c r="A297" s="185">
        <v>10</v>
      </c>
      <c r="B297" s="22">
        <v>1.1143988611630375E-3</v>
      </c>
      <c r="C297" s="22">
        <v>0.55405443729746395</v>
      </c>
      <c r="D297" s="22">
        <v>-1.9294489101227542E-2</v>
      </c>
      <c r="E297" s="22">
        <v>-3.847309280705663E-2</v>
      </c>
      <c r="F297" s="22">
        <v>-5.7473567464342908E-2</v>
      </c>
      <c r="G297" s="22">
        <v>-7.6184699835460501E-2</v>
      </c>
      <c r="H297" s="22">
        <v>-9.4415111050119557E-2</v>
      </c>
      <c r="I297" s="22">
        <v>-0.11185353834113713</v>
      </c>
      <c r="J297" s="22">
        <v>-0.12802234435327287</v>
      </c>
      <c r="K297" s="22">
        <v>-0.14227528372126391</v>
      </c>
      <c r="L297" s="22">
        <v>-0.15394179039226541</v>
      </c>
      <c r="M297" s="22">
        <v>-0.16267212792458924</v>
      </c>
      <c r="N297" s="22">
        <v>-0.1686827964544993</v>
      </c>
      <c r="O297" s="22">
        <v>-0.17257664235331699</v>
      </c>
      <c r="P297" s="22">
        <v>-0.17499933512459795</v>
      </c>
      <c r="Q297" s="22">
        <v>-0.17646311031426715</v>
      </c>
      <c r="R297" s="22">
        <v>-0.1773237667358474</v>
      </c>
      <c r="S297" s="22">
        <v>-0.17781375735549657</v>
      </c>
      <c r="T297" s="22">
        <v>-0.17807901213246491</v>
      </c>
      <c r="U297" s="22">
        <v>-0.17820727078047052</v>
      </c>
      <c r="V297" s="22">
        <v>-8.912255715321088E-2</v>
      </c>
      <c r="W297" s="22">
        <v>-8.0853097406128061E-2</v>
      </c>
      <c r="X297" s="22">
        <v>-0.21360458124011272</v>
      </c>
      <c r="Y297" s="22">
        <v>-0.28120699648669562</v>
      </c>
      <c r="Z297" s="22">
        <v>-0.46559828785346757</v>
      </c>
      <c r="AA297" s="22">
        <v>-0.66891459839527223</v>
      </c>
      <c r="AB297" s="22">
        <v>-1.1037033216068599</v>
      </c>
      <c r="AC297" s="22">
        <v>-1.6580640354289595</v>
      </c>
      <c r="AD297" s="22">
        <v>-2.7777342733210926</v>
      </c>
      <c r="AE297" s="22">
        <v>-4.3351133848908132</v>
      </c>
      <c r="AF297" s="22">
        <v>-8.3650101795653615</v>
      </c>
      <c r="AG297" s="22">
        <v>-17.383502378875594</v>
      </c>
      <c r="AH297" s="22">
        <v>-8.3800477974477978</v>
      </c>
      <c r="AI297" s="22">
        <v>-4.366015301086656</v>
      </c>
      <c r="AJ297" s="22">
        <v>-2.8242247556502416</v>
      </c>
      <c r="AK297" s="22">
        <v>-1.7196116675746447</v>
      </c>
      <c r="AL297" s="22">
        <v>-1.1792337321244681</v>
      </c>
      <c r="AM297" s="22">
        <v>-0.75667932926101944</v>
      </c>
      <c r="AN297" s="22">
        <v>-0.56300319726474435</v>
      </c>
      <c r="AO297" s="22">
        <v>-0.38309943664645751</v>
      </c>
      <c r="AP297" s="22">
        <v>-0.31055284699479024</v>
      </c>
      <c r="AQ297" s="22">
        <v>-0.12970501810516274</v>
      </c>
      <c r="AR297" s="22">
        <v>-1.5919120778384348E-2</v>
      </c>
      <c r="AS297" s="22">
        <v>-3.3815341171282952E-2</v>
      </c>
      <c r="AT297" s="22">
        <v>-3.9283229787981058E-2</v>
      </c>
      <c r="AU297" s="22">
        <v>-4.7166445210216498E-2</v>
      </c>
      <c r="AV297" s="22">
        <v>-5.6320838250781213E-2</v>
      </c>
      <c r="AW297" s="22">
        <v>-6.5892216803428577E-2</v>
      </c>
      <c r="AX297" s="22">
        <v>-7.5279129369894088E-2</v>
      </c>
      <c r="AY297" s="22">
        <v>-8.3916300573941269E-2</v>
      </c>
      <c r="AZ297" s="22">
        <v>-9.1053896014944902E-2</v>
      </c>
      <c r="BA297" s="22">
        <v>-9.5643922575946366E-2</v>
      </c>
      <c r="BB297" s="22">
        <v>-9.6619807184862266E-2</v>
      </c>
      <c r="BC297" s="22">
        <v>-9.3675287405642765E-2</v>
      </c>
      <c r="BD297" s="22">
        <v>-8.7627624943025409E-2</v>
      </c>
      <c r="BE297" s="22">
        <v>-7.97167422578757E-2</v>
      </c>
      <c r="BF297" s="22">
        <v>-7.0887464961118987E-2</v>
      </c>
      <c r="BG297" s="22">
        <v>-6.1707354526646996E-2</v>
      </c>
      <c r="BH297" s="22">
        <v>-5.2577410121228303E-2</v>
      </c>
      <c r="BI297" s="22">
        <v>-4.3966014755705461E-2</v>
      </c>
      <c r="BJ297" s="22">
        <v>-3.6605016706229072E-2</v>
      </c>
      <c r="BK297" s="22">
        <v>-3.1520652806642416E-2</v>
      </c>
      <c r="BL297" s="22">
        <v>-1.4845804714086339E-2</v>
      </c>
      <c r="BM297" s="22">
        <v>-3.6956666046049441E-2</v>
      </c>
      <c r="BN297" s="22">
        <v>-0.15641517102056013</v>
      </c>
      <c r="BO297" s="22">
        <v>-2.5562959160886741E-2</v>
      </c>
      <c r="BP297" s="22">
        <v>-4.1200457219106167E-2</v>
      </c>
      <c r="BQ297" s="22">
        <v>-5.1983309482480554E-2</v>
      </c>
      <c r="BR297" s="22">
        <v>-6.1937589623654955E-2</v>
      </c>
      <c r="BS297" s="22">
        <v>-7.0136724917589516E-2</v>
      </c>
      <c r="BT297" s="22">
        <v>-7.7300712898276044E-2</v>
      </c>
      <c r="BU297" s="22">
        <v>-8.2244721873580062E-2</v>
      </c>
      <c r="BV297" s="22">
        <v>-8.5085275390058612E-2</v>
      </c>
      <c r="BW297" s="22">
        <v>-8.4258893789703901E-2</v>
      </c>
      <c r="BX297" s="22">
        <v>-8.1364413328469248E-2</v>
      </c>
      <c r="BY297" s="22">
        <v>-7.7615160755814469E-2</v>
      </c>
      <c r="BZ297" s="22">
        <v>-7.2201256033467456E-2</v>
      </c>
      <c r="CA297" s="22">
        <v>-6.5280703853249411E-2</v>
      </c>
      <c r="CB297" s="22">
        <v>-5.7383149017755618E-2</v>
      </c>
      <c r="CC297" s="22">
        <v>-4.8122349001311397E-2</v>
      </c>
      <c r="CD297" s="22">
        <v>-3.8022198190210646E-2</v>
      </c>
      <c r="CE297" s="22">
        <v>-2.3626383632369467E-2</v>
      </c>
      <c r="CF297" s="22">
        <v>-0.14625878535164646</v>
      </c>
      <c r="CG297" s="22">
        <v>-3.4958800945564771E-2</v>
      </c>
      <c r="CI297" s="22">
        <v>-1.1649843014482663E-8</v>
      </c>
      <c r="CJ297" s="22"/>
      <c r="CK297" s="22">
        <v>-6.5119979879700286E-7</v>
      </c>
      <c r="CM297" s="5"/>
      <c r="CN297" s="5"/>
      <c r="CO297" s="5"/>
    </row>
    <row r="298" spans="1:93">
      <c r="A298" s="185">
        <v>11</v>
      </c>
      <c r="B298" s="22">
        <v>7.5970034116381821E-4</v>
      </c>
      <c r="C298" s="22">
        <v>0.55827860747363078</v>
      </c>
      <c r="D298" s="22">
        <v>-1.9470516018085034E-2</v>
      </c>
      <c r="E298" s="22">
        <v>-3.8866382838865267E-2</v>
      </c>
      <c r="F298" s="22">
        <v>-5.8150500508072668E-2</v>
      </c>
      <c r="G298" s="22">
        <v>-7.7255284252698814E-2</v>
      </c>
      <c r="H298" s="22">
        <v>-9.6061679761296023E-2</v>
      </c>
      <c r="I298" s="22">
        <v>-0.11437118106633962</v>
      </c>
      <c r="J298" s="22">
        <v>-0.13186297702035041</v>
      </c>
      <c r="K298" s="22">
        <v>-0.14805028182255833</v>
      </c>
      <c r="L298" s="22">
        <v>-0.1622797702304524</v>
      </c>
      <c r="M298" s="22">
        <v>-0.17388279299425508</v>
      </c>
      <c r="N298" s="22">
        <v>-0.18252323581102181</v>
      </c>
      <c r="O298" s="22">
        <v>-0.18843792512573357</v>
      </c>
      <c r="P298" s="22">
        <v>-0.19224510343929294</v>
      </c>
      <c r="Q298" s="22">
        <v>-0.19459730518741006</v>
      </c>
      <c r="R298" s="22">
        <v>-0.19600649111990706</v>
      </c>
      <c r="S298" s="22">
        <v>-0.19682450090959272</v>
      </c>
      <c r="T298" s="22">
        <v>-0.19727701916058235</v>
      </c>
      <c r="U298" s="22">
        <v>-0.19750040374889657</v>
      </c>
      <c r="V298" s="22">
        <v>-9.8783633103454713E-2</v>
      </c>
      <c r="W298" s="22">
        <v>-6.4708903595005834E-2</v>
      </c>
      <c r="X298" s="22">
        <v>-0.12317322404874875</v>
      </c>
      <c r="Y298" s="22">
        <v>-0.21036587514875477</v>
      </c>
      <c r="Z298" s="22">
        <v>-0.28091958780584697</v>
      </c>
      <c r="AA298" s="22">
        <v>-0.46520615212267002</v>
      </c>
      <c r="AB298" s="22">
        <v>-0.67165362740991252</v>
      </c>
      <c r="AC298" s="22">
        <v>-1.1025626953124499</v>
      </c>
      <c r="AD298" s="22">
        <v>-1.6527098456125142</v>
      </c>
      <c r="AE298" s="22">
        <v>-2.7590194590891577</v>
      </c>
      <c r="AF298" s="22">
        <v>-4.2982638918513665</v>
      </c>
      <c r="AG298" s="22">
        <v>-8.2783880880502458</v>
      </c>
      <c r="AH298" s="22">
        <v>-17.185329246343219</v>
      </c>
      <c r="AI298" s="22">
        <v>-8.2947119000641827</v>
      </c>
      <c r="AJ298" s="22">
        <v>-4.3310223620881878</v>
      </c>
      <c r="AK298" s="22">
        <v>-2.8097345885540164</v>
      </c>
      <c r="AL298" s="22">
        <v>-1.7195953969727038</v>
      </c>
      <c r="AM298" s="22">
        <v>-1.1887008648228188</v>
      </c>
      <c r="AN298" s="22">
        <v>-0.77341672065771305</v>
      </c>
      <c r="AO298" s="22">
        <v>-0.58446921531750884</v>
      </c>
      <c r="AP298" s="22">
        <v>-0.39709029030997711</v>
      </c>
      <c r="AQ298" s="22">
        <v>-0.19529754780324537</v>
      </c>
      <c r="AR298" s="22">
        <v>-1.4272174787095762E-2</v>
      </c>
      <c r="AS298" s="22">
        <v>-3.0327668638097258E-2</v>
      </c>
      <c r="AT298" s="22">
        <v>-3.5266112108916267E-2</v>
      </c>
      <c r="AU298" s="22">
        <v>-4.2401380610605381E-2</v>
      </c>
      <c r="AV298" s="22">
        <v>-5.0728550010783302E-2</v>
      </c>
      <c r="AW298" s="22">
        <v>-5.9523148696202018E-2</v>
      </c>
      <c r="AX298" s="22">
        <v>-6.8325860885155618E-2</v>
      </c>
      <c r="AY298" s="22">
        <v>-7.6776145682688923E-2</v>
      </c>
      <c r="AZ298" s="22">
        <v>-8.4443749113198283E-2</v>
      </c>
      <c r="BA298" s="22">
        <v>-9.0661391188018234E-2</v>
      </c>
      <c r="BB298" s="22">
        <v>-9.4438499762421538E-2</v>
      </c>
      <c r="BC298" s="22">
        <v>-9.4724923820694043E-2</v>
      </c>
      <c r="BD298" s="22">
        <v>-9.1172016002723663E-2</v>
      </c>
      <c r="BE298" s="22">
        <v>-8.4527598665667503E-2</v>
      </c>
      <c r="BF298" s="22">
        <v>-7.6002577031462557E-2</v>
      </c>
      <c r="BG298" s="22">
        <v>-6.6580549299124409E-2</v>
      </c>
      <c r="BH298" s="22">
        <v>-5.6949138130335572E-2</v>
      </c>
      <c r="BI298" s="22">
        <v>-4.7747460768989398E-2</v>
      </c>
      <c r="BJ298" s="22">
        <v>-3.983277503306705E-2</v>
      </c>
      <c r="BK298" s="22">
        <v>-3.434890856494701E-2</v>
      </c>
      <c r="BL298" s="22">
        <v>-1.6186797862001959E-2</v>
      </c>
      <c r="BM298" s="22">
        <v>-3.3837025748010036E-2</v>
      </c>
      <c r="BN298" s="22">
        <v>-0.13947847188640533</v>
      </c>
      <c r="BO298" s="22">
        <v>-2.3222049345877713E-2</v>
      </c>
      <c r="BP298" s="22">
        <v>-3.72750211107633E-2</v>
      </c>
      <c r="BQ298" s="22">
        <v>-4.7352828806129107E-2</v>
      </c>
      <c r="BR298" s="22">
        <v>-5.6581506058118118E-2</v>
      </c>
      <c r="BS298" s="22">
        <v>-6.4694924809021073E-2</v>
      </c>
      <c r="BT298" s="22">
        <v>-7.1915304101131894E-2</v>
      </c>
      <c r="BU298" s="22">
        <v>-7.7789364067504863E-2</v>
      </c>
      <c r="BV298" s="22">
        <v>-8.1927819494185192E-2</v>
      </c>
      <c r="BW298" s="22">
        <v>-8.3792308271693206E-2</v>
      </c>
      <c r="BX298" s="22">
        <v>-8.2645509143332241E-2</v>
      </c>
      <c r="BY298" s="22">
        <v>-7.9258002008427961E-2</v>
      </c>
      <c r="BZ298" s="22">
        <v>-7.4872478211156487E-2</v>
      </c>
      <c r="CA298" s="22">
        <v>-6.8456330572392754E-2</v>
      </c>
      <c r="CB298" s="22">
        <v>-6.0765989142091074E-2</v>
      </c>
      <c r="CC298" s="22">
        <v>-5.1329576806404716E-2</v>
      </c>
      <c r="CD298" s="22">
        <v>-4.0763900102719644E-2</v>
      </c>
      <c r="CE298" s="22">
        <v>-2.5490377036391003E-2</v>
      </c>
      <c r="CF298" s="22">
        <v>-0.15839161236059363</v>
      </c>
      <c r="CG298" s="22">
        <v>-3.8774780384715879E-2</v>
      </c>
      <c r="CI298" s="22">
        <v>-1.1646092231571965E-8</v>
      </c>
      <c r="CJ298" s="22"/>
      <c r="CK298" s="22">
        <v>-6.4375647163834907E-7</v>
      </c>
      <c r="CM298" s="5"/>
      <c r="CN298" s="5"/>
      <c r="CO298" s="5"/>
    </row>
    <row r="299" spans="1:93">
      <c r="A299" s="185">
        <v>12</v>
      </c>
      <c r="B299" s="22">
        <v>5.3357184807653407E-4</v>
      </c>
      <c r="C299" s="22">
        <v>0.56126983778052086</v>
      </c>
      <c r="D299" s="22">
        <v>-1.9593006111919543E-2</v>
      </c>
      <c r="E299" s="22">
        <v>-3.9137207886856012E-2</v>
      </c>
      <c r="F299" s="22">
        <v>-5.8610889024534964E-2</v>
      </c>
      <c r="G299" s="22">
        <v>-7.797358363319648E-2</v>
      </c>
      <c r="H299" s="22">
        <v>-9.7151835280342477E-2</v>
      </c>
      <c r="I299" s="22">
        <v>-0.11602163769756255</v>
      </c>
      <c r="J299" s="22">
        <v>-0.13437711502653785</v>
      </c>
      <c r="K299" s="22">
        <v>-0.15188963285366372</v>
      </c>
      <c r="L299" s="22">
        <v>-0.16806374422230716</v>
      </c>
      <c r="M299" s="22">
        <v>-0.18224112763647085</v>
      </c>
      <c r="N299" s="22">
        <v>-0.19375620572100058</v>
      </c>
      <c r="O299" s="22">
        <v>-0.20228771574646184</v>
      </c>
      <c r="P299" s="22">
        <v>-0.20809167043305449</v>
      </c>
      <c r="Q299" s="22">
        <v>-0.21179992593567235</v>
      </c>
      <c r="R299" s="22">
        <v>-0.21406884704110535</v>
      </c>
      <c r="S299" s="22">
        <v>-0.21540717052205008</v>
      </c>
      <c r="T299" s="22">
        <v>-0.21615810186528567</v>
      </c>
      <c r="U299" s="22">
        <v>-0.21653343478589598</v>
      </c>
      <c r="V299" s="22">
        <v>-0.10832331271750906</v>
      </c>
      <c r="W299" s="22">
        <v>-3.5567803824049671E-2</v>
      </c>
      <c r="X299" s="22">
        <v>-0.10231812752285724</v>
      </c>
      <c r="Y299" s="22">
        <v>-0.1238548620714866</v>
      </c>
      <c r="Z299" s="22">
        <v>-0.21212433924529941</v>
      </c>
      <c r="AA299" s="22">
        <v>-0.28703627590033742</v>
      </c>
      <c r="AB299" s="22">
        <v>-0.47263301804696412</v>
      </c>
      <c r="AC299" s="22">
        <v>-0.68014209082642496</v>
      </c>
      <c r="AD299" s="22">
        <v>-1.1088840113369243</v>
      </c>
      <c r="AE299" s="22">
        <v>-1.6557926610084928</v>
      </c>
      <c r="AF299" s="22">
        <v>-2.7541787741641834</v>
      </c>
      <c r="AG299" s="22">
        <v>-4.2816353253148574</v>
      </c>
      <c r="AH299" s="22">
        <v>-8.2314541462120392</v>
      </c>
      <c r="AI299" s="22">
        <v>-17.068507406288667</v>
      </c>
      <c r="AJ299" s="22">
        <v>-8.2497733390895238</v>
      </c>
      <c r="AK299" s="22">
        <v>-4.3174158556736488</v>
      </c>
      <c r="AL299" s="22">
        <v>-2.8118626923130901</v>
      </c>
      <c r="AM299" s="22">
        <v>-1.7312342379491159</v>
      </c>
      <c r="AN299" s="22">
        <v>-1.2123178839151185</v>
      </c>
      <c r="AO299" s="22">
        <v>-0.79824454118855448</v>
      </c>
      <c r="AP299" s="22">
        <v>-0.60442428418590777</v>
      </c>
      <c r="AQ299" s="22">
        <v>-0.25371462200859091</v>
      </c>
      <c r="AR299" s="22">
        <v>-1.2648270947247943E-2</v>
      </c>
      <c r="AS299" s="22">
        <v>-2.6886284460037164E-2</v>
      </c>
      <c r="AT299" s="22">
        <v>-3.1293058138608734E-2</v>
      </c>
      <c r="AU299" s="22">
        <v>-3.7670613296141117E-2</v>
      </c>
      <c r="AV299" s="22">
        <v>-4.5136121586331672E-2</v>
      </c>
      <c r="AW299" s="22">
        <v>-5.3065902870083989E-2</v>
      </c>
      <c r="AX299" s="22">
        <v>-6.1089760447537042E-2</v>
      </c>
      <c r="AY299" s="22">
        <v>-6.8961037386163021E-2</v>
      </c>
      <c r="AZ299" s="22">
        <v>-7.6434131411516962E-2</v>
      </c>
      <c r="BA299" s="22">
        <v>-8.3145550085115469E-2</v>
      </c>
      <c r="BB299" s="22">
        <v>-8.8480142907460077E-2</v>
      </c>
      <c r="BC299" s="22">
        <v>-9.1486853346296915E-2</v>
      </c>
      <c r="BD299" s="22">
        <v>-9.112304949514459E-2</v>
      </c>
      <c r="BE299" s="22">
        <v>-8.6995462203101254E-2</v>
      </c>
      <c r="BF299" s="22">
        <v>-7.9797516191504936E-2</v>
      </c>
      <c r="BG299" s="22">
        <v>-7.0747093600573505E-2</v>
      </c>
      <c r="BH299" s="22">
        <v>-6.094038251835273E-2</v>
      </c>
      <c r="BI299" s="22">
        <v>-5.1318503634994524E-2</v>
      </c>
      <c r="BJ299" s="22">
        <v>-4.293959050816179E-2</v>
      </c>
      <c r="BK299" s="22">
        <v>-3.7101665809458166E-2</v>
      </c>
      <c r="BL299" s="22">
        <v>-1.7497102530696342E-2</v>
      </c>
      <c r="BM299" s="22">
        <v>-2.9312152189088184E-2</v>
      </c>
      <c r="BN299" s="22">
        <v>-0.12482717369922657</v>
      </c>
      <c r="BO299" s="22">
        <v>-2.0590793121537238E-2</v>
      </c>
      <c r="BP299" s="22">
        <v>-3.3345120339081977E-2</v>
      </c>
      <c r="BQ299" s="22">
        <v>-4.2351108244087853E-2</v>
      </c>
      <c r="BR299" s="22">
        <v>-5.0931698745341196E-2</v>
      </c>
      <c r="BS299" s="22">
        <v>-5.8434927089569551E-2</v>
      </c>
      <c r="BT299" s="22">
        <v>-6.5557574460850435E-2</v>
      </c>
      <c r="BU299" s="22">
        <v>-7.1520936761672468E-2</v>
      </c>
      <c r="BV299" s="22">
        <v>-7.6511157376366712E-2</v>
      </c>
      <c r="BW299" s="22">
        <v>-7.9601906365941832E-2</v>
      </c>
      <c r="BX299" s="22">
        <v>-8.0743647765386367E-2</v>
      </c>
      <c r="BY299" s="22">
        <v>-7.908656882666916E-2</v>
      </c>
      <c r="BZ299" s="22">
        <v>-7.5462301229139689E-2</v>
      </c>
      <c r="CA299" s="22">
        <v>-7.0146866359711638E-2</v>
      </c>
      <c r="CB299" s="22">
        <v>-6.3053473537297455E-2</v>
      </c>
      <c r="CC299" s="22">
        <v>-5.3785268805142741E-2</v>
      </c>
      <c r="CD299" s="22">
        <v>-4.3060259423001894E-2</v>
      </c>
      <c r="CE299" s="22">
        <v>-2.6997971084491767E-2</v>
      </c>
      <c r="CF299" s="22">
        <v>-0.17194454973733461</v>
      </c>
      <c r="CG299" s="22">
        <v>-4.1508738992361016E-2</v>
      </c>
      <c r="CI299" s="22">
        <v>-1.1227861636508995E-8</v>
      </c>
      <c r="CJ299" s="22"/>
      <c r="CK299" s="22">
        <v>-6.2232212119404619E-7</v>
      </c>
      <c r="CM299" s="5"/>
      <c r="CN299" s="5"/>
      <c r="CO299" s="5"/>
    </row>
    <row r="300" spans="1:93">
      <c r="A300" s="185">
        <v>13</v>
      </c>
      <c r="B300" s="22">
        <v>3.9946249117110027E-4</v>
      </c>
      <c r="C300" s="22">
        <v>0.56309928027209233</v>
      </c>
      <c r="D300" s="22">
        <v>-1.9667687674690664E-2</v>
      </c>
      <c r="E300" s="22">
        <v>-3.9302167485091168E-2</v>
      </c>
      <c r="F300" s="22">
        <v>-5.889137788229442E-2</v>
      </c>
      <c r="G300" s="22">
        <v>-7.8411706967061276E-2</v>
      </c>
      <c r="H300" s="22">
        <v>-9.7818358685988593E-2</v>
      </c>
      <c r="I300" s="22">
        <v>-0.11703469837971689</v>
      </c>
      <c r="J300" s="22">
        <v>-0.13593137599039651</v>
      </c>
      <c r="K300" s="22">
        <v>-0.15429670524580297</v>
      </c>
      <c r="L300" s="22">
        <v>-0.17179448955095178</v>
      </c>
      <c r="M300" s="22">
        <v>-0.18792251104832938</v>
      </c>
      <c r="N300" s="22">
        <v>-0.20201875848499593</v>
      </c>
      <c r="O300" s="22">
        <v>-0.21342283671683027</v>
      </c>
      <c r="P300" s="22">
        <v>-0.22182830419486946</v>
      </c>
      <c r="Q300" s="22">
        <v>-0.22750858950482886</v>
      </c>
      <c r="R300" s="22">
        <v>-0.23110460376475736</v>
      </c>
      <c r="S300" s="22">
        <v>-0.23327097517267006</v>
      </c>
      <c r="T300" s="22">
        <v>-0.23450489455228218</v>
      </c>
      <c r="U300" s="22">
        <v>-0.23512843239879866</v>
      </c>
      <c r="V300" s="22">
        <v>-0.11765885833978684</v>
      </c>
      <c r="W300" s="22">
        <v>-3.44638964206192E-2</v>
      </c>
      <c r="X300" s="22">
        <v>-5.9036047103694679E-2</v>
      </c>
      <c r="Y300" s="22">
        <v>-0.10771285770254872</v>
      </c>
      <c r="Z300" s="22">
        <v>-0.13191300398230371</v>
      </c>
      <c r="AA300" s="22">
        <v>-0.22120970644414065</v>
      </c>
      <c r="AB300" s="22">
        <v>-0.29910987806993611</v>
      </c>
      <c r="AC300" s="22">
        <v>-0.48486884247453732</v>
      </c>
      <c r="AD300" s="22">
        <v>-0.69308686945231968</v>
      </c>
      <c r="AE300" s="22">
        <v>-1.1205785575343774</v>
      </c>
      <c r="AF300" s="22">
        <v>-1.6660229814672225</v>
      </c>
      <c r="AG300" s="22">
        <v>-2.7606266157428569</v>
      </c>
      <c r="AH300" s="22">
        <v>-4.2824932264787936</v>
      </c>
      <c r="AI300" s="22">
        <v>-8.2178904396386923</v>
      </c>
      <c r="AJ300" s="22">
        <v>-17.02067141933377</v>
      </c>
      <c r="AK300" s="22">
        <v>-8.2408139140667096</v>
      </c>
      <c r="AL300" s="22">
        <v>-4.3272742780539399</v>
      </c>
      <c r="AM300" s="22">
        <v>-2.8351201870928153</v>
      </c>
      <c r="AN300" s="22">
        <v>-1.7667278702098985</v>
      </c>
      <c r="AO300" s="22">
        <v>-1.2590737658760081</v>
      </c>
      <c r="AP300" s="22">
        <v>-0.83464474287571155</v>
      </c>
      <c r="AQ300" s="22">
        <v>-0.39479862366781338</v>
      </c>
      <c r="AR300" s="22">
        <v>-1.1158351869890844E-2</v>
      </c>
      <c r="AS300" s="22">
        <v>-2.372147263514442E-2</v>
      </c>
      <c r="AT300" s="22">
        <v>-2.7616646250780388E-2</v>
      </c>
      <c r="AU300" s="22">
        <v>-3.3256510522035501E-2</v>
      </c>
      <c r="AV300" s="22">
        <v>-3.9868604557182774E-2</v>
      </c>
      <c r="AW300" s="22">
        <v>-4.6913620601005984E-2</v>
      </c>
      <c r="AX300" s="22">
        <v>-5.408503584090165E-2</v>
      </c>
      <c r="AY300" s="22">
        <v>-6.1201038991645501E-2</v>
      </c>
      <c r="AZ300" s="22">
        <v>-6.8113927798633539E-2</v>
      </c>
      <c r="BA300" s="22">
        <v>-7.4631641199572538E-2</v>
      </c>
      <c r="BB300" s="22">
        <v>-8.0430913261895137E-2</v>
      </c>
      <c r="BC300" s="22">
        <v>-8.4933716804813875E-2</v>
      </c>
      <c r="BD300" s="22">
        <v>-8.7220642165087861E-2</v>
      </c>
      <c r="BE300" s="22">
        <v>-8.6250734668341475E-2</v>
      </c>
      <c r="BF300" s="22">
        <v>-8.1594901146363266E-2</v>
      </c>
      <c r="BG300" s="22">
        <v>-7.3927473509594333E-2</v>
      </c>
      <c r="BH300" s="22">
        <v>-6.4554122807304146E-2</v>
      </c>
      <c r="BI300" s="22">
        <v>-5.4828453547358567E-2</v>
      </c>
      <c r="BJ300" s="22">
        <v>-4.6137613957677036E-2</v>
      </c>
      <c r="BK300" s="22">
        <v>-4.0010306860746553E-2</v>
      </c>
      <c r="BL300" s="22">
        <v>-1.8894061023325675E-2</v>
      </c>
      <c r="BM300" s="22">
        <v>-2.6423046767444423E-2</v>
      </c>
      <c r="BN300" s="22">
        <v>-0.10936349830878846</v>
      </c>
      <c r="BO300" s="22">
        <v>-1.8312509808857975E-2</v>
      </c>
      <c r="BP300" s="22">
        <v>-2.9492316282846091E-2</v>
      </c>
      <c r="BQ300" s="22">
        <v>-3.7622450555753105E-2</v>
      </c>
      <c r="BR300" s="22">
        <v>-4.5249678752088789E-2</v>
      </c>
      <c r="BS300" s="22">
        <v>-5.2184417420493116E-2</v>
      </c>
      <c r="BT300" s="22">
        <v>-5.87550226163185E-2</v>
      </c>
      <c r="BU300" s="22">
        <v>-6.4632848562136302E-2</v>
      </c>
      <c r="BV300" s="22">
        <v>-6.974568125921235E-2</v>
      </c>
      <c r="BW300" s="22">
        <v>-7.3624045457060236E-2</v>
      </c>
      <c r="BX300" s="22">
        <v>-7.5973802090628623E-2</v>
      </c>
      <c r="BY300" s="22">
        <v>-7.6195913967577911E-2</v>
      </c>
      <c r="BZ300" s="22">
        <v>-7.4288660094654513E-2</v>
      </c>
      <c r="CA300" s="22">
        <v>-7.0150955784573282E-2</v>
      </c>
      <c r="CB300" s="22">
        <v>-6.416033618667033E-2</v>
      </c>
      <c r="CC300" s="22">
        <v>-5.5550180970351415E-2</v>
      </c>
      <c r="CD300" s="22">
        <v>-4.4911906029653975E-2</v>
      </c>
      <c r="CE300" s="22">
        <v>-2.8502945733703502E-2</v>
      </c>
      <c r="CF300" s="22">
        <v>-0.18408600243375256</v>
      </c>
      <c r="CG300" s="22">
        <v>-4.6024691939440775E-2</v>
      </c>
      <c r="CI300" s="22">
        <v>-1.0600715998236906E-8</v>
      </c>
      <c r="CJ300" s="22"/>
      <c r="CK300" s="22">
        <v>-5.8916814763595867E-7</v>
      </c>
      <c r="CM300" s="5"/>
      <c r="CN300" s="5"/>
      <c r="CO300" s="5"/>
    </row>
    <row r="301" spans="1:93">
      <c r="A301" s="185">
        <v>14</v>
      </c>
      <c r="B301" s="22">
        <v>3.0963089936743673E-4</v>
      </c>
      <c r="C301" s="22">
        <v>0.56390948231821802</v>
      </c>
      <c r="D301" s="22">
        <v>-1.9703050086283661E-2</v>
      </c>
      <c r="E301" s="22">
        <v>-3.938294929665296E-2</v>
      </c>
      <c r="F301" s="22">
        <v>-5.903350145874043E-2</v>
      </c>
      <c r="G301" s="22">
        <v>-7.8641526631910097E-2</v>
      </c>
      <c r="H301" s="22">
        <v>-9.8179912846307643E-2</v>
      </c>
      <c r="I301" s="22">
        <v>-0.11760171452092529</v>
      </c>
      <c r="J301" s="22">
        <v>-0.136826216176614</v>
      </c>
      <c r="K301" s="22">
        <v>-0.15571968132588634</v>
      </c>
      <c r="L301" s="22">
        <v>-0.17406403930351388</v>
      </c>
      <c r="M301" s="22">
        <v>-0.1915162487321844</v>
      </c>
      <c r="N301" s="22">
        <v>-0.20756713717913164</v>
      </c>
      <c r="O301" s="22">
        <v>-0.22155176608177182</v>
      </c>
      <c r="P301" s="22">
        <v>-0.23281451795648822</v>
      </c>
      <c r="Q301" s="22">
        <v>-0.24106268627485877</v>
      </c>
      <c r="R301" s="22">
        <v>-0.24658301192106091</v>
      </c>
      <c r="S301" s="22">
        <v>-0.25001901443659957</v>
      </c>
      <c r="T301" s="22">
        <v>-0.25201245045148396</v>
      </c>
      <c r="U301" s="22">
        <v>-0.25303055438128919</v>
      </c>
      <c r="V301" s="22">
        <v>-0.12667058654469962</v>
      </c>
      <c r="W301" s="22">
        <v>-1.8558793669915384E-2</v>
      </c>
      <c r="X301" s="22">
        <v>-5.9474533773210408E-2</v>
      </c>
      <c r="Y301" s="22">
        <v>-6.4492685971591246E-2</v>
      </c>
      <c r="Z301" s="22">
        <v>-0.11528632098237399</v>
      </c>
      <c r="AA301" s="22">
        <v>-0.1426865984673116</v>
      </c>
      <c r="AB301" s="22">
        <v>-0.23415869172766543</v>
      </c>
      <c r="AC301" s="22">
        <v>-0.31363132677399014</v>
      </c>
      <c r="AD301" s="22">
        <v>-0.50080008300042533</v>
      </c>
      <c r="AE301" s="22">
        <v>-0.70968232089165051</v>
      </c>
      <c r="AF301" s="22">
        <v>-1.1389271643458954</v>
      </c>
      <c r="AG301" s="22">
        <v>-1.6850761869133521</v>
      </c>
      <c r="AH301" s="22">
        <v>-2.7831578251205955</v>
      </c>
      <c r="AI301" s="22">
        <v>-4.3072928853031485</v>
      </c>
      <c r="AJ301" s="22">
        <v>-8.2521673941352294</v>
      </c>
      <c r="AK301" s="22">
        <v>-17.068643454717144</v>
      </c>
      <c r="AL301" s="22">
        <v>-8.2864678599360513</v>
      </c>
      <c r="AM301" s="22">
        <v>-4.3732347337023274</v>
      </c>
      <c r="AN301" s="22">
        <v>-2.8995870630525751</v>
      </c>
      <c r="AO301" s="22">
        <v>-1.8331656850879139</v>
      </c>
      <c r="AP301" s="22">
        <v>-1.3208322322089163</v>
      </c>
      <c r="AQ301" s="22">
        <v>-0.55365148291127397</v>
      </c>
      <c r="AR301" s="22">
        <v>-9.6691640526749348E-3</v>
      </c>
      <c r="AS301" s="22">
        <v>-2.0559293671057417E-2</v>
      </c>
      <c r="AT301" s="22">
        <v>-2.3945950763811709E-2</v>
      </c>
      <c r="AU301" s="22">
        <v>-2.8852674889798799E-2</v>
      </c>
      <c r="AV301" s="22">
        <v>-3.4611368951352986E-2</v>
      </c>
      <c r="AW301" s="22">
        <v>-4.0758698079989386E-2</v>
      </c>
      <c r="AX301" s="22">
        <v>-4.7037389504971772E-2</v>
      </c>
      <c r="AY301" s="22">
        <v>-5.3306756723364747E-2</v>
      </c>
      <c r="AZ301" s="22">
        <v>-5.9470533578381925E-2</v>
      </c>
      <c r="BA301" s="22">
        <v>-6.5424655266642234E-2</v>
      </c>
      <c r="BB301" s="22">
        <v>-7.1007762345981926E-2</v>
      </c>
      <c r="BC301" s="22">
        <v>-7.5925635939916775E-2</v>
      </c>
      <c r="BD301" s="22">
        <v>-7.963489084013714E-2</v>
      </c>
      <c r="BE301" s="22">
        <v>-8.1247694412305518E-2</v>
      </c>
      <c r="BF301" s="22">
        <v>-7.9734670116521925E-2</v>
      </c>
      <c r="BG301" s="22">
        <v>-7.4661794514123137E-2</v>
      </c>
      <c r="BH301" s="22">
        <v>-6.6762902641461369E-2</v>
      </c>
      <c r="BI301" s="22">
        <v>-5.7581340264240791E-2</v>
      </c>
      <c r="BJ301" s="22">
        <v>-4.8928221837684818E-2</v>
      </c>
      <c r="BK301" s="22">
        <v>-4.2680997392352232E-2</v>
      </c>
      <c r="BL301" s="22">
        <v>-2.019734982996205E-2</v>
      </c>
      <c r="BM301" s="22">
        <v>-2.2350952134250097E-2</v>
      </c>
      <c r="BN301" s="22">
        <v>-9.5642567535066503E-2</v>
      </c>
      <c r="BO301" s="22">
        <v>-1.5816153180585872E-2</v>
      </c>
      <c r="BP301" s="22">
        <v>-2.5678783108093888E-2</v>
      </c>
      <c r="BQ301" s="22">
        <v>-3.269849671451612E-2</v>
      </c>
      <c r="BR301" s="22">
        <v>-3.9495059071650476E-2</v>
      </c>
      <c r="BS301" s="22">
        <v>-4.5579905611809739E-2</v>
      </c>
      <c r="BT301" s="22">
        <v>-5.1576683271095609E-2</v>
      </c>
      <c r="BU301" s="22">
        <v>-5.6948504821167541E-2</v>
      </c>
      <c r="BV301" s="22">
        <v>-6.194586529354227E-2</v>
      </c>
      <c r="BW301" s="22">
        <v>-6.5954455194055017E-2</v>
      </c>
      <c r="BX301" s="22">
        <v>-6.8999809626046654E-2</v>
      </c>
      <c r="BY301" s="22">
        <v>-7.0339870356703277E-2</v>
      </c>
      <c r="BZ301" s="22">
        <v>-6.9867440938105541E-2</v>
      </c>
      <c r="CA301" s="22">
        <v>-6.7431399388673041E-2</v>
      </c>
      <c r="CB301" s="22">
        <v>-6.3094464402859179E-2</v>
      </c>
      <c r="CC301" s="22">
        <v>-5.5666916391373174E-2</v>
      </c>
      <c r="CD301" s="22">
        <v>-4.5787149148291337E-2</v>
      </c>
      <c r="CE301" s="22">
        <v>-2.9243709313890309E-2</v>
      </c>
      <c r="CF301" s="22">
        <v>-0.1985349835409452</v>
      </c>
      <c r="CG301" s="22">
        <v>-4.8818121423566611E-2</v>
      </c>
      <c r="CI301" s="22">
        <v>-9.6236109752243648E-9</v>
      </c>
      <c r="CJ301" s="22"/>
      <c r="CK301" s="22">
        <v>-5.4521315368868262E-7</v>
      </c>
      <c r="CM301" s="5"/>
      <c r="CN301" s="5"/>
      <c r="CO301" s="5"/>
    </row>
    <row r="302" spans="1:93">
      <c r="A302" s="185">
        <v>15</v>
      </c>
      <c r="B302" s="22">
        <v>2.580502121927386E-4</v>
      </c>
      <c r="C302" s="22">
        <v>0.56385972884457303</v>
      </c>
      <c r="D302" s="22">
        <v>-1.970541417848453E-2</v>
      </c>
      <c r="E302" s="22">
        <v>-3.9393640269426031E-2</v>
      </c>
      <c r="F302" s="22">
        <v>-5.9062237859864995E-2</v>
      </c>
      <c r="G302" s="22">
        <v>-7.8704531901718375E-2</v>
      </c>
      <c r="H302" s="22">
        <v>-9.830453981926425E-2</v>
      </c>
      <c r="I302" s="22">
        <v>-0.11783382505118763</v>
      </c>
      <c r="J302" s="22">
        <v>-0.13724237863571459</v>
      </c>
      <c r="K302" s="22">
        <v>-0.15644630864190973</v>
      </c>
      <c r="L302" s="22">
        <v>-0.17530678646258269</v>
      </c>
      <c r="M302" s="22">
        <v>-0.19359982569520176</v>
      </c>
      <c r="N302" s="22">
        <v>-0.21097495580681042</v>
      </c>
      <c r="O302" s="22">
        <v>-0.22691628087932789</v>
      </c>
      <c r="P302" s="22">
        <v>-0.2407550153734406</v>
      </c>
      <c r="Q302" s="22">
        <v>-0.25183876008471556</v>
      </c>
      <c r="R302" s="22">
        <v>-0.25988311466835951</v>
      </c>
      <c r="S302" s="22">
        <v>-0.26517781455245559</v>
      </c>
      <c r="T302" s="22">
        <v>-0.26835020199589432</v>
      </c>
      <c r="U302" s="22">
        <v>-0.26999788586248269</v>
      </c>
      <c r="V302" s="22">
        <v>-0.13525217180313012</v>
      </c>
      <c r="W302" s="22">
        <v>-2.2618960098984394E-2</v>
      </c>
      <c r="X302" s="22">
        <v>-3.4683233423396215E-2</v>
      </c>
      <c r="Y302" s="22">
        <v>-6.7809608834877688E-2</v>
      </c>
      <c r="Z302" s="22">
        <v>-7.5107957761286925E-2</v>
      </c>
      <c r="AA302" s="22">
        <v>-0.12729712926594081</v>
      </c>
      <c r="AB302" s="22">
        <v>-0.15715178561342102</v>
      </c>
      <c r="AC302" s="22">
        <v>-0.24986548277930995</v>
      </c>
      <c r="AD302" s="22">
        <v>-0.33091435454111712</v>
      </c>
      <c r="AE302" s="22">
        <v>-0.51980206828097575</v>
      </c>
      <c r="AF302" s="22">
        <v>-0.73069608982416501</v>
      </c>
      <c r="AG302" s="22">
        <v>-1.1638114475979009</v>
      </c>
      <c r="AH302" s="22">
        <v>-1.7145499984997914</v>
      </c>
      <c r="AI302" s="22">
        <v>-2.8225182413809531</v>
      </c>
      <c r="AJ302" s="22">
        <v>-4.3593914610727706</v>
      </c>
      <c r="AK302" s="22">
        <v>-8.3362762990452843</v>
      </c>
      <c r="AL302" s="22">
        <v>-17.216220904275946</v>
      </c>
      <c r="AM302" s="22">
        <v>-8.3996291983609446</v>
      </c>
      <c r="AN302" s="22">
        <v>-4.4867106892048216</v>
      </c>
      <c r="AO302" s="22">
        <v>-3.0313956102149904</v>
      </c>
      <c r="AP302" s="22">
        <v>-1.9430100748303554</v>
      </c>
      <c r="AQ302" s="22">
        <v>-0.89532448207943771</v>
      </c>
      <c r="AR302" s="22">
        <v>-8.2896451511254958E-3</v>
      </c>
      <c r="AS302" s="22">
        <v>-1.762546396302252E-2</v>
      </c>
      <c r="AT302" s="22">
        <v>-2.0526684417399705E-2</v>
      </c>
      <c r="AU302" s="22">
        <v>-2.4729111411113308E-2</v>
      </c>
      <c r="AV302" s="22">
        <v>-2.9662625316753084E-2</v>
      </c>
      <c r="AW302" s="22">
        <v>-3.4933372351964614E-2</v>
      </c>
      <c r="AX302" s="22">
        <v>-4.0326510615364256E-2</v>
      </c>
      <c r="AY302" s="22">
        <v>-4.5729868213983553E-2</v>
      </c>
      <c r="AZ302" s="22">
        <v>-5.1076704443871843E-2</v>
      </c>
      <c r="BA302" s="22">
        <v>-5.630675228386809E-2</v>
      </c>
      <c r="BB302" s="22">
        <v>-6.1339444327714883E-2</v>
      </c>
      <c r="BC302" s="22">
        <v>-6.6034362398167346E-2</v>
      </c>
      <c r="BD302" s="22">
        <v>-7.012503001990078E-2</v>
      </c>
      <c r="BE302" s="22">
        <v>-7.3103869774047578E-2</v>
      </c>
      <c r="BF302" s="22">
        <v>-7.4124503443582401E-2</v>
      </c>
      <c r="BG302" s="22">
        <v>-7.219668552108198E-2</v>
      </c>
      <c r="BH302" s="22">
        <v>-6.6956281511184018E-2</v>
      </c>
      <c r="BI302" s="22">
        <v>-5.9349005600500701E-2</v>
      </c>
      <c r="BJ302" s="22">
        <v>-5.1361565245670704E-2</v>
      </c>
      <c r="BK302" s="22">
        <v>-4.5297845656737994E-2</v>
      </c>
      <c r="BL302" s="22">
        <v>-2.1517546823483589E-2</v>
      </c>
      <c r="BM302" s="22">
        <v>-1.9625471821415757E-2</v>
      </c>
      <c r="BN302" s="22">
        <v>-8.1297088417798355E-2</v>
      </c>
      <c r="BO302" s="22">
        <v>-1.3637710187221128E-2</v>
      </c>
      <c r="BP302" s="22">
        <v>-2.1992419910611009E-2</v>
      </c>
      <c r="BQ302" s="22">
        <v>-2.8096564665019419E-2</v>
      </c>
      <c r="BR302" s="22">
        <v>-3.3889715423482701E-2</v>
      </c>
      <c r="BS302" s="22">
        <v>-3.9223895544002664E-2</v>
      </c>
      <c r="BT302" s="22">
        <v>-4.4428120938263926E-2</v>
      </c>
      <c r="BU302" s="22">
        <v>-4.9255637369368742E-2</v>
      </c>
      <c r="BV302" s="22">
        <v>-5.3794531979904851E-2</v>
      </c>
      <c r="BW302" s="22">
        <v>-5.7682766275963415E-2</v>
      </c>
      <c r="BX302" s="22">
        <v>-6.0891464707024334E-2</v>
      </c>
      <c r="BY302" s="22">
        <v>-6.2848407812332724E-2</v>
      </c>
      <c r="BZ302" s="22">
        <v>-6.3479744856216283E-2</v>
      </c>
      <c r="CA302" s="22">
        <v>-6.199433190674819E-2</v>
      </c>
      <c r="CB302" s="22">
        <v>-5.9354325195222483E-2</v>
      </c>
      <c r="CC302" s="22">
        <v>-5.4148293465969791E-2</v>
      </c>
      <c r="CD302" s="22">
        <v>-4.542781085626401E-2</v>
      </c>
      <c r="CE302" s="22">
        <v>-2.9756018979900885E-2</v>
      </c>
      <c r="CF302" s="22">
        <v>-0.21024793461197239</v>
      </c>
      <c r="CG302" s="22">
        <v>-5.4651643647508442E-2</v>
      </c>
      <c r="CI302" s="22">
        <v>-8.5403090106099396E-9</v>
      </c>
      <c r="CJ302" s="22"/>
      <c r="CK302" s="22">
        <v>-4.9342195391106602E-7</v>
      </c>
      <c r="CM302" s="5"/>
      <c r="CN302" s="5"/>
      <c r="CO302" s="5"/>
    </row>
    <row r="303" spans="1:93">
      <c r="A303" s="185">
        <v>16</v>
      </c>
      <c r="B303" s="22">
        <v>2.1988046653494595E-4</v>
      </c>
      <c r="C303" s="22">
        <v>0.56319000003742625</v>
      </c>
      <c r="D303" s="22">
        <v>-1.9684901991472891E-2</v>
      </c>
      <c r="E303" s="22">
        <v>-3.9356679366914928E-2</v>
      </c>
      <c r="F303" s="22">
        <v>-5.9015126383245339E-2</v>
      </c>
      <c r="G303" s="22">
        <v>-7.8657591403269209E-2</v>
      </c>
      <c r="H303" s="22">
        <v>-9.8274888526393572E-2</v>
      </c>
      <c r="I303" s="22">
        <v>-0.11785009392684093</v>
      </c>
      <c r="J303" s="22">
        <v>-0.13735220387999655</v>
      </c>
      <c r="K303" s="22">
        <v>-0.15672864403684644</v>
      </c>
      <c r="L303" s="22">
        <v>-0.17589105453050566</v>
      </c>
      <c r="M303" s="22">
        <v>-0.19469508434219385</v>
      </c>
      <c r="N303" s="22">
        <v>-0.21290883927853099</v>
      </c>
      <c r="O303" s="22">
        <v>-0.23017251955483173</v>
      </c>
      <c r="P303" s="22">
        <v>-0.24595959467494702</v>
      </c>
      <c r="Q303" s="22">
        <v>-0.25959225589790158</v>
      </c>
      <c r="R303" s="22">
        <v>-0.27041219497144947</v>
      </c>
      <c r="S303" s="22">
        <v>-0.2781289086028102</v>
      </c>
      <c r="T303" s="22">
        <v>-0.28300932043323218</v>
      </c>
      <c r="U303" s="22">
        <v>-0.28561897963480382</v>
      </c>
      <c r="V303" s="22">
        <v>-0.1432153874649193</v>
      </c>
      <c r="W303" s="22">
        <v>-1.1984298554487191E-2</v>
      </c>
      <c r="X303" s="22">
        <v>-4.2689934078475274E-2</v>
      </c>
      <c r="Y303" s="22">
        <v>-4.1546145222810311E-2</v>
      </c>
      <c r="Z303" s="22">
        <v>-7.7608770424729356E-2</v>
      </c>
      <c r="AA303" s="22">
        <v>-8.703900537018773E-2</v>
      </c>
      <c r="AB303" s="22">
        <v>-0.14210713124652505</v>
      </c>
      <c r="AC303" s="22">
        <v>-0.17294511730181256</v>
      </c>
      <c r="AD303" s="22">
        <v>-0.26864846366428019</v>
      </c>
      <c r="AE303" s="22">
        <v>-0.35064305436440607</v>
      </c>
      <c r="AF303" s="22">
        <v>-0.54456191000772314</v>
      </c>
      <c r="AG303" s="22">
        <v>-0.7583563114893308</v>
      </c>
      <c r="AH303" s="22">
        <v>-1.2021921226087084</v>
      </c>
      <c r="AI303" s="22">
        <v>-1.7621835090960982</v>
      </c>
      <c r="AJ303" s="22">
        <v>-2.8959159799714844</v>
      </c>
      <c r="AK303" s="22">
        <v>-4.46087407818783</v>
      </c>
      <c r="AL303" s="22">
        <v>-8.5175608965143468</v>
      </c>
      <c r="AM303" s="22">
        <v>-17.542215793626667</v>
      </c>
      <c r="AN303" s="22">
        <v>-8.6532568464705619</v>
      </c>
      <c r="AO303" s="22">
        <v>-4.7023565110503336</v>
      </c>
      <c r="AP303" s="22">
        <v>-3.2294136324549561</v>
      </c>
      <c r="AQ303" s="22">
        <v>-1.3328814761167234</v>
      </c>
      <c r="AR303" s="22">
        <v>-6.8786014357637721E-3</v>
      </c>
      <c r="AS303" s="22">
        <v>-1.4626684695329613E-2</v>
      </c>
      <c r="AT303" s="22">
        <v>-1.7037718026321511E-2</v>
      </c>
      <c r="AU303" s="22">
        <v>-2.053057773646309E-2</v>
      </c>
      <c r="AV303" s="22">
        <v>-2.4631919698748152E-2</v>
      </c>
      <c r="AW303" s="22">
        <v>-2.9015318425597836E-2</v>
      </c>
      <c r="AX303" s="22">
        <v>-3.3504053725789656E-2</v>
      </c>
      <c r="AY303" s="22">
        <v>-3.8008809601245634E-2</v>
      </c>
      <c r="AZ303" s="22">
        <v>-4.2480902208717392E-2</v>
      </c>
      <c r="BA303" s="22">
        <v>-4.6883377226870582E-2</v>
      </c>
      <c r="BB303" s="22">
        <v>-5.1174413861744934E-2</v>
      </c>
      <c r="BC303" s="22">
        <v>-5.5288751115303986E-2</v>
      </c>
      <c r="BD303" s="22">
        <v>-5.9107482940501492E-2</v>
      </c>
      <c r="BE303" s="22">
        <v>-6.2396588987927604E-2</v>
      </c>
      <c r="BF303" s="22">
        <v>-6.4700476584332964E-2</v>
      </c>
      <c r="BG303" s="22">
        <v>-6.524969345441517E-2</v>
      </c>
      <c r="BH303" s="22">
        <v>-6.3172150508632285E-2</v>
      </c>
      <c r="BI303" s="22">
        <v>-5.8322395969035185E-2</v>
      </c>
      <c r="BJ303" s="22">
        <v>-5.2050817517838938E-2</v>
      </c>
      <c r="BK303" s="22">
        <v>-4.6785505207344549E-2</v>
      </c>
      <c r="BL303" s="22">
        <v>-2.2370121509926736E-2</v>
      </c>
      <c r="BM303" s="22">
        <v>-1.5828655990705171E-2</v>
      </c>
      <c r="BN303" s="22">
        <v>-6.8132629437206035E-2</v>
      </c>
      <c r="BO303" s="22">
        <v>-1.124406561983409E-2</v>
      </c>
      <c r="BP303" s="22">
        <v>-1.8288050765568525E-2</v>
      </c>
      <c r="BQ303" s="22">
        <v>-2.3294776002012806E-2</v>
      </c>
      <c r="BR303" s="22">
        <v>-2.8189905427215337E-2</v>
      </c>
      <c r="BS303" s="22">
        <v>-3.2599308062498049E-2</v>
      </c>
      <c r="BT303" s="22">
        <v>-3.702762531027276E-2</v>
      </c>
      <c r="BU303" s="22">
        <v>-4.1094815399891176E-2</v>
      </c>
      <c r="BV303" s="22">
        <v>-4.50519014894427E-2</v>
      </c>
      <c r="BW303" s="22">
        <v>-4.8494734348699019E-2</v>
      </c>
      <c r="BX303" s="22">
        <v>-5.1520434155588289E-2</v>
      </c>
      <c r="BY303" s="22">
        <v>-5.3622119098639738E-2</v>
      </c>
      <c r="BZ303" s="22">
        <v>-5.473060171756465E-2</v>
      </c>
      <c r="CA303" s="22">
        <v>-5.4211303393461564E-2</v>
      </c>
      <c r="CB303" s="22">
        <v>-5.1906296276644968E-2</v>
      </c>
      <c r="CC303" s="22">
        <v>-4.8393130354118546E-2</v>
      </c>
      <c r="CD303" s="22">
        <v>-4.2675346399147523E-2</v>
      </c>
      <c r="CE303" s="22">
        <v>-2.841286515216657E-2</v>
      </c>
      <c r="CF303" s="22">
        <v>-0.22615578388417881</v>
      </c>
      <c r="CG303" s="22">
        <v>-5.7083745948149446E-2</v>
      </c>
      <c r="CI303" s="22">
        <v>-7.1706321391699421E-9</v>
      </c>
      <c r="CJ303" s="22"/>
      <c r="CK303" s="22">
        <v>-4.3485821140951628E-7</v>
      </c>
      <c r="CM303" s="5"/>
      <c r="CN303" s="5"/>
      <c r="CO303" s="5"/>
    </row>
    <row r="304" spans="1:93">
      <c r="A304" s="185">
        <v>17</v>
      </c>
      <c r="B304" s="22">
        <v>1.9995567260552789E-4</v>
      </c>
      <c r="C304" s="22">
        <v>0.56218353626949402</v>
      </c>
      <c r="D304" s="22">
        <v>-1.9651274725077297E-2</v>
      </c>
      <c r="E304" s="22">
        <v>-3.9291687693020008E-2</v>
      </c>
      <c r="F304" s="22">
        <v>-5.892251447732258E-2</v>
      </c>
      <c r="G304" s="22">
        <v>-7.8543609413416926E-2</v>
      </c>
      <c r="H304" s="22">
        <v>-9.8150096500132192E-2</v>
      </c>
      <c r="I304" s="22">
        <v>-0.11773215020962037</v>
      </c>
      <c r="J304" s="22">
        <v>-0.13727062365933185</v>
      </c>
      <c r="K304" s="22">
        <v>-0.15673231125696488</v>
      </c>
      <c r="L304" s="22">
        <v>-0.17606051498168601</v>
      </c>
      <c r="M304" s="22">
        <v>-0.19516149669747651</v>
      </c>
      <c r="N304" s="22">
        <v>-0.21388258466691709</v>
      </c>
      <c r="O304" s="22">
        <v>-0.23198074854276851</v>
      </c>
      <c r="P304" s="22">
        <v>-0.24908080216014408</v>
      </c>
      <c r="Q304" s="22">
        <v>-0.26463693186250525</v>
      </c>
      <c r="R304" s="22">
        <v>-0.27794748682116927</v>
      </c>
      <c r="S304" s="22">
        <v>-0.28832410014869081</v>
      </c>
      <c r="T304" s="22">
        <v>-0.29542712091294837</v>
      </c>
      <c r="U304" s="22">
        <v>-0.29942551223149705</v>
      </c>
      <c r="V304" s="22">
        <v>-0.15034932141982474</v>
      </c>
      <c r="W304" s="22">
        <v>-1.7913324502181593E-2</v>
      </c>
      <c r="X304" s="22">
        <v>-2.5196411080738501E-2</v>
      </c>
      <c r="Y304" s="22">
        <v>-5.2069513402080284E-2</v>
      </c>
      <c r="Z304" s="22">
        <v>-5.3056138377235565E-2</v>
      </c>
      <c r="AA304" s="22">
        <v>-9.0680257757386071E-2</v>
      </c>
      <c r="AB304" s="22">
        <v>-0.10237933680604251</v>
      </c>
      <c r="AC304" s="22">
        <v>-0.15916199440074091</v>
      </c>
      <c r="AD304" s="22">
        <v>-0.1919795118265491</v>
      </c>
      <c r="AE304" s="22">
        <v>-0.29069297117895326</v>
      </c>
      <c r="AF304" s="22">
        <v>-0.37621723193134216</v>
      </c>
      <c r="AG304" s="22">
        <v>-0.57720413289937134</v>
      </c>
      <c r="AH304" s="22">
        <v>-0.79976944497439828</v>
      </c>
      <c r="AI304" s="22">
        <v>-1.261174596396329</v>
      </c>
      <c r="AJ304" s="22">
        <v>-1.8442940419519431</v>
      </c>
      <c r="AK304" s="22">
        <v>-3.0232642178325539</v>
      </c>
      <c r="AL304" s="22">
        <v>-4.6511855440368777</v>
      </c>
      <c r="AM304" s="22">
        <v>-8.8478736647179481</v>
      </c>
      <c r="AN304" s="22">
        <v>-18.145250597621249</v>
      </c>
      <c r="AO304" s="22">
        <v>-9.1275686036983235</v>
      </c>
      <c r="AP304" s="22">
        <v>-5.0566881108893469</v>
      </c>
      <c r="AQ304" s="22">
        <v>-2.2745404024910618</v>
      </c>
      <c r="AR304" s="22">
        <v>-5.5687367598863165E-3</v>
      </c>
      <c r="AS304" s="22">
        <v>-1.1839683906461005E-2</v>
      </c>
      <c r="AT304" s="22">
        <v>-1.3785466142964994E-2</v>
      </c>
      <c r="AU304" s="22">
        <v>-1.660188736640961E-2</v>
      </c>
      <c r="AV304" s="22">
        <v>-1.9907253502206481E-2</v>
      </c>
      <c r="AW304" s="22">
        <v>-2.3438453132535821E-2</v>
      </c>
      <c r="AX304" s="22">
        <v>-2.7054348711484984E-2</v>
      </c>
      <c r="AY304" s="22">
        <v>-3.0684471722558698E-2</v>
      </c>
      <c r="AZ304" s="22">
        <v>-3.4293009213058057E-2</v>
      </c>
      <c r="BA304" s="22">
        <v>-3.7855634717004275E-2</v>
      </c>
      <c r="BB304" s="22">
        <v>-4.1349857518811553E-2</v>
      </c>
      <c r="BC304" s="22">
        <v>-4.4744909955854582E-2</v>
      </c>
      <c r="BD304" s="22">
        <v>-4.7991477186119215E-2</v>
      </c>
      <c r="BE304" s="22">
        <v>-5.099636317832236E-2</v>
      </c>
      <c r="BF304" s="22">
        <v>-5.3572776162891959E-2</v>
      </c>
      <c r="BG304" s="22">
        <v>-5.5349207158091121E-2</v>
      </c>
      <c r="BH304" s="22">
        <v>-5.5704452959728035E-2</v>
      </c>
      <c r="BI304" s="22">
        <v>-5.4017785895645744E-2</v>
      </c>
      <c r="BJ304" s="22">
        <v>-5.0526760881233222E-2</v>
      </c>
      <c r="BK304" s="22">
        <v>-4.6929725235900298E-2</v>
      </c>
      <c r="BL304" s="22">
        <v>-2.270433736227594E-2</v>
      </c>
      <c r="BM304" s="22">
        <v>-1.3195272652234887E-2</v>
      </c>
      <c r="BN304" s="22">
        <v>-5.4536112258628991E-2</v>
      </c>
      <c r="BO304" s="22">
        <v>-9.1423565206932029E-3</v>
      </c>
      <c r="BP304" s="22">
        <v>-1.4743728386133441E-2</v>
      </c>
      <c r="BQ304" s="22">
        <v>-1.883008645907645E-2</v>
      </c>
      <c r="BR304" s="22">
        <v>-2.2731769290992514E-2</v>
      </c>
      <c r="BS304" s="22">
        <v>-2.6323518164453431E-2</v>
      </c>
      <c r="BT304" s="22">
        <v>-2.9885475466012192E-2</v>
      </c>
      <c r="BU304" s="22">
        <v>-3.3211812231407074E-2</v>
      </c>
      <c r="BV304" s="22">
        <v>-3.6461570168179781E-2</v>
      </c>
      <c r="BW304" s="22">
        <v>-3.9334838005666714E-2</v>
      </c>
      <c r="BX304" s="22">
        <v>-4.1963640518879332E-2</v>
      </c>
      <c r="BY304" s="22">
        <v>-4.3857715695561711E-2</v>
      </c>
      <c r="BZ304" s="22">
        <v>-4.5142856831819213E-2</v>
      </c>
      <c r="CA304" s="22">
        <v>-4.4977062638752854E-2</v>
      </c>
      <c r="CB304" s="22">
        <v>-4.3614696822574302E-2</v>
      </c>
      <c r="CC304" s="22">
        <v>-3.9674597103616045E-2</v>
      </c>
      <c r="CD304" s="22">
        <v>-3.5691341531257817E-2</v>
      </c>
      <c r="CE304" s="22">
        <v>-2.618159951855821E-2</v>
      </c>
      <c r="CF304" s="22">
        <v>-0.23603230801566161</v>
      </c>
      <c r="CG304" s="22">
        <v>-6.5501466829413074E-2</v>
      </c>
      <c r="CI304" s="22">
        <v>-5.817770910706418E-9</v>
      </c>
      <c r="CJ304" s="22"/>
      <c r="CK304" s="22">
        <v>-3.73345808531514E-7</v>
      </c>
      <c r="CM304" s="5"/>
      <c r="CN304" s="5"/>
      <c r="CO304" s="5"/>
    </row>
    <row r="305" spans="1:93">
      <c r="A305" s="185">
        <v>18</v>
      </c>
      <c r="B305" s="22">
        <v>1.8190990961152771E-4</v>
      </c>
      <c r="C305" s="22">
        <v>0.561149997371025</v>
      </c>
      <c r="D305" s="22">
        <v>-1.9616432312354711E-2</v>
      </c>
      <c r="E305" s="22">
        <v>-3.9223720804386186E-2</v>
      </c>
      <c r="F305" s="22">
        <v>-5.8823948910672927E-2</v>
      </c>
      <c r="G305" s="22">
        <v>-7.8418473415158757E-2</v>
      </c>
      <c r="H305" s="22">
        <v>-9.8004914635794915E-2</v>
      </c>
      <c r="I305" s="22">
        <v>-0.11757773013286722</v>
      </c>
      <c r="J305" s="22">
        <v>-0.13712478784845469</v>
      </c>
      <c r="K305" s="22">
        <v>-0.15662454731655423</v>
      </c>
      <c r="L305" s="22">
        <v>-0.17603922413606321</v>
      </c>
      <c r="M305" s="22">
        <v>-0.19530579850449542</v>
      </c>
      <c r="N305" s="22">
        <v>-0.2143202891442435</v>
      </c>
      <c r="O305" s="22">
        <v>-0.23291519027002858</v>
      </c>
      <c r="P305" s="22">
        <v>-0.25082507939920251</v>
      </c>
      <c r="Q305" s="22">
        <v>-0.26764269261972179</v>
      </c>
      <c r="R305" s="22">
        <v>-0.28277598487201749</v>
      </c>
      <c r="S305" s="22">
        <v>-0.29545783992123431</v>
      </c>
      <c r="T305" s="22">
        <v>-0.30490250686850123</v>
      </c>
      <c r="U305" s="22">
        <v>-0.31061340995049136</v>
      </c>
      <c r="V305" s="22">
        <v>-0.15625147226337266</v>
      </c>
      <c r="W305" s="22">
        <v>-9.1143318715308768E-3</v>
      </c>
      <c r="X305" s="22">
        <v>-3.6599404160700351E-2</v>
      </c>
      <c r="Y305" s="22">
        <v>-3.198236090950022E-2</v>
      </c>
      <c r="Z305" s="22">
        <v>-6.3536922799323658E-2</v>
      </c>
      <c r="AA305" s="22">
        <v>-6.4979501451489965E-2</v>
      </c>
      <c r="AB305" s="22">
        <v>-0.10744766572402677</v>
      </c>
      <c r="AC305" s="22">
        <v>-0.1186691905128522</v>
      </c>
      <c r="AD305" s="22">
        <v>-0.18135025671287755</v>
      </c>
      <c r="AE305" s="22">
        <v>-0.21418991810976173</v>
      </c>
      <c r="AF305" s="22">
        <v>-0.32283923133809073</v>
      </c>
      <c r="AG305" s="22">
        <v>-0.4118483384049304</v>
      </c>
      <c r="AH305" s="22">
        <v>-0.63303579847639124</v>
      </c>
      <c r="AI305" s="22">
        <v>-0.86960529485771265</v>
      </c>
      <c r="AJ305" s="22">
        <v>-1.3767238338179166</v>
      </c>
      <c r="AK305" s="22">
        <v>-2.0023869368884557</v>
      </c>
      <c r="AL305" s="22">
        <v>-3.2934822816180791</v>
      </c>
      <c r="AM305" s="22">
        <v>-5.0400896726690503</v>
      </c>
      <c r="AN305" s="22">
        <v>-9.5700866792941142</v>
      </c>
      <c r="AO305" s="22">
        <v>-19.338640731208915</v>
      </c>
      <c r="AP305" s="22">
        <v>-9.8545822627970416</v>
      </c>
      <c r="AQ305" s="22">
        <v>-3.6121754315798742</v>
      </c>
      <c r="AR305" s="22">
        <v>-4.1140298387248361E-3</v>
      </c>
      <c r="AS305" s="22">
        <v>-8.7467696498469173E-3</v>
      </c>
      <c r="AT305" s="22">
        <v>-1.0182809158487972E-2</v>
      </c>
      <c r="AU305" s="22">
        <v>-1.2259982041107219E-2</v>
      </c>
      <c r="AV305" s="22">
        <v>-1.469575801988521E-2</v>
      </c>
      <c r="AW305" s="22">
        <v>-1.729504636711969E-2</v>
      </c>
      <c r="AX305" s="22">
        <v>-1.9953288792370464E-2</v>
      </c>
      <c r="AY305" s="22">
        <v>-2.2618660746513617E-2</v>
      </c>
      <c r="AZ305" s="22">
        <v>-2.5265444612320893E-2</v>
      </c>
      <c r="BA305" s="22">
        <v>-2.7877533850075357E-2</v>
      </c>
      <c r="BB305" s="22">
        <v>-3.0442006775505813E-2</v>
      </c>
      <c r="BC305" s="22">
        <v>-3.2944396533168052E-2</v>
      </c>
      <c r="BD305" s="22">
        <v>-3.5366129228861613E-2</v>
      </c>
      <c r="BE305" s="22">
        <v>-3.7678626843985256E-2</v>
      </c>
      <c r="BF305" s="22">
        <v>-3.983047078155226E-2</v>
      </c>
      <c r="BG305" s="22">
        <v>-4.1716613361641577E-2</v>
      </c>
      <c r="BH305" s="22">
        <v>-4.3123385078355184E-2</v>
      </c>
      <c r="BI305" s="22">
        <v>-4.3704920817670162E-2</v>
      </c>
      <c r="BJ305" s="22">
        <v>-4.3214938417895081E-2</v>
      </c>
      <c r="BK305" s="22">
        <v>-4.2097542380862878E-2</v>
      </c>
      <c r="BL305" s="22">
        <v>-2.0753022884287604E-2</v>
      </c>
      <c r="BM305" s="22">
        <v>-9.3789601141287728E-3</v>
      </c>
      <c r="BN305" s="22">
        <v>-4.0785515067277872E-2</v>
      </c>
      <c r="BO305" s="22">
        <v>-6.675216293799008E-3</v>
      </c>
      <c r="BP305" s="22">
        <v>-1.0872017982785288E-2</v>
      </c>
      <c r="BQ305" s="22">
        <v>-1.3824681780860914E-2</v>
      </c>
      <c r="BR305" s="22">
        <v>-1.6725550297068521E-2</v>
      </c>
      <c r="BS305" s="22">
        <v>-1.9327637065759004E-2</v>
      </c>
      <c r="BT305" s="22">
        <v>-2.1952669482006821E-2</v>
      </c>
      <c r="BU305" s="22">
        <v>-2.4377114830710259E-2</v>
      </c>
      <c r="BV305" s="22">
        <v>-2.6753186818920961E-2</v>
      </c>
      <c r="BW305" s="22">
        <v>-2.8872205362205687E-2</v>
      </c>
      <c r="BX305" s="22">
        <v>-3.0773547031521766E-2</v>
      </c>
      <c r="BY305" s="22">
        <v>-3.2209958021359744E-2</v>
      </c>
      <c r="BZ305" s="22">
        <v>-3.3069200940540305E-2</v>
      </c>
      <c r="CA305" s="22">
        <v>-3.2979541432598701E-2</v>
      </c>
      <c r="CB305" s="22">
        <v>-3.1585947799996003E-2</v>
      </c>
      <c r="CC305" s="22">
        <v>-2.8309672795977295E-2</v>
      </c>
      <c r="CD305" s="22">
        <v>-2.2478662441427041E-2</v>
      </c>
      <c r="CE305" s="22">
        <v>-1.5599633257799259E-2</v>
      </c>
      <c r="CF305" s="22">
        <v>-0.25845645790412791</v>
      </c>
      <c r="CG305" s="22">
        <v>-6.3332972456761866E-2</v>
      </c>
      <c r="CI305" s="22">
        <v>-4.0026285259601191E-9</v>
      </c>
      <c r="CJ305" s="22"/>
      <c r="CK305" s="22">
        <v>-3.0895745236298433E-7</v>
      </c>
      <c r="CM305" s="5"/>
      <c r="CN305" s="5"/>
      <c r="CO305" s="5"/>
    </row>
    <row r="306" spans="1:93">
      <c r="A306" s="185">
        <v>19</v>
      </c>
      <c r="B306" s="22">
        <v>1.7578169795106247E-4</v>
      </c>
      <c r="C306" s="22">
        <v>0.56048323777526721</v>
      </c>
      <c r="D306" s="22">
        <v>-1.9593602008212214E-2</v>
      </c>
      <c r="E306" s="22">
        <v>-3.9178762781380758E-2</v>
      </c>
      <c r="F306" s="22">
        <v>-5.8758115484906774E-2</v>
      </c>
      <c r="G306" s="22">
        <v>-7.8333878117314251E-2</v>
      </c>
      <c r="H306" s="22">
        <v>-9.7905173401188234E-2</v>
      </c>
      <c r="I306" s="22">
        <v>-0.11746884082983612</v>
      </c>
      <c r="J306" s="22">
        <v>-0.13701676446251743</v>
      </c>
      <c r="K306" s="22">
        <v>-0.15653387255019305</v>
      </c>
      <c r="L306" s="22">
        <v>-0.17599306256532191</v>
      </c>
      <c r="M306" s="22">
        <v>-0.19534846088843669</v>
      </c>
      <c r="N306" s="22">
        <v>-0.21452374290189502</v>
      </c>
      <c r="O306" s="22">
        <v>-0.23339477294933811</v>
      </c>
      <c r="P306" s="22">
        <v>-0.25176255003814385</v>
      </c>
      <c r="Q306" s="22">
        <v>-0.26931393911739648</v>
      </c>
      <c r="R306" s="22">
        <v>-0.28556876687269389</v>
      </c>
      <c r="S306" s="22">
        <v>-0.29982438553440732</v>
      </c>
      <c r="T306" s="22">
        <v>-0.31114421855400853</v>
      </c>
      <c r="U306" s="22">
        <v>-0.31848903954753982</v>
      </c>
      <c r="V306" s="22">
        <v>-0.16051911899563978</v>
      </c>
      <c r="W306" s="22">
        <v>-1.6323809308407215E-2</v>
      </c>
      <c r="X306" s="22">
        <v>-2.1286655215604137E-2</v>
      </c>
      <c r="Y306" s="22">
        <v>-4.6574035590276425E-2</v>
      </c>
      <c r="Z306" s="22">
        <v>-4.4503529049040008E-2</v>
      </c>
      <c r="AA306" s="22">
        <v>-7.7632357386351519E-2</v>
      </c>
      <c r="AB306" s="22">
        <v>-8.2037533098405668E-2</v>
      </c>
      <c r="AC306" s="22">
        <v>-0.12682894135152076</v>
      </c>
      <c r="AD306" s="22">
        <v>-0.141614707991737</v>
      </c>
      <c r="AE306" s="22">
        <v>-0.20938605183127978</v>
      </c>
      <c r="AF306" s="22">
        <v>-0.24945481443427725</v>
      </c>
      <c r="AG306" s="22">
        <v>-0.37090932011220579</v>
      </c>
      <c r="AH306" s="22">
        <v>-0.47772812668511444</v>
      </c>
      <c r="AI306" s="22">
        <v>-0.73141848292181089</v>
      </c>
      <c r="AJ306" s="22">
        <v>-1.0136380811801384</v>
      </c>
      <c r="AK306" s="22">
        <v>-1.6033536146788612</v>
      </c>
      <c r="AL306" s="22">
        <v>-2.3463975768164356</v>
      </c>
      <c r="AM306" s="22">
        <v>-3.8488663188422834</v>
      </c>
      <c r="AN306" s="22">
        <v>-5.8963160948523523</v>
      </c>
      <c r="AO306" s="22">
        <v>-10.96151360452745</v>
      </c>
      <c r="AP306" s="22">
        <v>-21.353528362768142</v>
      </c>
      <c r="AQ306" s="22">
        <v>-7.7042533857035522</v>
      </c>
      <c r="AR306" s="22">
        <v>-3.0279006457131067E-3</v>
      </c>
      <c r="AS306" s="22">
        <v>-6.4353264662876672E-3</v>
      </c>
      <c r="AT306" s="22">
        <v>-7.484012241980172E-3</v>
      </c>
      <c r="AU306" s="22">
        <v>-8.9975230398300788E-3</v>
      </c>
      <c r="AV306" s="22">
        <v>-1.0768970087821003E-2</v>
      </c>
      <c r="AW306" s="22">
        <v>-1.2655009116489854E-2</v>
      </c>
      <c r="AX306" s="22">
        <v>-1.4579346419117239E-2</v>
      </c>
      <c r="AY306" s="22">
        <v>-1.6503732959233849E-2</v>
      </c>
      <c r="AZ306" s="22">
        <v>-1.8409703047928182E-2</v>
      </c>
      <c r="BA306" s="22">
        <v>-2.0285636035818309E-2</v>
      </c>
      <c r="BB306" s="22">
        <v>-2.2123444754250807E-2</v>
      </c>
      <c r="BC306" s="22">
        <v>-2.3915112105861516E-2</v>
      </c>
      <c r="BD306" s="22">
        <v>-2.5653978718513708E-2</v>
      </c>
      <c r="BE306" s="22">
        <v>-2.7334685344156163E-2</v>
      </c>
      <c r="BF306" s="22">
        <v>-2.8956386488366976E-2</v>
      </c>
      <c r="BG306" s="22">
        <v>-3.0522626785573711E-2</v>
      </c>
      <c r="BH306" s="22">
        <v>-3.2036211072895379E-2</v>
      </c>
      <c r="BI306" s="22">
        <v>-3.347239113548009E-2</v>
      </c>
      <c r="BJ306" s="22">
        <v>-3.4728855466190971E-2</v>
      </c>
      <c r="BK306" s="22">
        <v>-3.5606336480347202E-2</v>
      </c>
      <c r="BL306" s="22">
        <v>-1.7959825459385521E-2</v>
      </c>
      <c r="BM306" s="22">
        <v>-7.1936630882232823E-3</v>
      </c>
      <c r="BN306" s="22">
        <v>-2.9494435948993258E-2</v>
      </c>
      <c r="BO306" s="22">
        <v>-4.918590331239695E-3</v>
      </c>
      <c r="BP306" s="22">
        <v>-7.922405541461985E-3</v>
      </c>
      <c r="BQ306" s="22">
        <v>-1.0082856726428923E-2</v>
      </c>
      <c r="BR306" s="22">
        <v>-1.2160989426421414E-2</v>
      </c>
      <c r="BS306" s="22">
        <v>-1.4029735977168995E-2</v>
      </c>
      <c r="BT306" s="22">
        <v>-1.591945578779046E-2</v>
      </c>
      <c r="BU306" s="22">
        <v>-1.7622073142014798E-2</v>
      </c>
      <c r="BV306" s="22">
        <v>-1.9343908692001099E-2</v>
      </c>
      <c r="BW306" s="22">
        <v>-2.0777209294441695E-2</v>
      </c>
      <c r="BX306" s="22">
        <v>-2.2167824999915688E-2</v>
      </c>
      <c r="BY306" s="22">
        <v>-2.3025503345467671E-2</v>
      </c>
      <c r="BZ306" s="22">
        <v>-2.3659235987037487E-2</v>
      </c>
      <c r="CA306" s="22">
        <v>-2.3220049864171151E-2</v>
      </c>
      <c r="CB306" s="22">
        <v>-2.2131569874706693E-2</v>
      </c>
      <c r="CC306" s="22">
        <v>-1.8791170008325097E-2</v>
      </c>
      <c r="CD306" s="22">
        <v>-1.4089096307453686E-2</v>
      </c>
      <c r="CE306" s="22">
        <v>-4.6556196529717007E-3</v>
      </c>
      <c r="CF306" s="22">
        <v>-0.25594319525201942</v>
      </c>
      <c r="CG306" s="22">
        <v>-8.2160374015547613E-2</v>
      </c>
      <c r="CI306" s="22">
        <v>-2.2710953376161441E-9</v>
      </c>
      <c r="CJ306" s="22"/>
      <c r="CK306" s="22">
        <v>-2.5442791204036375E-7</v>
      </c>
      <c r="CM306" s="5"/>
      <c r="CN306" s="5"/>
      <c r="CO306" s="5"/>
    </row>
    <row r="307" spans="1:93">
      <c r="A307" s="185">
        <v>20</v>
      </c>
      <c r="B307" s="22">
        <v>1.7030917743870107E-4</v>
      </c>
      <c r="C307" s="22">
        <v>0.56038690916791845</v>
      </c>
      <c r="D307" s="22">
        <v>-1.9590604099266877E-2</v>
      </c>
      <c r="E307" s="22">
        <v>-3.9173224327241712E-2</v>
      </c>
      <c r="F307" s="22">
        <v>-5.8750590027491612E-2</v>
      </c>
      <c r="G307" s="22">
        <v>-7.8325185793527666E-2</v>
      </c>
      <c r="H307" s="22">
        <v>-9.7896538348052592E-2</v>
      </c>
      <c r="I307" s="22">
        <v>-0.11746228670608538</v>
      </c>
      <c r="J307" s="22">
        <v>-0.1370155637170106</v>
      </c>
      <c r="K307" s="22">
        <v>-0.15654349035057658</v>
      </c>
      <c r="L307" s="22">
        <v>-0.17602243190964634</v>
      </c>
      <c r="M307" s="22">
        <v>-0.19541230876862326</v>
      </c>
      <c r="N307" s="22">
        <v>-0.21464594440835738</v>
      </c>
      <c r="O307" s="22">
        <v>-0.23361393653443641</v>
      </c>
      <c r="P307" s="22">
        <v>-0.25213988877432236</v>
      </c>
      <c r="Q307" s="22">
        <v>-0.26994441051070273</v>
      </c>
      <c r="R307" s="22">
        <v>-0.28659159917510674</v>
      </c>
      <c r="S307" s="22">
        <v>-0.30142039814861354</v>
      </c>
      <c r="T307" s="22">
        <v>-0.31347803687233461</v>
      </c>
      <c r="U307" s="22">
        <v>-0.32154075164969104</v>
      </c>
      <c r="V307" s="22">
        <v>-0.16220344803349154</v>
      </c>
      <c r="W307" s="22">
        <v>-8.0746349232866596E-3</v>
      </c>
      <c r="X307" s="22">
        <v>-3.5235562698669003E-2</v>
      </c>
      <c r="Y307" s="22">
        <v>-2.8791475812176646E-2</v>
      </c>
      <c r="Z307" s="22">
        <v>-5.9970152056432628E-2</v>
      </c>
      <c r="AA307" s="22">
        <v>-5.8263073513061737E-2</v>
      </c>
      <c r="AB307" s="22">
        <v>-9.8172241102390215E-2</v>
      </c>
      <c r="AC307" s="22">
        <v>-0.10290946968934565</v>
      </c>
      <c r="AD307" s="22">
        <v>-0.15750688764275961</v>
      </c>
      <c r="AE307" s="22">
        <v>-0.17547082008350576</v>
      </c>
      <c r="AF307" s="22">
        <v>-0.26187771593445752</v>
      </c>
      <c r="AG307" s="22">
        <v>-0.31471519651025942</v>
      </c>
      <c r="AH307" s="22">
        <v>-0.47702700152899186</v>
      </c>
      <c r="AI307" s="22">
        <v>-0.62302861121832875</v>
      </c>
      <c r="AJ307" s="22">
        <v>-0.97341218784242112</v>
      </c>
      <c r="AK307" s="22">
        <v>-1.3640705779981805</v>
      </c>
      <c r="AL307" s="22">
        <v>-2.1952842676667341</v>
      </c>
      <c r="AM307" s="22">
        <v>-3.2252974363465774</v>
      </c>
      <c r="AN307" s="22">
        <v>-5.3857784171306617</v>
      </c>
      <c r="AO307" s="22">
        <v>-8.1592178722538247</v>
      </c>
      <c r="AP307" s="22">
        <v>-15.645871604491951</v>
      </c>
      <c r="AQ307" s="22">
        <v>-18.051180619373433</v>
      </c>
      <c r="AR307" s="22">
        <v>-2.9147246340085775E-3</v>
      </c>
      <c r="AS307" s="22">
        <v>-6.1954876480120194E-3</v>
      </c>
      <c r="AT307" s="22">
        <v>-7.2069272918722583E-3</v>
      </c>
      <c r="AU307" s="22">
        <v>-8.667082674873287E-3</v>
      </c>
      <c r="AV307" s="22">
        <v>-1.0376209159385245E-2</v>
      </c>
      <c r="AW307" s="22">
        <v>-1.2195975407521308E-2</v>
      </c>
      <c r="AX307" s="22">
        <v>-1.4052626616137986E-2</v>
      </c>
      <c r="AY307" s="22">
        <v>-1.5909517477764125E-2</v>
      </c>
      <c r="AZ307" s="22">
        <v>-1.7749031506061899E-2</v>
      </c>
      <c r="BA307" s="22">
        <v>-1.9560566675646228E-2</v>
      </c>
      <c r="BB307" s="22">
        <v>-2.1336978109311729E-2</v>
      </c>
      <c r="BC307" s="22">
        <v>-2.3071832897162865E-2</v>
      </c>
      <c r="BD307" s="22">
        <v>-2.4760613451524218E-2</v>
      </c>
      <c r="BE307" s="22">
        <v>-2.6402073373353145E-2</v>
      </c>
      <c r="BF307" s="22">
        <v>-2.8003233802216213E-2</v>
      </c>
      <c r="BG307" s="22">
        <v>-2.9585387979757297E-2</v>
      </c>
      <c r="BH307" s="22">
        <v>-3.1189825696264172E-2</v>
      </c>
      <c r="BI307" s="22">
        <v>-3.28657544544739E-2</v>
      </c>
      <c r="BJ307" s="22">
        <v>-3.4592090239016687E-2</v>
      </c>
      <c r="BK307" s="22">
        <v>-3.60828049849947E-2</v>
      </c>
      <c r="BL307" s="22">
        <v>-1.835537090224925E-2</v>
      </c>
      <c r="BM307" s="22">
        <v>-6.6683786799576006E-3</v>
      </c>
      <c r="BN307" s="22">
        <v>-2.8786203336670382E-2</v>
      </c>
      <c r="BO307" s="22">
        <v>-4.707147093860429E-3</v>
      </c>
      <c r="BP307" s="22">
        <v>-7.6307818122231912E-3</v>
      </c>
      <c r="BQ307" s="22">
        <v>-9.7127281067143339E-3</v>
      </c>
      <c r="BR307" s="22">
        <v>-1.1704659053698567E-2</v>
      </c>
      <c r="BS307" s="22">
        <v>-1.3538672912076404E-2</v>
      </c>
      <c r="BT307" s="22">
        <v>-1.5319222745931851E-2</v>
      </c>
      <c r="BU307" s="22">
        <v>-1.7033323540603169E-2</v>
      </c>
      <c r="BV307" s="22">
        <v>-1.8622425433290291E-2</v>
      </c>
      <c r="BW307" s="22">
        <v>-2.0137440625737659E-2</v>
      </c>
      <c r="BX307" s="22">
        <v>-2.1375993405000505E-2</v>
      </c>
      <c r="BY307" s="22">
        <v>-2.2441963273202459E-2</v>
      </c>
      <c r="BZ307" s="22">
        <v>-2.2915624056530685E-2</v>
      </c>
      <c r="CA307" s="22">
        <v>-2.2936498682255762E-2</v>
      </c>
      <c r="CB307" s="22">
        <v>-2.1689087637844509E-2</v>
      </c>
      <c r="CC307" s="22">
        <v>-1.9363019621751749E-2</v>
      </c>
      <c r="CD307" s="22">
        <v>-1.4438949008541545E-2</v>
      </c>
      <c r="CE307" s="22">
        <v>-7.6724493830586677E-3</v>
      </c>
      <c r="CF307" s="22">
        <v>-0.20691569989325045</v>
      </c>
      <c r="CG307" s="22">
        <v>-0.13333947728434664</v>
      </c>
      <c r="CI307" s="22">
        <v>-1.8611694903007832E-9</v>
      </c>
      <c r="CJ307" s="22"/>
      <c r="CK307" s="22">
        <v>-2.357247104981718E-7</v>
      </c>
      <c r="CM307" s="5"/>
      <c r="CN307" s="5"/>
      <c r="CO307" s="5"/>
    </row>
    <row r="308" spans="1:93">
      <c r="A308" s="189" t="s">
        <v>265</v>
      </c>
      <c r="B308" s="22">
        <v>-3.6910629762634416E-4</v>
      </c>
      <c r="C308" s="22">
        <v>-2.6270196251257077E-3</v>
      </c>
      <c r="D308" s="22">
        <v>8.0046670471073096E-5</v>
      </c>
      <c r="E308" s="22">
        <v>1.5381920342844878E-4</v>
      </c>
      <c r="F308" s="22">
        <v>2.2153242897762022E-4</v>
      </c>
      <c r="G308" s="22">
        <v>2.832848431673071E-4</v>
      </c>
      <c r="H308" s="22">
        <v>3.3906082798844888E-4</v>
      </c>
      <c r="I308" s="22">
        <v>3.8891050854286127E-4</v>
      </c>
      <c r="J308" s="22">
        <v>4.329138247642577E-4</v>
      </c>
      <c r="K308" s="22">
        <v>4.7124388171905176E-4</v>
      </c>
      <c r="L308" s="22">
        <v>5.0412557792309069E-4</v>
      </c>
      <c r="M308" s="22">
        <v>5.3186534870129274E-4</v>
      </c>
      <c r="N308" s="22">
        <v>5.5481475440431857E-4</v>
      </c>
      <c r="O308" s="22">
        <v>5.7338705441529222E-4</v>
      </c>
      <c r="P308" s="22">
        <v>5.8802457919320688E-4</v>
      </c>
      <c r="Q308" s="22">
        <v>5.9920712696559324E-4</v>
      </c>
      <c r="R308" s="22">
        <v>6.0741933148414134E-4</v>
      </c>
      <c r="S308" s="22">
        <v>6.1314890451787227E-4</v>
      </c>
      <c r="T308" s="22">
        <v>6.16844030562817E-4</v>
      </c>
      <c r="U308" s="22">
        <v>6.1888879302184681E-4</v>
      </c>
      <c r="V308" s="22">
        <v>3.0976928074632977E-4</v>
      </c>
      <c r="W308" s="22">
        <v>2.6699358653897568E-3</v>
      </c>
      <c r="X308" s="22">
        <v>5.531461244292055E-3</v>
      </c>
      <c r="Y308" s="22">
        <v>6.4960711741687575E-3</v>
      </c>
      <c r="Z308" s="22">
        <v>7.0022216329131181E-3</v>
      </c>
      <c r="AA308" s="22">
        <v>7.1446320172120189E-3</v>
      </c>
      <c r="AB308" s="22">
        <v>7.0930496987890662E-3</v>
      </c>
      <c r="AC308" s="22">
        <v>6.8950017538861276E-3</v>
      </c>
      <c r="AD308" s="22">
        <v>6.6150801467827307E-3</v>
      </c>
      <c r="AE308" s="22">
        <v>6.2733951841281929E-3</v>
      </c>
      <c r="AF308" s="22">
        <v>5.8986500635237679E-3</v>
      </c>
      <c r="AG308" s="22">
        <v>5.4966429774804355E-3</v>
      </c>
      <c r="AH308" s="22">
        <v>5.081758859092885E-3</v>
      </c>
      <c r="AI308" s="22">
        <v>4.6540548069785685E-3</v>
      </c>
      <c r="AJ308" s="22">
        <v>4.2227288089817074E-3</v>
      </c>
      <c r="AK308" s="22">
        <v>3.7857122287079546E-3</v>
      </c>
      <c r="AL308" s="22">
        <v>3.3517387520668007E-3</v>
      </c>
      <c r="AM308" s="22">
        <v>2.9174328111082428E-3</v>
      </c>
      <c r="AN308" s="22">
        <v>2.4956425132602392E-3</v>
      </c>
      <c r="AO308" s="22">
        <v>2.0685029991935871E-3</v>
      </c>
      <c r="AP308" s="22">
        <v>1.6316545870209323E-3</v>
      </c>
      <c r="AQ308" s="22">
        <v>7.6271383494060248E-4</v>
      </c>
      <c r="AR308" s="22">
        <v>0.23976363721472091</v>
      </c>
      <c r="AS308" s="22">
        <v>0.27220671690568865</v>
      </c>
      <c r="AT308" s="22">
        <v>0.18382987134022985</v>
      </c>
      <c r="AU308" s="22">
        <v>0.15363852127868621</v>
      </c>
      <c r="AV308" s="22">
        <v>0.1325784573685263</v>
      </c>
      <c r="AW308" s="22">
        <v>0.12170103250350695</v>
      </c>
      <c r="AX308" s="22">
        <v>0.11136235914573167</v>
      </c>
      <c r="AY308" s="22">
        <v>0.10381852937996712</v>
      </c>
      <c r="AZ308" s="22">
        <v>9.5587129122972694E-2</v>
      </c>
      <c r="BA308" s="22">
        <v>8.8523205320045234E-2</v>
      </c>
      <c r="BB308" s="22">
        <v>8.0792588887726294E-2</v>
      </c>
      <c r="BC308" s="22">
        <v>7.3764605013670326E-2</v>
      </c>
      <c r="BD308" s="22">
        <v>6.6212598752303731E-2</v>
      </c>
      <c r="BE308" s="22">
        <v>5.9189983859248653E-2</v>
      </c>
      <c r="BF308" s="22">
        <v>5.1775804188146007E-2</v>
      </c>
      <c r="BG308" s="22">
        <v>4.4871465377207785E-2</v>
      </c>
      <c r="BH308" s="22">
        <v>3.7811697837145906E-2</v>
      </c>
      <c r="BI308" s="22">
        <v>3.1590994242280422E-2</v>
      </c>
      <c r="BJ308" s="22">
        <v>2.6002041197614695E-2</v>
      </c>
      <c r="BK308" s="22">
        <v>2.2437579387533518E-2</v>
      </c>
      <c r="BL308" s="22">
        <v>1.0469015237936426E-2</v>
      </c>
      <c r="BM308" s="22">
        <v>0.21066760165946183</v>
      </c>
      <c r="BN308" s="22">
        <v>0.65634116643877616</v>
      </c>
      <c r="BO308" s="22">
        <v>8.4847509244406719E-2</v>
      </c>
      <c r="BP308" s="22">
        <v>0.11274234524608433</v>
      </c>
      <c r="BQ308" s="22">
        <v>0.11598863102989035</v>
      </c>
      <c r="BR308" s="22">
        <v>0.11427885802851544</v>
      </c>
      <c r="BS308" s="22">
        <v>0.10845801221696166</v>
      </c>
      <c r="BT308" s="22">
        <v>0.10229867323994751</v>
      </c>
      <c r="BU308" s="22">
        <v>9.5043887065609844E-2</v>
      </c>
      <c r="BV308" s="22">
        <v>8.8085824889203981E-2</v>
      </c>
      <c r="BW308" s="22">
        <v>8.0650506965009888E-2</v>
      </c>
      <c r="BX308" s="22">
        <v>7.3543930044901118E-2</v>
      </c>
      <c r="BY308" s="22">
        <v>6.6108014175548596E-2</v>
      </c>
      <c r="BZ308" s="22">
        <v>5.8966047552280423E-2</v>
      </c>
      <c r="CA308" s="22">
        <v>5.1487223481242253E-2</v>
      </c>
      <c r="CB308" s="22">
        <v>4.4245107286326295E-2</v>
      </c>
      <c r="CC308" s="22">
        <v>3.6384691474385472E-2</v>
      </c>
      <c r="CD308" s="22">
        <v>2.8429097167041891E-2</v>
      </c>
      <c r="CE308" s="22">
        <v>1.7457467605842245E-2</v>
      </c>
      <c r="CF308" s="22">
        <v>0.10440480416702426</v>
      </c>
      <c r="CG308" s="22">
        <v>2.4446952027079753E-2</v>
      </c>
      <c r="CI308" s="22">
        <v>-3.8937082069671219E-9</v>
      </c>
      <c r="CJ308" s="22"/>
      <c r="CK308" s="22">
        <v>4.1522172182437445E-8</v>
      </c>
      <c r="CM308" s="5"/>
      <c r="CN308" s="5"/>
      <c r="CO308" s="5"/>
    </row>
    <row r="309" spans="1:93">
      <c r="A309" s="185">
        <v>1</v>
      </c>
      <c r="B309" s="22">
        <v>-2.3280150180851199E-4</v>
      </c>
      <c r="C309" s="22">
        <v>-2.8223414650084279E-3</v>
      </c>
      <c r="D309" s="22">
        <v>8.517129866696223E-5</v>
      </c>
      <c r="E309" s="22">
        <v>1.6349406338323576E-4</v>
      </c>
      <c r="F309" s="22">
        <v>2.3543536365465653E-4</v>
      </c>
      <c r="G309" s="22">
        <v>3.0103275381145376E-4</v>
      </c>
      <c r="H309" s="22">
        <v>3.6031485756731228E-4</v>
      </c>
      <c r="I309" s="22">
        <v>4.1329683056257939E-4</v>
      </c>
      <c r="J309" s="22">
        <v>4.6008386879959023E-4</v>
      </c>
      <c r="K309" s="22">
        <v>5.0083624996686118E-4</v>
      </c>
      <c r="L309" s="22">
        <v>5.3580665328722553E-4</v>
      </c>
      <c r="M309" s="22">
        <v>5.6530502096241843E-4</v>
      </c>
      <c r="N309" s="22">
        <v>5.8971597482268979E-4</v>
      </c>
      <c r="O309" s="22">
        <v>6.094674545033664E-4</v>
      </c>
      <c r="P309" s="22">
        <v>6.2503895894801015E-4</v>
      </c>
      <c r="Q309" s="22">
        <v>6.3693170257693259E-4</v>
      </c>
      <c r="R309" s="22">
        <v>6.4566900621240166E-4</v>
      </c>
      <c r="S309" s="22">
        <v>6.5176198453133986E-4</v>
      </c>
      <c r="T309" s="22">
        <v>6.556943530318948E-4</v>
      </c>
      <c r="U309" s="22">
        <v>6.5786787673316818E-4</v>
      </c>
      <c r="V309" s="22">
        <v>3.2928033359372018E-4</v>
      </c>
      <c r="W309" s="22">
        <v>2.7002377553148917E-3</v>
      </c>
      <c r="X309" s="22">
        <v>5.6264735092899625E-3</v>
      </c>
      <c r="Y309" s="22">
        <v>6.6848014977696317E-3</v>
      </c>
      <c r="Z309" s="22">
        <v>7.2817006375119333E-3</v>
      </c>
      <c r="AA309" s="22">
        <v>7.4878662182929698E-3</v>
      </c>
      <c r="AB309" s="22">
        <v>7.4722161202119119E-3</v>
      </c>
      <c r="AC309" s="22">
        <v>7.2881075201206343E-3</v>
      </c>
      <c r="AD309" s="22">
        <v>7.0072442179353678E-3</v>
      </c>
      <c r="AE309" s="22">
        <v>6.6546611337088167E-3</v>
      </c>
      <c r="AF309" s="22">
        <v>6.262762312365903E-3</v>
      </c>
      <c r="AG309" s="22">
        <v>5.8394584268792911E-3</v>
      </c>
      <c r="AH309" s="22">
        <v>5.4007628573094647E-3</v>
      </c>
      <c r="AI309" s="22">
        <v>4.9475194340847994E-3</v>
      </c>
      <c r="AJ309" s="22">
        <v>4.4897207614516786E-3</v>
      </c>
      <c r="AK309" s="22">
        <v>4.0255460220552756E-3</v>
      </c>
      <c r="AL309" s="22">
        <v>3.564300363114857E-3</v>
      </c>
      <c r="AM309" s="22">
        <v>3.1026068237744483E-3</v>
      </c>
      <c r="AN309" s="22">
        <v>2.6540757839831337E-3</v>
      </c>
      <c r="AO309" s="22">
        <v>2.1998540726507411E-3</v>
      </c>
      <c r="AP309" s="22">
        <v>1.7352297130227899E-3</v>
      </c>
      <c r="AQ309" s="22">
        <v>8.1113510778600716E-4</v>
      </c>
      <c r="AR309" s="22">
        <v>0.13610574300602649</v>
      </c>
      <c r="AS309" s="22">
        <v>0.33261737378481082</v>
      </c>
      <c r="AT309" s="22">
        <v>0.21598468209273755</v>
      </c>
      <c r="AU309" s="22">
        <v>0.163333757883381</v>
      </c>
      <c r="AV309" s="22">
        <v>0.14401702651804346</v>
      </c>
      <c r="AW309" s="22">
        <v>0.1287354120047374</v>
      </c>
      <c r="AX309" s="22">
        <v>0.11946649252356048</v>
      </c>
      <c r="AY309" s="22">
        <v>0.10989246777464692</v>
      </c>
      <c r="AZ309" s="22">
        <v>0.10219689440542934</v>
      </c>
      <c r="BA309" s="22">
        <v>9.3780931909869095E-2</v>
      </c>
      <c r="BB309" s="22">
        <v>8.6281762955080971E-2</v>
      </c>
      <c r="BC309" s="22">
        <v>7.8179581957646377E-2</v>
      </c>
      <c r="BD309" s="22">
        <v>7.0688588481687339E-2</v>
      </c>
      <c r="BE309" s="22">
        <v>6.2733890233225953E-2</v>
      </c>
      <c r="BF309" s="22">
        <v>5.528602152587983E-2</v>
      </c>
      <c r="BG309" s="22">
        <v>4.7536826356867221E-2</v>
      </c>
      <c r="BH309" s="22">
        <v>4.0406146810795969E-2</v>
      </c>
      <c r="BI309" s="22">
        <v>3.3429066833538391E-2</v>
      </c>
      <c r="BJ309" s="22">
        <v>2.7830421043314905E-2</v>
      </c>
      <c r="BK309" s="22">
        <v>2.3700875714588867E-2</v>
      </c>
      <c r="BL309" s="22">
        <v>1.121973105161748E-2</v>
      </c>
      <c r="BM309" s="22">
        <v>0.20213722386347432</v>
      </c>
      <c r="BN309" s="22">
        <v>0.65654151327825361</v>
      </c>
      <c r="BO309" s="22">
        <v>8.7642560416397869E-2</v>
      </c>
      <c r="BP309" s="22">
        <v>0.11804296930120727</v>
      </c>
      <c r="BQ309" s="22">
        <v>0.12249361679896846</v>
      </c>
      <c r="BR309" s="22">
        <v>0.12114132208837222</v>
      </c>
      <c r="BS309" s="22">
        <v>0.11520412709619492</v>
      </c>
      <c r="BT309" s="22">
        <v>0.10873784844554121</v>
      </c>
      <c r="BU309" s="22">
        <v>0.10107532561152101</v>
      </c>
      <c r="BV309" s="22">
        <v>9.3682799599189501E-2</v>
      </c>
      <c r="BW309" s="22">
        <v>8.5788731519451669E-2</v>
      </c>
      <c r="BX309" s="22">
        <v>7.8226143791226235E-2</v>
      </c>
      <c r="BY309" s="22">
        <v>7.0323198997782971E-2</v>
      </c>
      <c r="BZ309" s="22">
        <v>6.2721816086186169E-2</v>
      </c>
      <c r="CA309" s="22">
        <v>5.4771059305379809E-2</v>
      </c>
      <c r="CB309" s="22">
        <v>4.7063503923547356E-2</v>
      </c>
      <c r="CC309" s="22">
        <v>3.8706063393835227E-2</v>
      </c>
      <c r="CD309" s="22">
        <v>3.0239938772426703E-2</v>
      </c>
      <c r="CE309" s="22">
        <v>1.8572892232185445E-2</v>
      </c>
      <c r="CF309" s="22">
        <v>0.11104529485482507</v>
      </c>
      <c r="CG309" s="22">
        <v>2.6017131749082129E-2</v>
      </c>
      <c r="CI309" s="22">
        <v>-4.1031189606922469E-9</v>
      </c>
      <c r="CJ309" s="22"/>
      <c r="CK309" s="22">
        <v>4.3922990336323861E-8</v>
      </c>
      <c r="CM309" s="5"/>
      <c r="CN309" s="5"/>
      <c r="CO309" s="5"/>
    </row>
    <row r="310" spans="1:93">
      <c r="A310" s="185">
        <v>2</v>
      </c>
      <c r="B310" s="22">
        <v>-1.7164449998786593E-4</v>
      </c>
      <c r="C310" s="22">
        <v>-3.1364100611812064E-3</v>
      </c>
      <c r="D310" s="22">
        <v>9.9614076096765606E-5</v>
      </c>
      <c r="E310" s="22">
        <v>1.908346744243439E-4</v>
      </c>
      <c r="F310" s="22">
        <v>2.7445804051960443E-4</v>
      </c>
      <c r="G310" s="22">
        <v>3.5077424138651265E-4</v>
      </c>
      <c r="H310" s="22">
        <v>4.1975854290920902E-4</v>
      </c>
      <c r="I310" s="22">
        <v>4.814619352046574E-4</v>
      </c>
      <c r="J310" s="22">
        <v>5.3596429028452937E-4</v>
      </c>
      <c r="K310" s="22">
        <v>5.8346420920076848E-4</v>
      </c>
      <c r="L310" s="22">
        <v>6.2422894936885968E-4</v>
      </c>
      <c r="M310" s="22">
        <v>6.5862913352964067E-4</v>
      </c>
      <c r="N310" s="22">
        <v>6.8709566765528586E-4</v>
      </c>
      <c r="O310" s="22">
        <v>7.101364747854952E-4</v>
      </c>
      <c r="P310" s="22">
        <v>7.2829856241917173E-4</v>
      </c>
      <c r="Q310" s="22">
        <v>7.4217486531075096E-4</v>
      </c>
      <c r="R310" s="22">
        <v>7.5236645293076264E-4</v>
      </c>
      <c r="S310" s="22">
        <v>7.5947720433419458E-4</v>
      </c>
      <c r="T310" s="22">
        <v>7.640635974849498E-4</v>
      </c>
      <c r="U310" s="22">
        <v>7.6660140529112846E-4</v>
      </c>
      <c r="V310" s="22">
        <v>3.8370403692771697E-4</v>
      </c>
      <c r="W310" s="22">
        <v>2.77434984936069E-3</v>
      </c>
      <c r="X310" s="22">
        <v>5.853326527594468E-3</v>
      </c>
      <c r="Y310" s="22">
        <v>7.1405736965236286E-3</v>
      </c>
      <c r="Z310" s="22">
        <v>7.9844253167926128E-3</v>
      </c>
      <c r="AA310" s="22">
        <v>8.382525984274863E-3</v>
      </c>
      <c r="AB310" s="22">
        <v>8.4848896233814704E-3</v>
      </c>
      <c r="AC310" s="22">
        <v>8.3542214783791022E-3</v>
      </c>
      <c r="AD310" s="22">
        <v>8.0808900666397149E-3</v>
      </c>
      <c r="AE310" s="22">
        <v>7.7046674710113715E-3</v>
      </c>
      <c r="AF310" s="22">
        <v>7.2692750936747706E-3</v>
      </c>
      <c r="AG310" s="22">
        <v>6.789399680963263E-3</v>
      </c>
      <c r="AH310" s="22">
        <v>6.2861096372843622E-3</v>
      </c>
      <c r="AI310" s="22">
        <v>5.7628469679662708E-3</v>
      </c>
      <c r="AJ310" s="22">
        <v>5.2320175292996313E-3</v>
      </c>
      <c r="AK310" s="22">
        <v>4.692667795999696E-3</v>
      </c>
      <c r="AL310" s="22">
        <v>4.1557599581748721E-3</v>
      </c>
      <c r="AM310" s="22">
        <v>3.6179952757508203E-3</v>
      </c>
      <c r="AN310" s="22">
        <v>3.095118893101842E-3</v>
      </c>
      <c r="AO310" s="22">
        <v>2.5655687592437853E-3</v>
      </c>
      <c r="AP310" s="22">
        <v>2.0236394891417382E-3</v>
      </c>
      <c r="AQ310" s="22">
        <v>9.4597434311375717E-4</v>
      </c>
      <c r="AR310" s="22">
        <v>9.192961905075088E-2</v>
      </c>
      <c r="AS310" s="22">
        <v>0.21601469878921856</v>
      </c>
      <c r="AT310" s="22">
        <v>0.31641254004217306</v>
      </c>
      <c r="AU310" s="22">
        <v>0.2148426124750929</v>
      </c>
      <c r="AV310" s="22">
        <v>0.170481852421698</v>
      </c>
      <c r="AW310" s="22">
        <v>0.15369842731901889</v>
      </c>
      <c r="AX310" s="22">
        <v>0.13916134817615675</v>
      </c>
      <c r="AY310" s="22">
        <v>0.12926197244790527</v>
      </c>
      <c r="AZ310" s="22">
        <v>0.11882042830187783</v>
      </c>
      <c r="BA310" s="22">
        <v>0.10992045168130972</v>
      </c>
      <c r="BB310" s="22">
        <v>0.1003271872270092</v>
      </c>
      <c r="BC310" s="22">
        <v>9.1543701887058529E-2</v>
      </c>
      <c r="BD310" s="22">
        <v>8.2207255154653963E-2</v>
      </c>
      <c r="BE310" s="22">
        <v>7.3446432803082121E-2</v>
      </c>
      <c r="BF310" s="22">
        <v>6.4283903424932162E-2</v>
      </c>
      <c r="BG310" s="22">
        <v>5.5675493582863007E-2</v>
      </c>
      <c r="BH310" s="22">
        <v>4.6950906795266839E-2</v>
      </c>
      <c r="BI310" s="22">
        <v>3.9193773560401116E-2</v>
      </c>
      <c r="BJ310" s="22">
        <v>3.2292746860008062E-2</v>
      </c>
      <c r="BK310" s="22">
        <v>2.7833626290170891E-2</v>
      </c>
      <c r="BL310" s="22">
        <v>1.3003612283308656E-2</v>
      </c>
      <c r="BM310" s="22">
        <v>0.18369140354448713</v>
      </c>
      <c r="BN310" s="22">
        <v>0.65171507827876185</v>
      </c>
      <c r="BO310" s="22">
        <v>9.3513645725212383E-2</v>
      </c>
      <c r="BP310" s="22">
        <v>0.13079248314470332</v>
      </c>
      <c r="BQ310" s="22">
        <v>0.13939177255472013</v>
      </c>
      <c r="BR310" s="22">
        <v>0.13963833763413466</v>
      </c>
      <c r="BS310" s="22">
        <v>0.13371746208432236</v>
      </c>
      <c r="BT310" s="22">
        <v>0.12654390554760447</v>
      </c>
      <c r="BU310" s="22">
        <v>0.11781799456485695</v>
      </c>
      <c r="BV310" s="22">
        <v>0.1092407793816218</v>
      </c>
      <c r="BW310" s="22">
        <v>0.10008476413489238</v>
      </c>
      <c r="BX310" s="22">
        <v>9.1255227989979759E-2</v>
      </c>
      <c r="BY310" s="22">
        <v>8.2056611760911807E-2</v>
      </c>
      <c r="BZ310" s="22">
        <v>7.3175260688808974E-2</v>
      </c>
      <c r="CA310" s="22">
        <v>6.3913010771662462E-2</v>
      </c>
      <c r="CB310" s="22">
        <v>5.4908332767033635E-2</v>
      </c>
      <c r="CC310" s="22">
        <v>4.5169010314729079E-2</v>
      </c>
      <c r="CD310" s="22">
        <v>3.5280306832814474E-2</v>
      </c>
      <c r="CE310" s="22">
        <v>2.1679035929331056E-2</v>
      </c>
      <c r="CF310" s="22">
        <v>0.12952470424240217</v>
      </c>
      <c r="CG310" s="22">
        <v>3.0393018736331854E-2</v>
      </c>
      <c r="CI310" s="22">
        <v>-4.7406492174423571E-9</v>
      </c>
      <c r="CJ310" s="22"/>
      <c r="CK310" s="22">
        <v>5.0494684311029752E-8</v>
      </c>
      <c r="CM310" s="5"/>
      <c r="CN310" s="5"/>
      <c r="CO310" s="5"/>
    </row>
    <row r="311" spans="1:93">
      <c r="A311" s="185">
        <v>3</v>
      </c>
      <c r="B311" s="22">
        <v>-1.500162960704104E-4</v>
      </c>
      <c r="C311" s="22">
        <v>-3.6026380899754473E-3</v>
      </c>
      <c r="D311" s="22">
        <v>1.1758008192787777E-4</v>
      </c>
      <c r="E311" s="22">
        <v>2.2799056473573424E-4</v>
      </c>
      <c r="F311" s="22">
        <v>3.2875934224133117E-4</v>
      </c>
      <c r="G311" s="22">
        <v>4.2054768743643472E-4</v>
      </c>
      <c r="H311" s="22">
        <v>5.0359047109188582E-4</v>
      </c>
      <c r="I311" s="22">
        <v>5.7789327225275084E-4</v>
      </c>
      <c r="J311" s="22">
        <v>6.4358170440529966E-4</v>
      </c>
      <c r="K311" s="22">
        <v>7.0084991633965294E-4</v>
      </c>
      <c r="L311" s="22">
        <v>7.5002837556257845E-4</v>
      </c>
      <c r="M311" s="22">
        <v>7.915353343418024E-4</v>
      </c>
      <c r="N311" s="22">
        <v>8.2589814911993779E-4</v>
      </c>
      <c r="O311" s="22">
        <v>8.5371162887194643E-4</v>
      </c>
      <c r="P311" s="22">
        <v>8.7564411214889561E-4</v>
      </c>
      <c r="Q311" s="22">
        <v>8.9239896400867755E-4</v>
      </c>
      <c r="R311" s="22">
        <v>9.0470990073249701E-4</v>
      </c>
      <c r="S311" s="22">
        <v>9.1329659082806005E-4</v>
      </c>
      <c r="T311" s="22">
        <v>9.1883858189874311E-4</v>
      </c>
      <c r="U311" s="22">
        <v>9.2190243418393473E-4</v>
      </c>
      <c r="V311" s="22">
        <v>4.6143936320398741E-4</v>
      </c>
      <c r="W311" s="22">
        <v>2.8494850505138905E-3</v>
      </c>
      <c r="X311" s="22">
        <v>6.0829393805288427E-3</v>
      </c>
      <c r="Y311" s="22">
        <v>7.622213404097803E-3</v>
      </c>
      <c r="Z311" s="22">
        <v>8.7915528542844932E-3</v>
      </c>
      <c r="AA311" s="22">
        <v>9.4941368558181666E-3</v>
      </c>
      <c r="AB311" s="22">
        <v>9.8162420839618576E-3</v>
      </c>
      <c r="AC311" s="22">
        <v>9.8079680859351186E-3</v>
      </c>
      <c r="AD311" s="22">
        <v>9.5783949188143081E-3</v>
      </c>
      <c r="AE311" s="22">
        <v>9.1899743749184245E-3</v>
      </c>
      <c r="AF311" s="22">
        <v>8.7056090219073262E-3</v>
      </c>
      <c r="AG311" s="22">
        <v>8.152618812337576E-3</v>
      </c>
      <c r="AH311" s="22">
        <v>7.5611307965194885E-3</v>
      </c>
      <c r="AI311" s="22">
        <v>6.9397156626055797E-3</v>
      </c>
      <c r="AJ311" s="22">
        <v>6.304967424623705E-3</v>
      </c>
      <c r="AK311" s="22">
        <v>5.6577897290896149E-3</v>
      </c>
      <c r="AL311" s="22">
        <v>5.0117808527017733E-3</v>
      </c>
      <c r="AM311" s="22">
        <v>4.3640395971879476E-3</v>
      </c>
      <c r="AN311" s="22">
        <v>3.7334635904345825E-3</v>
      </c>
      <c r="AO311" s="22">
        <v>3.094738605077123E-3</v>
      </c>
      <c r="AP311" s="22">
        <v>2.4407542288488403E-3</v>
      </c>
      <c r="AQ311" s="22">
        <v>1.1409526251848522E-3</v>
      </c>
      <c r="AR311" s="22">
        <v>7.6844028322421001E-2</v>
      </c>
      <c r="AS311" s="22">
        <v>0.16338295392526175</v>
      </c>
      <c r="AT311" s="22">
        <v>0.21487578816139194</v>
      </c>
      <c r="AU311" s="22">
        <v>0.32780107622111698</v>
      </c>
      <c r="AV311" s="22">
        <v>0.23143536287168381</v>
      </c>
      <c r="AW311" s="22">
        <v>0.18894772425344811</v>
      </c>
      <c r="AX311" s="22">
        <v>0.17173908597008428</v>
      </c>
      <c r="AY311" s="22">
        <v>0.15609238039625103</v>
      </c>
      <c r="AZ311" s="22">
        <v>0.14454614458750409</v>
      </c>
      <c r="BA311" s="22">
        <v>0.13240035883430726</v>
      </c>
      <c r="BB311" s="22">
        <v>0.12165252487011717</v>
      </c>
      <c r="BC311" s="22">
        <v>0.11024541296351892</v>
      </c>
      <c r="BD311" s="22">
        <v>9.9600642901213593E-2</v>
      </c>
      <c r="BE311" s="22">
        <v>8.8448793093698005E-2</v>
      </c>
      <c r="BF311" s="22">
        <v>7.788447675743429E-2</v>
      </c>
      <c r="BG311" s="22">
        <v>6.7026782402034135E-2</v>
      </c>
      <c r="BH311" s="22">
        <v>5.6916047466853935E-2</v>
      </c>
      <c r="BI311" s="22">
        <v>4.7144335093471289E-2</v>
      </c>
      <c r="BJ311" s="22">
        <v>3.9195446095232456E-2</v>
      </c>
      <c r="BK311" s="22">
        <v>3.3434353465386778E-2</v>
      </c>
      <c r="BL311" s="22">
        <v>1.5799315326403551E-2</v>
      </c>
      <c r="BM311" s="22">
        <v>0.16573538252499331</v>
      </c>
      <c r="BN311" s="22">
        <v>0.63577920063814142</v>
      </c>
      <c r="BO311" s="22">
        <v>9.7759034814187212E-2</v>
      </c>
      <c r="BP311" s="22">
        <v>0.14365485612974307</v>
      </c>
      <c r="BQ311" s="22">
        <v>0.15985505652391388</v>
      </c>
      <c r="BR311" s="22">
        <v>0.16427129406899268</v>
      </c>
      <c r="BS311" s="22">
        <v>0.15957986042534222</v>
      </c>
      <c r="BT311" s="22">
        <v>0.15195663469502307</v>
      </c>
      <c r="BU311" s="22">
        <v>0.14196150918187142</v>
      </c>
      <c r="BV311" s="22">
        <v>0.13176884449638412</v>
      </c>
      <c r="BW311" s="22">
        <v>0.1208338747738012</v>
      </c>
      <c r="BX311" s="22">
        <v>0.11017735094579439</v>
      </c>
      <c r="BY311" s="22">
        <v>9.910900088813758E-2</v>
      </c>
      <c r="BZ311" s="22">
        <v>8.836619615362791E-2</v>
      </c>
      <c r="CA311" s="22">
        <v>7.7203210230289795E-2</v>
      </c>
      <c r="CB311" s="22">
        <v>6.6309928230812595E-2</v>
      </c>
      <c r="CC311" s="22">
        <v>5.4565798394015451E-2</v>
      </c>
      <c r="CD311" s="22">
        <v>4.2606029732202344E-2</v>
      </c>
      <c r="CE311" s="22">
        <v>2.6196787798480021E-2</v>
      </c>
      <c r="CF311" s="22">
        <v>0.15637383817003087</v>
      </c>
      <c r="CG311" s="22">
        <v>3.6765242603975845E-2</v>
      </c>
      <c r="CI311" s="22">
        <v>-5.7280557473460874E-9</v>
      </c>
      <c r="CJ311" s="22"/>
      <c r="CK311" s="22">
        <v>5.9690762979067793E-8</v>
      </c>
      <c r="CM311" s="5"/>
      <c r="CN311" s="5"/>
      <c r="CO311" s="5"/>
    </row>
    <row r="312" spans="1:93">
      <c r="A312" s="185">
        <v>4</v>
      </c>
      <c r="B312" s="22">
        <v>-1.3490023496859626E-4</v>
      </c>
      <c r="C312" s="22">
        <v>-4.1247441298477633E-3</v>
      </c>
      <c r="D312" s="22">
        <v>1.3649166962743678E-4</v>
      </c>
      <c r="E312" s="22">
        <v>2.6645908749895218E-4</v>
      </c>
      <c r="F312" s="22">
        <v>3.8793700454795238E-4</v>
      </c>
      <c r="G312" s="22">
        <v>4.9808718524101559E-4</v>
      </c>
      <c r="H312" s="22">
        <v>5.9755392747268417E-4</v>
      </c>
      <c r="I312" s="22">
        <v>6.8662721834330945E-4</v>
      </c>
      <c r="J312" s="22">
        <v>7.6540280774628424E-4</v>
      </c>
      <c r="K312" s="22">
        <v>8.3414083388113291E-4</v>
      </c>
      <c r="L312" s="22">
        <v>8.9319108870039034E-4</v>
      </c>
      <c r="M312" s="22">
        <v>9.4306166402658028E-4</v>
      </c>
      <c r="N312" s="22">
        <v>9.8435651312848136E-4</v>
      </c>
      <c r="O312" s="22">
        <v>1.0177965460893142E-3</v>
      </c>
      <c r="P312" s="22">
        <v>1.0441667510617504E-3</v>
      </c>
      <c r="Q312" s="22">
        <v>1.0643201184523641E-3</v>
      </c>
      <c r="R312" s="22">
        <v>1.0791264302546454E-3</v>
      </c>
      <c r="S312" s="22">
        <v>1.0894587509830175E-3</v>
      </c>
      <c r="T312" s="22">
        <v>1.0961248230768204E-3</v>
      </c>
      <c r="U312" s="22">
        <v>1.0998134837251045E-3</v>
      </c>
      <c r="V312" s="22">
        <v>5.5049322092480459E-4</v>
      </c>
      <c r="W312" s="22">
        <v>2.8864569657627306E-3</v>
      </c>
      <c r="X312" s="22">
        <v>6.2127618031584328E-3</v>
      </c>
      <c r="Y312" s="22">
        <v>7.9414028044572961E-3</v>
      </c>
      <c r="Z312" s="22">
        <v>9.412485777386348E-3</v>
      </c>
      <c r="AA312" s="22">
        <v>1.0470838749322522E-2</v>
      </c>
      <c r="AB312" s="22">
        <v>1.1111693219245268E-2</v>
      </c>
      <c r="AC312" s="22">
        <v>1.1324272393622685E-2</v>
      </c>
      <c r="AD312" s="22">
        <v>1.1210567313194536E-2</v>
      </c>
      <c r="AE312" s="22">
        <v>1.0853694354094863E-2</v>
      </c>
      <c r="AF312" s="22">
        <v>1.0341981343750171E-2</v>
      </c>
      <c r="AG312" s="22">
        <v>9.722377123034134E-3</v>
      </c>
      <c r="AH312" s="22">
        <v>9.0392634231364604E-3</v>
      </c>
      <c r="AI312" s="22">
        <v>8.3099512158234645E-3</v>
      </c>
      <c r="AJ312" s="22">
        <v>7.5575582100124239E-3</v>
      </c>
      <c r="AK312" s="22">
        <v>6.7863487649317232E-3</v>
      </c>
      <c r="AL312" s="22">
        <v>6.0136289857053776E-3</v>
      </c>
      <c r="AM312" s="22">
        <v>5.2374824605806178E-3</v>
      </c>
      <c r="AN312" s="22">
        <v>4.4807242364712585E-3</v>
      </c>
      <c r="AO312" s="22">
        <v>3.7139209675489163E-3</v>
      </c>
      <c r="AP312" s="22">
        <v>2.9284660659958097E-3</v>
      </c>
      <c r="AQ312" s="22">
        <v>1.3688639893703997E-3</v>
      </c>
      <c r="AR312" s="22">
        <v>6.63221909644474E-2</v>
      </c>
      <c r="AS312" s="22">
        <v>0.14408514746760828</v>
      </c>
      <c r="AT312" s="22">
        <v>0.17053704156163338</v>
      </c>
      <c r="AU312" s="22">
        <v>0.23147253677393714</v>
      </c>
      <c r="AV312" s="22">
        <v>0.34901020725352705</v>
      </c>
      <c r="AW312" s="22">
        <v>0.2535333164616223</v>
      </c>
      <c r="AX312" s="22">
        <v>0.21036351250416488</v>
      </c>
      <c r="AY312" s="22">
        <v>0.1915040867889666</v>
      </c>
      <c r="AZ312" s="22">
        <v>0.17395691544872158</v>
      </c>
      <c r="BA312" s="22">
        <v>0.16028469764393272</v>
      </c>
      <c r="BB312" s="22">
        <v>0.14601117585444284</v>
      </c>
      <c r="BC312" s="22">
        <v>0.13307148763881005</v>
      </c>
      <c r="BD312" s="22">
        <v>0.11950474303546871</v>
      </c>
      <c r="BE312" s="22">
        <v>0.10669185551228451</v>
      </c>
      <c r="BF312" s="22">
        <v>9.3435308710071052E-2</v>
      </c>
      <c r="BG312" s="22">
        <v>8.0861196593498941E-2</v>
      </c>
      <c r="BH312" s="22">
        <v>6.8249191478976262E-2</v>
      </c>
      <c r="BI312" s="22">
        <v>5.6916216284131869E-2</v>
      </c>
      <c r="BJ312" s="22">
        <v>4.6953043683040041E-2</v>
      </c>
      <c r="BK312" s="22">
        <v>4.0412640286578372E-2</v>
      </c>
      <c r="BL312" s="22">
        <v>1.8910474495006775E-2</v>
      </c>
      <c r="BM312" s="22">
        <v>0.15154182882449185</v>
      </c>
      <c r="BN312" s="22">
        <v>0.61004945609080707</v>
      </c>
      <c r="BO312" s="22">
        <v>9.8142704130923131E-2</v>
      </c>
      <c r="BP312" s="22">
        <v>0.15055559314075168</v>
      </c>
      <c r="BQ312" s="22">
        <v>0.17600333317745626</v>
      </c>
      <c r="BR312" s="22">
        <v>0.18801032613273899</v>
      </c>
      <c r="BS312" s="22">
        <v>0.18729866341009935</v>
      </c>
      <c r="BT312" s="22">
        <v>0.18062846440620664</v>
      </c>
      <c r="BU312" s="22">
        <v>0.16986937507410849</v>
      </c>
      <c r="BV312" s="22">
        <v>0.15809011581270824</v>
      </c>
      <c r="BW312" s="22">
        <v>0.14520093694021127</v>
      </c>
      <c r="BX312" s="22">
        <v>0.1324450984109137</v>
      </c>
      <c r="BY312" s="22">
        <v>0.11920007223443625</v>
      </c>
      <c r="BZ312" s="22">
        <v>0.1062697708659727</v>
      </c>
      <c r="CA312" s="22">
        <v>9.2872604008876189E-2</v>
      </c>
      <c r="CB312" s="22">
        <v>7.9751783566131301E-2</v>
      </c>
      <c r="CC312" s="22">
        <v>6.5646863034207553E-2</v>
      </c>
      <c r="CD312" s="22">
        <v>5.1243198610946547E-2</v>
      </c>
      <c r="CE312" s="22">
        <v>3.1525475600781158E-2</v>
      </c>
      <c r="CF312" s="22">
        <v>0.1880240170487609</v>
      </c>
      <c r="CG312" s="22">
        <v>4.4286380397886162E-2</v>
      </c>
      <c r="CI312" s="22">
        <v>-6.9188029219675239E-9</v>
      </c>
      <c r="CJ312" s="22"/>
      <c r="CK312" s="22">
        <v>6.9851351904566493E-8</v>
      </c>
      <c r="CM312" s="5"/>
      <c r="CN312" s="5"/>
      <c r="CO312" s="5"/>
    </row>
    <row r="313" spans="1:93" s="132" customFormat="1">
      <c r="A313" s="185">
        <v>5</v>
      </c>
      <c r="B313" s="22">
        <v>-1.264163256854711E-4</v>
      </c>
      <c r="C313" s="22">
        <v>-4.6256675139054407E-3</v>
      </c>
      <c r="D313" s="22">
        <v>1.5455939333687427E-4</v>
      </c>
      <c r="E313" s="22">
        <v>3.0290772615462725E-4</v>
      </c>
      <c r="F313" s="22">
        <v>4.4342900294798974E-4</v>
      </c>
      <c r="G313" s="22">
        <v>5.7383761078193794E-4</v>
      </c>
      <c r="H313" s="22">
        <v>6.9105447037350965E-4</v>
      </c>
      <c r="I313" s="22">
        <v>7.9582558066242407E-4</v>
      </c>
      <c r="J313" s="22">
        <v>8.8856261949741069E-4</v>
      </c>
      <c r="K313" s="22">
        <v>9.6951552892858453E-4</v>
      </c>
      <c r="L313" s="22">
        <v>1.0391217715987309E-3</v>
      </c>
      <c r="M313" s="22">
        <v>1.097931309918814E-3</v>
      </c>
      <c r="N313" s="22">
        <v>1.1466604952096852E-3</v>
      </c>
      <c r="O313" s="22">
        <v>1.1861294180388377E-3</v>
      </c>
      <c r="P313" s="22">
        <v>1.2172698080844852E-3</v>
      </c>
      <c r="Q313" s="22">
        <v>1.2410700046529548E-3</v>
      </c>
      <c r="R313" s="22">
        <v>1.2585640112775891E-3</v>
      </c>
      <c r="S313" s="22">
        <v>1.270770288573938E-3</v>
      </c>
      <c r="T313" s="22">
        <v>1.2786503246228148E-3</v>
      </c>
      <c r="U313" s="22">
        <v>1.2830080868909107E-3</v>
      </c>
      <c r="V313" s="22">
        <v>6.4219827952394898E-4</v>
      </c>
      <c r="W313" s="22">
        <v>2.8695041337323561E-3</v>
      </c>
      <c r="X313" s="22">
        <v>6.2080742303634315E-3</v>
      </c>
      <c r="Y313" s="22">
        <v>8.038296843453429E-3</v>
      </c>
      <c r="Z313" s="22">
        <v>9.7202240356548588E-3</v>
      </c>
      <c r="AA313" s="22">
        <v>1.1095452761520965E-2</v>
      </c>
      <c r="AB313" s="22">
        <v>1.2098931125030531E-2</v>
      </c>
      <c r="AC313" s="22">
        <v>1.2630651424723078E-2</v>
      </c>
      <c r="AD313" s="22">
        <v>1.2734261841046243E-2</v>
      </c>
      <c r="AE313" s="22">
        <v>1.2486838415152357E-2</v>
      </c>
      <c r="AF313" s="22">
        <v>1.1998804840115153E-2</v>
      </c>
      <c r="AG313" s="22">
        <v>1.1342671135253354E-2</v>
      </c>
      <c r="AH313" s="22">
        <v>1.0583495914632625E-2</v>
      </c>
      <c r="AI313" s="22">
        <v>9.7524402766444411E-3</v>
      </c>
      <c r="AJ313" s="22">
        <v>8.8825062148965277E-3</v>
      </c>
      <c r="AK313" s="22">
        <v>7.9836112079243616E-3</v>
      </c>
      <c r="AL313" s="22">
        <v>7.0781997404441681E-3</v>
      </c>
      <c r="AM313" s="22">
        <v>6.1662937279371097E-3</v>
      </c>
      <c r="AN313" s="22">
        <v>5.2753401190427521E-3</v>
      </c>
      <c r="AO313" s="22">
        <v>4.3719643990001835E-3</v>
      </c>
      <c r="AP313" s="22">
        <v>3.4462674036746912E-3</v>
      </c>
      <c r="AQ313" s="22">
        <v>1.6107337602785734E-3</v>
      </c>
      <c r="AR313" s="22">
        <v>6.0891361833620032E-2</v>
      </c>
      <c r="AS313" s="22">
        <v>0.12881880740093171</v>
      </c>
      <c r="AT313" s="22">
        <v>0.15377436084282436</v>
      </c>
      <c r="AU313" s="22">
        <v>0.18900976138484557</v>
      </c>
      <c r="AV313" s="22">
        <v>0.2535738277653185</v>
      </c>
      <c r="AW313" s="22">
        <v>0.37179174863693332</v>
      </c>
      <c r="AX313" s="22">
        <v>0.27523046845640148</v>
      </c>
      <c r="AY313" s="22">
        <v>0.23031355924530092</v>
      </c>
      <c r="AZ313" s="22">
        <v>0.20929636726193002</v>
      </c>
      <c r="BA313" s="22">
        <v>0.18951172998648746</v>
      </c>
      <c r="BB313" s="22">
        <v>0.17350303537303882</v>
      </c>
      <c r="BC313" s="22">
        <v>0.15690834642129978</v>
      </c>
      <c r="BD313" s="22">
        <v>0.14162345170710769</v>
      </c>
      <c r="BE313" s="22">
        <v>0.12575007403261931</v>
      </c>
      <c r="BF313" s="22">
        <v>0.11067010362599608</v>
      </c>
      <c r="BG313" s="22">
        <v>9.5280909873095815E-2</v>
      </c>
      <c r="BH313" s="22">
        <v>8.0858840177030822E-2</v>
      </c>
      <c r="BI313" s="22">
        <v>6.7025005389573816E-2</v>
      </c>
      <c r="BJ313" s="22">
        <v>5.5676400908598066E-2</v>
      </c>
      <c r="BK313" s="22">
        <v>4.7543061805309351E-2</v>
      </c>
      <c r="BL313" s="22">
        <v>2.2440558691712856E-2</v>
      </c>
      <c r="BM313" s="22">
        <v>0.14018546875188354</v>
      </c>
      <c r="BN313" s="22">
        <v>0.57856471255185238</v>
      </c>
      <c r="BO313" s="22">
        <v>9.5344189667716808E-2</v>
      </c>
      <c r="BP313" s="22">
        <v>0.15037421430469025</v>
      </c>
      <c r="BQ313" s="22">
        <v>0.18310870370003846</v>
      </c>
      <c r="BR313" s="22">
        <v>0.2043980340143049</v>
      </c>
      <c r="BS313" s="22">
        <v>0.21125115832737021</v>
      </c>
      <c r="BT313" s="22">
        <v>0.2084225849451273</v>
      </c>
      <c r="BU313" s="22">
        <v>0.19848053671220403</v>
      </c>
      <c r="BV313" s="22">
        <v>0.18577910534020403</v>
      </c>
      <c r="BW313" s="22">
        <v>0.17114200031266383</v>
      </c>
      <c r="BX313" s="22">
        <v>0.1562763111280831</v>
      </c>
      <c r="BY313" s="22">
        <v>0.14075679463643526</v>
      </c>
      <c r="BZ313" s="22">
        <v>0.12549904932982681</v>
      </c>
      <c r="CA313" s="22">
        <v>0.10971288530364319</v>
      </c>
      <c r="CB313" s="22">
        <v>9.4200003777390851E-2</v>
      </c>
      <c r="CC313" s="22">
        <v>7.7560532429800086E-2</v>
      </c>
      <c r="CD313" s="22">
        <v>6.0528557626716259E-2</v>
      </c>
      <c r="CE313" s="22">
        <v>3.7255739637117667E-2</v>
      </c>
      <c r="CF313" s="22">
        <v>0.22204659581188535</v>
      </c>
      <c r="CG313" s="22">
        <v>5.2378200485243262E-2</v>
      </c>
      <c r="CI313" s="22">
        <v>-8.1797780033249218E-9</v>
      </c>
      <c r="CJ313" s="22"/>
      <c r="CK313" s="22">
        <v>7.9748490551924072E-8</v>
      </c>
      <c r="CM313" s="5"/>
      <c r="CN313" s="5"/>
      <c r="CO313" s="5"/>
    </row>
    <row r="314" spans="1:93" s="132" customFormat="1">
      <c r="A314" s="185">
        <v>6</v>
      </c>
      <c r="B314" s="22">
        <v>-1.1790905416315108E-4</v>
      </c>
      <c r="C314" s="22">
        <v>-5.0725625827505137E-3</v>
      </c>
      <c r="D314" s="22">
        <v>1.7058635397133553E-4</v>
      </c>
      <c r="E314" s="22">
        <v>3.3529401774676378E-4</v>
      </c>
      <c r="F314" s="22">
        <v>4.9255554935844653E-4</v>
      </c>
      <c r="G314" s="22">
        <v>6.4046716166334637E-4</v>
      </c>
      <c r="H314" s="22">
        <v>7.7654506559763877E-4</v>
      </c>
      <c r="I314" s="22">
        <v>8.9760020714107981E-4</v>
      </c>
      <c r="J314" s="22">
        <v>1.0045473844378693E-3</v>
      </c>
      <c r="K314" s="22">
        <v>1.0979865614983964E-3</v>
      </c>
      <c r="L314" s="22">
        <v>1.1783639017992269E-3</v>
      </c>
      <c r="M314" s="22">
        <v>1.2463380114248635E-3</v>
      </c>
      <c r="N314" s="22">
        <v>1.3026858922628732E-3</v>
      </c>
      <c r="O314" s="22">
        <v>1.3483584290571269E-3</v>
      </c>
      <c r="P314" s="22">
        <v>1.3844023803063787E-3</v>
      </c>
      <c r="Q314" s="22">
        <v>1.4119661197633528E-3</v>
      </c>
      <c r="R314" s="22">
        <v>1.4322278190357092E-3</v>
      </c>
      <c r="S314" s="22">
        <v>1.4463734081194917E-3</v>
      </c>
      <c r="T314" s="22">
        <v>1.4555036557079887E-3</v>
      </c>
      <c r="U314" s="22">
        <v>1.4605571579373183E-3</v>
      </c>
      <c r="V314" s="22">
        <v>7.3108233204882624E-4</v>
      </c>
      <c r="W314" s="22">
        <v>2.8018391161473643E-3</v>
      </c>
      <c r="X314" s="22">
        <v>6.08067484126749E-3</v>
      </c>
      <c r="Y314" s="22">
        <v>7.9362614710298662E-3</v>
      </c>
      <c r="Z314" s="22">
        <v>9.7268669629794312E-3</v>
      </c>
      <c r="AA314" s="22">
        <v>1.1319890346018324E-2</v>
      </c>
      <c r="AB314" s="22">
        <v>1.2642441832411616E-2</v>
      </c>
      <c r="AC314" s="22">
        <v>1.353644380879334E-2</v>
      </c>
      <c r="AD314" s="22">
        <v>1.395690492683084E-2</v>
      </c>
      <c r="AE314" s="22">
        <v>1.3923331421263868E-2</v>
      </c>
      <c r="AF314" s="22">
        <v>1.3540619506548205E-2</v>
      </c>
      <c r="AG314" s="22">
        <v>1.2903450105392034E-2</v>
      </c>
      <c r="AH314" s="22">
        <v>1.2103055176357194E-2</v>
      </c>
      <c r="AI314" s="22">
        <v>1.119091236790711E-2</v>
      </c>
      <c r="AJ314" s="22">
        <v>1.0214791324814825E-2</v>
      </c>
      <c r="AK314" s="22">
        <v>9.1936804447405908E-3</v>
      </c>
      <c r="AL314" s="22">
        <v>8.1573353588673056E-3</v>
      </c>
      <c r="AM314" s="22">
        <v>7.1091708756077128E-3</v>
      </c>
      <c r="AN314" s="22">
        <v>6.0821991336975547E-3</v>
      </c>
      <c r="AO314" s="22">
        <v>5.039702590929891E-3</v>
      </c>
      <c r="AP314" s="22">
        <v>3.9710091486328614E-3</v>
      </c>
      <c r="AQ314" s="22">
        <v>1.8557018261604809E-3</v>
      </c>
      <c r="AR314" s="22">
        <v>5.5728003314210212E-2</v>
      </c>
      <c r="AS314" s="22">
        <v>0.11956385513504558</v>
      </c>
      <c r="AT314" s="22">
        <v>0.13925331952051617</v>
      </c>
      <c r="AU314" s="22">
        <v>0.1718234305261141</v>
      </c>
      <c r="AV314" s="22">
        <v>0.21043091647590273</v>
      </c>
      <c r="AW314" s="22">
        <v>0.27527276517809957</v>
      </c>
      <c r="AX314" s="22">
        <v>0.3923239904727156</v>
      </c>
      <c r="AY314" s="22">
        <v>0.29383803558201027</v>
      </c>
      <c r="AZ314" s="22">
        <v>0.24673785867427192</v>
      </c>
      <c r="BA314" s="22">
        <v>0.22336224474998645</v>
      </c>
      <c r="BB314" s="22">
        <v>0.20120112267215937</v>
      </c>
      <c r="BC314" s="22">
        <v>0.18277458617301212</v>
      </c>
      <c r="BD314" s="22">
        <v>0.16378344104265091</v>
      </c>
      <c r="BE314" s="22">
        <v>0.14611226078006198</v>
      </c>
      <c r="BF314" s="22">
        <v>0.12792115540410831</v>
      </c>
      <c r="BG314" s="22">
        <v>0.11066350401774022</v>
      </c>
      <c r="BH314" s="22">
        <v>9.3426978779625469E-2</v>
      </c>
      <c r="BI314" s="22">
        <v>7.787777415942844E-2</v>
      </c>
      <c r="BJ314" s="22">
        <v>6.4281063954608059E-2</v>
      </c>
      <c r="BK314" s="22">
        <v>5.5289953320644139E-2</v>
      </c>
      <c r="BL314" s="22">
        <v>2.5891900533583884E-2</v>
      </c>
      <c r="BM314" s="22">
        <v>0.13032203952812418</v>
      </c>
      <c r="BN314" s="22">
        <v>0.54432086903093913</v>
      </c>
      <c r="BO314" s="22">
        <v>9.0739028014185874E-2</v>
      </c>
      <c r="BP314" s="22">
        <v>0.14524848085928718</v>
      </c>
      <c r="BQ314" s="22">
        <v>0.18148569302567236</v>
      </c>
      <c r="BR314" s="22">
        <v>0.21013275674200396</v>
      </c>
      <c r="BS314" s="22">
        <v>0.22633738318738672</v>
      </c>
      <c r="BT314" s="22">
        <v>0.23100991723451941</v>
      </c>
      <c r="BU314" s="22">
        <v>0.22486982742006922</v>
      </c>
      <c r="BV314" s="22">
        <v>0.21291125023897495</v>
      </c>
      <c r="BW314" s="22">
        <v>0.1972854740762347</v>
      </c>
      <c r="BX314" s="22">
        <v>0.18060313346826187</v>
      </c>
      <c r="BY314" s="22">
        <v>0.16289165947930773</v>
      </c>
      <c r="BZ314" s="22">
        <v>0.14529683630614651</v>
      </c>
      <c r="CA314" s="22">
        <v>0.12707307106802068</v>
      </c>
      <c r="CB314" s="22">
        <v>0.10910260779673581</v>
      </c>
      <c r="CC314" s="22">
        <v>8.9852657871978964E-2</v>
      </c>
      <c r="CD314" s="22">
        <v>7.0109859150024503E-2</v>
      </c>
      <c r="CE314" s="22">
        <v>4.3169395901647929E-2</v>
      </c>
      <c r="CF314" s="22">
        <v>0.25715626077632908</v>
      </c>
      <c r="CG314" s="22">
        <v>6.0730615790087344E-2</v>
      </c>
      <c r="CI314" s="22">
        <v>-9.3885061513655158E-9</v>
      </c>
      <c r="CJ314" s="22"/>
      <c r="CK314" s="22">
        <v>8.861160728213887E-8</v>
      </c>
      <c r="CM314" s="5"/>
      <c r="CN314" s="5"/>
      <c r="CO314" s="5"/>
    </row>
    <row r="315" spans="1:93" s="132" customFormat="1">
      <c r="A315" s="189" t="s">
        <v>251</v>
      </c>
      <c r="B315" s="22">
        <v>-1.1089522810476179E-4</v>
      </c>
      <c r="C315" s="22">
        <v>-5.4430764052650644E-3</v>
      </c>
      <c r="D315" s="22">
        <v>1.8398173160555177E-4</v>
      </c>
      <c r="E315" s="22">
        <v>3.6239399202024706E-4</v>
      </c>
      <c r="F315" s="22">
        <v>5.3378770993265788E-4</v>
      </c>
      <c r="G315" s="22">
        <v>6.9632876585017458E-4</v>
      </c>
      <c r="H315" s="22">
        <v>8.4794600739283388E-4</v>
      </c>
      <c r="I315" s="22">
        <v>9.8608585696867315E-4</v>
      </c>
      <c r="J315" s="22">
        <v>1.1075288441427197E-3</v>
      </c>
      <c r="K315" s="22">
        <v>1.2134245545977831E-3</v>
      </c>
      <c r="L315" s="22">
        <v>1.3046014337074684E-3</v>
      </c>
      <c r="M315" s="22">
        <v>1.3817446722578473E-3</v>
      </c>
      <c r="N315" s="22">
        <v>1.4457581605210026E-3</v>
      </c>
      <c r="O315" s="22">
        <v>1.4976690642770189E-3</v>
      </c>
      <c r="P315" s="22">
        <v>1.5386686841262281E-3</v>
      </c>
      <c r="Q315" s="22">
        <v>1.570030912065382E-3</v>
      </c>
      <c r="R315" s="22">
        <v>1.5931002437592661E-3</v>
      </c>
      <c r="S315" s="22">
        <v>1.6092069321289061E-3</v>
      </c>
      <c r="T315" s="22">
        <v>1.6196105087057388E-3</v>
      </c>
      <c r="U315" s="22">
        <v>1.625366388057809E-3</v>
      </c>
      <c r="V315" s="22">
        <v>8.1360031855196198E-4</v>
      </c>
      <c r="W315" s="22">
        <v>2.6941665122812951E-3</v>
      </c>
      <c r="X315" s="22">
        <v>5.8583017050797071E-3</v>
      </c>
      <c r="Y315" s="22">
        <v>7.6837104519542412E-3</v>
      </c>
      <c r="Z315" s="22">
        <v>9.4999405375104772E-3</v>
      </c>
      <c r="AA315" s="22">
        <v>1.1204050978155416E-2</v>
      </c>
      <c r="AB315" s="22">
        <v>1.2743455432553626E-2</v>
      </c>
      <c r="AC315" s="22">
        <v>1.3955264353542286E-2</v>
      </c>
      <c r="AD315" s="22">
        <v>1.4735800390240895E-2</v>
      </c>
      <c r="AE315" s="22">
        <v>1.5016716741990356E-2</v>
      </c>
      <c r="AF315" s="22">
        <v>1.4845273771426366E-2</v>
      </c>
      <c r="AG315" s="22">
        <v>1.4310708712743904E-2</v>
      </c>
      <c r="AH315" s="22">
        <v>1.3526723767273234E-2</v>
      </c>
      <c r="AI315" s="22">
        <v>1.2570682971197259E-2</v>
      </c>
      <c r="AJ315" s="22">
        <v>1.1511412847510628E-2</v>
      </c>
      <c r="AK315" s="22">
        <v>1.0381940331232785E-2</v>
      </c>
      <c r="AL315" s="22">
        <v>9.2226327558175211E-3</v>
      </c>
      <c r="AM315" s="22">
        <v>8.0425520076185322E-3</v>
      </c>
      <c r="AN315" s="22">
        <v>6.8816537478151411E-3</v>
      </c>
      <c r="AO315" s="22">
        <v>5.7009409086758098E-3</v>
      </c>
      <c r="AP315" s="22">
        <v>4.4898216484060231E-3</v>
      </c>
      <c r="AQ315" s="22">
        <v>2.0977249461133275E-3</v>
      </c>
      <c r="AR315" s="22">
        <v>5.1961070809294803E-2</v>
      </c>
      <c r="AS315" s="22">
        <v>0.10999943517102832</v>
      </c>
      <c r="AT315" s="22">
        <v>0.12936749261185407</v>
      </c>
      <c r="AU315" s="22">
        <v>0.15619322683848444</v>
      </c>
      <c r="AV315" s="22">
        <v>0.19159448553726113</v>
      </c>
      <c r="AW315" s="22">
        <v>0.23038346378519423</v>
      </c>
      <c r="AX315" s="22">
        <v>0.29388027096977815</v>
      </c>
      <c r="AY315" s="22">
        <v>0.408971683549476</v>
      </c>
      <c r="AZ315" s="22">
        <v>0.30822240524097055</v>
      </c>
      <c r="BA315" s="22">
        <v>0.25876505368859365</v>
      </c>
      <c r="BB315" s="22">
        <v>0.23295685847354575</v>
      </c>
      <c r="BC315" s="22">
        <v>0.2083672445763752</v>
      </c>
      <c r="BD315" s="22">
        <v>0.1875033433261874</v>
      </c>
      <c r="BE315" s="22">
        <v>0.16610964956031854</v>
      </c>
      <c r="BF315" s="22">
        <v>0.14609949293509134</v>
      </c>
      <c r="BG315" s="22">
        <v>0.12573153092760092</v>
      </c>
      <c r="BH315" s="22">
        <v>0.10667302935804217</v>
      </c>
      <c r="BI315" s="22">
        <v>8.8433354890616211E-2</v>
      </c>
      <c r="BJ315" s="22">
        <v>7.3436754078974029E-2</v>
      </c>
      <c r="BK315" s="22">
        <v>6.2732771034474194E-2</v>
      </c>
      <c r="BL315" s="22">
        <v>2.9596957227958499E-2</v>
      </c>
      <c r="BM315" s="22">
        <v>0.12115714644486981</v>
      </c>
      <c r="BN315" s="22">
        <v>0.50888101004004482</v>
      </c>
      <c r="BO315" s="22">
        <v>8.5276058991721707E-2</v>
      </c>
      <c r="BP315" s="22">
        <v>0.13748976105978966</v>
      </c>
      <c r="BQ315" s="22">
        <v>0.17415292621277009</v>
      </c>
      <c r="BR315" s="22">
        <v>0.2063931005898729</v>
      </c>
      <c r="BS315" s="22">
        <v>0.23007040941646131</v>
      </c>
      <c r="BT315" s="22">
        <v>0.24406551884948705</v>
      </c>
      <c r="BU315" s="22">
        <v>0.24543144010273144</v>
      </c>
      <c r="BV315" s="22">
        <v>0.23723927992017529</v>
      </c>
      <c r="BW315" s="22">
        <v>0.22233374045014517</v>
      </c>
      <c r="BX315" s="22">
        <v>0.20463415752324557</v>
      </c>
      <c r="BY315" s="22">
        <v>0.18506707696123631</v>
      </c>
      <c r="BZ315" s="22">
        <v>0.16525850011250656</v>
      </c>
      <c r="CA315" s="22">
        <v>0.14462987351071799</v>
      </c>
      <c r="CB315" s="22">
        <v>0.12419454372599874</v>
      </c>
      <c r="CC315" s="22">
        <v>0.10230973571590031</v>
      </c>
      <c r="CD315" s="22">
        <v>7.9822441403464436E-2</v>
      </c>
      <c r="CE315" s="22">
        <v>4.9165523236804939E-2</v>
      </c>
      <c r="CF315" s="22">
        <v>0.29275493701570876</v>
      </c>
      <c r="CG315" s="22">
        <v>6.9202545210982652E-2</v>
      </c>
      <c r="CI315" s="22">
        <v>-1.0443351795170138E-8</v>
      </c>
      <c r="CJ315" s="22"/>
      <c r="CK315" s="22">
        <v>9.5966429478509434E-8</v>
      </c>
      <c r="CM315" s="5"/>
      <c r="CN315" s="5"/>
      <c r="CO315" s="5"/>
    </row>
    <row r="316" spans="1:93" s="132" customFormat="1">
      <c r="A316" s="189" t="s">
        <v>268</v>
      </c>
      <c r="B316" s="22">
        <v>-1.0310525235485682E-4</v>
      </c>
      <c r="C316" s="22">
        <v>-5.7284491171254396E-3</v>
      </c>
      <c r="D316" s="22">
        <v>1.9436574152119333E-4</v>
      </c>
      <c r="E316" s="22">
        <v>3.835137080442885E-4</v>
      </c>
      <c r="F316" s="22">
        <v>5.6605913630431706E-4</v>
      </c>
      <c r="G316" s="22">
        <v>7.4030996256515375E-4</v>
      </c>
      <c r="H316" s="22">
        <v>9.0428044089235901E-4</v>
      </c>
      <c r="I316" s="22">
        <v>1.0558586600610646E-3</v>
      </c>
      <c r="J316" s="22">
        <v>1.1924954168578588E-3</v>
      </c>
      <c r="K316" s="22">
        <v>1.3110238734834257E-3</v>
      </c>
      <c r="L316" s="22">
        <v>1.4128647850761586E-3</v>
      </c>
      <c r="M316" s="22">
        <v>1.4991156322368602E-3</v>
      </c>
      <c r="N316" s="22">
        <v>1.5707223820669079E-3</v>
      </c>
      <c r="O316" s="22">
        <v>1.6288548545020389E-3</v>
      </c>
      <c r="P316" s="22">
        <v>1.6747924694228518E-3</v>
      </c>
      <c r="Q316" s="22">
        <v>1.7099633245918674E-3</v>
      </c>
      <c r="R316" s="22">
        <v>1.735842105606612E-3</v>
      </c>
      <c r="S316" s="22">
        <v>1.7539246766151745E-3</v>
      </c>
      <c r="T316" s="22">
        <v>1.7656044617479362E-3</v>
      </c>
      <c r="U316" s="22">
        <v>1.7720726231823867E-3</v>
      </c>
      <c r="V316" s="22">
        <v>8.8706542439639696E-4</v>
      </c>
      <c r="W316" s="22">
        <v>2.557488189219729E-3</v>
      </c>
      <c r="X316" s="22">
        <v>5.5679414061146071E-3</v>
      </c>
      <c r="Y316" s="22">
        <v>7.3255021097286136E-3</v>
      </c>
      <c r="Z316" s="22">
        <v>9.1085330344101208E-3</v>
      </c>
      <c r="AA316" s="22">
        <v>1.0838009775080232E-2</v>
      </c>
      <c r="AB316" s="22">
        <v>1.2485401139835425E-2</v>
      </c>
      <c r="AC316" s="22">
        <v>1.3911933381890661E-2</v>
      </c>
      <c r="AD316" s="22">
        <v>1.5007696386608618E-2</v>
      </c>
      <c r="AE316" s="22">
        <v>1.5646533337122893E-2</v>
      </c>
      <c r="AF316" s="22">
        <v>1.5787479585619553E-2</v>
      </c>
      <c r="AG316" s="22">
        <v>1.5462254820697028E-2</v>
      </c>
      <c r="AH316" s="22">
        <v>1.4779190585443391E-2</v>
      </c>
      <c r="AI316" s="22">
        <v>1.3837891285683442E-2</v>
      </c>
      <c r="AJ316" s="22">
        <v>1.2733674200220297E-2</v>
      </c>
      <c r="AK316" s="22">
        <v>1.1519976926458302E-2</v>
      </c>
      <c r="AL316" s="22">
        <v>1.0252642519307433E-2</v>
      </c>
      <c r="AM316" s="22">
        <v>8.9497823661472669E-3</v>
      </c>
      <c r="AN316" s="22">
        <v>7.6604523261666457E-3</v>
      </c>
      <c r="AO316" s="22">
        <v>6.345023616180172E-3</v>
      </c>
      <c r="AP316" s="22">
        <v>4.9943063059879316E-3</v>
      </c>
      <c r="AQ316" s="22">
        <v>2.3328652526441555E-3</v>
      </c>
      <c r="AR316" s="22">
        <v>4.7848179959101483E-2</v>
      </c>
      <c r="AS316" s="22">
        <v>0.10231094172538137</v>
      </c>
      <c r="AT316" s="22">
        <v>0.11893443413263947</v>
      </c>
      <c r="AU316" s="22">
        <v>0.14465985293661782</v>
      </c>
      <c r="AV316" s="22">
        <v>0.17406341716510956</v>
      </c>
      <c r="AW316" s="22">
        <v>0.20938866006698889</v>
      </c>
      <c r="AX316" s="22">
        <v>0.24680686631305374</v>
      </c>
      <c r="AY316" s="22">
        <v>0.3082626530967133</v>
      </c>
      <c r="AZ316" s="22">
        <v>0.42107167933963346</v>
      </c>
      <c r="BA316" s="22">
        <v>0.3179300919254669</v>
      </c>
      <c r="BB316" s="22">
        <v>0.26604828516780687</v>
      </c>
      <c r="BC316" s="22">
        <v>0.23778748443423045</v>
      </c>
      <c r="BD316" s="22">
        <v>0.21075948836031161</v>
      </c>
      <c r="BE316" s="22">
        <v>0.18748245349202722</v>
      </c>
      <c r="BF316" s="22">
        <v>0.1637507815837084</v>
      </c>
      <c r="BG316" s="22">
        <v>0.14158678392286081</v>
      </c>
      <c r="BH316" s="22">
        <v>0.11947017308120424</v>
      </c>
      <c r="BI316" s="22">
        <v>9.9572129034593476E-2</v>
      </c>
      <c r="BJ316" s="22">
        <v>8.2187073402334318E-2</v>
      </c>
      <c r="BK316" s="22">
        <v>7.0679376589894288E-2</v>
      </c>
      <c r="BL316" s="22">
        <v>3.310471663925927E-2</v>
      </c>
      <c r="BM316" s="22">
        <v>0.1123017445065945</v>
      </c>
      <c r="BN316" s="22">
        <v>0.4729701631363063</v>
      </c>
      <c r="BO316" s="22">
        <v>7.9438786030650979E-2</v>
      </c>
      <c r="BP316" s="22">
        <v>0.12851266413753734</v>
      </c>
      <c r="BQ316" s="22">
        <v>0.16385386250385128</v>
      </c>
      <c r="BR316" s="22">
        <v>0.19661930988941254</v>
      </c>
      <c r="BS316" s="22">
        <v>0.2240252271970086</v>
      </c>
      <c r="BT316" s="22">
        <v>0.24547954576807612</v>
      </c>
      <c r="BU316" s="22">
        <v>0.25619223097502902</v>
      </c>
      <c r="BV316" s="22">
        <v>0.25548697715204161</v>
      </c>
      <c r="BW316" s="22">
        <v>0.24434401453452273</v>
      </c>
      <c r="BX316" s="22">
        <v>0.22735336174733253</v>
      </c>
      <c r="BY316" s="22">
        <v>0.20674872707681144</v>
      </c>
      <c r="BZ316" s="22">
        <v>0.18508040324179967</v>
      </c>
      <c r="CA316" s="22">
        <v>0.16218857152729046</v>
      </c>
      <c r="CB316" s="22">
        <v>0.13933901625316053</v>
      </c>
      <c r="CC316" s="22">
        <v>0.11482979816396402</v>
      </c>
      <c r="CD316" s="22">
        <v>8.9591866026911895E-2</v>
      </c>
      <c r="CE316" s="22">
        <v>5.5198830317066266E-2</v>
      </c>
      <c r="CF316" s="22">
        <v>0.32858519805360653</v>
      </c>
      <c r="CG316" s="22">
        <v>7.7731136391835987E-2</v>
      </c>
      <c r="CI316" s="22">
        <v>-1.1268385372349105E-8</v>
      </c>
      <c r="CJ316" s="22"/>
      <c r="CK316" s="22">
        <v>1.0150843159233492E-7</v>
      </c>
      <c r="CM316" s="5"/>
      <c r="CN316" s="5"/>
      <c r="CO316" s="5"/>
    </row>
    <row r="317" spans="1:93" s="132" customFormat="1">
      <c r="A317" s="189" t="s">
        <v>252</v>
      </c>
      <c r="B317" s="22">
        <v>-9.587355616350446E-5</v>
      </c>
      <c r="C317" s="22">
        <v>-5.9206906151317677E-3</v>
      </c>
      <c r="D317" s="22">
        <v>2.0153237842388832E-4</v>
      </c>
      <c r="E317" s="22">
        <v>3.982003366217167E-4</v>
      </c>
      <c r="F317" s="22">
        <v>5.8872863525881545E-4</v>
      </c>
      <c r="G317" s="22">
        <v>7.7151362176301394E-4</v>
      </c>
      <c r="H317" s="22">
        <v>9.4473043738782525E-4</v>
      </c>
      <c r="I317" s="22">
        <v>1.1063652445141316E-3</v>
      </c>
      <c r="J317" s="22">
        <v>1.2543351916970006E-3</v>
      </c>
      <c r="K317" s="22">
        <v>1.3861732715419028E-3</v>
      </c>
      <c r="L317" s="22">
        <v>1.4988209982217582E-3</v>
      </c>
      <c r="M317" s="22">
        <v>1.5940068543453254E-3</v>
      </c>
      <c r="N317" s="22">
        <v>1.6731152577316515E-3</v>
      </c>
      <c r="O317" s="22">
        <v>1.73737140953922E-3</v>
      </c>
      <c r="P317" s="22">
        <v>1.7882097941999324E-3</v>
      </c>
      <c r="Q317" s="22">
        <v>1.8271548136233934E-3</v>
      </c>
      <c r="R317" s="22">
        <v>1.8558400403075063E-3</v>
      </c>
      <c r="S317" s="22">
        <v>1.8758896557672729E-3</v>
      </c>
      <c r="T317" s="22">
        <v>1.8888524962501596E-3</v>
      </c>
      <c r="U317" s="22">
        <v>1.8960293111721616E-3</v>
      </c>
      <c r="V317" s="22">
        <v>9.4915868398411866E-4</v>
      </c>
      <c r="W317" s="22">
        <v>2.4006387757406797E-3</v>
      </c>
      <c r="X317" s="22">
        <v>5.2306978124411199E-3</v>
      </c>
      <c r="Y317" s="22">
        <v>6.8955677759725007E-3</v>
      </c>
      <c r="Z317" s="22">
        <v>8.6060462482980896E-3</v>
      </c>
      <c r="AA317" s="22">
        <v>1.0300390139272773E-2</v>
      </c>
      <c r="AB317" s="22">
        <v>1.1968541310974298E-2</v>
      </c>
      <c r="AC317" s="22">
        <v>1.3500232500227416E-2</v>
      </c>
      <c r="AD317" s="22">
        <v>1.4807700058508278E-2</v>
      </c>
      <c r="AE317" s="22">
        <v>1.5759474046989665E-2</v>
      </c>
      <c r="AF317" s="22">
        <v>1.6256241937357339E-2</v>
      </c>
      <c r="AG317" s="22">
        <v>1.6241701346937368E-2</v>
      </c>
      <c r="AH317" s="22">
        <v>1.5766601388185728E-2</v>
      </c>
      <c r="AI317" s="22">
        <v>1.4924969867609056E-2</v>
      </c>
      <c r="AJ317" s="22">
        <v>1.3834854306493725E-2</v>
      </c>
      <c r="AK317" s="22">
        <v>1.2575607997497046E-2</v>
      </c>
      <c r="AL317" s="22">
        <v>1.1224826868849225E-2</v>
      </c>
      <c r="AM317" s="22">
        <v>9.8146473586447278E-3</v>
      </c>
      <c r="AN317" s="22">
        <v>8.4065132219026985E-3</v>
      </c>
      <c r="AO317" s="22">
        <v>6.9626930440110759E-3</v>
      </c>
      <c r="AP317" s="22">
        <v>5.4773466778301506E-3</v>
      </c>
      <c r="AQ317" s="22">
        <v>2.5578192998971152E-3</v>
      </c>
      <c r="AR317" s="22">
        <v>4.4317752289728923E-2</v>
      </c>
      <c r="AS317" s="22">
        <v>9.3897534176969305E-2</v>
      </c>
      <c r="AT317" s="22">
        <v>0.11003966945261812</v>
      </c>
      <c r="AU317" s="22">
        <v>0.13252111449556628</v>
      </c>
      <c r="AV317" s="22">
        <v>0.16040259651184624</v>
      </c>
      <c r="AW317" s="22">
        <v>0.18961860495295077</v>
      </c>
      <c r="AX317" s="22">
        <v>0.22345166982012568</v>
      </c>
      <c r="AY317" s="22">
        <v>0.25882973653768482</v>
      </c>
      <c r="AZ317" s="22">
        <v>0.31796656571018039</v>
      </c>
      <c r="BA317" s="22">
        <v>0.42836814859500899</v>
      </c>
      <c r="BB317" s="22">
        <v>0.3227893171192574</v>
      </c>
      <c r="BC317" s="22">
        <v>0.2684617637320309</v>
      </c>
      <c r="BD317" s="22">
        <v>0.2377566009775276</v>
      </c>
      <c r="BE317" s="22">
        <v>0.20831670668259314</v>
      </c>
      <c r="BF317" s="22">
        <v>0.18271426832945259</v>
      </c>
      <c r="BG317" s="22">
        <v>0.15684693003282202</v>
      </c>
      <c r="BH317" s="22">
        <v>0.13301551585472185</v>
      </c>
      <c r="BI317" s="22">
        <v>0.11019910446404967</v>
      </c>
      <c r="BJ317" s="22">
        <v>9.1509133171271309E-2</v>
      </c>
      <c r="BK317" s="22">
        <v>7.8158858398428691E-2</v>
      </c>
      <c r="BL317" s="22">
        <v>3.687564261156312E-2</v>
      </c>
      <c r="BM317" s="22">
        <v>0.10358972038467865</v>
      </c>
      <c r="BN317" s="22">
        <v>0.43689688808790555</v>
      </c>
      <c r="BO317" s="22">
        <v>7.3448500543829814E-2</v>
      </c>
      <c r="BP317" s="22">
        <v>0.11901188115276688</v>
      </c>
      <c r="BQ317" s="22">
        <v>0.1521976594817907</v>
      </c>
      <c r="BR317" s="22">
        <v>0.18374432011138189</v>
      </c>
      <c r="BS317" s="22">
        <v>0.2118197482854178</v>
      </c>
      <c r="BT317" s="22">
        <v>0.23699614880095635</v>
      </c>
      <c r="BU317" s="22">
        <v>0.25520049123655075</v>
      </c>
      <c r="BV317" s="22">
        <v>0.26382969835524511</v>
      </c>
      <c r="BW317" s="22">
        <v>0.26017727711513178</v>
      </c>
      <c r="BX317" s="22">
        <v>0.24694488531458617</v>
      </c>
      <c r="BY317" s="22">
        <v>0.22703647312421191</v>
      </c>
      <c r="BZ317" s="22">
        <v>0.20433376839201081</v>
      </c>
      <c r="CA317" s="22">
        <v>0.17954029808154237</v>
      </c>
      <c r="CB317" s="22">
        <v>0.15442560416403869</v>
      </c>
      <c r="CC317" s="22">
        <v>0.12734986077812527</v>
      </c>
      <c r="CD317" s="22">
        <v>9.9379180921473215E-2</v>
      </c>
      <c r="CE317" s="22">
        <v>6.124893192201053E-2</v>
      </c>
      <c r="CF317" s="22">
        <v>0.36453522052731979</v>
      </c>
      <c r="CG317" s="22">
        <v>8.6295157650460391E-2</v>
      </c>
      <c r="CI317" s="22">
        <v>-1.1814775579262494E-8</v>
      </c>
      <c r="CJ317" s="22"/>
      <c r="CK317" s="22">
        <v>1.0504039369620869E-7</v>
      </c>
      <c r="CM317" s="5"/>
      <c r="CN317" s="5"/>
      <c r="CO317" s="5"/>
    </row>
    <row r="318" spans="1:93" s="132" customFormat="1">
      <c r="A318" s="185">
        <v>10</v>
      </c>
      <c r="B318" s="22">
        <v>-8.8024631579674054E-5</v>
      </c>
      <c r="C318" s="22">
        <v>-6.0166592301637038E-3</v>
      </c>
      <c r="D318" s="22">
        <v>2.0531577493644511E-4</v>
      </c>
      <c r="E318" s="22">
        <v>4.0614794626846413E-4</v>
      </c>
      <c r="F318" s="22">
        <v>6.0130650414064841E-4</v>
      </c>
      <c r="G318" s="22">
        <v>7.8932281928688027E-4</v>
      </c>
      <c r="H318" s="22">
        <v>9.6847831620315572E-4</v>
      </c>
      <c r="I318" s="22">
        <v>1.1369355535903944E-3</v>
      </c>
      <c r="J318" s="22">
        <v>1.2927185961846175E-3</v>
      </c>
      <c r="K318" s="22">
        <v>1.4338473347414995E-3</v>
      </c>
      <c r="L318" s="22">
        <v>1.5579864320510442E-3</v>
      </c>
      <c r="M318" s="22">
        <v>1.66224502948484E-3</v>
      </c>
      <c r="N318" s="22">
        <v>1.7486717178885002E-3</v>
      </c>
      <c r="O318" s="22">
        <v>1.8189522359740729E-3</v>
      </c>
      <c r="P318" s="22">
        <v>1.8745867640241707E-3</v>
      </c>
      <c r="Q318" s="22">
        <v>1.9172636555285316E-3</v>
      </c>
      <c r="R318" s="22">
        <v>1.9487162668268706E-3</v>
      </c>
      <c r="S318" s="22">
        <v>1.9707263358285671E-3</v>
      </c>
      <c r="T318" s="22">
        <v>1.9849597917774892E-3</v>
      </c>
      <c r="U318" s="22">
        <v>1.9928496719666877E-3</v>
      </c>
      <c r="V318" s="22">
        <v>9.9768070928257942E-4</v>
      </c>
      <c r="W318" s="22">
        <v>2.2299535224604024E-3</v>
      </c>
      <c r="X318" s="22">
        <v>4.8614998499447084E-3</v>
      </c>
      <c r="Y318" s="22">
        <v>6.4173666784738707E-3</v>
      </c>
      <c r="Z318" s="22">
        <v>8.0294722642672428E-3</v>
      </c>
      <c r="AA318" s="22">
        <v>9.6482055237463778E-3</v>
      </c>
      <c r="AB318" s="22">
        <v>1.1275545487150703E-2</v>
      </c>
      <c r="AC318" s="22">
        <v>1.2824632556207034E-2</v>
      </c>
      <c r="AD318" s="22">
        <v>1.4233871303923153E-2</v>
      </c>
      <c r="AE318" s="22">
        <v>1.5394874971596884E-2</v>
      </c>
      <c r="AF318" s="22">
        <v>1.6202321157105824E-2</v>
      </c>
      <c r="AG318" s="22">
        <v>1.6541851352865112E-2</v>
      </c>
      <c r="AH318" s="22">
        <v>1.6376100630236069E-2</v>
      </c>
      <c r="AI318" s="22">
        <v>1.5741334096223605E-2</v>
      </c>
      <c r="AJ318" s="22">
        <v>1.4750403109344029E-2</v>
      </c>
      <c r="AK318" s="22">
        <v>1.3504866412078988E-2</v>
      </c>
      <c r="AL318" s="22">
        <v>1.2109479329569312E-2</v>
      </c>
      <c r="AM318" s="22">
        <v>1.0616799780731758E-2</v>
      </c>
      <c r="AN318" s="22">
        <v>9.1054950927634878E-3</v>
      </c>
      <c r="AO318" s="22">
        <v>7.5434928083656302E-3</v>
      </c>
      <c r="AP318" s="22">
        <v>5.9311988851535984E-3</v>
      </c>
      <c r="AQ318" s="22">
        <v>2.769042956048331E-3</v>
      </c>
      <c r="AR318" s="22">
        <v>4.0451914931614368E-2</v>
      </c>
      <c r="AS318" s="22">
        <v>8.6398211829803132E-2</v>
      </c>
      <c r="AT318" s="22">
        <v>0.10044676419773697</v>
      </c>
      <c r="AU318" s="22">
        <v>0.12177629152311781</v>
      </c>
      <c r="AV318" s="22">
        <v>0.14613398115368673</v>
      </c>
      <c r="AW318" s="22">
        <v>0.17361889569669359</v>
      </c>
      <c r="AX318" s="22">
        <v>0.2013025038896355</v>
      </c>
      <c r="AY318" s="22">
        <v>0.23303875056575027</v>
      </c>
      <c r="AZ318" s="22">
        <v>0.26610553618146765</v>
      </c>
      <c r="BA318" s="22">
        <v>0.32282046597685676</v>
      </c>
      <c r="BB318" s="22">
        <v>0.43076940275667275</v>
      </c>
      <c r="BC318" s="22">
        <v>0.32274503876774763</v>
      </c>
      <c r="BD318" s="22">
        <v>0.2659759100369638</v>
      </c>
      <c r="BE318" s="22">
        <v>0.23286721129613724</v>
      </c>
      <c r="BF318" s="22">
        <v>0.2011053289011184</v>
      </c>
      <c r="BG318" s="22">
        <v>0.17340996161229977</v>
      </c>
      <c r="BH318" s="22">
        <v>0.14592810492729497</v>
      </c>
      <c r="BI318" s="22">
        <v>0.12158360608257662</v>
      </c>
      <c r="BJ318" s="22">
        <v>0.10027425044823515</v>
      </c>
      <c r="BK318" s="22">
        <v>8.6246140876428595E-2</v>
      </c>
      <c r="BL318" s="22">
        <v>4.0382903063000256E-2</v>
      </c>
      <c r="BM318" s="22">
        <v>9.4945285692440345E-2</v>
      </c>
      <c r="BN318" s="22">
        <v>0.4007980705573308</v>
      </c>
      <c r="BO318" s="22">
        <v>6.7399857705679064E-2</v>
      </c>
      <c r="BP318" s="22">
        <v>0.10929896821981756</v>
      </c>
      <c r="BQ318" s="22">
        <v>0.13996225941579968</v>
      </c>
      <c r="BR318" s="22">
        <v>0.16945827667942998</v>
      </c>
      <c r="BS318" s="22">
        <v>0.19646284233917188</v>
      </c>
      <c r="BT318" s="22">
        <v>0.22230540831326698</v>
      </c>
      <c r="BU318" s="22">
        <v>0.24426806746632243</v>
      </c>
      <c r="BV318" s="22">
        <v>0.26037972496655593</v>
      </c>
      <c r="BW318" s="22">
        <v>0.26606836463825861</v>
      </c>
      <c r="BX318" s="22">
        <v>0.26032486860707266</v>
      </c>
      <c r="BY318" s="22">
        <v>0.24416493917457946</v>
      </c>
      <c r="BZ318" s="22">
        <v>0.22216458876270898</v>
      </c>
      <c r="CA318" s="22">
        <v>0.19629789038019502</v>
      </c>
      <c r="CB318" s="22">
        <v>0.16928268038030042</v>
      </c>
      <c r="CC318" s="22">
        <v>0.13979233435365163</v>
      </c>
      <c r="CD318" s="22">
        <v>0.10914967901695835</v>
      </c>
      <c r="CE318" s="22">
        <v>6.7301280836177355E-2</v>
      </c>
      <c r="CF318" s="22">
        <v>0.40055665568476212</v>
      </c>
      <c r="CG318" s="22">
        <v>9.488795069842644E-2</v>
      </c>
      <c r="CI318" s="22">
        <v>-1.2059348870171115E-8</v>
      </c>
      <c r="CJ318" s="22"/>
      <c r="CK318" s="22">
        <v>1.0644545945076536E-7</v>
      </c>
      <c r="CM318" s="5"/>
      <c r="CN318" s="5"/>
      <c r="CO318" s="5"/>
    </row>
    <row r="319" spans="1:93" s="132" customFormat="1">
      <c r="A319" s="185">
        <v>11</v>
      </c>
      <c r="B319" s="22">
        <v>-8.0536159938321582E-5</v>
      </c>
      <c r="C319" s="22">
        <v>-6.0124253588793933E-3</v>
      </c>
      <c r="D319" s="22">
        <v>2.0562179583397846E-4</v>
      </c>
      <c r="E319" s="22">
        <v>4.0713991850831183E-4</v>
      </c>
      <c r="F319" s="22">
        <v>6.0347791148390088E-4</v>
      </c>
      <c r="G319" s="22">
        <v>7.9327828805274812E-4</v>
      </c>
      <c r="H319" s="22">
        <v>9.749772922723872E-4</v>
      </c>
      <c r="I319" s="22">
        <v>1.146857234100669E-3</v>
      </c>
      <c r="J319" s="22">
        <v>1.3071303481529089E-3</v>
      </c>
      <c r="K319" s="22">
        <v>1.4539291484429496E-3</v>
      </c>
      <c r="L319" s="22">
        <v>1.585420841679985E-3</v>
      </c>
      <c r="M319" s="22">
        <v>1.699454425090038E-3</v>
      </c>
      <c r="N319" s="22">
        <v>1.7933439216135877E-3</v>
      </c>
      <c r="O319" s="22">
        <v>1.8694664762531768E-3</v>
      </c>
      <c r="P319" s="22">
        <v>1.9297999127128416E-3</v>
      </c>
      <c r="Q319" s="22">
        <v>1.9761052569151048E-3</v>
      </c>
      <c r="R319" s="22">
        <v>2.0102842016428532E-3</v>
      </c>
      <c r="S319" s="22">
        <v>2.0342157318819078E-3</v>
      </c>
      <c r="T319" s="22">
        <v>2.0497133937965677E-3</v>
      </c>
      <c r="U319" s="22">
        <v>2.0583029822712671E-3</v>
      </c>
      <c r="V319" s="22">
        <v>1.0305218082652511E-3</v>
      </c>
      <c r="W319" s="22">
        <v>2.0497755382998975E-3</v>
      </c>
      <c r="X319" s="22">
        <v>4.4704781651713496E-3</v>
      </c>
      <c r="Y319" s="22">
        <v>5.9065608001391086E-3</v>
      </c>
      <c r="Z319" s="22">
        <v>7.4033399791327481E-3</v>
      </c>
      <c r="AA319" s="22">
        <v>8.9198502573137814E-3</v>
      </c>
      <c r="AB319" s="22">
        <v>1.0465130686115159E-2</v>
      </c>
      <c r="AC319" s="22">
        <v>1.1969644929159286E-2</v>
      </c>
      <c r="AD319" s="22">
        <v>1.3392614417412945E-2</v>
      </c>
      <c r="AE319" s="22">
        <v>1.4652784629665823E-2</v>
      </c>
      <c r="AF319" s="22">
        <v>1.5667064453559379E-2</v>
      </c>
      <c r="AG319" s="22">
        <v>1.6315402003956175E-2</v>
      </c>
      <c r="AH319" s="22">
        <v>1.6502287695354369E-2</v>
      </c>
      <c r="AI319" s="22">
        <v>1.617578139626533E-2</v>
      </c>
      <c r="AJ319" s="22">
        <v>1.5391274356807594E-2</v>
      </c>
      <c r="AK319" s="22">
        <v>1.4244630622386305E-2</v>
      </c>
      <c r="AL319" s="22">
        <v>1.2863931601990798E-2</v>
      </c>
      <c r="AM319" s="22">
        <v>1.132768932490575E-2</v>
      </c>
      <c r="AN319" s="22">
        <v>9.7380057027465113E-3</v>
      </c>
      <c r="AO319" s="22">
        <v>8.0738974549632529E-3</v>
      </c>
      <c r="AP319" s="22">
        <v>6.3462204607727946E-3</v>
      </c>
      <c r="AQ319" s="22">
        <v>2.962201049011565E-3</v>
      </c>
      <c r="AR319" s="22">
        <v>3.6936218647004956E-2</v>
      </c>
      <c r="AS319" s="22">
        <v>7.829187137996714E-2</v>
      </c>
      <c r="AT319" s="22">
        <v>9.1660558973649678E-2</v>
      </c>
      <c r="AU319" s="22">
        <v>0.11036697855673891</v>
      </c>
      <c r="AV319" s="22">
        <v>0.13319455049458287</v>
      </c>
      <c r="AW319" s="22">
        <v>0.15702627845494502</v>
      </c>
      <c r="AX319" s="22">
        <v>0.18288174773772053</v>
      </c>
      <c r="AY319" s="22">
        <v>0.20845761137714458</v>
      </c>
      <c r="AZ319" s="22">
        <v>0.23785779912552993</v>
      </c>
      <c r="BA319" s="22">
        <v>0.26850903891467298</v>
      </c>
      <c r="BB319" s="22">
        <v>0.32276967995205219</v>
      </c>
      <c r="BC319" s="22">
        <v>0.42825629727134679</v>
      </c>
      <c r="BD319" s="22">
        <v>0.31780092355258671</v>
      </c>
      <c r="BE319" s="22">
        <v>0.25862687207094304</v>
      </c>
      <c r="BF319" s="22">
        <v>0.22322253007588791</v>
      </c>
      <c r="BG319" s="22">
        <v>0.18938052862886329</v>
      </c>
      <c r="BH319" s="22">
        <v>0.16016879228785993</v>
      </c>
      <c r="BI319" s="22">
        <v>0.13230428747718803</v>
      </c>
      <c r="BJ319" s="22">
        <v>0.10984524963469675</v>
      </c>
      <c r="BK319" s="22">
        <v>9.3727112984115818E-2</v>
      </c>
      <c r="BL319" s="22">
        <v>4.4239951827450191E-2</v>
      </c>
      <c r="BM319" s="22">
        <v>8.634175073789499E-2</v>
      </c>
      <c r="BN319" s="22">
        <v>0.36473145945116892</v>
      </c>
      <c r="BO319" s="22">
        <v>6.1334789844268142E-2</v>
      </c>
      <c r="BP319" s="22">
        <v>9.950878912824411E-2</v>
      </c>
      <c r="BQ319" s="22">
        <v>0.12749649000554025</v>
      </c>
      <c r="BR319" s="22">
        <v>0.1545757263817106</v>
      </c>
      <c r="BS319" s="22">
        <v>0.17967924738402058</v>
      </c>
      <c r="BT319" s="22">
        <v>0.20444934730791822</v>
      </c>
      <c r="BU319" s="22">
        <v>0.22711639265032313</v>
      </c>
      <c r="BV319" s="22">
        <v>0.2469790445865693</v>
      </c>
      <c r="BW319" s="22">
        <v>0.26015833785840276</v>
      </c>
      <c r="BX319" s="22">
        <v>0.26375551620124088</v>
      </c>
      <c r="BY319" s="22">
        <v>0.25507590069708758</v>
      </c>
      <c r="BZ319" s="22">
        <v>0.23683147621464193</v>
      </c>
      <c r="CA319" s="22">
        <v>0.21162969062186604</v>
      </c>
      <c r="CB319" s="22">
        <v>0.18354378457515927</v>
      </c>
      <c r="CC319" s="22">
        <v>0.15200474892526261</v>
      </c>
      <c r="CD319" s="22">
        <v>0.11884309040391169</v>
      </c>
      <c r="CE319" s="22">
        <v>7.3337292702046752E-2</v>
      </c>
      <c r="CF319" s="22">
        <v>0.43661044121864351</v>
      </c>
      <c r="CG319" s="22">
        <v>0.10352164495086309</v>
      </c>
      <c r="CI319" s="22">
        <v>-1.200152178796083E-8</v>
      </c>
      <c r="CJ319" s="22"/>
      <c r="CK319" s="22">
        <v>1.0567730769199588E-7</v>
      </c>
      <c r="CM319" s="5"/>
      <c r="CN319" s="5"/>
      <c r="CO319" s="5"/>
    </row>
    <row r="320" spans="1:93" s="132" customFormat="1">
      <c r="A320" s="185">
        <v>12</v>
      </c>
      <c r="B320" s="22">
        <v>-7.2608556502699764E-5</v>
      </c>
      <c r="C320" s="22">
        <v>-5.9070562089189047E-3</v>
      </c>
      <c r="D320" s="22">
        <v>2.0237729522639975E-4</v>
      </c>
      <c r="E320" s="22">
        <v>4.0104677444162634E-4</v>
      </c>
      <c r="F320" s="22">
        <v>5.9502798775239174E-4</v>
      </c>
      <c r="G320" s="22">
        <v>7.8310355726343163E-4</v>
      </c>
      <c r="H320" s="22">
        <v>9.638406009756129E-4</v>
      </c>
      <c r="I320" s="22">
        <v>1.1356913592224438E-3</v>
      </c>
      <c r="J320" s="22">
        <v>1.2969973849785749E-3</v>
      </c>
      <c r="K320" s="22">
        <v>1.446087644137293E-3</v>
      </c>
      <c r="L320" s="22">
        <v>1.5812444321865928E-3</v>
      </c>
      <c r="M320" s="22">
        <v>1.7008296483361899E-3</v>
      </c>
      <c r="N320" s="22">
        <v>1.8029068321413714E-3</v>
      </c>
      <c r="O320" s="22">
        <v>1.8850301922883749E-3</v>
      </c>
      <c r="P320" s="22">
        <v>1.949889286354549E-3</v>
      </c>
      <c r="Q320" s="22">
        <v>1.9997343811187047E-3</v>
      </c>
      <c r="R320" s="22">
        <v>2.0365425063471913E-3</v>
      </c>
      <c r="S320" s="22">
        <v>2.0623596435036017E-3</v>
      </c>
      <c r="T320" s="22">
        <v>2.0790853568973767E-3</v>
      </c>
      <c r="U320" s="22">
        <v>2.0883712864012693E-3</v>
      </c>
      <c r="V320" s="22">
        <v>1.0456646152178625E-3</v>
      </c>
      <c r="W320" s="22">
        <v>1.8630237213041532E-3</v>
      </c>
      <c r="X320" s="22">
        <v>4.0644025368889074E-3</v>
      </c>
      <c r="Y320" s="22">
        <v>5.3734750085623409E-3</v>
      </c>
      <c r="Z320" s="22">
        <v>6.7436962250362175E-3</v>
      </c>
      <c r="AA320" s="22">
        <v>8.1404755182563973E-3</v>
      </c>
      <c r="AB320" s="22">
        <v>9.5765493970092815E-3</v>
      </c>
      <c r="AC320" s="22">
        <v>1.0994984181752569E-2</v>
      </c>
      <c r="AD320" s="22">
        <v>1.2369545116355574E-2</v>
      </c>
      <c r="AE320" s="22">
        <v>1.3640800853390138E-2</v>
      </c>
      <c r="AF320" s="22">
        <v>1.4751811977079868E-2</v>
      </c>
      <c r="AG320" s="22">
        <v>1.5605076628086197E-2</v>
      </c>
      <c r="AH320" s="22">
        <v>1.6099232629813772E-2</v>
      </c>
      <c r="AI320" s="22">
        <v>1.6124208553979856E-2</v>
      </c>
      <c r="AJ320" s="22">
        <v>1.564748918237677E-2</v>
      </c>
      <c r="AK320" s="22">
        <v>1.4707025920505181E-2</v>
      </c>
      <c r="AL320" s="22">
        <v>1.3426161846496244E-2</v>
      </c>
      <c r="AM320" s="22">
        <v>1.1905652897742246E-2</v>
      </c>
      <c r="AN320" s="22">
        <v>1.0276306889726474E-2</v>
      </c>
      <c r="AO320" s="22">
        <v>8.5351833236967951E-3</v>
      </c>
      <c r="AP320" s="22">
        <v>6.7095440777633145E-3</v>
      </c>
      <c r="AQ320" s="22">
        <v>3.1316023603173752E-3</v>
      </c>
      <c r="AR320" s="22">
        <v>3.3156810567599559E-2</v>
      </c>
      <c r="AS320" s="22">
        <v>7.0794492426213898E-2</v>
      </c>
      <c r="AT320" s="22">
        <v>8.231738425586127E-2</v>
      </c>
      <c r="AU320" s="22">
        <v>9.971658625827183E-2</v>
      </c>
      <c r="AV320" s="22">
        <v>0.1196226523913078</v>
      </c>
      <c r="AW320" s="22">
        <v>0.14173847377591153</v>
      </c>
      <c r="AX320" s="22">
        <v>0.16388939927549856</v>
      </c>
      <c r="AY320" s="22">
        <v>0.18759581220516813</v>
      </c>
      <c r="AZ320" s="22">
        <v>0.21083429669399545</v>
      </c>
      <c r="BA320" s="22">
        <v>0.2378122360798833</v>
      </c>
      <c r="BB320" s="22">
        <v>0.26601142552325835</v>
      </c>
      <c r="BC320" s="22">
        <v>0.31781830546098722</v>
      </c>
      <c r="BD320" s="22">
        <v>0.42085601286710256</v>
      </c>
      <c r="BE320" s="22">
        <v>0.30801897736316908</v>
      </c>
      <c r="BF320" s="22">
        <v>0.24654633083085659</v>
      </c>
      <c r="BG320" s="22">
        <v>0.20911987775455873</v>
      </c>
      <c r="BH320" s="22">
        <v>0.17380324952446904</v>
      </c>
      <c r="BI320" s="22">
        <v>0.14441845154704994</v>
      </c>
      <c r="BJ320" s="22">
        <v>0.11871960209893455</v>
      </c>
      <c r="BK320" s="22">
        <v>0.102121798381586</v>
      </c>
      <c r="BL320" s="22">
        <v>4.7762247479766845E-2</v>
      </c>
      <c r="BM320" s="22">
        <v>7.7767552810209167E-2</v>
      </c>
      <c r="BN320" s="22">
        <v>0.32873852755853622</v>
      </c>
      <c r="BO320" s="22">
        <v>5.5272312354581521E-2</v>
      </c>
      <c r="BP320" s="22">
        <v>8.9702337043939553E-2</v>
      </c>
      <c r="BQ320" s="22">
        <v>0.11495379753582988</v>
      </c>
      <c r="BR320" s="22">
        <v>0.13946440931743195</v>
      </c>
      <c r="BS320" s="22">
        <v>0.16230226723818617</v>
      </c>
      <c r="BT320" s="22">
        <v>0.18517141838486892</v>
      </c>
      <c r="BU320" s="22">
        <v>0.20680603099070405</v>
      </c>
      <c r="BV320" s="22">
        <v>0.22736762839151217</v>
      </c>
      <c r="BW320" s="22">
        <v>0.24430793167171216</v>
      </c>
      <c r="BX320" s="22">
        <v>0.25539691202112919</v>
      </c>
      <c r="BY320" s="22">
        <v>0.25605065935436422</v>
      </c>
      <c r="BZ320" s="22">
        <v>0.24529522116641359</v>
      </c>
      <c r="CA320" s="22">
        <v>0.22381329888414941</v>
      </c>
      <c r="CB320" s="22">
        <v>0.19639614254568127</v>
      </c>
      <c r="CC320" s="22">
        <v>0.16363957439566074</v>
      </c>
      <c r="CD320" s="22">
        <v>0.12832547435288988</v>
      </c>
      <c r="CE320" s="22">
        <v>7.931557104139049E-2</v>
      </c>
      <c r="CF320" s="22">
        <v>0.47264171121646248</v>
      </c>
      <c r="CG320" s="22">
        <v>0.11222359621386321</v>
      </c>
      <c r="CI320" s="22">
        <v>-1.1659412741379111E-8</v>
      </c>
      <c r="CJ320" s="22"/>
      <c r="CK320" s="22">
        <v>1.0275588358973733E-7</v>
      </c>
      <c r="CM320" s="5"/>
      <c r="CN320" s="5"/>
      <c r="CO320" s="5"/>
    </row>
    <row r="321" spans="1:93" s="132" customFormat="1">
      <c r="A321" s="185">
        <v>13</v>
      </c>
      <c r="B321" s="22">
        <v>-6.4984428162790961E-5</v>
      </c>
      <c r="C321" s="22">
        <v>-5.6995775736142784E-3</v>
      </c>
      <c r="D321" s="22">
        <v>1.9557971273578514E-4</v>
      </c>
      <c r="E321" s="22">
        <v>3.878432884575394E-4</v>
      </c>
      <c r="F321" s="22">
        <v>5.7592501770918831E-4</v>
      </c>
      <c r="G321" s="22">
        <v>7.5872985545378342E-4</v>
      </c>
      <c r="H321" s="22">
        <v>9.3498584062972137E-4</v>
      </c>
      <c r="I321" s="22">
        <v>1.1032902350390681E-3</v>
      </c>
      <c r="J321" s="22">
        <v>1.2621657999765633E-3</v>
      </c>
      <c r="K321" s="22">
        <v>1.4100765090937148E-3</v>
      </c>
      <c r="L321" s="22">
        <v>1.5455059106635487E-3</v>
      </c>
      <c r="M321" s="22">
        <v>1.6669298446081509E-3</v>
      </c>
      <c r="N321" s="22">
        <v>1.7729295817320398E-3</v>
      </c>
      <c r="O321" s="22">
        <v>1.8618107993441447E-3</v>
      </c>
      <c r="P321" s="22">
        <v>1.9313799636352172E-3</v>
      </c>
      <c r="Q321" s="22">
        <v>1.9846117241344671E-3</v>
      </c>
      <c r="R321" s="22">
        <v>2.0239777006731941E-3</v>
      </c>
      <c r="S321" s="22">
        <v>2.0515960877527323E-3</v>
      </c>
      <c r="T321" s="22">
        <v>2.0695243989967767E-3</v>
      </c>
      <c r="U321" s="22">
        <v>2.0794768993936739E-3</v>
      </c>
      <c r="V321" s="22">
        <v>1.0413283314529671E-3</v>
      </c>
      <c r="W321" s="22">
        <v>1.6717890039720047E-3</v>
      </c>
      <c r="X321" s="22">
        <v>3.6480724769674122E-3</v>
      </c>
      <c r="Y321" s="22">
        <v>4.8253004000095899E-3</v>
      </c>
      <c r="Z321" s="22">
        <v>6.0614838766929269E-3</v>
      </c>
      <c r="AA321" s="22">
        <v>7.3269912578757222E-3</v>
      </c>
      <c r="AB321" s="22">
        <v>8.6360702743494798E-3</v>
      </c>
      <c r="AC321" s="22">
        <v>9.9412174530645481E-3</v>
      </c>
      <c r="AD321" s="22">
        <v>1.1225865760595949E-2</v>
      </c>
      <c r="AE321" s="22">
        <v>1.2446184607406695E-2</v>
      </c>
      <c r="AF321" s="22">
        <v>1.3565965527352617E-2</v>
      </c>
      <c r="AG321" s="22">
        <v>1.4514206380714708E-2</v>
      </c>
      <c r="AH321" s="22">
        <v>1.5211812593427665E-2</v>
      </c>
      <c r="AI321" s="22">
        <v>1.5542919271993055E-2</v>
      </c>
      <c r="AJ321" s="22">
        <v>1.5417160313932952E-2</v>
      </c>
      <c r="AK321" s="22">
        <v>1.4784261089694136E-2</v>
      </c>
      <c r="AL321" s="22">
        <v>1.3710426241087292E-2</v>
      </c>
      <c r="AM321" s="22">
        <v>1.2290707081047167E-2</v>
      </c>
      <c r="AN321" s="22">
        <v>1.0680514246395156E-2</v>
      </c>
      <c r="AO321" s="22">
        <v>8.9011438358479102E-3</v>
      </c>
      <c r="AP321" s="22">
        <v>7.0038017671987269E-3</v>
      </c>
      <c r="AQ321" s="22">
        <v>3.2697110623404286E-3</v>
      </c>
      <c r="AR321" s="22">
        <v>2.9641263490353627E-2</v>
      </c>
      <c r="AS321" s="22">
        <v>6.2830363525578345E-2</v>
      </c>
      <c r="AT321" s="22">
        <v>7.3547590897450929E-2</v>
      </c>
      <c r="AU321" s="22">
        <v>8.8555163881753191E-2</v>
      </c>
      <c r="AV321" s="22">
        <v>0.10680108502151374</v>
      </c>
      <c r="AW321" s="22">
        <v>0.12585691542780669</v>
      </c>
      <c r="AX321" s="22">
        <v>0.14621210585614</v>
      </c>
      <c r="AY321" s="22">
        <v>0.16619762154610643</v>
      </c>
      <c r="AZ321" s="22">
        <v>0.18755565433206023</v>
      </c>
      <c r="BA321" s="22">
        <v>0.20837280981770309</v>
      </c>
      <c r="BB321" s="22">
        <v>0.23290629189209613</v>
      </c>
      <c r="BC321" s="22">
        <v>0.25864975274437724</v>
      </c>
      <c r="BD321" s="22">
        <v>0.30802886868443247</v>
      </c>
      <c r="BE321" s="22">
        <v>0.40866754243007408</v>
      </c>
      <c r="BF321" s="22">
        <v>0.29357689825707478</v>
      </c>
      <c r="BG321" s="22">
        <v>0.23008555509887438</v>
      </c>
      <c r="BH321" s="22">
        <v>0.19130681567897276</v>
      </c>
      <c r="BI321" s="22">
        <v>0.15592965220610891</v>
      </c>
      <c r="BJ321" s="22">
        <v>0.12913214823689953</v>
      </c>
      <c r="BK321" s="22">
        <v>0.1097937158012927</v>
      </c>
      <c r="BL321" s="22">
        <v>5.1867020433278899E-2</v>
      </c>
      <c r="BM321" s="22">
        <v>6.9229786330289686E-2</v>
      </c>
      <c r="BN321" s="22">
        <v>0.29286951410654882</v>
      </c>
      <c r="BO321" s="22">
        <v>4.9227313310424743E-2</v>
      </c>
      <c r="BP321" s="22">
        <v>7.991488048926558E-2</v>
      </c>
      <c r="BQ321" s="22">
        <v>0.10241250989353459</v>
      </c>
      <c r="BR321" s="22">
        <v>0.12429688569250953</v>
      </c>
      <c r="BS321" s="22">
        <v>0.14472022016186439</v>
      </c>
      <c r="BT321" s="22">
        <v>0.16532704902134696</v>
      </c>
      <c r="BU321" s="22">
        <v>0.18510403293501637</v>
      </c>
      <c r="BV321" s="22">
        <v>0.20463108484036335</v>
      </c>
      <c r="BW321" s="22">
        <v>0.22228379928611863</v>
      </c>
      <c r="BX321" s="22">
        <v>0.23713817269565446</v>
      </c>
      <c r="BY321" s="22">
        <v>0.2452795791608324</v>
      </c>
      <c r="BZ321" s="22">
        <v>0.24386889298292413</v>
      </c>
      <c r="CA321" s="22">
        <v>0.22984297430032508</v>
      </c>
      <c r="CB321" s="22">
        <v>0.20615207406732253</v>
      </c>
      <c r="CC321" s="22">
        <v>0.17392060734541889</v>
      </c>
      <c r="CD321" s="22">
        <v>0.13728644254477582</v>
      </c>
      <c r="CE321" s="22">
        <v>8.5142103546145917E-2</v>
      </c>
      <c r="CF321" s="22">
        <v>0.50851682617271643</v>
      </c>
      <c r="CG321" s="22">
        <v>0.12107034964047972</v>
      </c>
      <c r="CI321" s="22">
        <v>-1.1066273790343294E-8</v>
      </c>
      <c r="CJ321" s="22"/>
      <c r="CK321" s="22">
        <v>9.7768667793888489E-8</v>
      </c>
      <c r="CM321" s="5"/>
      <c r="CN321" s="5"/>
      <c r="CO321" s="5"/>
    </row>
    <row r="322" spans="1:93" s="132" customFormat="1">
      <c r="A322" s="185">
        <v>14</v>
      </c>
      <c r="B322" s="22">
        <v>-5.7060073113145677E-5</v>
      </c>
      <c r="C322" s="22">
        <v>-5.3928551687591796E-3</v>
      </c>
      <c r="D322" s="22">
        <v>1.8529715231322061E-4</v>
      </c>
      <c r="E322" s="22">
        <v>3.6767819150485578E-4</v>
      </c>
      <c r="F322" s="22">
        <v>5.4637693318211101E-4</v>
      </c>
      <c r="G322" s="22">
        <v>7.2043938327624952E-4</v>
      </c>
      <c r="H322" s="22">
        <v>8.8873612595275484E-4</v>
      </c>
      <c r="I322" s="22">
        <v>1.050040025299937E-3</v>
      </c>
      <c r="J322" s="22">
        <v>1.2030287653966374E-3</v>
      </c>
      <c r="K322" s="22">
        <v>1.3463544008839501E-3</v>
      </c>
      <c r="L322" s="22">
        <v>1.4786374597508378E-3</v>
      </c>
      <c r="M322" s="22">
        <v>1.5985555664578435E-3</v>
      </c>
      <c r="N322" s="22">
        <v>1.7047990771316237E-3</v>
      </c>
      <c r="O322" s="22">
        <v>1.7961899954876278E-3</v>
      </c>
      <c r="P322" s="22">
        <v>1.8712803818756848E-3</v>
      </c>
      <c r="Q322" s="22">
        <v>1.9281301262010224E-3</v>
      </c>
      <c r="R322" s="22">
        <v>1.9699393090001002E-3</v>
      </c>
      <c r="S322" s="22">
        <v>1.999318808812441E-3</v>
      </c>
      <c r="T322" s="22">
        <v>2.0183873174120051E-3</v>
      </c>
      <c r="U322" s="22">
        <v>2.0289982520890126E-3</v>
      </c>
      <c r="V322" s="22">
        <v>1.0161902152690918E-3</v>
      </c>
      <c r="W322" s="22">
        <v>1.4778736942302492E-3</v>
      </c>
      <c r="X322" s="22">
        <v>3.2255711032518281E-3</v>
      </c>
      <c r="Y322" s="22">
        <v>4.267955038951104E-3</v>
      </c>
      <c r="Z322" s="22">
        <v>5.3653428790890996E-3</v>
      </c>
      <c r="AA322" s="22">
        <v>6.4921700817751563E-3</v>
      </c>
      <c r="AB322" s="22">
        <v>7.6628310475056654E-3</v>
      </c>
      <c r="AC322" s="22">
        <v>8.8372087021084556E-3</v>
      </c>
      <c r="AD322" s="22">
        <v>1.000508754952103E-2</v>
      </c>
      <c r="AE322" s="22">
        <v>1.1133419294955605E-2</v>
      </c>
      <c r="AF322" s="22">
        <v>1.2200389150324873E-2</v>
      </c>
      <c r="AG322" s="22">
        <v>1.3156134872307147E-2</v>
      </c>
      <c r="AH322" s="22">
        <v>1.3947640931013E-2</v>
      </c>
      <c r="AI322" s="22">
        <v>1.4481403314960508E-2</v>
      </c>
      <c r="AJ322" s="22">
        <v>1.4661394083565508E-2</v>
      </c>
      <c r="AK322" s="22">
        <v>1.4379324913124669E-2</v>
      </c>
      <c r="AL322" s="22">
        <v>1.3613774894392364E-2</v>
      </c>
      <c r="AM322" s="22">
        <v>1.2401839180712887E-2</v>
      </c>
      <c r="AN322" s="22">
        <v>1.089498914785819E-2</v>
      </c>
      <c r="AO322" s="22">
        <v>9.1357652610130902E-3</v>
      </c>
      <c r="AP322" s="22">
        <v>7.2060766388975994E-3</v>
      </c>
      <c r="AQ322" s="22">
        <v>3.3668033775987663E-3</v>
      </c>
      <c r="AR322" s="22">
        <v>2.5928773123715939E-2</v>
      </c>
      <c r="AS322" s="22">
        <v>5.537176611629005E-2</v>
      </c>
      <c r="AT322" s="22">
        <v>6.4373381296510379E-2</v>
      </c>
      <c r="AU322" s="22">
        <v>7.7979146951384665E-2</v>
      </c>
      <c r="AV322" s="22">
        <v>9.3532232160935314E-2</v>
      </c>
      <c r="AW322" s="22">
        <v>0.11076550540548098</v>
      </c>
      <c r="AX322" s="22">
        <v>0.12801018843305195</v>
      </c>
      <c r="AY322" s="22">
        <v>0.14617859101355532</v>
      </c>
      <c r="AZ322" s="22">
        <v>0.16381665403991882</v>
      </c>
      <c r="BA322" s="22">
        <v>0.18276550618460929</v>
      </c>
      <c r="BB322" s="22">
        <v>0.20114129076423895</v>
      </c>
      <c r="BC322" s="22">
        <v>0.22324458339579817</v>
      </c>
      <c r="BD322" s="22">
        <v>0.24655672397940007</v>
      </c>
      <c r="BE322" s="22">
        <v>0.29357962443495589</v>
      </c>
      <c r="BF322" s="22">
        <v>0.39195253368672711</v>
      </c>
      <c r="BG322" s="22">
        <v>0.27493215632470019</v>
      </c>
      <c r="BH322" s="22">
        <v>0.21011796022738774</v>
      </c>
      <c r="BI322" s="22">
        <v>0.17153656604840475</v>
      </c>
      <c r="BJ322" s="22">
        <v>0.13900042454198619</v>
      </c>
      <c r="BK322" s="22">
        <v>0.11934153011799462</v>
      </c>
      <c r="BL322" s="22">
        <v>5.5627178207546202E-2</v>
      </c>
      <c r="BM322" s="22">
        <v>6.0750003807297621E-2</v>
      </c>
      <c r="BN322" s="22">
        <v>0.25723761143584523</v>
      </c>
      <c r="BO322" s="22">
        <v>4.322043230832813E-2</v>
      </c>
      <c r="BP322" s="22">
        <v>7.0185786395731767E-2</v>
      </c>
      <c r="BQ322" s="22">
        <v>8.9936145728762587E-2</v>
      </c>
      <c r="BR322" s="22">
        <v>0.10918423518035304</v>
      </c>
      <c r="BS322" s="22">
        <v>0.12714276079151027</v>
      </c>
      <c r="BT322" s="22">
        <v>0.14534595434697364</v>
      </c>
      <c r="BU322" s="22">
        <v>0.16291162547571117</v>
      </c>
      <c r="BV322" s="22">
        <v>0.18058645491682526</v>
      </c>
      <c r="BW322" s="22">
        <v>0.19722600286008068</v>
      </c>
      <c r="BX322" s="22">
        <v>0.21280463541470077</v>
      </c>
      <c r="BY322" s="22">
        <v>0.22471525099125894</v>
      </c>
      <c r="BZ322" s="22">
        <v>0.23081056349059453</v>
      </c>
      <c r="CA322" s="22">
        <v>0.22610421793740976</v>
      </c>
      <c r="CB322" s="22">
        <v>0.20988194486662554</v>
      </c>
      <c r="CC322" s="22">
        <v>0.18124112496035605</v>
      </c>
      <c r="CD322" s="22">
        <v>0.14503286943743066</v>
      </c>
      <c r="CE322" s="22">
        <v>9.0596405139551153E-2</v>
      </c>
      <c r="CF322" s="22">
        <v>0.54393075383934741</v>
      </c>
      <c r="CG322" s="22">
        <v>0.13022881805354439</v>
      </c>
      <c r="CI322" s="22">
        <v>-1.0267914409531115E-8</v>
      </c>
      <c r="CJ322" s="22"/>
      <c r="CK322" s="22">
        <v>9.0879474851926033E-8</v>
      </c>
      <c r="CM322" s="5"/>
      <c r="CN322" s="5"/>
      <c r="CO322" s="5"/>
    </row>
    <row r="323" spans="1:93">
      <c r="A323" s="185">
        <v>15</v>
      </c>
      <c r="B323" s="22">
        <v>-4.9481718448723564E-5</v>
      </c>
      <c r="C323" s="22">
        <v>-4.9933733266173414E-3</v>
      </c>
      <c r="D323" s="22">
        <v>1.7177928370550068E-4</v>
      </c>
      <c r="E323" s="22">
        <v>3.4103311644800453E-4</v>
      </c>
      <c r="F323" s="22">
        <v>5.0710753223527465E-4</v>
      </c>
      <c r="G323" s="22">
        <v>6.6917289868303109E-4</v>
      </c>
      <c r="H323" s="22">
        <v>8.2626082918691867E-4</v>
      </c>
      <c r="I323" s="22">
        <v>9.772993839097118E-4</v>
      </c>
      <c r="J323" s="22">
        <v>1.1211517266335742E-3</v>
      </c>
      <c r="K323" s="22">
        <v>1.2566291293753303E-3</v>
      </c>
      <c r="L323" s="22">
        <v>1.382542613851396E-3</v>
      </c>
      <c r="M323" s="22">
        <v>1.497703574032731E-3</v>
      </c>
      <c r="N323" s="22">
        <v>1.6010001335056544E-3</v>
      </c>
      <c r="O323" s="22">
        <v>1.691353637479307E-3</v>
      </c>
      <c r="P323" s="22">
        <v>1.7678247999156301E-3</v>
      </c>
      <c r="Q323" s="22">
        <v>1.8292045658180088E-3</v>
      </c>
      <c r="R323" s="22">
        <v>1.8737747538094657E-3</v>
      </c>
      <c r="S323" s="22">
        <v>1.9048688357954015E-3</v>
      </c>
      <c r="T323" s="22">
        <v>1.9250885036804215E-3</v>
      </c>
      <c r="U323" s="22">
        <v>1.9363267399773931E-3</v>
      </c>
      <c r="V323" s="22">
        <v>9.6996249501805324E-4</v>
      </c>
      <c r="W323" s="22">
        <v>1.2835646960892581E-3</v>
      </c>
      <c r="X323" s="22">
        <v>2.8019765780716451E-3</v>
      </c>
      <c r="Y323" s="22">
        <v>3.7084858421173594E-3</v>
      </c>
      <c r="Z323" s="22">
        <v>4.6648756244960492E-3</v>
      </c>
      <c r="AA323" s="22">
        <v>5.6491059172835223E-3</v>
      </c>
      <c r="AB323" s="22">
        <v>6.674862880294551E-3</v>
      </c>
      <c r="AC323" s="22">
        <v>7.7081438046759697E-3</v>
      </c>
      <c r="AD323" s="22">
        <v>8.7428985616001646E-3</v>
      </c>
      <c r="AE323" s="22">
        <v>9.7536066486896209E-3</v>
      </c>
      <c r="AF323" s="22">
        <v>1.07278961062482E-2</v>
      </c>
      <c r="AG323" s="22">
        <v>1.1630790321249728E-2</v>
      </c>
      <c r="AH323" s="22">
        <v>1.2429829933491787E-2</v>
      </c>
      <c r="AI323" s="22">
        <v>1.305775615995031E-2</v>
      </c>
      <c r="AJ323" s="22">
        <v>1.3440769004416167E-2</v>
      </c>
      <c r="AK323" s="22">
        <v>1.3464846443801333E-2</v>
      </c>
      <c r="AL323" s="22">
        <v>1.3050847926304851E-2</v>
      </c>
      <c r="AM323" s="22">
        <v>1.2147652110959833E-2</v>
      </c>
      <c r="AN323" s="22">
        <v>1.0849679522223189E-2</v>
      </c>
      <c r="AO323" s="22">
        <v>9.1934342573228595E-3</v>
      </c>
      <c r="AP323" s="22">
        <v>7.2888234685243372E-3</v>
      </c>
      <c r="AQ323" s="22">
        <v>3.4116144276062819E-3</v>
      </c>
      <c r="AR323" s="22">
        <v>2.2470903657384984E-2</v>
      </c>
      <c r="AS323" s="22">
        <v>4.761012574373643E-2</v>
      </c>
      <c r="AT323" s="22">
        <v>5.575237026566085E-2</v>
      </c>
      <c r="AU323" s="22">
        <v>6.7107584372761681E-2</v>
      </c>
      <c r="AV323" s="22">
        <v>8.0944154751691769E-2</v>
      </c>
      <c r="AW323" s="22">
        <v>9.5362005785291054E-2</v>
      </c>
      <c r="AX323" s="22">
        <v>0.11073921678214707</v>
      </c>
      <c r="AY323" s="22">
        <v>0.12579813918806854</v>
      </c>
      <c r="AZ323" s="22">
        <v>0.1416420011529565</v>
      </c>
      <c r="BA323" s="22">
        <v>0.1568889944302144</v>
      </c>
      <c r="BB323" s="22">
        <v>0.17343876808574388</v>
      </c>
      <c r="BC323" s="22">
        <v>0.1893968277865147</v>
      </c>
      <c r="BD323" s="22">
        <v>0.20912597586286699</v>
      </c>
      <c r="BE323" s="22">
        <v>0.23008470080116289</v>
      </c>
      <c r="BF323" s="22">
        <v>0.27492865538011085</v>
      </c>
      <c r="BG323" s="22">
        <v>0.37137744674261647</v>
      </c>
      <c r="BH323" s="22">
        <v>0.2532193959789657</v>
      </c>
      <c r="BI323" s="22">
        <v>0.18870181905282263</v>
      </c>
      <c r="BJ323" s="22">
        <v>0.15350210811698511</v>
      </c>
      <c r="BK323" s="22">
        <v>0.12858299466099049</v>
      </c>
      <c r="BL323" s="22">
        <v>6.078358974468457E-2</v>
      </c>
      <c r="BM323" s="22">
        <v>5.2391242467865695E-2</v>
      </c>
      <c r="BN323" s="22">
        <v>0.22210106975076746</v>
      </c>
      <c r="BO323" s="22">
        <v>3.7297145996288847E-2</v>
      </c>
      <c r="BP323" s="22">
        <v>6.0589788460522924E-2</v>
      </c>
      <c r="BQ323" s="22">
        <v>7.7627040855857685E-2</v>
      </c>
      <c r="BR323" s="22">
        <v>9.4263685864893282E-2</v>
      </c>
      <c r="BS323" s="22">
        <v>0.10976510061832313</v>
      </c>
      <c r="BT323" s="22">
        <v>0.12553232100070838</v>
      </c>
      <c r="BU323" s="22">
        <v>0.14076373153262028</v>
      </c>
      <c r="BV323" s="22">
        <v>0.15625038653791681</v>
      </c>
      <c r="BW323" s="22">
        <v>0.1710778514060676</v>
      </c>
      <c r="BX323" s="22">
        <v>0.18567267693841005</v>
      </c>
      <c r="BY323" s="22">
        <v>0.19833051524118867</v>
      </c>
      <c r="BZ323" s="22">
        <v>0.20823022205020267</v>
      </c>
      <c r="CA323" s="22">
        <v>0.21102400661713494</v>
      </c>
      <c r="CB323" s="22">
        <v>0.20414889701538647</v>
      </c>
      <c r="CC323" s="22">
        <v>0.18286081740261914</v>
      </c>
      <c r="CD323" s="22">
        <v>0.15015224963833382</v>
      </c>
      <c r="CE323" s="22">
        <v>9.5195984863438859E-2</v>
      </c>
      <c r="CF323" s="22">
        <v>0.57816191267396877</v>
      </c>
      <c r="CG323" s="22">
        <v>0.14008882431931641</v>
      </c>
      <c r="CI323" s="22">
        <v>-9.3222717904283421E-9</v>
      </c>
      <c r="CJ323" s="22"/>
      <c r="CK323" s="22">
        <v>8.2358282334951323E-8</v>
      </c>
      <c r="CM323" s="5"/>
      <c r="CN323" s="5"/>
      <c r="CO323" s="5"/>
    </row>
    <row r="324" spans="1:93">
      <c r="A324" s="185">
        <v>16</v>
      </c>
      <c r="B324" s="22">
        <v>-4.1854193148923988E-5</v>
      </c>
      <c r="C324" s="22">
        <v>-4.5186369985474543E-3</v>
      </c>
      <c r="D324" s="22">
        <v>1.556053547039769E-4</v>
      </c>
      <c r="E324" s="22">
        <v>3.0907161632177347E-4</v>
      </c>
      <c r="F324" s="22">
        <v>4.5984099929611931E-4</v>
      </c>
      <c r="G324" s="22">
        <v>6.0721877811206564E-4</v>
      </c>
      <c r="H324" s="22">
        <v>7.503777266661309E-4</v>
      </c>
      <c r="I324" s="22">
        <v>8.884173541705416E-4</v>
      </c>
      <c r="J324" s="22">
        <v>1.0203619015185419E-3</v>
      </c>
      <c r="K324" s="22">
        <v>1.1452104378655958E-3</v>
      </c>
      <c r="L324" s="22">
        <v>1.2619310157927664E-3</v>
      </c>
      <c r="M324" s="22">
        <v>1.3695208751672103E-3</v>
      </c>
      <c r="N324" s="22">
        <v>1.4669924041594402E-3</v>
      </c>
      <c r="O324" s="22">
        <v>1.5534542081857192E-3</v>
      </c>
      <c r="P324" s="22">
        <v>1.6280509934037328E-3</v>
      </c>
      <c r="Q324" s="22">
        <v>1.6900675501628445E-3</v>
      </c>
      <c r="R324" s="22">
        <v>1.7384938131625876E-3</v>
      </c>
      <c r="S324" s="22">
        <v>1.771767345222261E-3</v>
      </c>
      <c r="T324" s="22">
        <v>1.7931955870283838E-3</v>
      </c>
      <c r="U324" s="22">
        <v>1.8051378677259751E-3</v>
      </c>
      <c r="V324" s="22">
        <v>9.0447091136353823E-4</v>
      </c>
      <c r="W324" s="22">
        <v>1.092869944531434E-3</v>
      </c>
      <c r="X324" s="22">
        <v>2.3860959281118534E-3</v>
      </c>
      <c r="Y324" s="22">
        <v>3.1587569390343182E-3</v>
      </c>
      <c r="Z324" s="22">
        <v>3.9754869673229156E-3</v>
      </c>
      <c r="AA324" s="22">
        <v>4.8173963048253323E-3</v>
      </c>
      <c r="AB324" s="22">
        <v>5.6969708156848478E-3</v>
      </c>
      <c r="AC324" s="22">
        <v>6.5854743213853975E-3</v>
      </c>
      <c r="AD324" s="22">
        <v>7.4796082417191868E-3</v>
      </c>
      <c r="AE324" s="22">
        <v>8.3592477956965401E-3</v>
      </c>
      <c r="AF324" s="22">
        <v>9.2180516146590941E-3</v>
      </c>
      <c r="AG324" s="22">
        <v>1.0031069806956981E-2</v>
      </c>
      <c r="AH324" s="22">
        <v>1.0779934829130077E-2</v>
      </c>
      <c r="AI324" s="22">
        <v>1.1418209178616355E-2</v>
      </c>
      <c r="AJ324" s="22">
        <v>1.1897846656197386E-2</v>
      </c>
      <c r="AK324" s="22">
        <v>1.2127027029762939E-2</v>
      </c>
      <c r="AL324" s="22">
        <v>1.202054733589873E-2</v>
      </c>
      <c r="AM324" s="22">
        <v>1.1469128691781049E-2</v>
      </c>
      <c r="AN324" s="22">
        <v>1.047863418417236E-2</v>
      </c>
      <c r="AO324" s="22">
        <v>9.0276745064861285E-3</v>
      </c>
      <c r="AP324" s="22">
        <v>7.2263019907875337E-3</v>
      </c>
      <c r="AQ324" s="22">
        <v>3.3944587655772144E-3</v>
      </c>
      <c r="AR324" s="22">
        <v>1.8934900775081639E-2</v>
      </c>
      <c r="AS324" s="22">
        <v>4.0467098468030128E-2</v>
      </c>
      <c r="AT324" s="22">
        <v>4.7014250654613489E-2</v>
      </c>
      <c r="AU324" s="22">
        <v>5.6982753788081306E-2</v>
      </c>
      <c r="AV324" s="22">
        <v>6.8316981186341455E-2</v>
      </c>
      <c r="AW324" s="22">
        <v>8.0924929787206029E-2</v>
      </c>
      <c r="AX324" s="22">
        <v>9.348777847272681E-2</v>
      </c>
      <c r="AY324" s="22">
        <v>0.10672590430491796</v>
      </c>
      <c r="AZ324" s="22">
        <v>0.11951271228666338</v>
      </c>
      <c r="BA324" s="22">
        <v>0.13304662179526627</v>
      </c>
      <c r="BB324" s="22">
        <v>0.14594734755648964</v>
      </c>
      <c r="BC324" s="22">
        <v>0.16017706745022817</v>
      </c>
      <c r="BD324" s="22">
        <v>0.17380235569105573</v>
      </c>
      <c r="BE324" s="22">
        <v>0.19129958905686331</v>
      </c>
      <c r="BF324" s="22">
        <v>0.21010820108221834</v>
      </c>
      <c r="BG324" s="22">
        <v>0.25321122404884866</v>
      </c>
      <c r="BH324" s="22">
        <v>0.34857714339009382</v>
      </c>
      <c r="BI324" s="22">
        <v>0.23112387645965426</v>
      </c>
      <c r="BJ324" s="22">
        <v>0.17024689563536596</v>
      </c>
      <c r="BK324" s="22">
        <v>0.14383253154732931</v>
      </c>
      <c r="BL324" s="22">
        <v>6.6208820824463402E-2</v>
      </c>
      <c r="BM324" s="22">
        <v>4.4294680890192159E-2</v>
      </c>
      <c r="BN324" s="22">
        <v>0.18805838935201044</v>
      </c>
      <c r="BO324" s="22">
        <v>3.1558538784239636E-2</v>
      </c>
      <c r="BP324" s="22">
        <v>5.1291798348524341E-2</v>
      </c>
      <c r="BQ324" s="22">
        <v>6.5698987745237844E-2</v>
      </c>
      <c r="BR324" s="22">
        <v>7.9800597593355907E-2</v>
      </c>
      <c r="BS324" s="22">
        <v>9.2910831321383808E-2</v>
      </c>
      <c r="BT324" s="22">
        <v>0.10629106523224804</v>
      </c>
      <c r="BU324" s="22">
        <v>0.11919818593110144</v>
      </c>
      <c r="BV324" s="22">
        <v>0.13241446595443826</v>
      </c>
      <c r="BW324" s="22">
        <v>0.1451369998032469</v>
      </c>
      <c r="BX324" s="22">
        <v>0.15798928351518865</v>
      </c>
      <c r="BY324" s="22">
        <v>0.16973027011976774</v>
      </c>
      <c r="BZ324" s="22">
        <v>0.18045130563627937</v>
      </c>
      <c r="CA324" s="22">
        <v>0.18708843225930627</v>
      </c>
      <c r="CB324" s="22">
        <v>0.18777575329422708</v>
      </c>
      <c r="CC324" s="22">
        <v>0.17576407768630178</v>
      </c>
      <c r="CD324" s="22">
        <v>0.15033588461173591</v>
      </c>
      <c r="CE324" s="22">
        <v>9.7993352867384975E-2</v>
      </c>
      <c r="CF324" s="22">
        <v>0.60965044949865443</v>
      </c>
      <c r="CG324" s="22">
        <v>0.15144547336717959</v>
      </c>
      <c r="CI324" s="22">
        <v>-8.3019943632007615E-9</v>
      </c>
      <c r="CJ324" s="22"/>
      <c r="CK324" s="22">
        <v>7.2652493731701374E-8</v>
      </c>
      <c r="CM324" s="5"/>
      <c r="CN324" s="5"/>
      <c r="CO324" s="5"/>
    </row>
    <row r="325" spans="1:93">
      <c r="A325" s="185">
        <v>17</v>
      </c>
      <c r="B325" s="22">
        <v>-3.4971083409698346E-5</v>
      </c>
      <c r="C325" s="22">
        <v>-4.0045969946803962E-3</v>
      </c>
      <c r="D325" s="22">
        <v>1.3803881019167695E-4</v>
      </c>
      <c r="E325" s="22">
        <v>2.7429371526588249E-4</v>
      </c>
      <c r="F325" s="22">
        <v>4.0830766152330896E-4</v>
      </c>
      <c r="G325" s="22">
        <v>5.39498627692137E-4</v>
      </c>
      <c r="H325" s="22">
        <v>6.671857242582527E-4</v>
      </c>
      <c r="I325" s="22">
        <v>7.9061250985030368E-4</v>
      </c>
      <c r="J325" s="22">
        <v>9.089746899913452E-4</v>
      </c>
      <c r="K325" s="22">
        <v>1.0214263733584585E-3</v>
      </c>
      <c r="L325" s="22">
        <v>1.1271155843660054E-3</v>
      </c>
      <c r="M325" s="22">
        <v>1.2251831505950641E-3</v>
      </c>
      <c r="N325" s="22">
        <v>1.3148131026226729E-3</v>
      </c>
      <c r="O325" s="22">
        <v>1.3952187478635896E-3</v>
      </c>
      <c r="P325" s="22">
        <v>1.4657137014784493E-3</v>
      </c>
      <c r="Q325" s="22">
        <v>1.5256435599281795E-3</v>
      </c>
      <c r="R325" s="22">
        <v>1.5744710725613049E-3</v>
      </c>
      <c r="S325" s="22">
        <v>1.6113107296453443E-3</v>
      </c>
      <c r="T325" s="22">
        <v>1.634619372312109E-3</v>
      </c>
      <c r="U325" s="22">
        <v>1.6474321947517732E-3</v>
      </c>
      <c r="V325" s="22">
        <v>8.2577229375899142E-4</v>
      </c>
      <c r="W325" s="22">
        <v>9.1372145713191646E-4</v>
      </c>
      <c r="X325" s="22">
        <v>1.9952780589966254E-3</v>
      </c>
      <c r="Y325" s="22">
        <v>2.6418780866661008E-3</v>
      </c>
      <c r="Z325" s="22">
        <v>3.3265611561732219E-3</v>
      </c>
      <c r="AA325" s="22">
        <v>4.0332701014132557E-3</v>
      </c>
      <c r="AB325" s="22">
        <v>4.7730512774775405E-3</v>
      </c>
      <c r="AC325" s="22">
        <v>5.5217630660025817E-3</v>
      </c>
      <c r="AD325" s="22">
        <v>6.2778943405923139E-3</v>
      </c>
      <c r="AE325" s="22">
        <v>7.0253113219541433E-3</v>
      </c>
      <c r="AF325" s="22">
        <v>7.7613950267466326E-3</v>
      </c>
      <c r="AG325" s="22">
        <v>8.4678795777035042E-3</v>
      </c>
      <c r="AH325" s="22">
        <v>9.1353607688776338E-3</v>
      </c>
      <c r="AI325" s="22">
        <v>9.7318298746439762E-3</v>
      </c>
      <c r="AJ325" s="22">
        <v>1.0229085096781132E-2</v>
      </c>
      <c r="AK325" s="22">
        <v>1.056100404829674E-2</v>
      </c>
      <c r="AL325" s="22">
        <v>1.0663256020147838E-2</v>
      </c>
      <c r="AM325" s="22">
        <v>1.0419852843486102E-2</v>
      </c>
      <c r="AN325" s="22">
        <v>9.7761502096166339E-3</v>
      </c>
      <c r="AO325" s="22">
        <v>8.6220928823319536E-3</v>
      </c>
      <c r="AP325" s="22">
        <v>7.0134948444204601E-3</v>
      </c>
      <c r="AQ325" s="22">
        <v>3.3155508098596971E-3</v>
      </c>
      <c r="AR325" s="22">
        <v>1.5818960609783623E-2</v>
      </c>
      <c r="AS325" s="22">
        <v>3.3477869575785621E-2</v>
      </c>
      <c r="AT325" s="22">
        <v>3.9244650481231748E-2</v>
      </c>
      <c r="AU325" s="22">
        <v>4.7197247335743792E-2</v>
      </c>
      <c r="AV325" s="22">
        <v>5.6969837617726629E-2</v>
      </c>
      <c r="AW325" s="22">
        <v>6.7076401575357089E-2</v>
      </c>
      <c r="AX325" s="22">
        <v>7.7924454585584113E-2</v>
      </c>
      <c r="AY325" s="22">
        <v>8.8472672888416079E-2</v>
      </c>
      <c r="AZ325" s="22">
        <v>9.9602454628261075E-2</v>
      </c>
      <c r="BA325" s="22">
        <v>0.11021921618465412</v>
      </c>
      <c r="BB325" s="22">
        <v>0.12159338231164303</v>
      </c>
      <c r="BC325" s="22">
        <v>0.13230433344515313</v>
      </c>
      <c r="BD325" s="22">
        <v>0.14441033677920936</v>
      </c>
      <c r="BE325" s="22">
        <v>0.15591584353531573</v>
      </c>
      <c r="BF325" s="22">
        <v>0.17152004122227213</v>
      </c>
      <c r="BG325" s="22">
        <v>0.18868646667800368</v>
      </c>
      <c r="BH325" s="22">
        <v>0.23111316776831572</v>
      </c>
      <c r="BI325" s="22">
        <v>0.32736711892405246</v>
      </c>
      <c r="BJ325" s="22">
        <v>0.21454274953024394</v>
      </c>
      <c r="BK325" s="22">
        <v>0.16311292096254582</v>
      </c>
      <c r="BL325" s="22">
        <v>7.6721501247356785E-2</v>
      </c>
      <c r="BM325" s="22">
        <v>3.677041275818891E-2</v>
      </c>
      <c r="BN325" s="22">
        <v>0.15639494788856545</v>
      </c>
      <c r="BO325" s="22">
        <v>2.6222999551122984E-2</v>
      </c>
      <c r="BP325" s="22">
        <v>4.2644360539459115E-2</v>
      </c>
      <c r="BQ325" s="22">
        <v>5.4606446396114498E-2</v>
      </c>
      <c r="BR325" s="22">
        <v>6.6347229399681157E-2</v>
      </c>
      <c r="BS325" s="22">
        <v>7.7231132669604061E-2</v>
      </c>
      <c r="BT325" s="22">
        <v>8.8379454443606814E-2</v>
      </c>
      <c r="BU325" s="22">
        <v>9.9102402030567957E-2</v>
      </c>
      <c r="BV325" s="22">
        <v>0.11014624212353048</v>
      </c>
      <c r="BW325" s="22">
        <v>0.1207744597816197</v>
      </c>
      <c r="BX325" s="22">
        <v>0.13167805270855959</v>
      </c>
      <c r="BY325" s="22">
        <v>0.14183809267931494</v>
      </c>
      <c r="BZ325" s="22">
        <v>0.15180035326738051</v>
      </c>
      <c r="CA325" s="22">
        <v>0.1593941207642767</v>
      </c>
      <c r="CB325" s="22">
        <v>0.16406167315546455</v>
      </c>
      <c r="CC325" s="22">
        <v>0.15963651080422725</v>
      </c>
      <c r="CD325" s="22">
        <v>0.14344790630251678</v>
      </c>
      <c r="CE325" s="22">
        <v>9.7614363206082425E-2</v>
      </c>
      <c r="CF325" s="22">
        <v>0.63540236283498797</v>
      </c>
      <c r="CG325" s="22">
        <v>0.16564352006294464</v>
      </c>
      <c r="CI325" s="22">
        <v>-7.3003867416428214E-9</v>
      </c>
      <c r="CJ325" s="22"/>
      <c r="CK325" s="22">
        <v>6.2529247023815324E-8</v>
      </c>
      <c r="CM325" s="5"/>
      <c r="CN325" s="5"/>
      <c r="CO325" s="5"/>
    </row>
    <row r="326" spans="1:93">
      <c r="A326" s="185">
        <v>18</v>
      </c>
      <c r="B326" s="22">
        <v>-2.8905584851913523E-5</v>
      </c>
      <c r="C326" s="22">
        <v>-3.5197804828164155E-3</v>
      </c>
      <c r="D326" s="22">
        <v>1.2142264717102202E-4</v>
      </c>
      <c r="E326" s="22">
        <v>2.4136829159334617E-4</v>
      </c>
      <c r="F326" s="22">
        <v>3.5945473390153762E-4</v>
      </c>
      <c r="G326" s="22">
        <v>4.7520692237157033E-4</v>
      </c>
      <c r="H326" s="22">
        <v>5.8805538859732053E-4</v>
      </c>
      <c r="I326" s="22">
        <v>6.9738102400693398E-4</v>
      </c>
      <c r="J326" s="22">
        <v>8.0250915540919525E-4</v>
      </c>
      <c r="K326" s="22">
        <v>9.027469615846002E-4</v>
      </c>
      <c r="L326" s="22">
        <v>9.9737443615561237E-4</v>
      </c>
      <c r="M326" s="22">
        <v>1.0856873837414213E-3</v>
      </c>
      <c r="N326" s="22">
        <v>1.166984096202838E-3</v>
      </c>
      <c r="O326" s="22">
        <v>1.2406207610168429E-3</v>
      </c>
      <c r="P326" s="22">
        <v>1.3059832376017583E-3</v>
      </c>
      <c r="Q326" s="22">
        <v>1.3625580341318738E-3</v>
      </c>
      <c r="R326" s="22">
        <v>1.4098374915108821E-3</v>
      </c>
      <c r="S326" s="22">
        <v>1.4473846154775451E-3</v>
      </c>
      <c r="T326" s="22">
        <v>1.4742961400928799E-3</v>
      </c>
      <c r="U326" s="22">
        <v>1.4888183199848342E-3</v>
      </c>
      <c r="V326" s="22">
        <v>7.4668100105344467E-4</v>
      </c>
      <c r="W326" s="22">
        <v>7.6066684569256525E-4</v>
      </c>
      <c r="X326" s="22">
        <v>1.6613117408912021E-3</v>
      </c>
      <c r="Y326" s="22">
        <v>2.2000351805131772E-3</v>
      </c>
      <c r="Z326" s="22">
        <v>2.7714156427582144E-3</v>
      </c>
      <c r="AA326" s="22">
        <v>3.361782484755224E-3</v>
      </c>
      <c r="AB326" s="22">
        <v>3.9807799652365533E-3</v>
      </c>
      <c r="AC326" s="22">
        <v>4.6080541035117446E-3</v>
      </c>
      <c r="AD326" s="22">
        <v>5.2431996530097509E-3</v>
      </c>
      <c r="AE326" s="22">
        <v>5.8729917372005941E-3</v>
      </c>
      <c r="AF326" s="22">
        <v>6.4969802779132292E-3</v>
      </c>
      <c r="AG326" s="22">
        <v>7.1012459786923511E-3</v>
      </c>
      <c r="AH326" s="22">
        <v>7.6816989988264858E-3</v>
      </c>
      <c r="AI326" s="22">
        <v>8.215563145150975E-3</v>
      </c>
      <c r="AJ326" s="22">
        <v>8.6874570291793195E-3</v>
      </c>
      <c r="AK326" s="22">
        <v>9.0507444868230241E-3</v>
      </c>
      <c r="AL326" s="22">
        <v>9.2640531263751928E-3</v>
      </c>
      <c r="AM326" s="22">
        <v>9.2306844717944831E-3</v>
      </c>
      <c r="AN326" s="22">
        <v>8.883792730363313E-3</v>
      </c>
      <c r="AO326" s="22">
        <v>8.0516681713558563E-3</v>
      </c>
      <c r="AP326" s="22">
        <v>6.6995542187783747E-3</v>
      </c>
      <c r="AQ326" s="22">
        <v>3.1979344059746969E-3</v>
      </c>
      <c r="AR326" s="22">
        <v>1.3019603280574278E-2</v>
      </c>
      <c r="AS326" s="22">
        <v>2.7869403800333668E-2</v>
      </c>
      <c r="AT326" s="22">
        <v>3.2332828577998407E-2</v>
      </c>
      <c r="AU326" s="22">
        <v>3.9237124694568686E-2</v>
      </c>
      <c r="AV326" s="22">
        <v>4.6994558008377187E-2</v>
      </c>
      <c r="AW326" s="22">
        <v>5.5715806403941762E-2</v>
      </c>
      <c r="AX326" s="22">
        <v>6.4315828497406899E-2</v>
      </c>
      <c r="AY326" s="22">
        <v>7.3465062579691501E-2</v>
      </c>
      <c r="AZ326" s="22">
        <v>8.2207263837075328E-2</v>
      </c>
      <c r="BA326" s="22">
        <v>9.1520433495906356E-2</v>
      </c>
      <c r="BB326" s="22">
        <v>0.10027641037535513</v>
      </c>
      <c r="BC326" s="22">
        <v>0.1098388528647818</v>
      </c>
      <c r="BD326" s="22">
        <v>0.11870600029100824</v>
      </c>
      <c r="BE326" s="22">
        <v>0.12911327762935956</v>
      </c>
      <c r="BF326" s="22">
        <v>0.13897909465315933</v>
      </c>
      <c r="BG326" s="22">
        <v>0.15348110949140539</v>
      </c>
      <c r="BH326" s="22">
        <v>0.17022979081844972</v>
      </c>
      <c r="BI326" s="22">
        <v>0.21453197177149577</v>
      </c>
      <c r="BJ326" s="22">
        <v>0.31598408118425197</v>
      </c>
      <c r="BK326" s="22">
        <v>0.21569578691367505</v>
      </c>
      <c r="BL326" s="22">
        <v>9.1795944665109958E-2</v>
      </c>
      <c r="BM326" s="22">
        <v>3.0396846047239929E-2</v>
      </c>
      <c r="BN326" s="22">
        <v>0.12954014653380169</v>
      </c>
      <c r="BO326" s="22">
        <v>2.1700371179190475E-2</v>
      </c>
      <c r="BP326" s="22">
        <v>3.5311448753678594E-2</v>
      </c>
      <c r="BQ326" s="22">
        <v>4.5201876656634853E-2</v>
      </c>
      <c r="BR326" s="22">
        <v>5.4938245521594577E-2</v>
      </c>
      <c r="BS326" s="22">
        <v>6.3934965807879954E-2</v>
      </c>
      <c r="BT326" s="22">
        <v>7.3184882563398654E-2</v>
      </c>
      <c r="BU326" s="22">
        <v>8.2049589939207107E-2</v>
      </c>
      <c r="BV326" s="22">
        <v>9.1227700268846468E-2</v>
      </c>
      <c r="BW326" s="22">
        <v>0.1000335776985021</v>
      </c>
      <c r="BX326" s="22">
        <v>0.10916335006295755</v>
      </c>
      <c r="BY326" s="22">
        <v>0.1177132454793975</v>
      </c>
      <c r="BZ326" s="22">
        <v>0.12641143640469873</v>
      </c>
      <c r="CA326" s="22">
        <v>0.13355976252145829</v>
      </c>
      <c r="CB326" s="22">
        <v>0.13945905929031474</v>
      </c>
      <c r="CC326" s="22">
        <v>0.13920201838102694</v>
      </c>
      <c r="CD326" s="22">
        <v>0.13060780987118184</v>
      </c>
      <c r="CE326" s="22">
        <v>9.3380283923641755E-2</v>
      </c>
      <c r="CF326" s="22">
        <v>0.65138267672665606</v>
      </c>
      <c r="CG326" s="22">
        <v>0.18360975003100491</v>
      </c>
      <c r="CI326" s="22">
        <v>-6.4360075132726552E-9</v>
      </c>
      <c r="CJ326" s="22"/>
      <c r="CK326" s="22">
        <v>5.325532426336771E-8</v>
      </c>
      <c r="CM326" s="5"/>
      <c r="CN326" s="5"/>
      <c r="CO326" s="5"/>
    </row>
    <row r="327" spans="1:93">
      <c r="A327" s="185">
        <v>19</v>
      </c>
      <c r="B327" s="22">
        <v>-2.4917276515576131E-5</v>
      </c>
      <c r="C327" s="22">
        <v>-3.163194208606807E-3</v>
      </c>
      <c r="D327" s="22">
        <v>1.0919409839312385E-4</v>
      </c>
      <c r="E327" s="22">
        <v>2.1711821296175986E-4</v>
      </c>
      <c r="F327" s="22">
        <v>3.2345062432838942E-4</v>
      </c>
      <c r="G327" s="22">
        <v>4.2777970753494452E-4</v>
      </c>
      <c r="H327" s="22">
        <v>5.2962388153414354E-4</v>
      </c>
      <c r="I327" s="22">
        <v>6.2844601762115828E-4</v>
      </c>
      <c r="J327" s="22">
        <v>7.2367535887023107E-4</v>
      </c>
      <c r="K327" s="22">
        <v>8.1470842424080723E-4</v>
      </c>
      <c r="L327" s="22">
        <v>9.0093658316298304E-4</v>
      </c>
      <c r="M327" s="22">
        <v>9.8174067924909039E-4</v>
      </c>
      <c r="N327" s="22">
        <v>1.0565285590872324E-3</v>
      </c>
      <c r="O327" s="22">
        <v>1.1247214309569938E-3</v>
      </c>
      <c r="P327" s="22">
        <v>1.1858048690633061E-3</v>
      </c>
      <c r="Q327" s="22">
        <v>1.2392918516103085E-3</v>
      </c>
      <c r="R327" s="22">
        <v>1.2847830354281707E-3</v>
      </c>
      <c r="S327" s="22">
        <v>1.3218333549896361E-3</v>
      </c>
      <c r="T327" s="22">
        <v>1.3499695374982149E-3</v>
      </c>
      <c r="U327" s="22">
        <v>1.3680210889128839E-3</v>
      </c>
      <c r="V327" s="22">
        <v>6.8682858713121995E-4</v>
      </c>
      <c r="W327" s="22">
        <v>6.5491328871655188E-4</v>
      </c>
      <c r="X327" s="22">
        <v>1.430520353646867E-3</v>
      </c>
      <c r="Y327" s="22">
        <v>1.8946352515582011E-3</v>
      </c>
      <c r="Z327" s="22">
        <v>2.3875110462779864E-3</v>
      </c>
      <c r="AA327" s="22">
        <v>2.8971474593140326E-3</v>
      </c>
      <c r="AB327" s="22">
        <v>3.4321278308583661E-3</v>
      </c>
      <c r="AC327" s="22">
        <v>3.9747007982721188E-3</v>
      </c>
      <c r="AD327" s="22">
        <v>4.5250358624754818E-3</v>
      </c>
      <c r="AE327" s="22">
        <v>5.0717711291472303E-3</v>
      </c>
      <c r="AF327" s="22">
        <v>5.6155374002609185E-3</v>
      </c>
      <c r="AG327" s="22">
        <v>6.1449513915070508E-3</v>
      </c>
      <c r="AH327" s="22">
        <v>6.6586445085097569E-3</v>
      </c>
      <c r="AI327" s="22">
        <v>7.139030356277146E-3</v>
      </c>
      <c r="AJ327" s="22">
        <v>7.5776289279295772E-3</v>
      </c>
      <c r="AK327" s="22">
        <v>7.9393596605671739E-3</v>
      </c>
      <c r="AL327" s="22">
        <v>8.1978008383839628E-3</v>
      </c>
      <c r="AM327" s="22">
        <v>8.2754226706250461E-3</v>
      </c>
      <c r="AN327" s="22">
        <v>8.1151206847792836E-3</v>
      </c>
      <c r="AO327" s="22">
        <v>7.5278696495364311E-3</v>
      </c>
      <c r="AP327" s="22">
        <v>6.4086651003763132E-3</v>
      </c>
      <c r="AQ327" s="22">
        <v>3.0916695887654045E-3</v>
      </c>
      <c r="AR327" s="22">
        <v>1.1234258406369419E-2</v>
      </c>
      <c r="AS327" s="22">
        <v>2.3732952865392579E-2</v>
      </c>
      <c r="AT327" s="22">
        <v>2.7866776918415648E-2</v>
      </c>
      <c r="AU327" s="22">
        <v>3.3468286687552126E-2</v>
      </c>
      <c r="AV327" s="22">
        <v>4.0446352009499656E-2</v>
      </c>
      <c r="AW327" s="22">
        <v>4.7574370788075457E-2</v>
      </c>
      <c r="AX327" s="22">
        <v>5.5317094202265195E-2</v>
      </c>
      <c r="AY327" s="22">
        <v>6.2753840620654908E-2</v>
      </c>
      <c r="AZ327" s="22">
        <v>7.069321889686174E-2</v>
      </c>
      <c r="BA327" s="22">
        <v>7.8164625805228996E-2</v>
      </c>
      <c r="BB327" s="22">
        <v>8.6243732025907946E-2</v>
      </c>
      <c r="BC327" s="22">
        <v>9.3717023876818947E-2</v>
      </c>
      <c r="BD327" s="22">
        <v>0.10210512211879229</v>
      </c>
      <c r="BE327" s="22">
        <v>0.10977233718309044</v>
      </c>
      <c r="BF327" s="22">
        <v>0.11931757275454517</v>
      </c>
      <c r="BG327" s="22">
        <v>0.12855938555027421</v>
      </c>
      <c r="BH327" s="22">
        <v>0.14381166851034458</v>
      </c>
      <c r="BI327" s="22">
        <v>0.16309768843853842</v>
      </c>
      <c r="BJ327" s="22">
        <v>0.2156873168991961</v>
      </c>
      <c r="BK327" s="22">
        <v>0.33219426868630214</v>
      </c>
      <c r="BL327" s="22">
        <v>0.13593708727245118</v>
      </c>
      <c r="BM327" s="22">
        <v>2.6022144403637947E-2</v>
      </c>
      <c r="BN327" s="22">
        <v>0.11106584464654076</v>
      </c>
      <c r="BO327" s="22">
        <v>1.859238181476118E-2</v>
      </c>
      <c r="BP327" s="22">
        <v>3.0268590385259898E-2</v>
      </c>
      <c r="BQ327" s="22">
        <v>3.8736722224228713E-2</v>
      </c>
      <c r="BR327" s="22">
        <v>4.7092158586050127E-2</v>
      </c>
      <c r="BS327" s="22">
        <v>5.479336342235018E-2</v>
      </c>
      <c r="BT327" s="22">
        <v>6.2734037843362303E-2</v>
      </c>
      <c r="BU327" s="22">
        <v>7.0321609568250079E-2</v>
      </c>
      <c r="BV327" s="22">
        <v>7.8207449248193076E-2</v>
      </c>
      <c r="BW327" s="22">
        <v>8.5750198744070791E-2</v>
      </c>
      <c r="BX327" s="22">
        <v>9.3622215926285848E-2</v>
      </c>
      <c r="BY327" s="22">
        <v>0.10099171645676244</v>
      </c>
      <c r="BZ327" s="22">
        <v>0.10863079786917783</v>
      </c>
      <c r="CA327" s="22">
        <v>0.1150755587483268</v>
      </c>
      <c r="CB327" s="22">
        <v>0.12099387846458821</v>
      </c>
      <c r="CC327" s="22">
        <v>0.12233582992702449</v>
      </c>
      <c r="CD327" s="22">
        <v>0.11788647263030977</v>
      </c>
      <c r="CE327" s="22">
        <v>8.7526614087504229E-2</v>
      </c>
      <c r="CF327" s="22">
        <v>0.65629131818265785</v>
      </c>
      <c r="CG327" s="22">
        <v>0.20207767485233311</v>
      </c>
      <c r="CI327" s="22">
        <v>-5.8422088650796398E-9</v>
      </c>
      <c r="CJ327" s="22"/>
      <c r="CK327" s="22">
        <v>4.6574325330024317E-8</v>
      </c>
      <c r="CM327" s="5"/>
      <c r="CN327" s="5"/>
      <c r="CO327" s="5"/>
    </row>
    <row r="328" spans="1:93">
      <c r="A328" s="185">
        <v>20</v>
      </c>
      <c r="B328" s="22">
        <v>-2.3334993140614757E-5</v>
      </c>
      <c r="C328" s="22">
        <v>-3.0312340673166681E-3</v>
      </c>
      <c r="D328" s="22">
        <v>1.0465924872684881E-4</v>
      </c>
      <c r="E328" s="22">
        <v>2.0812631284042267E-4</v>
      </c>
      <c r="F328" s="22">
        <v>3.100940122858483E-4</v>
      </c>
      <c r="G328" s="22">
        <v>4.1018135704564535E-4</v>
      </c>
      <c r="H328" s="22">
        <v>5.0792957515982933E-4</v>
      </c>
      <c r="I328" s="22">
        <v>6.0284081317938515E-4</v>
      </c>
      <c r="J328" s="22">
        <v>6.9437056799488684E-4</v>
      </c>
      <c r="K328" s="22">
        <v>7.8196027079512325E-4</v>
      </c>
      <c r="L328" s="22">
        <v>8.6502669863125622E-4</v>
      </c>
      <c r="M328" s="22">
        <v>9.4299890756844673E-4</v>
      </c>
      <c r="N328" s="22">
        <v>1.0153035982132207E-3</v>
      </c>
      <c r="O328" s="22">
        <v>1.0814115701128517E-3</v>
      </c>
      <c r="P328" s="22">
        <v>1.1408120726491069E-3</v>
      </c>
      <c r="Q328" s="22">
        <v>1.1930709483282799E-3</v>
      </c>
      <c r="R328" s="22">
        <v>1.237765095224238E-3</v>
      </c>
      <c r="S328" s="22">
        <v>1.2745334734468E-3</v>
      </c>
      <c r="T328" s="22">
        <v>1.3028395337410241E-3</v>
      </c>
      <c r="U328" s="22">
        <v>1.3219210831351233E-3</v>
      </c>
      <c r="V328" s="22">
        <v>6.6484227999604579E-4</v>
      </c>
      <c r="W328" s="22">
        <v>6.1685442046890938E-4</v>
      </c>
      <c r="X328" s="22">
        <v>1.3474566396249697E-3</v>
      </c>
      <c r="Y328" s="22">
        <v>1.7847095037554102E-3</v>
      </c>
      <c r="Z328" s="22">
        <v>2.2492964158553866E-3</v>
      </c>
      <c r="AA328" s="22">
        <v>2.7298225302205214E-3</v>
      </c>
      <c r="AB328" s="22">
        <v>3.2344747775345677E-3</v>
      </c>
      <c r="AC328" s="22">
        <v>3.7464373498564945E-3</v>
      </c>
      <c r="AD328" s="22">
        <v>4.2660567589126591E-3</v>
      </c>
      <c r="AE328" s="22">
        <v>4.7826199541632364E-3</v>
      </c>
      <c r="AF328" s="22">
        <v>5.2970811944283627E-3</v>
      </c>
      <c r="AG328" s="22">
        <v>5.7988985656005658E-3</v>
      </c>
      <c r="AH328" s="22">
        <v>6.2875327362268947E-3</v>
      </c>
      <c r="AI328" s="22">
        <v>6.7470768713974684E-3</v>
      </c>
      <c r="AJ328" s="22">
        <v>7.1712065467280511E-3</v>
      </c>
      <c r="AK328" s="22">
        <v>7.528631653892723E-3</v>
      </c>
      <c r="AL328" s="22">
        <v>7.7979319166464117E-3</v>
      </c>
      <c r="AM328" s="22">
        <v>7.9088849395992367E-3</v>
      </c>
      <c r="AN328" s="22">
        <v>7.8103784859784968E-3</v>
      </c>
      <c r="AO328" s="22">
        <v>7.3131859758520153E-3</v>
      </c>
      <c r="AP328" s="22">
        <v>6.2893478900650822E-3</v>
      </c>
      <c r="AQ328" s="22">
        <v>3.0491983559462689E-3</v>
      </c>
      <c r="AR328" s="22">
        <v>1.0483262934836864E-2</v>
      </c>
      <c r="AS328" s="22">
        <v>2.2469353851181723E-2</v>
      </c>
      <c r="AT328" s="22">
        <v>2.6037717047713016E-2</v>
      </c>
      <c r="AU328" s="22">
        <v>3.1630047403513432E-2</v>
      </c>
      <c r="AV328" s="22">
        <v>3.7851765756866475E-2</v>
      </c>
      <c r="AW328" s="22">
        <v>4.4909760161503678E-2</v>
      </c>
      <c r="AX328" s="22">
        <v>5.1808194880577745E-2</v>
      </c>
      <c r="AY328" s="22">
        <v>5.9212602348393872E-2</v>
      </c>
      <c r="AZ328" s="22">
        <v>6.6221075091279766E-2</v>
      </c>
      <c r="BA328" s="22">
        <v>7.3755256346481349E-2</v>
      </c>
      <c r="BB328" s="22">
        <v>8.0761932106747911E-2</v>
      </c>
      <c r="BC328" s="22">
        <v>8.846864317219913E-2</v>
      </c>
      <c r="BD328" s="22">
        <v>9.5506999292092845E-2</v>
      </c>
      <c r="BE328" s="22">
        <v>0.10371186262518957</v>
      </c>
      <c r="BF328" s="22">
        <v>0.11122986783988077</v>
      </c>
      <c r="BG328" s="22">
        <v>0.12154264999949929</v>
      </c>
      <c r="BH328" s="22">
        <v>0.13239600941620594</v>
      </c>
      <c r="BI328" s="22">
        <v>0.15342611578598228</v>
      </c>
      <c r="BJ328" s="22">
        <v>0.18358169446120182</v>
      </c>
      <c r="BK328" s="22">
        <v>0.27187023583219588</v>
      </c>
      <c r="BL328" s="22">
        <v>0.23949444035353978</v>
      </c>
      <c r="BM328" s="22">
        <v>2.445323651512147E-2</v>
      </c>
      <c r="BN328" s="22">
        <v>0.10443080337854814</v>
      </c>
      <c r="BO328" s="22">
        <v>1.7476899509480722E-2</v>
      </c>
      <c r="BP328" s="22">
        <v>2.8457839648184134E-2</v>
      </c>
      <c r="BQ328" s="22">
        <v>3.6415818982751195E-2</v>
      </c>
      <c r="BR328" s="22">
        <v>4.4274844342035671E-2</v>
      </c>
      <c r="BS328" s="22">
        <v>5.1511438960903655E-2</v>
      </c>
      <c r="BT328" s="22">
        <v>5.8981248940494752E-2</v>
      </c>
      <c r="BU328" s="22">
        <v>6.6110670118161449E-2</v>
      </c>
      <c r="BV328" s="22">
        <v>7.3530961314637835E-2</v>
      </c>
      <c r="BW328" s="22">
        <v>8.0619320059856905E-2</v>
      </c>
      <c r="BX328" s="22">
        <v>8.8034354228923556E-2</v>
      </c>
      <c r="BY328" s="22">
        <v>9.49711812775796E-2</v>
      </c>
      <c r="BZ328" s="22">
        <v>0.10220433339998028</v>
      </c>
      <c r="CA328" s="22">
        <v>0.10834374419399129</v>
      </c>
      <c r="CB328" s="22">
        <v>0.11414699409391797</v>
      </c>
      <c r="CC328" s="22">
        <v>0.11584673686047846</v>
      </c>
      <c r="CD328" s="22">
        <v>0.11260057375321174</v>
      </c>
      <c r="CE328" s="22">
        <v>8.4741468953076646E-2</v>
      </c>
      <c r="CF328" s="22">
        <v>0.65614475086074253</v>
      </c>
      <c r="CG328" s="22">
        <v>0.21062390347562879</v>
      </c>
      <c r="CI328" s="22">
        <v>-5.6248018905713591E-9</v>
      </c>
      <c r="CJ328" s="22"/>
      <c r="CK328" s="22">
        <v>4.4123243852693303E-8</v>
      </c>
      <c r="CM328" s="5"/>
      <c r="CN328" s="5"/>
      <c r="CO328" s="5"/>
    </row>
    <row r="329" spans="1:93">
      <c r="A329" s="185">
        <v>0</v>
      </c>
      <c r="B329" s="22">
        <v>0</v>
      </c>
      <c r="C329" s="22">
        <v>0</v>
      </c>
      <c r="D329" s="22">
        <v>0</v>
      </c>
      <c r="E329" s="22">
        <v>0</v>
      </c>
      <c r="F329" s="22">
        <v>0</v>
      </c>
      <c r="G329" s="22">
        <v>0</v>
      </c>
      <c r="H329" s="22">
        <v>0</v>
      </c>
      <c r="I329" s="22">
        <v>0</v>
      </c>
      <c r="J329" s="22">
        <v>0</v>
      </c>
      <c r="K329" s="22">
        <v>0</v>
      </c>
      <c r="L329" s="22">
        <v>0</v>
      </c>
      <c r="M329" s="22">
        <v>0</v>
      </c>
      <c r="N329" s="22">
        <v>0</v>
      </c>
      <c r="O329" s="22">
        <v>0</v>
      </c>
      <c r="P329" s="22">
        <v>0</v>
      </c>
      <c r="Q329" s="22">
        <v>0</v>
      </c>
      <c r="R329" s="22">
        <v>0</v>
      </c>
      <c r="S329" s="22">
        <v>0</v>
      </c>
      <c r="T329" s="22">
        <v>0</v>
      </c>
      <c r="U329" s="22">
        <v>0</v>
      </c>
      <c r="V329" s="22">
        <v>0</v>
      </c>
      <c r="W329" s="22">
        <v>0</v>
      </c>
      <c r="X329" s="22">
        <v>0</v>
      </c>
      <c r="Y329" s="22">
        <v>0</v>
      </c>
      <c r="Z329" s="22">
        <v>0</v>
      </c>
      <c r="AA329" s="22">
        <v>0</v>
      </c>
      <c r="AB329" s="22">
        <v>0</v>
      </c>
      <c r="AC329" s="22">
        <v>0</v>
      </c>
      <c r="AD329" s="22">
        <v>0</v>
      </c>
      <c r="AE329" s="22">
        <v>0</v>
      </c>
      <c r="AF329" s="22">
        <v>0</v>
      </c>
      <c r="AG329" s="22">
        <v>0</v>
      </c>
      <c r="AH329" s="22">
        <v>0</v>
      </c>
      <c r="AI329" s="22">
        <v>0</v>
      </c>
      <c r="AJ329" s="22">
        <v>0</v>
      </c>
      <c r="AK329" s="22">
        <v>0</v>
      </c>
      <c r="AL329" s="22">
        <v>0</v>
      </c>
      <c r="AM329" s="22">
        <v>0</v>
      </c>
      <c r="AN329" s="22">
        <v>0</v>
      </c>
      <c r="AO329" s="22">
        <v>0</v>
      </c>
      <c r="AP329" s="22">
        <v>0</v>
      </c>
      <c r="AQ329" s="22">
        <v>0</v>
      </c>
      <c r="AR329" s="22">
        <v>0</v>
      </c>
      <c r="AS329" s="22">
        <v>0</v>
      </c>
      <c r="AT329" s="22">
        <v>0</v>
      </c>
      <c r="AU329" s="22">
        <v>0</v>
      </c>
      <c r="AV329" s="22">
        <v>0</v>
      </c>
      <c r="AW329" s="22">
        <v>0</v>
      </c>
      <c r="AX329" s="22">
        <v>0</v>
      </c>
      <c r="AY329" s="22">
        <v>0</v>
      </c>
      <c r="AZ329" s="22">
        <v>0</v>
      </c>
      <c r="BA329" s="22">
        <v>0</v>
      </c>
      <c r="BB329" s="22">
        <v>0</v>
      </c>
      <c r="BC329" s="22">
        <v>0</v>
      </c>
      <c r="BD329" s="22">
        <v>0</v>
      </c>
      <c r="BE329" s="22">
        <v>0</v>
      </c>
      <c r="BF329" s="22">
        <v>0</v>
      </c>
      <c r="BG329" s="22">
        <v>0</v>
      </c>
      <c r="BH329" s="22">
        <v>0</v>
      </c>
      <c r="BI329" s="22">
        <v>0</v>
      </c>
      <c r="BJ329" s="22">
        <v>0</v>
      </c>
      <c r="BK329" s="22">
        <v>0</v>
      </c>
      <c r="BL329" s="22">
        <v>0</v>
      </c>
      <c r="BM329" s="22">
        <v>1</v>
      </c>
      <c r="BN329" s="22">
        <v>0</v>
      </c>
      <c r="BO329" s="22">
        <v>0</v>
      </c>
      <c r="BP329" s="22">
        <v>0</v>
      </c>
      <c r="BQ329" s="22">
        <v>0</v>
      </c>
      <c r="BR329" s="22">
        <v>0</v>
      </c>
      <c r="BS329" s="22">
        <v>0</v>
      </c>
      <c r="BT329" s="22">
        <v>0</v>
      </c>
      <c r="BU329" s="22">
        <v>0</v>
      </c>
      <c r="BV329" s="22">
        <v>0</v>
      </c>
      <c r="BW329" s="22">
        <v>0</v>
      </c>
      <c r="BX329" s="22">
        <v>0</v>
      </c>
      <c r="BY329" s="22">
        <v>0</v>
      </c>
      <c r="BZ329" s="22">
        <v>0</v>
      </c>
      <c r="CA329" s="22">
        <v>0</v>
      </c>
      <c r="CB329" s="22">
        <v>0</v>
      </c>
      <c r="CC329" s="22">
        <v>0</v>
      </c>
      <c r="CD329" s="22">
        <v>0</v>
      </c>
      <c r="CE329" s="22">
        <v>0</v>
      </c>
      <c r="CF329" s="22">
        <v>0</v>
      </c>
      <c r="CG329" s="22">
        <v>0</v>
      </c>
      <c r="CI329" s="22">
        <v>0</v>
      </c>
      <c r="CJ329" s="22"/>
      <c r="CK329" s="22">
        <v>0</v>
      </c>
      <c r="CM329" s="5"/>
      <c r="CN329" s="5"/>
      <c r="CO329" s="5"/>
    </row>
    <row r="330" spans="1:93">
      <c r="A330" s="185">
        <v>1</v>
      </c>
      <c r="B330" s="22">
        <v>-4.5852036367369765E-19</v>
      </c>
      <c r="C330" s="22">
        <v>3.7607131899323524E-18</v>
      </c>
      <c r="D330" s="22">
        <v>1.9468697121848942E-19</v>
      </c>
      <c r="E330" s="22">
        <v>3.969483899494307E-19</v>
      </c>
      <c r="F330" s="22">
        <v>1.1472920966516939E-18</v>
      </c>
      <c r="G330" s="22">
        <v>9.4680593905648353E-20</v>
      </c>
      <c r="H330" s="22">
        <v>-2.7014740456129115E-18</v>
      </c>
      <c r="I330" s="22">
        <v>4.7198276061965698E-19</v>
      </c>
      <c r="J330" s="22">
        <v>-2.7220670747873899E-19</v>
      </c>
      <c r="K330" s="22">
        <v>8.0099782444178507E-19</v>
      </c>
      <c r="L330" s="22">
        <v>2.6444289877847582E-18</v>
      </c>
      <c r="M330" s="22">
        <v>-1.2952305246292694E-18</v>
      </c>
      <c r="N330" s="22">
        <v>9.9225262413119463E-19</v>
      </c>
      <c r="O330" s="22">
        <v>1.2322679296820132E-18</v>
      </c>
      <c r="P330" s="22">
        <v>2.0290051273980441E-18</v>
      </c>
      <c r="Q330" s="22">
        <v>9.0041244804271581E-19</v>
      </c>
      <c r="R330" s="22">
        <v>3.3725227549191941E-18</v>
      </c>
      <c r="S330" s="22">
        <v>1.7856760010605278E-18</v>
      </c>
      <c r="T330" s="22">
        <v>-6.788598583034987E-19</v>
      </c>
      <c r="U330" s="22">
        <v>-1.2583050930060665E-18</v>
      </c>
      <c r="V330" s="22">
        <v>8.279817937048948E-19</v>
      </c>
      <c r="W330" s="22">
        <v>-6.1073717098838467E-18</v>
      </c>
      <c r="X330" s="22">
        <v>1.3496718661250173E-17</v>
      </c>
      <c r="Y330" s="22">
        <v>-4.0608506726132578E-18</v>
      </c>
      <c r="Z330" s="22">
        <v>-2.99077060029162E-17</v>
      </c>
      <c r="AA330" s="22">
        <v>-2.1693217675662148E-17</v>
      </c>
      <c r="AB330" s="22">
        <v>1.3940770646667662E-17</v>
      </c>
      <c r="AC330" s="22">
        <v>-3.3594568329602149E-17</v>
      </c>
      <c r="AD330" s="22">
        <v>2.4105679208378069E-17</v>
      </c>
      <c r="AE330" s="22">
        <v>-7.2601079406851151E-18</v>
      </c>
      <c r="AF330" s="22">
        <v>-8.1349566283733064E-18</v>
      </c>
      <c r="AG330" s="22">
        <v>2.2443087979394885E-17</v>
      </c>
      <c r="AH330" s="22">
        <v>1.5485957939207844E-17</v>
      </c>
      <c r="AI330" s="22">
        <v>1.9261820024165099E-17</v>
      </c>
      <c r="AJ330" s="22">
        <v>-4.3022861870726611E-18</v>
      </c>
      <c r="AK330" s="22">
        <v>4.5219451649337648E-18</v>
      </c>
      <c r="AL330" s="22">
        <v>-1.0225504141810021E-18</v>
      </c>
      <c r="AM330" s="22">
        <v>2.1662919885612344E-18</v>
      </c>
      <c r="AN330" s="22">
        <v>1.2134264914947893E-17</v>
      </c>
      <c r="AO330" s="22">
        <v>4.6507107726454471E-18</v>
      </c>
      <c r="AP330" s="22">
        <v>1.2535710633107841E-18</v>
      </c>
      <c r="AQ330" s="22">
        <v>2.7836094608260616E-19</v>
      </c>
      <c r="AR330" s="22">
        <v>9.8392073186749767E-17</v>
      </c>
      <c r="AS330" s="22">
        <v>-1.5801812400477086E-16</v>
      </c>
      <c r="AT330" s="22">
        <v>1.1479832649872051E-16</v>
      </c>
      <c r="AU330" s="22">
        <v>1.3149240881616443E-17</v>
      </c>
      <c r="AV330" s="22">
        <v>5.4417860708459201E-16</v>
      </c>
      <c r="AW330" s="22">
        <v>-3.6845142479570868E-16</v>
      </c>
      <c r="AX330" s="22">
        <v>-5.0597309383178475E-17</v>
      </c>
      <c r="AY330" s="22">
        <v>4.3492477616498624E-16</v>
      </c>
      <c r="AZ330" s="22">
        <v>-2.9104057121845058E-16</v>
      </c>
      <c r="BA330" s="22">
        <v>7.3987203301629848E-16</v>
      </c>
      <c r="BB330" s="22">
        <v>-2.1390239775164076E-16</v>
      </c>
      <c r="BC330" s="22">
        <v>1.1967627069673951E-16</v>
      </c>
      <c r="BD330" s="22">
        <v>1.7445467510679143E-16</v>
      </c>
      <c r="BE330" s="22">
        <v>2.1832587509891265E-16</v>
      </c>
      <c r="BF330" s="22">
        <v>2.526835690153943E-16</v>
      </c>
      <c r="BG330" s="22">
        <v>-1.3900626074851668E-16</v>
      </c>
      <c r="BH330" s="22">
        <v>9.998270716436465E-17</v>
      </c>
      <c r="BI330" s="22">
        <v>-1.0531511821313077E-16</v>
      </c>
      <c r="BJ330" s="22">
        <v>-1.0913263975940651E-16</v>
      </c>
      <c r="BK330" s="22">
        <v>9.0469201088725106E-17</v>
      </c>
      <c r="BL330" s="22">
        <v>3.3054888944339949E-17</v>
      </c>
      <c r="BM330" s="22">
        <v>4.0121848473457544E-16</v>
      </c>
      <c r="BN330" s="22">
        <v>0.99999999999999922</v>
      </c>
      <c r="BO330" s="22">
        <v>-7.5456646119045513E-17</v>
      </c>
      <c r="BP330" s="22">
        <v>5.9838135348369758E-18</v>
      </c>
      <c r="BQ330" s="22">
        <v>2.8149676735276121E-16</v>
      </c>
      <c r="BR330" s="22">
        <v>7.0290872915553332E-16</v>
      </c>
      <c r="BS330" s="22">
        <v>2.6359077343332502E-18</v>
      </c>
      <c r="BT330" s="22">
        <v>6.6991443579129303E-16</v>
      </c>
      <c r="BU330" s="22">
        <v>2.1650800769592419E-16</v>
      </c>
      <c r="BV330" s="22">
        <v>3.0570470160255738E-16</v>
      </c>
      <c r="BW330" s="22">
        <v>3.4454646844641057E-16</v>
      </c>
      <c r="BX330" s="22">
        <v>3.2909459552100876E-16</v>
      </c>
      <c r="BY330" s="22">
        <v>-1.0755715467681653E-16</v>
      </c>
      <c r="BZ330" s="22">
        <v>1.5270086185102966E-16</v>
      </c>
      <c r="CA330" s="22">
        <v>7.1563380097645246E-17</v>
      </c>
      <c r="CB330" s="22">
        <v>6.7018711590174128E-17</v>
      </c>
      <c r="CC330" s="22">
        <v>-8.0228548051890185E-17</v>
      </c>
      <c r="CD330" s="22">
        <v>4.2780479550328147E-17</v>
      </c>
      <c r="CE330" s="22">
        <v>2.5207761321439817E-17</v>
      </c>
      <c r="CF330" s="22">
        <v>2.7340725740946262E-16</v>
      </c>
      <c r="CG330" s="22">
        <v>2.2299173476658298E-17</v>
      </c>
      <c r="CI330" s="22">
        <v>0</v>
      </c>
      <c r="CJ330" s="22"/>
      <c r="CK330" s="22">
        <v>8.2114518078304351E-23</v>
      </c>
      <c r="CM330" s="5"/>
      <c r="CN330" s="5"/>
      <c r="CO330" s="5"/>
    </row>
    <row r="331" spans="1:93">
      <c r="A331" s="185">
        <v>2</v>
      </c>
      <c r="B331" s="22">
        <v>-8.8263071160665812E-5</v>
      </c>
      <c r="C331" s="22">
        <v>-1.9829424683930055E-3</v>
      </c>
      <c r="D331" s="22">
        <v>6.441316834942302E-5</v>
      </c>
      <c r="E331" s="22">
        <v>1.2489658708522925E-4</v>
      </c>
      <c r="F331" s="22">
        <v>1.8099774173742031E-4</v>
      </c>
      <c r="G331" s="22">
        <v>2.3239690560806527E-4</v>
      </c>
      <c r="H331" s="22">
        <v>2.7891989544026309E-4</v>
      </c>
      <c r="I331" s="22">
        <v>3.2051989621894548E-4</v>
      </c>
      <c r="J331" s="22">
        <v>3.5724586563871578E-4</v>
      </c>
      <c r="K331" s="22">
        <v>3.8922688247752476E-4</v>
      </c>
      <c r="L331" s="22">
        <v>4.1665720640614073E-4</v>
      </c>
      <c r="M331" s="22">
        <v>4.3978918087885719E-4</v>
      </c>
      <c r="N331" s="22">
        <v>4.5892346409797329E-4</v>
      </c>
      <c r="O331" s="22">
        <v>4.7440258390928785E-4</v>
      </c>
      <c r="P331" s="22">
        <v>4.8660099263155379E-4</v>
      </c>
      <c r="Q331" s="22">
        <v>4.9591651541578763E-4</v>
      </c>
      <c r="R331" s="22">
        <v>5.0275745053137311E-4</v>
      </c>
      <c r="S331" s="22">
        <v>5.0752806806305631E-4</v>
      </c>
      <c r="T331" s="22">
        <v>5.106053359764394E-4</v>
      </c>
      <c r="U331" s="22">
        <v>5.1230695454189694E-4</v>
      </c>
      <c r="V331" s="22">
        <v>2.5642424971894506E-4</v>
      </c>
      <c r="W331" s="22">
        <v>2.0728193238711669E-3</v>
      </c>
      <c r="X331" s="22">
        <v>4.5225609985251195E-3</v>
      </c>
      <c r="Y331" s="22">
        <v>5.8524522554274571E-3</v>
      </c>
      <c r="Z331" s="22">
        <v>6.2656948922873573E-3</v>
      </c>
      <c r="AA331" s="22">
        <v>6.239085419754738E-3</v>
      </c>
      <c r="AB331" s="22">
        <v>6.1032483806097082E-3</v>
      </c>
      <c r="AC331" s="22">
        <v>5.8659321373699148E-3</v>
      </c>
      <c r="AD331" s="22">
        <v>5.5907794441619656E-3</v>
      </c>
      <c r="AE331" s="22">
        <v>5.2753267902934196E-3</v>
      </c>
      <c r="AF331" s="22">
        <v>4.946152098466711E-3</v>
      </c>
      <c r="AG331" s="22">
        <v>4.5981137142043216E-3</v>
      </c>
      <c r="AH331" s="22">
        <v>4.245765644627586E-3</v>
      </c>
      <c r="AI331" s="22">
        <v>3.883483920526547E-3</v>
      </c>
      <c r="AJ331" s="22">
        <v>3.5214929066003367E-3</v>
      </c>
      <c r="AK331" s="22">
        <v>3.1543561263302758E-3</v>
      </c>
      <c r="AL331" s="22">
        <v>2.7917717722321122E-3</v>
      </c>
      <c r="AM331" s="22">
        <v>2.4281318193923318E-3</v>
      </c>
      <c r="AN331" s="22">
        <v>2.0764518792661954E-3</v>
      </c>
      <c r="AO331" s="22">
        <v>1.7194985140272967E-3</v>
      </c>
      <c r="AP331" s="22">
        <v>1.3562235714646548E-3</v>
      </c>
      <c r="AQ331" s="22">
        <v>6.337746294124238E-4</v>
      </c>
      <c r="AR331" s="22">
        <v>4.2491806088677087E-2</v>
      </c>
      <c r="AS331" s="22">
        <v>8.7781182332066637E-2</v>
      </c>
      <c r="AT331" s="22">
        <v>9.364777008417989E-2</v>
      </c>
      <c r="AU331" s="22">
        <v>9.7883691360827904E-2</v>
      </c>
      <c r="AV331" s="22">
        <v>9.8251902205029704E-2</v>
      </c>
      <c r="AW331" s="22">
        <v>9.5434858857769131E-2</v>
      </c>
      <c r="AX331" s="22">
        <v>9.0811072577487897E-2</v>
      </c>
      <c r="AY331" s="22">
        <v>8.5331094322307122E-2</v>
      </c>
      <c r="AZ331" s="22">
        <v>7.9479211011799986E-2</v>
      </c>
      <c r="BA331" s="22">
        <v>7.347697994030726E-2</v>
      </c>
      <c r="BB331" s="22">
        <v>6.7419057617548045E-2</v>
      </c>
      <c r="BC331" s="22">
        <v>6.1347214256935116E-2</v>
      </c>
      <c r="BD331" s="22">
        <v>5.5280201063937523E-2</v>
      </c>
      <c r="BE331" s="22">
        <v>4.9232559750588593E-2</v>
      </c>
      <c r="BF331" s="22">
        <v>4.3224527401408926E-2</v>
      </c>
      <c r="BG331" s="22">
        <v>3.7301132369544521E-2</v>
      </c>
      <c r="BH331" s="22">
        <v>3.156299387478248E-2</v>
      </c>
      <c r="BI331" s="22">
        <v>2.6228059184494532E-2</v>
      </c>
      <c r="BJ331" s="22">
        <v>2.1705851474947271E-2</v>
      </c>
      <c r="BK331" s="22">
        <v>1.8598013811821322E-2</v>
      </c>
      <c r="BL331" s="22">
        <v>8.7412744633645848E-3</v>
      </c>
      <c r="BM331" s="22">
        <v>8.3186761073503035E-2</v>
      </c>
      <c r="BN331" s="22">
        <v>0.80626313569276475</v>
      </c>
      <c r="BO331" s="22">
        <v>0.19952092334601065</v>
      </c>
      <c r="BP331" s="22">
        <v>0.14003981333744503</v>
      </c>
      <c r="BQ331" s="22">
        <v>0.10955019852738769</v>
      </c>
      <c r="BR331" s="22">
        <v>0.10227198404571057</v>
      </c>
      <c r="BS331" s="22">
        <v>9.2214059390760897E-2</v>
      </c>
      <c r="BT331" s="22">
        <v>8.6785876404352577E-2</v>
      </c>
      <c r="BU331" s="22">
        <v>7.9317080300993326E-2</v>
      </c>
      <c r="BV331" s="22">
        <v>7.3903930911597679E-2</v>
      </c>
      <c r="BW331" s="22">
        <v>6.7079511407471301E-2</v>
      </c>
      <c r="BX331" s="22">
        <v>6.1539287492502925E-2</v>
      </c>
      <c r="BY331" s="22">
        <v>5.4941995599768007E-2</v>
      </c>
      <c r="BZ331" s="22">
        <v>4.9304054990677693E-2</v>
      </c>
      <c r="CA331" s="22">
        <v>4.2761523251013477E-2</v>
      </c>
      <c r="CB331" s="22">
        <v>3.6989408166911805E-2</v>
      </c>
      <c r="CC331" s="22">
        <v>3.0171776409905354E-2</v>
      </c>
      <c r="CD331" s="22">
        <v>2.3774026659223447E-2</v>
      </c>
      <c r="CE331" s="22">
        <v>1.4368080446078608E-2</v>
      </c>
      <c r="CF331" s="22">
        <v>8.79646742679666E-2</v>
      </c>
      <c r="CG331" s="22">
        <v>1.9572710025795831E-2</v>
      </c>
      <c r="CI331" s="22">
        <v>-9.1946042195193517E-9</v>
      </c>
      <c r="CJ331" s="22"/>
      <c r="CK331" s="22">
        <v>3.4936012104760644E-8</v>
      </c>
      <c r="CM331" s="5"/>
      <c r="CN331" s="5"/>
      <c r="CO331" s="5"/>
    </row>
    <row r="332" spans="1:93">
      <c r="A332" s="185">
        <v>3</v>
      </c>
      <c r="B332" s="22">
        <v>-1.1843418776950234E-4</v>
      </c>
      <c r="C332" s="22">
        <v>-3.1121366782461955E-3</v>
      </c>
      <c r="D332" s="22">
        <v>1.0212023775902107E-4</v>
      </c>
      <c r="E332" s="22">
        <v>1.9868820955999125E-4</v>
      </c>
      <c r="F332" s="22">
        <v>2.8879330060010896E-4</v>
      </c>
      <c r="G332" s="22">
        <v>3.716944926722204E-4</v>
      </c>
      <c r="H332" s="22">
        <v>4.4693179032107071E-4</v>
      </c>
      <c r="I332" s="22">
        <v>5.1431838993372121E-4</v>
      </c>
      <c r="J332" s="22">
        <v>5.738717609329449E-4</v>
      </c>
      <c r="K332" s="22">
        <v>6.2576742771332488E-4</v>
      </c>
      <c r="L332" s="22">
        <v>6.7030181497115566E-4</v>
      </c>
      <c r="M332" s="22">
        <v>7.078734474752973E-4</v>
      </c>
      <c r="N332" s="22">
        <v>7.3896358154297689E-4</v>
      </c>
      <c r="O332" s="22">
        <v>7.64123719282169E-4</v>
      </c>
      <c r="P332" s="22">
        <v>7.8395859559568298E-4</v>
      </c>
      <c r="Q332" s="22">
        <v>7.9911166367693201E-4</v>
      </c>
      <c r="R332" s="22">
        <v>8.1024398136268468E-4</v>
      </c>
      <c r="S332" s="22">
        <v>8.18010457936451E-4</v>
      </c>
      <c r="T332" s="22">
        <v>8.2302213491965831E-4</v>
      </c>
      <c r="U332" s="22">
        <v>8.2579423598215399E-4</v>
      </c>
      <c r="V332" s="22">
        <v>4.133383064350476E-4</v>
      </c>
      <c r="W332" s="22">
        <v>2.8073757697929563E-3</v>
      </c>
      <c r="X332" s="22">
        <v>6.0927249676448999E-3</v>
      </c>
      <c r="Y332" s="22">
        <v>7.9703505615149207E-3</v>
      </c>
      <c r="Z332" s="22">
        <v>9.4344332135996682E-3</v>
      </c>
      <c r="AA332" s="22">
        <v>9.7820339412715701E-3</v>
      </c>
      <c r="AB332" s="22">
        <v>9.6784693830168755E-3</v>
      </c>
      <c r="AC332" s="22">
        <v>9.3885542613528061E-3</v>
      </c>
      <c r="AD332" s="22">
        <v>8.9836353735354025E-3</v>
      </c>
      <c r="AE332" s="22">
        <v>8.5082335408910286E-3</v>
      </c>
      <c r="AF332" s="22">
        <v>7.9892075843490257E-3</v>
      </c>
      <c r="AG332" s="22">
        <v>7.4401977278793635E-3</v>
      </c>
      <c r="AH332" s="22">
        <v>6.8736968350725791E-3</v>
      </c>
      <c r="AI332" s="22">
        <v>6.2935186539910979E-3</v>
      </c>
      <c r="AJ332" s="22">
        <v>5.7076721903277106E-3</v>
      </c>
      <c r="AK332" s="22">
        <v>5.1163380046077532E-3</v>
      </c>
      <c r="AL332" s="22">
        <v>4.528117292003868E-3</v>
      </c>
      <c r="AM332" s="22">
        <v>3.9410279362918675E-3</v>
      </c>
      <c r="AN332" s="22">
        <v>3.369815648064883E-3</v>
      </c>
      <c r="AO332" s="22">
        <v>2.7927786418457299E-3</v>
      </c>
      <c r="AP332" s="22">
        <v>2.2016444970675716E-3</v>
      </c>
      <c r="AQ332" s="22">
        <v>1.0290882502343903E-3</v>
      </c>
      <c r="AR332" s="22">
        <v>5.647758692429148E-2</v>
      </c>
      <c r="AS332" s="22">
        <v>0.11826292207483648</v>
      </c>
      <c r="AT332" s="22">
        <v>0.13101627280932587</v>
      </c>
      <c r="AU332" s="22">
        <v>0.14387710272554638</v>
      </c>
      <c r="AV332" s="22">
        <v>0.15076369308190377</v>
      </c>
      <c r="AW332" s="22">
        <v>0.15055778076743914</v>
      </c>
      <c r="AX332" s="22">
        <v>0.14540321456410171</v>
      </c>
      <c r="AY332" s="22">
        <v>0.13761605786810716</v>
      </c>
      <c r="AZ332" s="22">
        <v>0.12861339128760083</v>
      </c>
      <c r="BA332" s="22">
        <v>0.11909090947530138</v>
      </c>
      <c r="BB332" s="22">
        <v>0.10936042045935807</v>
      </c>
      <c r="BC332" s="22">
        <v>9.9556632612070761E-2</v>
      </c>
      <c r="BD332" s="22">
        <v>8.9740159449217038E-2</v>
      </c>
      <c r="BE332" s="22">
        <v>7.9945733554326104E-2</v>
      </c>
      <c r="BF332" s="22">
        <v>7.0212088568596384E-2</v>
      </c>
      <c r="BG332" s="22">
        <v>6.0613257238342287E-2</v>
      </c>
      <c r="BH332" s="22">
        <v>5.1313445816543866E-2</v>
      </c>
      <c r="BI332" s="22">
        <v>4.2664582969677872E-2</v>
      </c>
      <c r="BJ332" s="22">
        <v>3.5330310294927787E-2</v>
      </c>
      <c r="BK332" s="22">
        <v>3.0286290820263486E-2</v>
      </c>
      <c r="BL332" s="22">
        <v>1.4237531258962632E-2</v>
      </c>
      <c r="BM332" s="22">
        <v>0.15248703254565713</v>
      </c>
      <c r="BN332" s="22">
        <v>0.66853953716300252</v>
      </c>
      <c r="BO332" s="22">
        <v>0.14007684838910106</v>
      </c>
      <c r="BP332" s="22">
        <v>0.2886791600736397</v>
      </c>
      <c r="BQ332" s="22">
        <v>0.20386432726769016</v>
      </c>
      <c r="BR332" s="22">
        <v>0.16829944835857924</v>
      </c>
      <c r="BS332" s="22">
        <v>0.15369153655057213</v>
      </c>
      <c r="BT332" s="22">
        <v>0.14040644196427593</v>
      </c>
      <c r="BU332" s="22">
        <v>0.13000084763096229</v>
      </c>
      <c r="BV332" s="22">
        <v>0.11935117691861585</v>
      </c>
      <c r="BW332" s="22">
        <v>0.1095293456839318</v>
      </c>
      <c r="BX332" s="22">
        <v>9.9418109919832146E-2</v>
      </c>
      <c r="BY332" s="22">
        <v>8.9649208196982244E-2</v>
      </c>
      <c r="BZ332" s="22">
        <v>7.9684040942012133E-2</v>
      </c>
      <c r="CA332" s="22">
        <v>6.9817612823426398E-2</v>
      </c>
      <c r="CB332" s="22">
        <v>5.9787401252405871E-2</v>
      </c>
      <c r="CC332" s="22">
        <v>4.937208074427743E-2</v>
      </c>
      <c r="CD332" s="22">
        <v>3.84089871829119E-2</v>
      </c>
      <c r="CE332" s="22">
        <v>2.3778330250447732E-2</v>
      </c>
      <c r="CF332" s="22">
        <v>0.14051045433496351</v>
      </c>
      <c r="CG332" s="22">
        <v>3.3753785905715178E-2</v>
      </c>
      <c r="CI332" s="22">
        <v>-1.183631652446084E-8</v>
      </c>
      <c r="CJ332" s="22"/>
      <c r="CK332" s="22">
        <v>5.5802595279554125E-8</v>
      </c>
      <c r="CM332" s="5"/>
      <c r="CN332" s="5"/>
      <c r="CO332" s="5"/>
    </row>
    <row r="333" spans="1:93">
      <c r="A333" s="185">
        <v>4</v>
      </c>
      <c r="B333" s="22">
        <v>-1.2302283339195359E-4</v>
      </c>
      <c r="C333" s="22">
        <v>-3.8261007169835474E-3</v>
      </c>
      <c r="D333" s="22">
        <v>1.2675913638552245E-4</v>
      </c>
      <c r="E333" s="22">
        <v>2.4752757674573975E-4</v>
      </c>
      <c r="F333" s="22">
        <v>3.6105472976010551E-4</v>
      </c>
      <c r="G333" s="22">
        <v>4.6615045066728352E-4</v>
      </c>
      <c r="H333" s="22">
        <v>5.6193965252802512E-4</v>
      </c>
      <c r="I333" s="22">
        <v>6.479619457475963E-4</v>
      </c>
      <c r="J333" s="22">
        <v>7.2410446286108186E-4</v>
      </c>
      <c r="K333" s="22">
        <v>7.9051747424619247E-4</v>
      </c>
      <c r="L333" s="22">
        <v>8.475410173776959E-4</v>
      </c>
      <c r="M333" s="22">
        <v>8.9566452591417116E-4</v>
      </c>
      <c r="N333" s="22">
        <v>9.3549337841834421E-4</v>
      </c>
      <c r="O333" s="22">
        <v>9.6772829174562771E-4</v>
      </c>
      <c r="P333" s="22">
        <v>9.9314121120300703E-4</v>
      </c>
      <c r="Q333" s="22">
        <v>1.0125553552144061E-3</v>
      </c>
      <c r="R333" s="22">
        <v>1.0268174714599728E-3</v>
      </c>
      <c r="S333" s="22">
        <v>1.0367668798731274E-3</v>
      </c>
      <c r="T333" s="22">
        <v>1.0431868627955741E-3</v>
      </c>
      <c r="U333" s="22">
        <v>1.0467378207654964E-3</v>
      </c>
      <c r="V333" s="22">
        <v>5.2393405225045504E-4</v>
      </c>
      <c r="W333" s="22">
        <v>2.9543167035861258E-3</v>
      </c>
      <c r="X333" s="22">
        <v>6.4242925090222521E-3</v>
      </c>
      <c r="Y333" s="22">
        <v>8.4120968834648854E-3</v>
      </c>
      <c r="Z333" s="22">
        <v>1.0303750124693457E-2</v>
      </c>
      <c r="AA333" s="22">
        <v>1.1693278924766461E-2</v>
      </c>
      <c r="AB333" s="22">
        <v>1.1989891318039039E-2</v>
      </c>
      <c r="AC333" s="22">
        <v>1.1770154935347591E-2</v>
      </c>
      <c r="AD333" s="22">
        <v>1.1358100997467348E-2</v>
      </c>
      <c r="AE333" s="22">
        <v>1.0802481304879008E-2</v>
      </c>
      <c r="AF333" s="22">
        <v>1.0176390168484022E-2</v>
      </c>
      <c r="AG333" s="22">
        <v>9.4919537356379664E-3</v>
      </c>
      <c r="AH333" s="22">
        <v>8.7809543936663639E-3</v>
      </c>
      <c r="AI333" s="22">
        <v>8.0435731879869177E-3</v>
      </c>
      <c r="AJ333" s="22">
        <v>7.2985727175083129E-3</v>
      </c>
      <c r="AK333" s="22">
        <v>6.5419834112158326E-3</v>
      </c>
      <c r="AL333" s="22">
        <v>5.7904048356780726E-3</v>
      </c>
      <c r="AM333" s="22">
        <v>5.0375297323558155E-3</v>
      </c>
      <c r="AN333" s="22">
        <v>4.3066089302807326E-3</v>
      </c>
      <c r="AO333" s="22">
        <v>3.5664458082480801E-3</v>
      </c>
      <c r="AP333" s="22">
        <v>2.810988309541163E-3</v>
      </c>
      <c r="AQ333" s="22">
        <v>1.3135389782954275E-3</v>
      </c>
      <c r="AR333" s="22">
        <v>5.8116530059363014E-2</v>
      </c>
      <c r="AS333" s="22">
        <v>0.1227485883433088</v>
      </c>
      <c r="AT333" s="22">
        <v>0.13966012979176842</v>
      </c>
      <c r="AU333" s="22">
        <v>0.16013576237033775</v>
      </c>
      <c r="AV333" s="22">
        <v>0.17628258967924709</v>
      </c>
      <c r="AW333" s="22">
        <v>0.18336929482547085</v>
      </c>
      <c r="AX333" s="22">
        <v>0.18171583351801979</v>
      </c>
      <c r="AY333" s="22">
        <v>0.17434849799473598</v>
      </c>
      <c r="AZ333" s="22">
        <v>0.16401608781077787</v>
      </c>
      <c r="BA333" s="22">
        <v>0.15233037343936182</v>
      </c>
      <c r="BB333" s="22">
        <v>0.14007024737080953</v>
      </c>
      <c r="BC333" s="22">
        <v>0.12758461340680105</v>
      </c>
      <c r="BD333" s="22">
        <v>0.11502654934155104</v>
      </c>
      <c r="BE333" s="22">
        <v>0.10247375205502599</v>
      </c>
      <c r="BF333" s="22">
        <v>8.9988959901640117E-2</v>
      </c>
      <c r="BG333" s="22">
        <v>7.7673641923888995E-2</v>
      </c>
      <c r="BH333" s="22">
        <v>6.5740737043879893E-2</v>
      </c>
      <c r="BI333" s="22">
        <v>5.4644017383841809E-2</v>
      </c>
      <c r="BJ333" s="22">
        <v>4.5235702921406627E-2</v>
      </c>
      <c r="BK333" s="22">
        <v>3.8767683066096965E-2</v>
      </c>
      <c r="BL333" s="22">
        <v>1.8222836494200929E-2</v>
      </c>
      <c r="BM333" s="22">
        <v>0.13466981218857696</v>
      </c>
      <c r="BN333" s="22">
        <v>0.63591560875947073</v>
      </c>
      <c r="BO333" s="22">
        <v>0.1096021865482813</v>
      </c>
      <c r="BP333" s="22">
        <v>0.20390503724136672</v>
      </c>
      <c r="BQ333" s="22">
        <v>0.33152886552012056</v>
      </c>
      <c r="BR333" s="22">
        <v>0.24217650649153391</v>
      </c>
      <c r="BS333" s="22">
        <v>0.20095954045757317</v>
      </c>
      <c r="BT333" s="22">
        <v>0.18383346374106185</v>
      </c>
      <c r="BU333" s="22">
        <v>0.16683566713537562</v>
      </c>
      <c r="BV333" s="22">
        <v>0.15407559746594165</v>
      </c>
      <c r="BW333" s="22">
        <v>0.14014508379649351</v>
      </c>
      <c r="BX333" s="22">
        <v>0.12792851808181169</v>
      </c>
      <c r="BY333" s="22">
        <v>0.11464591237060402</v>
      </c>
      <c r="BZ333" s="22">
        <v>0.10244127813470696</v>
      </c>
      <c r="CA333" s="22">
        <v>8.9243352540772661E-2</v>
      </c>
      <c r="CB333" s="22">
        <v>7.6843418363320593E-2</v>
      </c>
      <c r="CC333" s="22">
        <v>6.3034901372631444E-2</v>
      </c>
      <c r="CD333" s="22">
        <v>4.9375036753651194E-2</v>
      </c>
      <c r="CE333" s="22">
        <v>3.017904015821982E-2</v>
      </c>
      <c r="CF333" s="22">
        <v>0.18171585362343259</v>
      </c>
      <c r="CG333" s="22">
        <v>4.1931979434202682E-2</v>
      </c>
      <c r="CI333" s="22">
        <v>-1.4779609228557324E-8</v>
      </c>
      <c r="CJ333" s="22"/>
      <c r="CK333" s="22">
        <v>6.9877836462830899E-8</v>
      </c>
      <c r="CM333" s="5"/>
      <c r="CN333" s="5"/>
      <c r="CO333" s="5"/>
    </row>
    <row r="334" spans="1:93">
      <c r="A334" s="185">
        <v>5</v>
      </c>
      <c r="B334" s="22">
        <v>-1.2214973338874562E-4</v>
      </c>
      <c r="C334" s="22">
        <v>-4.4335490022275178E-3</v>
      </c>
      <c r="D334" s="22">
        <v>1.4801794517271382E-4</v>
      </c>
      <c r="E334" s="22">
        <v>2.899641542896798E-4</v>
      </c>
      <c r="F334" s="22">
        <v>4.2440268783539649E-4</v>
      </c>
      <c r="G334" s="22">
        <v>5.497924097169726E-4</v>
      </c>
      <c r="H334" s="22">
        <v>6.6479205908546155E-4</v>
      </c>
      <c r="I334" s="22">
        <v>7.685181141609855E-4</v>
      </c>
      <c r="J334" s="22">
        <v>8.6058602282322908E-4</v>
      </c>
      <c r="K334" s="22">
        <v>9.410271285216073E-4</v>
      </c>
      <c r="L334" s="22">
        <v>1.0101706122720778E-3</v>
      </c>
      <c r="M334" s="22">
        <v>1.0685651085516239E-3</v>
      </c>
      <c r="N334" s="22">
        <v>1.1169204138688155E-3</v>
      </c>
      <c r="O334" s="22">
        <v>1.1560726848998354E-3</v>
      </c>
      <c r="P334" s="22">
        <v>1.1869504194896338E-3</v>
      </c>
      <c r="Q334" s="22">
        <v>1.2105475175550986E-3</v>
      </c>
      <c r="R334" s="22">
        <v>1.227888404576899E-3</v>
      </c>
      <c r="S334" s="22">
        <v>1.2399896012344662E-3</v>
      </c>
      <c r="T334" s="22">
        <v>1.2478004730456234E-3</v>
      </c>
      <c r="U334" s="22">
        <v>1.2521217939599849E-3</v>
      </c>
      <c r="V334" s="22">
        <v>6.267487415957966E-4</v>
      </c>
      <c r="W334" s="22">
        <v>2.9759789387125944E-3</v>
      </c>
      <c r="X334" s="22">
        <v>6.4720649846586502E-3</v>
      </c>
      <c r="Y334" s="22">
        <v>8.5017977091754321E-3</v>
      </c>
      <c r="Z334" s="22">
        <v>1.0485769672333212E-2</v>
      </c>
      <c r="AA334" s="22">
        <v>1.2299314160489372E-2</v>
      </c>
      <c r="AB334" s="22">
        <v>1.3641668721082672E-2</v>
      </c>
      <c r="AC334" s="22">
        <v>1.3826463458896101E-2</v>
      </c>
      <c r="AD334" s="22">
        <v>1.3489527095801878E-2</v>
      </c>
      <c r="AE334" s="22">
        <v>1.2931257826424453E-2</v>
      </c>
      <c r="AF334" s="22">
        <v>1.2230067961434728E-2</v>
      </c>
      <c r="AG334" s="22">
        <v>1.1443319679987988E-2</v>
      </c>
      <c r="AH334" s="22">
        <v>1.0602335302927347E-2</v>
      </c>
      <c r="AI334" s="22">
        <v>9.7255869439180145E-3</v>
      </c>
      <c r="AJ334" s="22">
        <v>8.829464270727316E-3</v>
      </c>
      <c r="AK334" s="22">
        <v>7.9194932623690584E-3</v>
      </c>
      <c r="AL334" s="22">
        <v>7.0100801539735302E-3</v>
      </c>
      <c r="AM334" s="22">
        <v>6.1007148630880994E-3</v>
      </c>
      <c r="AN334" s="22">
        <v>5.2143179080696772E-3</v>
      </c>
      <c r="AO334" s="22">
        <v>4.3189538580149303E-3</v>
      </c>
      <c r="AP334" s="22">
        <v>3.4020850823487906E-3</v>
      </c>
      <c r="AQ334" s="22">
        <v>1.5897664078491434E-3</v>
      </c>
      <c r="AR334" s="22">
        <v>5.7271001666146584E-2</v>
      </c>
      <c r="AS334" s="22">
        <v>0.12141706958071745</v>
      </c>
      <c r="AT334" s="22">
        <v>0.13993409332675835</v>
      </c>
      <c r="AU334" s="22">
        <v>0.16459087673293188</v>
      </c>
      <c r="AV334" s="22">
        <v>0.18834343619803195</v>
      </c>
      <c r="AW334" s="22">
        <v>0.20472597959052882</v>
      </c>
      <c r="AX334" s="22">
        <v>0.21043695419464015</v>
      </c>
      <c r="AY334" s="22">
        <v>0.2066620137569255</v>
      </c>
      <c r="AZ334" s="22">
        <v>0.19684964562197943</v>
      </c>
      <c r="BA334" s="22">
        <v>0.18393819564316286</v>
      </c>
      <c r="BB334" s="22">
        <v>0.16962032306552241</v>
      </c>
      <c r="BC334" s="22">
        <v>0.15471131540925445</v>
      </c>
      <c r="BD334" s="22">
        <v>0.13957875262751582</v>
      </c>
      <c r="BE334" s="22">
        <v>0.12439455738401203</v>
      </c>
      <c r="BF334" s="22">
        <v>0.10926892790217047</v>
      </c>
      <c r="BG334" s="22">
        <v>9.433808830846957E-2</v>
      </c>
      <c r="BH334" s="22">
        <v>7.9866424584460832E-2</v>
      </c>
      <c r="BI334" s="22">
        <v>6.6405471824640225E-2</v>
      </c>
      <c r="BJ334" s="22">
        <v>5.4989802704473845E-2</v>
      </c>
      <c r="BK334" s="22">
        <v>4.7138761218032538E-2</v>
      </c>
      <c r="BL334" s="22">
        <v>2.2159786122614284E-2</v>
      </c>
      <c r="BM334" s="22">
        <v>0.14010462213028188</v>
      </c>
      <c r="BN334" s="22">
        <v>0.58197273558178519</v>
      </c>
      <c r="BO334" s="22">
        <v>0.10233954043172824</v>
      </c>
      <c r="BP334" s="22">
        <v>0.1683643600830648</v>
      </c>
      <c r="BQ334" s="22">
        <v>0.24221955268520376</v>
      </c>
      <c r="BR334" s="22">
        <v>0.36557629278787873</v>
      </c>
      <c r="BS334" s="22">
        <v>0.27065983941314575</v>
      </c>
      <c r="BT334" s="22">
        <v>0.22711034223273999</v>
      </c>
      <c r="BU334" s="22">
        <v>0.2063391316958321</v>
      </c>
      <c r="BV334" s="22">
        <v>0.18713458815059109</v>
      </c>
      <c r="BW334" s="22">
        <v>0.17116785886568164</v>
      </c>
      <c r="BX334" s="22">
        <v>0.15497681891548371</v>
      </c>
      <c r="BY334" s="22">
        <v>0.13966321001156584</v>
      </c>
      <c r="BZ334" s="22">
        <v>0.12407299761054118</v>
      </c>
      <c r="CA334" s="22">
        <v>0.10869042206528305</v>
      </c>
      <c r="CB334" s="22">
        <v>9.3073041805093931E-2</v>
      </c>
      <c r="CC334" s="22">
        <v>7.6844083756642353E-2</v>
      </c>
      <c r="CD334" s="22">
        <v>5.9791473631305221E-2</v>
      </c>
      <c r="CE334" s="22">
        <v>3.6998650886215248E-2</v>
      </c>
      <c r="CF334" s="22">
        <v>0.2187870398044186</v>
      </c>
      <c r="CG334" s="22">
        <v>5.2475027931526828E-2</v>
      </c>
      <c r="CI334" s="22">
        <v>-1.7839859227821711E-8</v>
      </c>
      <c r="CJ334" s="22"/>
      <c r="CK334" s="22">
        <v>8.2260637223890572E-8</v>
      </c>
      <c r="CM334" s="5"/>
      <c r="CN334" s="5"/>
      <c r="CO334" s="5"/>
    </row>
    <row r="335" spans="1:93">
      <c r="A335" s="185">
        <v>6</v>
      </c>
      <c r="B335" s="22">
        <v>-1.1669315595875878E-4</v>
      </c>
      <c r="C335" s="22">
        <v>-4.9012585634897804E-3</v>
      </c>
      <c r="D335" s="22">
        <v>1.6466882885350596E-4</v>
      </c>
      <c r="E335" s="22">
        <v>3.2346261593452306E-4</v>
      </c>
      <c r="F335" s="22">
        <v>4.7489636209333572E-4</v>
      </c>
      <c r="G335" s="22">
        <v>6.1725332377661458E-4</v>
      </c>
      <c r="H335" s="22">
        <v>7.4883481880222891E-4</v>
      </c>
      <c r="I335" s="22">
        <v>8.6827993026276202E-4</v>
      </c>
      <c r="J335" s="22">
        <v>9.7477350380621676E-4</v>
      </c>
      <c r="K335" s="22">
        <v>1.0680780754401952E-3</v>
      </c>
      <c r="L335" s="22">
        <v>1.1484127056084605E-3</v>
      </c>
      <c r="M335" s="22">
        <v>1.2163268067101041E-3</v>
      </c>
      <c r="N335" s="22">
        <v>1.2725997336084051E-3</v>
      </c>
      <c r="O335" s="22">
        <v>1.3181802665466788E-3</v>
      </c>
      <c r="P335" s="22">
        <v>1.3541365469168659E-3</v>
      </c>
      <c r="Q335" s="22">
        <v>1.3816191286262565E-3</v>
      </c>
      <c r="R335" s="22">
        <v>1.401817590276762E-3</v>
      </c>
      <c r="S335" s="22">
        <v>1.415914096886695E-3</v>
      </c>
      <c r="T335" s="22">
        <v>1.4250135524237295E-3</v>
      </c>
      <c r="U335" s="22">
        <v>1.4300481119145256E-3</v>
      </c>
      <c r="V335" s="22">
        <v>7.1582547029188412E-4</v>
      </c>
      <c r="W335" s="22">
        <v>2.8781043330482264E-3</v>
      </c>
      <c r="X335" s="22">
        <v>6.2676891291324824E-3</v>
      </c>
      <c r="Y335" s="22">
        <v>8.2469854724309712E-3</v>
      </c>
      <c r="Z335" s="22">
        <v>1.0249783257409117E-2</v>
      </c>
      <c r="AA335" s="22">
        <v>1.2153747614729727E-2</v>
      </c>
      <c r="AB335" s="22">
        <v>1.3919926944799472E-2</v>
      </c>
      <c r="AC335" s="22">
        <v>1.51545632503248E-2</v>
      </c>
      <c r="AD335" s="22">
        <v>1.5227648631127091E-2</v>
      </c>
      <c r="AE335" s="22">
        <v>1.4750876620200748E-2</v>
      </c>
      <c r="AF335" s="22">
        <v>1.4053729094752205E-2</v>
      </c>
      <c r="AG335" s="22">
        <v>1.3198995826220816E-2</v>
      </c>
      <c r="AH335" s="22">
        <v>1.2263293506500343E-2</v>
      </c>
      <c r="AI335" s="22">
        <v>1.1264278636026826E-2</v>
      </c>
      <c r="AJ335" s="22">
        <v>1.0237348293704714E-2</v>
      </c>
      <c r="AK335" s="22">
        <v>9.1847735530022744E-3</v>
      </c>
      <c r="AL335" s="22">
        <v>8.1321460543365576E-3</v>
      </c>
      <c r="AM335" s="22">
        <v>7.074805320789709E-3</v>
      </c>
      <c r="AN335" s="22">
        <v>6.0454048603139007E-3</v>
      </c>
      <c r="AO335" s="22">
        <v>5.0031221768631591E-3</v>
      </c>
      <c r="AP335" s="22">
        <v>3.9392905323803306E-3</v>
      </c>
      <c r="AQ335" s="22">
        <v>1.8401211867072401E-3</v>
      </c>
      <c r="AR335" s="22">
        <v>5.4363048343449155E-2</v>
      </c>
      <c r="AS335" s="22">
        <v>0.11548580759176742</v>
      </c>
      <c r="AT335" s="22">
        <v>0.13402310378758392</v>
      </c>
      <c r="AU335" s="22">
        <v>0.15991675855197904</v>
      </c>
      <c r="AV335" s="22">
        <v>0.18766095528204491</v>
      </c>
      <c r="AW335" s="22">
        <v>0.21162357829273701</v>
      </c>
      <c r="AX335" s="22">
        <v>0.22670009317287787</v>
      </c>
      <c r="AY335" s="22">
        <v>0.23040541319026303</v>
      </c>
      <c r="AZ335" s="22">
        <v>0.22432204745084255</v>
      </c>
      <c r="BA335" s="22">
        <v>0.21207603989294171</v>
      </c>
      <c r="BB335" s="22">
        <v>0.19668144146394953</v>
      </c>
      <c r="BC335" s="22">
        <v>0.17986522116758721</v>
      </c>
      <c r="BD335" s="22">
        <v>0.16246114954490931</v>
      </c>
      <c r="BE335" s="22">
        <v>0.144857095595161</v>
      </c>
      <c r="BF335" s="22">
        <v>0.12726182162069316</v>
      </c>
      <c r="BG335" s="22">
        <v>0.10986944875424129</v>
      </c>
      <c r="BH335" s="22">
        <v>9.3002509429899557E-2</v>
      </c>
      <c r="BI335" s="22">
        <v>7.7311460094742032E-2</v>
      </c>
      <c r="BJ335" s="22">
        <v>6.4005361035561703E-2</v>
      </c>
      <c r="BK335" s="22">
        <v>5.4856509448066915E-2</v>
      </c>
      <c r="BL335" s="22">
        <v>2.5785935084160713E-2</v>
      </c>
      <c r="BM335" s="22">
        <v>0.12558431252546443</v>
      </c>
      <c r="BN335" s="22">
        <v>0.55075058703876856</v>
      </c>
      <c r="BO335" s="22">
        <v>9.2290083034814521E-2</v>
      </c>
      <c r="BP335" s="22">
        <v>0.15377543570361718</v>
      </c>
      <c r="BQ335" s="22">
        <v>0.20102729820828261</v>
      </c>
      <c r="BR335" s="22">
        <v>0.27070105183102122</v>
      </c>
      <c r="BS335" s="22">
        <v>0.38891472802363936</v>
      </c>
      <c r="BT335" s="22">
        <v>0.29172636552268527</v>
      </c>
      <c r="BU335" s="22">
        <v>0.24479966264591752</v>
      </c>
      <c r="BV335" s="22">
        <v>0.22191085471437849</v>
      </c>
      <c r="BW335" s="22">
        <v>0.19970195621448905</v>
      </c>
      <c r="BX335" s="22">
        <v>0.18159286137845987</v>
      </c>
      <c r="BY335" s="22">
        <v>0.16247050467355434</v>
      </c>
      <c r="BZ335" s="22">
        <v>0.14498842755356439</v>
      </c>
      <c r="CA335" s="22">
        <v>0.12634335409221897</v>
      </c>
      <c r="CB335" s="22">
        <v>0.10868637124396871</v>
      </c>
      <c r="CC335" s="22">
        <v>8.924077982118564E-2</v>
      </c>
      <c r="CD335" s="22">
        <v>6.9819787739043751E-2</v>
      </c>
      <c r="CE335" s="22">
        <v>4.2770578643957821E-2</v>
      </c>
      <c r="CF335" s="22">
        <v>0.25666047219888294</v>
      </c>
      <c r="CG335" s="22">
        <v>5.9661854142833509E-2</v>
      </c>
      <c r="CI335" s="22">
        <v>-2.0687528929799648E-8</v>
      </c>
      <c r="CJ335" s="22"/>
      <c r="CK335" s="22">
        <v>9.2148960632997873E-8</v>
      </c>
      <c r="CM335" s="5"/>
      <c r="CN335" s="5"/>
      <c r="CO335" s="5"/>
    </row>
    <row r="336" spans="1:93">
      <c r="A336" s="189" t="s">
        <v>251</v>
      </c>
      <c r="B336" s="22">
        <v>-1.106230122150557E-4</v>
      </c>
      <c r="C336" s="22">
        <v>-5.2915701813048919E-3</v>
      </c>
      <c r="D336" s="22">
        <v>1.7866118532043227E-4</v>
      </c>
      <c r="E336" s="22">
        <v>3.517170752614179E-4</v>
      </c>
      <c r="F336" s="22">
        <v>5.1770974230656212E-4</v>
      </c>
      <c r="G336" s="22">
        <v>6.7488602910032651E-4</v>
      </c>
      <c r="H336" s="22">
        <v>8.2137055033856951E-4</v>
      </c>
      <c r="I336" s="22">
        <v>9.5543429164081687E-4</v>
      </c>
      <c r="J336" s="22">
        <v>1.0757701805154708E-3</v>
      </c>
      <c r="K336" s="22">
        <v>1.1817036972419266E-3</v>
      </c>
      <c r="L336" s="22">
        <v>1.2731888787177585E-3</v>
      </c>
      <c r="M336" s="22">
        <v>1.3506766379959454E-3</v>
      </c>
      <c r="N336" s="22">
        <v>1.4149612833658743E-3</v>
      </c>
      <c r="O336" s="22">
        <v>1.4670755608545399E-3</v>
      </c>
      <c r="P336" s="22">
        <v>1.5082124150529665E-3</v>
      </c>
      <c r="Q336" s="22">
        <v>1.5396713035891235E-3</v>
      </c>
      <c r="R336" s="22">
        <v>1.5628030746459042E-3</v>
      </c>
      <c r="S336" s="22">
        <v>1.5789537447790563E-3</v>
      </c>
      <c r="T336" s="22">
        <v>1.5893832940912617E-3</v>
      </c>
      <c r="U336" s="22">
        <v>1.5951555482640364E-3</v>
      </c>
      <c r="V336" s="22">
        <v>7.9849678294045866E-4</v>
      </c>
      <c r="W336" s="22">
        <v>2.7566201528859734E-3</v>
      </c>
      <c r="X336" s="22">
        <v>6.0043866903745644E-3</v>
      </c>
      <c r="Y336" s="22">
        <v>7.915629521307194E-3</v>
      </c>
      <c r="Z336" s="22">
        <v>9.8645054056253068E-3</v>
      </c>
      <c r="AA336" s="22">
        <v>1.1785688720136453E-2</v>
      </c>
      <c r="AB336" s="22">
        <v>1.363957116604265E-2</v>
      </c>
      <c r="AC336" s="22">
        <v>1.5295244139164629E-2</v>
      </c>
      <c r="AD336" s="22">
        <v>1.6416057984630736E-2</v>
      </c>
      <c r="AE336" s="22">
        <v>1.6348118879847499E-2</v>
      </c>
      <c r="AF336" s="22">
        <v>1.5731062879257234E-2</v>
      </c>
      <c r="AG336" s="22">
        <v>1.487907167588309E-2</v>
      </c>
      <c r="AH336" s="22">
        <v>1.3874347025308272E-2</v>
      </c>
      <c r="AI336" s="22">
        <v>1.2779571783188509E-2</v>
      </c>
      <c r="AJ336" s="22">
        <v>1.162995326114492E-2</v>
      </c>
      <c r="AK336" s="22">
        <v>1.0446104517734629E-2</v>
      </c>
      <c r="AL336" s="22">
        <v>9.2517600415900018E-3</v>
      </c>
      <c r="AM336" s="22">
        <v>8.0518787713808864E-3</v>
      </c>
      <c r="AN336" s="22">
        <v>6.8783080771298169E-3</v>
      </c>
      <c r="AO336" s="22">
        <v>5.6920479710644315E-3</v>
      </c>
      <c r="AP336" s="22">
        <v>4.4780957555842806E-3</v>
      </c>
      <c r="AQ336" s="22">
        <v>2.0915401410375439E-3</v>
      </c>
      <c r="AR336" s="22">
        <v>5.1283467639210781E-2</v>
      </c>
      <c r="AS336" s="22">
        <v>0.10902008640314076</v>
      </c>
      <c r="AT336" s="22">
        <v>0.12685216355467002</v>
      </c>
      <c r="AU336" s="22">
        <v>0.15230016273995545</v>
      </c>
      <c r="AV336" s="22">
        <v>0.1810045947268141</v>
      </c>
      <c r="AW336" s="22">
        <v>0.2088203172614749</v>
      </c>
      <c r="AX336" s="22">
        <v>0.23141285231694855</v>
      </c>
      <c r="AY336" s="22">
        <v>0.24445466103596439</v>
      </c>
      <c r="AZ336" s="22">
        <v>0.24583833259875562</v>
      </c>
      <c r="BA336" s="22">
        <v>0.23731532293964552</v>
      </c>
      <c r="BB336" s="22">
        <v>0.22258343625845992</v>
      </c>
      <c r="BC336" s="22">
        <v>0.20468946507724983</v>
      </c>
      <c r="BD336" s="22">
        <v>0.18537875093901005</v>
      </c>
      <c r="BE336" s="22">
        <v>0.16550686401656492</v>
      </c>
      <c r="BF336" s="22">
        <v>0.14550280122004924</v>
      </c>
      <c r="BG336" s="22">
        <v>0.12566965398601407</v>
      </c>
      <c r="BH336" s="22">
        <v>0.10641123686054881</v>
      </c>
      <c r="BI336" s="22">
        <v>8.8484124123596075E-2</v>
      </c>
      <c r="BJ336" s="22">
        <v>7.3276036499710651E-2</v>
      </c>
      <c r="BK336" s="22">
        <v>6.2815408804127892E-2</v>
      </c>
      <c r="BL336" s="22">
        <v>2.952948869047916E-2</v>
      </c>
      <c r="BM336" s="22">
        <v>0.12263972111013055</v>
      </c>
      <c r="BN336" s="22">
        <v>0.5079646558728409</v>
      </c>
      <c r="BO336" s="22">
        <v>8.6869894945519457E-2</v>
      </c>
      <c r="BP336" s="22">
        <v>0.14050349736199183</v>
      </c>
      <c r="BQ336" s="22">
        <v>0.18392174535835706</v>
      </c>
      <c r="BR336" s="22">
        <v>0.22717726928391357</v>
      </c>
      <c r="BS336" s="22">
        <v>0.29176613514073191</v>
      </c>
      <c r="BT336" s="22">
        <v>0.40772993207130925</v>
      </c>
      <c r="BU336" s="22">
        <v>0.30716093448304244</v>
      </c>
      <c r="BV336" s="22">
        <v>0.25814325921374559</v>
      </c>
      <c r="BW336" s="22">
        <v>0.23223223254168812</v>
      </c>
      <c r="BX336" s="22">
        <v>0.20789838635238142</v>
      </c>
      <c r="BY336" s="22">
        <v>0.18683525951399804</v>
      </c>
      <c r="BZ336" s="22">
        <v>0.16555858424006045</v>
      </c>
      <c r="CA336" s="22">
        <v>0.14497895478922782</v>
      </c>
      <c r="CB336" s="22">
        <v>0.1240602108154793</v>
      </c>
      <c r="CC336" s="22">
        <v>0.10243165604304598</v>
      </c>
      <c r="CD336" s="22">
        <v>7.9681248047122039E-2</v>
      </c>
      <c r="CE336" s="22">
        <v>4.9311329822727297E-2</v>
      </c>
      <c r="CF336" s="22">
        <v>0.29154677881432106</v>
      </c>
      <c r="CG336" s="22">
        <v>6.9939349926528005E-2</v>
      </c>
      <c r="CI336" s="22">
        <v>-2.3147597915616368E-8</v>
      </c>
      <c r="CJ336" s="22"/>
      <c r="CK336" s="22">
        <v>1.0041706186905989E-7</v>
      </c>
      <c r="CM336" s="5"/>
      <c r="CN336" s="5"/>
      <c r="CO336" s="5"/>
    </row>
    <row r="337" spans="1:93">
      <c r="A337" s="189" t="s">
        <v>269</v>
      </c>
      <c r="B337" s="22">
        <v>-1.032207730268464E-4</v>
      </c>
      <c r="C337" s="22">
        <v>-5.570088120755769E-3</v>
      </c>
      <c r="D337" s="22">
        <v>1.8882497788194334E-4</v>
      </c>
      <c r="E337" s="22">
        <v>3.7239676852214901E-4</v>
      </c>
      <c r="F337" s="22">
        <v>5.4932836880971321E-4</v>
      </c>
      <c r="G337" s="22">
        <v>7.1791710540870639E-4</v>
      </c>
      <c r="H337" s="22">
        <v>8.7626234003466139E-4</v>
      </c>
      <c r="I337" s="22">
        <v>1.0224586159351908E-3</v>
      </c>
      <c r="J337" s="22">
        <v>1.1548202546218691E-3</v>
      </c>
      <c r="K337" s="22">
        <v>1.2721684567793148E-3</v>
      </c>
      <c r="L337" s="22">
        <v>1.3740143799426414E-3</v>
      </c>
      <c r="M337" s="22">
        <v>1.4605478437563219E-3</v>
      </c>
      <c r="N337" s="22">
        <v>1.5324740193331042E-3</v>
      </c>
      <c r="O337" s="22">
        <v>1.5908516680080125E-3</v>
      </c>
      <c r="P337" s="22">
        <v>1.6369670921850554E-3</v>
      </c>
      <c r="Q337" s="22">
        <v>1.6722509445988435E-3</v>
      </c>
      <c r="R337" s="22">
        <v>1.6982045309813225E-3</v>
      </c>
      <c r="S337" s="22">
        <v>1.7163304135628782E-3</v>
      </c>
      <c r="T337" s="22">
        <v>1.728038181341965E-3</v>
      </c>
      <c r="U337" s="22">
        <v>1.7345190469438155E-3</v>
      </c>
      <c r="V337" s="22">
        <v>8.682914692524831E-4</v>
      </c>
      <c r="W337" s="22">
        <v>2.5933760275795941E-3</v>
      </c>
      <c r="X337" s="22">
        <v>5.6535863862507861E-3</v>
      </c>
      <c r="Y337" s="22">
        <v>7.4601408154276842E-3</v>
      </c>
      <c r="Z337" s="22">
        <v>9.3296499419136484E-3</v>
      </c>
      <c r="AA337" s="22">
        <v>1.1193867490759858E-2</v>
      </c>
      <c r="AB337" s="22">
        <v>1.3060174549276143E-2</v>
      </c>
      <c r="AC337" s="22">
        <v>1.4801894547297394E-2</v>
      </c>
      <c r="AD337" s="22">
        <v>1.6341582876501198E-2</v>
      </c>
      <c r="AE337" s="22">
        <v>1.7320959175166746E-2</v>
      </c>
      <c r="AF337" s="22">
        <v>1.7113192981498982E-2</v>
      </c>
      <c r="AG337" s="22">
        <v>1.6341961239065738E-2</v>
      </c>
      <c r="AH337" s="22">
        <v>1.5340981861741052E-2</v>
      </c>
      <c r="AI337" s="22">
        <v>1.4178325758865209E-2</v>
      </c>
      <c r="AJ337" s="22">
        <v>1.293483506228626E-2</v>
      </c>
      <c r="AK337" s="22">
        <v>1.1630222393867923E-2</v>
      </c>
      <c r="AL337" s="22">
        <v>1.0308125956430476E-2</v>
      </c>
      <c r="AM337" s="22">
        <v>8.9699479456915709E-3</v>
      </c>
      <c r="AN337" s="22">
        <v>7.6609278731886062E-3</v>
      </c>
      <c r="AO337" s="22">
        <v>6.3334782293276506E-3</v>
      </c>
      <c r="AP337" s="22">
        <v>4.9793293224304801E-3</v>
      </c>
      <c r="AQ337" s="22">
        <v>2.324505847147607E-3</v>
      </c>
      <c r="AR337" s="22">
        <v>4.7652734118030317E-2</v>
      </c>
      <c r="AS337" s="22">
        <v>0.10135079616356325</v>
      </c>
      <c r="AT337" s="22">
        <v>0.11812026237104979</v>
      </c>
      <c r="AU337" s="22">
        <v>0.14230077535104402</v>
      </c>
      <c r="AV337" s="22">
        <v>0.17024491476613932</v>
      </c>
      <c r="AW337" s="22">
        <v>0.19888450276089845</v>
      </c>
      <c r="AX337" s="22">
        <v>0.22529004788064649</v>
      </c>
      <c r="AY337" s="22">
        <v>0.24585246038383055</v>
      </c>
      <c r="AZ337" s="22">
        <v>0.25659683034529079</v>
      </c>
      <c r="BA337" s="22">
        <v>0.25557377482224602</v>
      </c>
      <c r="BB337" s="22">
        <v>0.24460189238847624</v>
      </c>
      <c r="BC337" s="22">
        <v>0.22740970490198922</v>
      </c>
      <c r="BD337" s="22">
        <v>0.20706205371419892</v>
      </c>
      <c r="BE337" s="22">
        <v>0.18532748126644763</v>
      </c>
      <c r="BF337" s="22">
        <v>0.16310706186764906</v>
      </c>
      <c r="BG337" s="22">
        <v>0.14093480298095776</v>
      </c>
      <c r="BH337" s="22">
        <v>0.11934748091733373</v>
      </c>
      <c r="BI337" s="22">
        <v>9.9231896488334956E-2</v>
      </c>
      <c r="BJ337" s="22">
        <v>8.2161850269028752E-2</v>
      </c>
      <c r="BK337" s="22">
        <v>7.0421462612794347E-2</v>
      </c>
      <c r="BL337" s="22">
        <v>3.3102960756209041E-2</v>
      </c>
      <c r="BM337" s="22">
        <v>0.1102464132159014</v>
      </c>
      <c r="BN337" s="22">
        <v>0.47539037354192271</v>
      </c>
      <c r="BO337" s="22">
        <v>7.9403898541226578E-2</v>
      </c>
      <c r="BP337" s="22">
        <v>0.13010680363803076</v>
      </c>
      <c r="BQ337" s="22">
        <v>0.16693653120256796</v>
      </c>
      <c r="BR337" s="22">
        <v>0.2064251716458487</v>
      </c>
      <c r="BS337" s="22">
        <v>0.24486280962397972</v>
      </c>
      <c r="BT337" s="22">
        <v>0.30719666779242255</v>
      </c>
      <c r="BU337" s="22">
        <v>0.41987182565962017</v>
      </c>
      <c r="BV337" s="22">
        <v>0.31722185169669492</v>
      </c>
      <c r="BW337" s="22">
        <v>0.26525337323801135</v>
      </c>
      <c r="BX337" s="22">
        <v>0.23724200224774167</v>
      </c>
      <c r="BY337" s="22">
        <v>0.20999456791077667</v>
      </c>
      <c r="BZ337" s="22">
        <v>0.18681813273238632</v>
      </c>
      <c r="CA337" s="22">
        <v>0.1624449295001561</v>
      </c>
      <c r="CB337" s="22">
        <v>0.13963604302645255</v>
      </c>
      <c r="CC337" s="22">
        <v>0.11462453672921397</v>
      </c>
      <c r="CD337" s="22">
        <v>8.9637880673532219E-2</v>
      </c>
      <c r="CE337" s="22">
        <v>5.4944950862361744E-2</v>
      </c>
      <c r="CF337" s="22">
        <v>0.3293097102261483</v>
      </c>
      <c r="CG337" s="22">
        <v>7.6743831108723987E-2</v>
      </c>
      <c r="CI337" s="22">
        <v>-2.5016700073159283E-8</v>
      </c>
      <c r="CJ337" s="22"/>
      <c r="CK337" s="22">
        <v>1.0631153285970041E-7</v>
      </c>
      <c r="CM337" s="5"/>
      <c r="CN337" s="5"/>
      <c r="CO337" s="5"/>
    </row>
    <row r="338" spans="1:93">
      <c r="A338" s="189" t="s">
        <v>252</v>
      </c>
      <c r="B338" s="22">
        <v>-9.5986170350026483E-5</v>
      </c>
      <c r="C338" s="22">
        <v>-5.767037051893552E-3</v>
      </c>
      <c r="D338" s="22">
        <v>1.9613081994766069E-4</v>
      </c>
      <c r="E338" s="22">
        <v>3.8736704770501849E-4</v>
      </c>
      <c r="F338" s="22">
        <v>5.724112536075398E-4</v>
      </c>
      <c r="G338" s="22">
        <v>7.4965410115901984E-4</v>
      </c>
      <c r="H338" s="22">
        <v>9.1725877151603834E-4</v>
      </c>
      <c r="I338" s="22">
        <v>1.0732998932286659E-3</v>
      </c>
      <c r="J338" s="22">
        <v>1.2159108277059081E-3</v>
      </c>
      <c r="K338" s="22">
        <v>1.3435223825583259E-3</v>
      </c>
      <c r="L338" s="22">
        <v>1.4551289382206537E-3</v>
      </c>
      <c r="M338" s="22">
        <v>1.5504728564872232E-3</v>
      </c>
      <c r="N338" s="22">
        <v>1.63000249746129E-3</v>
      </c>
      <c r="O338" s="22">
        <v>1.6946970964879667E-3</v>
      </c>
      <c r="P338" s="22">
        <v>1.7458793522259471E-3</v>
      </c>
      <c r="Q338" s="22">
        <v>1.7850819517543628E-3</v>
      </c>
      <c r="R338" s="22">
        <v>1.8139421228159989E-3</v>
      </c>
      <c r="S338" s="22">
        <v>1.8341118940534294E-3</v>
      </c>
      <c r="T338" s="22">
        <v>1.8471474365687587E-3</v>
      </c>
      <c r="U338" s="22">
        <v>1.8543664749290317E-3</v>
      </c>
      <c r="V338" s="22">
        <v>9.283330120755575E-4</v>
      </c>
      <c r="W338" s="22">
        <v>2.4280481864426056E-3</v>
      </c>
      <c r="X338" s="22">
        <v>5.2935137970641349E-3</v>
      </c>
      <c r="Y338" s="22">
        <v>6.9925192189082188E-3</v>
      </c>
      <c r="Z338" s="22">
        <v>8.7543901930365892E-3</v>
      </c>
      <c r="AA338" s="22">
        <v>1.0536691833746881E-2</v>
      </c>
      <c r="AB338" s="22">
        <v>1.2341027132553145E-2</v>
      </c>
      <c r="AC338" s="22">
        <v>1.4091826137286198E-2</v>
      </c>
      <c r="AD338" s="22">
        <v>1.5714439967535875E-2</v>
      </c>
      <c r="AE338" s="22">
        <v>1.7109619813030129E-2</v>
      </c>
      <c r="AF338" s="22">
        <v>1.7946815200024439E-2</v>
      </c>
      <c r="AG338" s="22">
        <v>1.7583507199478057E-2</v>
      </c>
      <c r="AH338" s="22">
        <v>1.6661803185753197E-2</v>
      </c>
      <c r="AI338" s="22">
        <v>1.5501629871255581E-2</v>
      </c>
      <c r="AJ338" s="22">
        <v>1.4189471186542256E-2</v>
      </c>
      <c r="AK338" s="22">
        <v>1.279033119087122E-2</v>
      </c>
      <c r="AL338" s="22">
        <v>1.1348034294583857E-2</v>
      </c>
      <c r="AM338" s="22">
        <v>9.882677551547845E-3</v>
      </c>
      <c r="AN338" s="22">
        <v>8.4389207284451141E-3</v>
      </c>
      <c r="AO338" s="22">
        <v>6.9755397506768724E-3</v>
      </c>
      <c r="AP338" s="22">
        <v>5.4783422213574625E-3</v>
      </c>
      <c r="AQ338" s="22">
        <v>2.5568389881864169E-3</v>
      </c>
      <c r="AR338" s="22">
        <v>4.4169062222374503E-2</v>
      </c>
      <c r="AS338" s="22">
        <v>9.3948621649236147E-2</v>
      </c>
      <c r="AT338" s="22">
        <v>0.10953328688500538</v>
      </c>
      <c r="AU338" s="22">
        <v>0.13209851992359556</v>
      </c>
      <c r="AV338" s="22">
        <v>0.15845731244115532</v>
      </c>
      <c r="AW338" s="22">
        <v>0.18617793426054116</v>
      </c>
      <c r="AX338" s="22">
        <v>0.21333262053814522</v>
      </c>
      <c r="AY338" s="22">
        <v>0.23767189946075581</v>
      </c>
      <c r="AZ338" s="22">
        <v>0.2559172518160408</v>
      </c>
      <c r="BA338" s="22">
        <v>0.26424241416987243</v>
      </c>
      <c r="BB338" s="22">
        <v>0.26076155153078667</v>
      </c>
      <c r="BC338" s="22">
        <v>0.24732261563933045</v>
      </c>
      <c r="BD338" s="22">
        <v>0.22767194901959131</v>
      </c>
      <c r="BE338" s="22">
        <v>0.20489889642032258</v>
      </c>
      <c r="BF338" s="22">
        <v>0.18082163528782033</v>
      </c>
      <c r="BG338" s="22">
        <v>0.15645645609400391</v>
      </c>
      <c r="BH338" s="22">
        <v>0.1325941082083919</v>
      </c>
      <c r="BI338" s="22">
        <v>0.11030168897432457</v>
      </c>
      <c r="BJ338" s="22">
        <v>9.1362083203394714E-2</v>
      </c>
      <c r="BK338" s="22">
        <v>7.8326708129852415E-2</v>
      </c>
      <c r="BL338" s="22">
        <v>3.6822311518609006E-2</v>
      </c>
      <c r="BM338" s="22">
        <v>0.1049005300024103</v>
      </c>
      <c r="BN338" s="22">
        <v>0.43569853307620243</v>
      </c>
      <c r="BO338" s="22">
        <v>7.3992718983295722E-2</v>
      </c>
      <c r="BP338" s="22">
        <v>0.11946140297975326</v>
      </c>
      <c r="BQ338" s="22">
        <v>0.15418523285149793</v>
      </c>
      <c r="BR338" s="22">
        <v>0.18723272671750174</v>
      </c>
      <c r="BS338" s="22">
        <v>0.22199157514222434</v>
      </c>
      <c r="BT338" s="22">
        <v>0.25820045830449495</v>
      </c>
      <c r="BU338" s="22">
        <v>0.31725380976004547</v>
      </c>
      <c r="BV338" s="22">
        <v>0.42783221974832925</v>
      </c>
      <c r="BW338" s="22">
        <v>0.32222516831600934</v>
      </c>
      <c r="BX338" s="22">
        <v>0.26816030602052016</v>
      </c>
      <c r="BY338" s="22">
        <v>0.23721674278594712</v>
      </c>
      <c r="BZ338" s="22">
        <v>0.20785695862456352</v>
      </c>
      <c r="CA338" s="22">
        <v>0.18154485756776895</v>
      </c>
      <c r="CB338" s="22">
        <v>0.15492984983907035</v>
      </c>
      <c r="CC338" s="22">
        <v>0.12789096945871051</v>
      </c>
      <c r="CD338" s="22">
        <v>9.9394696344238545E-2</v>
      </c>
      <c r="CE338" s="22">
        <v>6.1536086741900406E-2</v>
      </c>
      <c r="CF338" s="22">
        <v>0.36349858759270703</v>
      </c>
      <c r="CG338" s="22">
        <v>8.7312724046404611E-2</v>
      </c>
      <c r="CI338" s="22">
        <v>-2.6231374540552656E-8</v>
      </c>
      <c r="CJ338" s="22"/>
      <c r="CK338" s="22">
        <v>1.1023937157388057E-7</v>
      </c>
      <c r="CM338" s="5"/>
      <c r="CN338" s="5"/>
      <c r="CO338" s="5"/>
    </row>
    <row r="339" spans="1:93">
      <c r="A339" s="185">
        <v>10</v>
      </c>
      <c r="B339" s="22">
        <v>-8.8150990725788125E-5</v>
      </c>
      <c r="C339" s="22">
        <v>-5.8526168609092577E-3</v>
      </c>
      <c r="D339" s="22">
        <v>1.9957712366539194E-4</v>
      </c>
      <c r="E339" s="22">
        <v>3.9465189385126133E-4</v>
      </c>
      <c r="F339" s="22">
        <v>5.8402851192440662E-4</v>
      </c>
      <c r="G339" s="22">
        <v>7.6621488151961488E-4</v>
      </c>
      <c r="H339" s="22">
        <v>9.3948693053060321E-4</v>
      </c>
      <c r="I339" s="22">
        <v>1.1019954817982002E-3</v>
      </c>
      <c r="J339" s="22">
        <v>1.2518582201880783E-3</v>
      </c>
      <c r="K339" s="22">
        <v>1.3873209199334873E-3</v>
      </c>
      <c r="L339" s="22">
        <v>1.5069767914885357E-3</v>
      </c>
      <c r="M339" s="22">
        <v>1.6100410059299182E-3</v>
      </c>
      <c r="N339" s="22">
        <v>1.6965110042884211E-3</v>
      </c>
      <c r="O339" s="22">
        <v>1.767113354379336E-3</v>
      </c>
      <c r="P339" s="22">
        <v>1.8230986078392741E-3</v>
      </c>
      <c r="Q339" s="22">
        <v>1.8660425830004529E-3</v>
      </c>
      <c r="R339" s="22">
        <v>1.8976875802629795E-3</v>
      </c>
      <c r="S339" s="22">
        <v>1.9198185677908072E-3</v>
      </c>
      <c r="T339" s="22">
        <v>1.9341288083247409E-3</v>
      </c>
      <c r="U339" s="22">
        <v>1.9420566241540938E-3</v>
      </c>
      <c r="V339" s="22">
        <v>9.7229123347589369E-4</v>
      </c>
      <c r="W339" s="22">
        <v>2.2424236594054342E-3</v>
      </c>
      <c r="X339" s="22">
        <v>4.8916136860200883E-3</v>
      </c>
      <c r="Y339" s="22">
        <v>6.4645238727063705E-3</v>
      </c>
      <c r="Z339" s="22">
        <v>8.1092557341525592E-3</v>
      </c>
      <c r="AA339" s="22">
        <v>9.7792705175609555E-3</v>
      </c>
      <c r="AB339" s="22">
        <v>1.149462168290036E-2</v>
      </c>
      <c r="AC339" s="22">
        <v>1.317971830623584E-2</v>
      </c>
      <c r="AD339" s="22">
        <v>1.4807682495178354E-2</v>
      </c>
      <c r="AE339" s="22">
        <v>1.6283403073209305E-2</v>
      </c>
      <c r="AF339" s="22">
        <v>1.7533715594595337E-2</v>
      </c>
      <c r="AG339" s="22">
        <v>1.821378956331806E-2</v>
      </c>
      <c r="AH339" s="22">
        <v>1.7699506913047551E-2</v>
      </c>
      <c r="AI339" s="22">
        <v>1.661800479582308E-2</v>
      </c>
      <c r="AJ339" s="22">
        <v>1.5308474433041409E-2</v>
      </c>
      <c r="AK339" s="22">
        <v>1.3840870054660641E-2</v>
      </c>
      <c r="AL339" s="22">
        <v>1.2305885828119534E-2</v>
      </c>
      <c r="AM339" s="22">
        <v>1.072221487940208E-2</v>
      </c>
      <c r="AN339" s="22">
        <v>9.1569641694347996E-3</v>
      </c>
      <c r="AO339" s="22">
        <v>7.5612463139256327E-3</v>
      </c>
      <c r="AP339" s="22">
        <v>5.9331181217327006E-3</v>
      </c>
      <c r="AQ339" s="22">
        <v>2.7673721339627191E-3</v>
      </c>
      <c r="AR339" s="22">
        <v>4.0444447205800323E-2</v>
      </c>
      <c r="AS339" s="22">
        <v>8.604000598661099E-2</v>
      </c>
      <c r="AT339" s="22">
        <v>0.10036190000310073</v>
      </c>
      <c r="AU339" s="22">
        <v>0.1211472116558901</v>
      </c>
      <c r="AV339" s="22">
        <v>0.14555141825312612</v>
      </c>
      <c r="AW339" s="22">
        <v>0.17152496005247364</v>
      </c>
      <c r="AX339" s="22">
        <v>0.19769376488646268</v>
      </c>
      <c r="AY339" s="22">
        <v>0.2227590572539373</v>
      </c>
      <c r="AZ339" s="22">
        <v>0.24477685680079569</v>
      </c>
      <c r="BA339" s="22">
        <v>0.26060617281173049</v>
      </c>
      <c r="BB339" s="22">
        <v>0.26648006173495042</v>
      </c>
      <c r="BC339" s="22">
        <v>0.26054078340477593</v>
      </c>
      <c r="BD339" s="22">
        <v>0.24465413006551875</v>
      </c>
      <c r="BE339" s="22">
        <v>0.22259233095241823</v>
      </c>
      <c r="BF339" s="22">
        <v>0.19749867800741758</v>
      </c>
      <c r="BG339" s="22">
        <v>0.17131736468728984</v>
      </c>
      <c r="BH339" s="22">
        <v>0.1453457965227746</v>
      </c>
      <c r="BI339" s="22">
        <v>0.12095487140069167</v>
      </c>
      <c r="BJ339" s="22">
        <v>0.100189222456067</v>
      </c>
      <c r="BK339" s="22">
        <v>8.588808257721417E-2</v>
      </c>
      <c r="BL339" s="22">
        <v>4.0375319973414217E-2</v>
      </c>
      <c r="BM339" s="22">
        <v>9.3679367204929587E-2</v>
      </c>
      <c r="BN339" s="22">
        <v>0.40211818408399325</v>
      </c>
      <c r="BO339" s="22">
        <v>6.7166100726706895E-2</v>
      </c>
      <c r="BP339" s="22">
        <v>0.10964002821917425</v>
      </c>
      <c r="BQ339" s="22">
        <v>0.14025707866685425</v>
      </c>
      <c r="BR339" s="22">
        <v>0.17127237739799675</v>
      </c>
      <c r="BS339" s="22">
        <v>0.19979185426860682</v>
      </c>
      <c r="BT339" s="22">
        <v>0.23230341815398628</v>
      </c>
      <c r="BU339" s="22">
        <v>0.2653024901214116</v>
      </c>
      <c r="BV339" s="22">
        <v>0.32225114508801711</v>
      </c>
      <c r="BW339" s="22">
        <v>0.42988249552401731</v>
      </c>
      <c r="BX339" s="22">
        <v>0.32218812135683156</v>
      </c>
      <c r="BY339" s="22">
        <v>0.265193512139617</v>
      </c>
      <c r="BZ339" s="22">
        <v>0.23215829974203653</v>
      </c>
      <c r="CA339" s="22">
        <v>0.19962476247209857</v>
      </c>
      <c r="CB339" s="22">
        <v>0.17109528335842406</v>
      </c>
      <c r="CC339" s="22">
        <v>0.14008662587094883</v>
      </c>
      <c r="CD339" s="22">
        <v>0.10949024394221296</v>
      </c>
      <c r="CE339" s="22">
        <v>6.7067582825723046E-2</v>
      </c>
      <c r="CF339" s="22">
        <v>0.40187573045899205</v>
      </c>
      <c r="CG339" s="22">
        <v>9.362174503772773E-2</v>
      </c>
      <c r="CI339" s="22">
        <v>-2.6714565819728729E-8</v>
      </c>
      <c r="CJ339" s="22"/>
      <c r="CK339" s="22">
        <v>1.1163704723879551E-7</v>
      </c>
      <c r="CM339" s="5"/>
      <c r="CN339" s="5"/>
      <c r="CO339" s="5"/>
    </row>
    <row r="340" spans="1:93">
      <c r="A340" s="185">
        <v>11</v>
      </c>
      <c r="B340" s="22">
        <v>-8.0582591915560669E-5</v>
      </c>
      <c r="C340" s="22">
        <v>-5.850954764652104E-3</v>
      </c>
      <c r="D340" s="22">
        <v>1.9995855852330703E-4</v>
      </c>
      <c r="E340" s="22">
        <v>3.9579958747591591E-4</v>
      </c>
      <c r="F340" s="22">
        <v>5.8643216101805231E-4</v>
      </c>
      <c r="G340" s="22">
        <v>7.7049080898533584E-4</v>
      </c>
      <c r="H340" s="22">
        <v>9.4638674417860569E-4</v>
      </c>
      <c r="I340" s="22">
        <v>1.1123956658970295E-3</v>
      </c>
      <c r="J340" s="22">
        <v>1.2667176870061116E-3</v>
      </c>
      <c r="K340" s="22">
        <v>1.4075826538773452E-3</v>
      </c>
      <c r="L340" s="22">
        <v>1.5333914878129717E-3</v>
      </c>
      <c r="M340" s="22">
        <v>1.6429462400414142E-3</v>
      </c>
      <c r="N340" s="22">
        <v>1.7357067559401215E-3</v>
      </c>
      <c r="O340" s="22">
        <v>1.8119454295416535E-3</v>
      </c>
      <c r="P340" s="22">
        <v>1.8726633570261917E-3</v>
      </c>
      <c r="Q340" s="22">
        <v>1.9193696217811925E-3</v>
      </c>
      <c r="R340" s="22">
        <v>1.9538531577363914E-3</v>
      </c>
      <c r="S340" s="22">
        <v>1.9780024879197501E-3</v>
      </c>
      <c r="T340" s="22">
        <v>1.9936337984329715E-3</v>
      </c>
      <c r="U340" s="22">
        <v>2.0022996489098355E-3</v>
      </c>
      <c r="V340" s="22">
        <v>1.0025308482035089E-3</v>
      </c>
      <c r="W340" s="22">
        <v>2.0599189399311594E-3</v>
      </c>
      <c r="X340" s="22">
        <v>4.4933625199712638E-3</v>
      </c>
      <c r="Y340" s="22">
        <v>5.9420466807289293E-3</v>
      </c>
      <c r="Z340" s="22">
        <v>7.4567524145376686E-3</v>
      </c>
      <c r="AA340" s="22">
        <v>9.006271049727543E-3</v>
      </c>
      <c r="AB340" s="22">
        <v>1.0603317604941142E-2</v>
      </c>
      <c r="AC340" s="22">
        <v>1.2195857764190276E-2</v>
      </c>
      <c r="AD340" s="22">
        <v>1.3754834900058733E-2</v>
      </c>
      <c r="AE340" s="22">
        <v>1.5233478904283617E-2</v>
      </c>
      <c r="AF340" s="22">
        <v>1.6562251722951907E-2</v>
      </c>
      <c r="AG340" s="22">
        <v>1.7653195574319613E-2</v>
      </c>
      <c r="AH340" s="22">
        <v>1.818091018498405E-2</v>
      </c>
      <c r="AI340" s="22">
        <v>1.7506411859959072E-2</v>
      </c>
      <c r="AJ340" s="22">
        <v>1.6275163769590789E-2</v>
      </c>
      <c r="AK340" s="22">
        <v>1.4810109358177172E-2</v>
      </c>
      <c r="AL340" s="22">
        <v>1.3207613766349286E-2</v>
      </c>
      <c r="AM340" s="22">
        <v>1.1532453450271934E-2</v>
      </c>
      <c r="AN340" s="22">
        <v>9.8528552316451551E-3</v>
      </c>
      <c r="AO340" s="22">
        <v>8.1364849761051891E-3</v>
      </c>
      <c r="AP340" s="22">
        <v>6.3766450930416206E-3</v>
      </c>
      <c r="AQ340" s="22">
        <v>2.9733328485248615E-3</v>
      </c>
      <c r="AR340" s="22">
        <v>3.6883320225470209E-2</v>
      </c>
      <c r="AS340" s="22">
        <v>7.8460936994529204E-2</v>
      </c>
      <c r="AT340" s="22">
        <v>9.1514528522063862E-2</v>
      </c>
      <c r="AU340" s="22">
        <v>0.11047103989435535</v>
      </c>
      <c r="AV340" s="22">
        <v>0.13277439504933208</v>
      </c>
      <c r="AW340" s="22">
        <v>0.15663734776449151</v>
      </c>
      <c r="AX340" s="22">
        <v>0.18099000499645179</v>
      </c>
      <c r="AY340" s="22">
        <v>0.20504041253008801</v>
      </c>
      <c r="AZ340" s="22">
        <v>0.22777234986458764</v>
      </c>
      <c r="BA340" s="22">
        <v>0.24736913800926671</v>
      </c>
      <c r="BB340" s="22">
        <v>0.26074498554518877</v>
      </c>
      <c r="BC340" s="22">
        <v>0.26415992376477987</v>
      </c>
      <c r="BD340" s="22">
        <v>0.25577442401678557</v>
      </c>
      <c r="BE340" s="22">
        <v>0.237481665153771</v>
      </c>
      <c r="BF340" s="22">
        <v>0.21311180447986564</v>
      </c>
      <c r="BG340" s="22">
        <v>0.18594406660893836</v>
      </c>
      <c r="BH340" s="22">
        <v>0.15822642036347603</v>
      </c>
      <c r="BI340" s="22">
        <v>0.13188303129242071</v>
      </c>
      <c r="BJ340" s="22">
        <v>0.10934009538440305</v>
      </c>
      <c r="BK340" s="22">
        <v>9.377868118244731E-2</v>
      </c>
      <c r="BL340" s="22">
        <v>4.4091661738912422E-2</v>
      </c>
      <c r="BM340" s="22">
        <v>8.7360460666732392E-2</v>
      </c>
      <c r="BN340" s="22">
        <v>0.36369950393612377</v>
      </c>
      <c r="BO340" s="22">
        <v>6.1622928072737358E-2</v>
      </c>
      <c r="BP340" s="22">
        <v>9.9525530122614669E-2</v>
      </c>
      <c r="BQ340" s="22">
        <v>0.12803952657246043</v>
      </c>
      <c r="BR340" s="22">
        <v>0.15508215666450395</v>
      </c>
      <c r="BS340" s="22">
        <v>0.18168695767426454</v>
      </c>
      <c r="BT340" s="22">
        <v>0.2079762904336403</v>
      </c>
      <c r="BU340" s="22">
        <v>0.23730182510858289</v>
      </c>
      <c r="BV340" s="22">
        <v>0.26819977018926516</v>
      </c>
      <c r="BW340" s="22">
        <v>0.32220856316684543</v>
      </c>
      <c r="BX340" s="22">
        <v>0.42773936054390499</v>
      </c>
      <c r="BY340" s="22">
        <v>0.31711520459474973</v>
      </c>
      <c r="BZ340" s="22">
        <v>0.25802920653878819</v>
      </c>
      <c r="CA340" s="22">
        <v>0.22179775688430112</v>
      </c>
      <c r="CB340" s="22">
        <v>0.18703118937099475</v>
      </c>
      <c r="CC340" s="22">
        <v>0.15399187840267914</v>
      </c>
      <c r="CD340" s="22">
        <v>0.11929301452567238</v>
      </c>
      <c r="CE340" s="22">
        <v>7.3881536830982003E-2</v>
      </c>
      <c r="CF340" s="22">
        <v>0.43541470626356554</v>
      </c>
      <c r="CG340" s="22">
        <v>0.10483303964873639</v>
      </c>
      <c r="CI340" s="22">
        <v>-2.650594192559349E-8</v>
      </c>
      <c r="CJ340" s="22"/>
      <c r="CK340" s="22">
        <v>1.1091751122118578E-7</v>
      </c>
      <c r="CM340" s="5"/>
      <c r="CN340" s="5"/>
      <c r="CO340" s="5"/>
    </row>
    <row r="341" spans="1:93">
      <c r="A341" s="185">
        <v>12</v>
      </c>
      <c r="B341" s="22">
        <v>-7.2608165510280875E-5</v>
      </c>
      <c r="C341" s="22">
        <v>-5.7329567887342186E-3</v>
      </c>
      <c r="D341" s="22">
        <v>1.9629443495961218E-4</v>
      </c>
      <c r="E341" s="22">
        <v>3.8887656215705595E-4</v>
      </c>
      <c r="F341" s="22">
        <v>5.7676451186105605E-4</v>
      </c>
      <c r="G341" s="22">
        <v>7.5872662537672191E-4</v>
      </c>
      <c r="H341" s="22">
        <v>9.3332315715362216E-4</v>
      </c>
      <c r="I341" s="22">
        <v>1.0989815286541638E-3</v>
      </c>
      <c r="J341" s="22">
        <v>1.2540381480905807E-3</v>
      </c>
      <c r="K341" s="22">
        <v>1.3968112145039144E-3</v>
      </c>
      <c r="L341" s="22">
        <v>1.5256856833931302E-3</v>
      </c>
      <c r="M341" s="22">
        <v>1.6392650740992406E-3</v>
      </c>
      <c r="N341" s="22">
        <v>1.7365863487550834E-3</v>
      </c>
      <c r="O341" s="22">
        <v>1.8173766224967546E-3</v>
      </c>
      <c r="P341" s="22">
        <v>1.8821813249901103E-3</v>
      </c>
      <c r="Q341" s="22">
        <v>1.9322629479980274E-3</v>
      </c>
      <c r="R341" s="22">
        <v>1.9693462188603954E-3</v>
      </c>
      <c r="S341" s="22">
        <v>1.9953640086130976E-3</v>
      </c>
      <c r="T341" s="22">
        <v>2.012224822414403E-3</v>
      </c>
      <c r="U341" s="22">
        <v>2.0215793340963534E-3</v>
      </c>
      <c r="V341" s="22">
        <v>1.0122810146522352E-3</v>
      </c>
      <c r="W341" s="22">
        <v>1.8640409243344299E-3</v>
      </c>
      <c r="X341" s="22">
        <v>4.0679057268202274E-3</v>
      </c>
      <c r="Y341" s="22">
        <v>5.3804633857448539E-3</v>
      </c>
      <c r="Z341" s="22">
        <v>6.7608799868507765E-3</v>
      </c>
      <c r="AA341" s="22">
        <v>8.1741075725023839E-3</v>
      </c>
      <c r="AB341" s="22">
        <v>9.6418730700770696E-3</v>
      </c>
      <c r="AC341" s="22">
        <v>1.1110826899794018E-2</v>
      </c>
      <c r="AD341" s="22">
        <v>1.257214532447978E-2</v>
      </c>
      <c r="AE341" s="22">
        <v>1.3978174699286429E-2</v>
      </c>
      <c r="AF341" s="22">
        <v>1.5306396612839984E-2</v>
      </c>
      <c r="AG341" s="22">
        <v>1.6472967564263544E-2</v>
      </c>
      <c r="AH341" s="22">
        <v>1.7408598122891451E-2</v>
      </c>
      <c r="AI341" s="22">
        <v>1.7774061118725776E-2</v>
      </c>
      <c r="AJ341" s="22">
        <v>1.6949305289997583E-2</v>
      </c>
      <c r="AK341" s="22">
        <v>1.5561794022932901E-2</v>
      </c>
      <c r="AL341" s="22">
        <v>1.3962771790301568E-2</v>
      </c>
      <c r="AM341" s="22">
        <v>1.2221201842483478E-2</v>
      </c>
      <c r="AN341" s="22">
        <v>1.0455166225189551E-2</v>
      </c>
      <c r="AO341" s="22">
        <v>8.6273593142540215E-3</v>
      </c>
      <c r="AP341" s="22">
        <v>6.7552679541884328E-3</v>
      </c>
      <c r="AQ341" s="22">
        <v>3.1475956606773687E-3</v>
      </c>
      <c r="AR341" s="22">
        <v>3.3155756174465104E-2</v>
      </c>
      <c r="AS341" s="22">
        <v>7.0537784128993072E-2</v>
      </c>
      <c r="AT341" s="22">
        <v>8.2293857197379902E-2</v>
      </c>
      <c r="AU341" s="22">
        <v>9.9378095047516282E-2</v>
      </c>
      <c r="AV341" s="22">
        <v>0.11950232424419616</v>
      </c>
      <c r="AW341" s="22">
        <v>0.14108891918587413</v>
      </c>
      <c r="AX341" s="22">
        <v>0.16324862554205066</v>
      </c>
      <c r="AY341" s="22">
        <v>0.18544361287931158</v>
      </c>
      <c r="AZ341" s="22">
        <v>0.20713989731977936</v>
      </c>
      <c r="BA341" s="22">
        <v>0.22743750041764851</v>
      </c>
      <c r="BB341" s="22">
        <v>0.24457034211156478</v>
      </c>
      <c r="BC341" s="22">
        <v>0.25547810922004105</v>
      </c>
      <c r="BD341" s="22">
        <v>0.25643943178760931</v>
      </c>
      <c r="BE341" s="22">
        <v>0.24564414824777811</v>
      </c>
      <c r="BF341" s="22">
        <v>0.22504792389882991</v>
      </c>
      <c r="BG341" s="22">
        <v>0.19862777373838222</v>
      </c>
      <c r="BH341" s="22">
        <v>0.16999142988154492</v>
      </c>
      <c r="BI341" s="22">
        <v>0.14206431669834649</v>
      </c>
      <c r="BJ341" s="22">
        <v>0.11790838909224068</v>
      </c>
      <c r="BK341" s="22">
        <v>0.10116442844418816</v>
      </c>
      <c r="BL341" s="22">
        <v>4.7567795434732593E-2</v>
      </c>
      <c r="BM341" s="22">
        <v>7.6781908327179141E-2</v>
      </c>
      <c r="BN341" s="22">
        <v>0.32946991998232422</v>
      </c>
      <c r="BO341" s="22">
        <v>5.5019347677818638E-2</v>
      </c>
      <c r="BP341" s="22">
        <v>8.9750221943983396E-2</v>
      </c>
      <c r="BQ341" s="22">
        <v>0.11475076710846806</v>
      </c>
      <c r="BR341" s="22">
        <v>0.13976450897979809</v>
      </c>
      <c r="BS341" s="22">
        <v>0.16256214064654792</v>
      </c>
      <c r="BT341" s="22">
        <v>0.18691365502099924</v>
      </c>
      <c r="BU341" s="22">
        <v>0.21005695793712623</v>
      </c>
      <c r="BV341" s="22">
        <v>0.23726206863657751</v>
      </c>
      <c r="BW341" s="22">
        <v>0.2652218761850525</v>
      </c>
      <c r="BX341" s="22">
        <v>0.31712823906204818</v>
      </c>
      <c r="BY341" s="22">
        <v>0.41969322744673082</v>
      </c>
      <c r="BZ341" s="22">
        <v>0.30699279404511781</v>
      </c>
      <c r="CA341" s="22">
        <v>0.2446438604681232</v>
      </c>
      <c r="CB341" s="22">
        <v>0.20619907241045174</v>
      </c>
      <c r="CC341" s="22">
        <v>0.16672265529269581</v>
      </c>
      <c r="CD341" s="22">
        <v>0.12992046690572293</v>
      </c>
      <c r="CE341" s="22">
        <v>7.9282044338528271E-2</v>
      </c>
      <c r="CF341" s="22">
        <v>0.47506979532371801</v>
      </c>
      <c r="CG341" s="22">
        <v>0.1101701339988274</v>
      </c>
      <c r="CI341" s="22">
        <v>-2.5617556714398985E-8</v>
      </c>
      <c r="CJ341" s="22"/>
      <c r="CK341" s="22">
        <v>1.0764636704219351E-7</v>
      </c>
      <c r="CM341" s="5"/>
      <c r="CN341" s="5"/>
      <c r="CO341" s="5"/>
    </row>
    <row r="342" spans="1:93">
      <c r="A342" s="185">
        <v>13</v>
      </c>
      <c r="B342" s="22">
        <v>-6.4894022172197E-5</v>
      </c>
      <c r="C342" s="22">
        <v>-5.5245279299058472E-3</v>
      </c>
      <c r="D342" s="22">
        <v>1.89453276755615E-4</v>
      </c>
      <c r="E342" s="22">
        <v>3.7558925647414819E-4</v>
      </c>
      <c r="F342" s="22">
        <v>5.5753437923838879E-4</v>
      </c>
      <c r="G342" s="22">
        <v>7.3419159756646325E-4</v>
      </c>
      <c r="H342" s="22">
        <v>9.0427459780123695E-4</v>
      </c>
      <c r="I342" s="22">
        <v>1.0663735145365941E-3</v>
      </c>
      <c r="J342" s="22">
        <v>1.2189859471885525E-3</v>
      </c>
      <c r="K342" s="22">
        <v>1.3605711491194012E-3</v>
      </c>
      <c r="L342" s="22">
        <v>1.4896026161367183E-3</v>
      </c>
      <c r="M342" s="22">
        <v>1.6046626920721897E-3</v>
      </c>
      <c r="N342" s="22">
        <v>1.7045799995923194E-3</v>
      </c>
      <c r="O342" s="22">
        <v>1.7886470198513063E-3</v>
      </c>
      <c r="P342" s="22">
        <v>1.856855543478093E-3</v>
      </c>
      <c r="Q342" s="22">
        <v>1.9100097038349706E-3</v>
      </c>
      <c r="R342" s="22">
        <v>1.9495878489116168E-3</v>
      </c>
      <c r="S342" s="22">
        <v>1.9774564261290932E-3</v>
      </c>
      <c r="T342" s="22">
        <v>1.9955588693293283E-3</v>
      </c>
      <c r="U342" s="22">
        <v>2.0056167010751363E-3</v>
      </c>
      <c r="V342" s="22">
        <v>1.0044129621490706E-3</v>
      </c>
      <c r="W342" s="22">
        <v>1.6725245756678258E-3</v>
      </c>
      <c r="X342" s="22">
        <v>3.6496512143967571E-3</v>
      </c>
      <c r="Y342" s="22">
        <v>4.8293908616528413E-3</v>
      </c>
      <c r="Z342" s="22">
        <v>6.0687881854842272E-3</v>
      </c>
      <c r="AA342" s="22">
        <v>7.3437657360804591E-3</v>
      </c>
      <c r="AB342" s="22">
        <v>8.6686355872158428E-3</v>
      </c>
      <c r="AC342" s="22">
        <v>1.0004660652105148E-2</v>
      </c>
      <c r="AD342" s="22">
        <v>1.1339093413953318E-2</v>
      </c>
      <c r="AE342" s="22">
        <v>1.2645339980069102E-2</v>
      </c>
      <c r="AF342" s="22">
        <v>1.3899141280281215E-2</v>
      </c>
      <c r="AG342" s="22">
        <v>1.5063782453054468E-2</v>
      </c>
      <c r="AH342" s="22">
        <v>1.6074021786330384E-2</v>
      </c>
      <c r="AI342" s="22">
        <v>1.6846078788224902E-2</v>
      </c>
      <c r="AJ342" s="22">
        <v>1.7061079962014919E-2</v>
      </c>
      <c r="AK342" s="22">
        <v>1.6080967302574467E-2</v>
      </c>
      <c r="AL342" s="22">
        <v>1.4560729402643998E-2</v>
      </c>
      <c r="AM342" s="22">
        <v>1.2824424908561716E-2</v>
      </c>
      <c r="AN342" s="22">
        <v>1.0996039898454742E-2</v>
      </c>
      <c r="AO342" s="22">
        <v>9.0840981473538814E-3</v>
      </c>
      <c r="AP342" s="22">
        <v>7.1043577414229243E-3</v>
      </c>
      <c r="AQ342" s="22">
        <v>3.3094389921622127E-3</v>
      </c>
      <c r="AR342" s="22">
        <v>2.957462487395425E-2</v>
      </c>
      <c r="AS342" s="22">
        <v>6.2915002867613035E-2</v>
      </c>
      <c r="AT342" s="22">
        <v>7.338892089521841E-2</v>
      </c>
      <c r="AU342" s="22">
        <v>8.8608644239452E-2</v>
      </c>
      <c r="AV342" s="22">
        <v>0.10654226550404165</v>
      </c>
      <c r="AW342" s="22">
        <v>0.12579875167516397</v>
      </c>
      <c r="AX342" s="22">
        <v>0.14561939931416895</v>
      </c>
      <c r="AY342" s="22">
        <v>0.16559948008387973</v>
      </c>
      <c r="AZ342" s="22">
        <v>0.18543591427226885</v>
      </c>
      <c r="BA342" s="22">
        <v>0.2047005739723167</v>
      </c>
      <c r="BB342" s="22">
        <v>0.22253971987532103</v>
      </c>
      <c r="BC342" s="22">
        <v>0.23721119060710608</v>
      </c>
      <c r="BD342" s="22">
        <v>0.24567343465629796</v>
      </c>
      <c r="BE342" s="22">
        <v>0.24423625067814411</v>
      </c>
      <c r="BF342" s="22">
        <v>0.23115626822214791</v>
      </c>
      <c r="BG342" s="22">
        <v>0.20854567389194986</v>
      </c>
      <c r="BH342" s="22">
        <v>0.18073182631699425</v>
      </c>
      <c r="BI342" s="22">
        <v>0.15204490109104288</v>
      </c>
      <c r="BJ342" s="22">
        <v>0.12662304889981713</v>
      </c>
      <c r="BK342" s="22">
        <v>0.10881834166833579</v>
      </c>
      <c r="BL342" s="22">
        <v>5.1191463958650728E-2</v>
      </c>
      <c r="BM342" s="22">
        <v>6.9968706516422299E-2</v>
      </c>
      <c r="BN342" s="22">
        <v>0.29167022759251648</v>
      </c>
      <c r="BO342" s="22">
        <v>4.9374703658001499E-2</v>
      </c>
      <c r="BP342" s="22">
        <v>7.9775962577672221E-2</v>
      </c>
      <c r="BQ342" s="22">
        <v>0.10253758012968045</v>
      </c>
      <c r="BR342" s="22">
        <v>0.12416620940602548</v>
      </c>
      <c r="BS342" s="22">
        <v>0.14507382849337336</v>
      </c>
      <c r="BT342" s="22">
        <v>0.1656322242238894</v>
      </c>
      <c r="BU342" s="22">
        <v>0.18687819810134859</v>
      </c>
      <c r="BV342" s="22">
        <v>0.20790175831460722</v>
      </c>
      <c r="BW342" s="22">
        <v>0.23218861553226061</v>
      </c>
      <c r="BX342" s="22">
        <v>0.25804582363406819</v>
      </c>
      <c r="BY342" s="22">
        <v>0.3069994307802148</v>
      </c>
      <c r="BZ342" s="22">
        <v>0.40747803803470606</v>
      </c>
      <c r="CA342" s="22">
        <v>0.29151338791750575</v>
      </c>
      <c r="CB342" s="22">
        <v>0.22692825922238355</v>
      </c>
      <c r="CC342" s="22">
        <v>0.18368659846967428</v>
      </c>
      <c r="CD342" s="22">
        <v>0.14030111223933037</v>
      </c>
      <c r="CE342" s="22">
        <v>8.6736732119430268E-2</v>
      </c>
      <c r="CF342" s="22">
        <v>0.50761334531188096</v>
      </c>
      <c r="CG342" s="22">
        <v>0.12255605205131183</v>
      </c>
      <c r="CI342" s="22">
        <v>-2.4159915668805868E-8</v>
      </c>
      <c r="CJ342" s="22"/>
      <c r="CK342" s="22">
        <v>1.023675647422816E-7</v>
      </c>
      <c r="CM342" s="5"/>
      <c r="CN342" s="5"/>
      <c r="CO342" s="5"/>
    </row>
    <row r="343" spans="1:93">
      <c r="A343" s="185">
        <v>14</v>
      </c>
      <c r="B343" s="22">
        <v>-5.6779016429236613E-5</v>
      </c>
      <c r="C343" s="22">
        <v>-5.1891901277152383E-3</v>
      </c>
      <c r="D343" s="22">
        <v>1.7819616107294604E-4</v>
      </c>
      <c r="E343" s="22">
        <v>3.5348921417856536E-4</v>
      </c>
      <c r="F343" s="22">
        <v>5.2511682438197605E-4</v>
      </c>
      <c r="G343" s="22">
        <v>6.9212056500320607E-4</v>
      </c>
      <c r="H343" s="22">
        <v>8.5337379490764691E-4</v>
      </c>
      <c r="I343" s="22">
        <v>1.0076390555169468E-3</v>
      </c>
      <c r="J343" s="22">
        <v>1.1535918814002796E-3</v>
      </c>
      <c r="K343" s="22">
        <v>1.2898634277627894E-3</v>
      </c>
      <c r="L343" s="22">
        <v>1.4150750269048059E-3</v>
      </c>
      <c r="M343" s="22">
        <v>1.5278994026178606E-3</v>
      </c>
      <c r="N343" s="22">
        <v>1.6271412525969255E-3</v>
      </c>
      <c r="O343" s="22">
        <v>1.7118778263660788E-3</v>
      </c>
      <c r="P343" s="22">
        <v>1.781658736448858E-3</v>
      </c>
      <c r="Q343" s="22">
        <v>1.8367300305479918E-3</v>
      </c>
      <c r="R343" s="22">
        <v>1.878111104837953E-3</v>
      </c>
      <c r="S343" s="22">
        <v>1.9074203122166117E-3</v>
      </c>
      <c r="T343" s="22">
        <v>1.9265257148267094E-3</v>
      </c>
      <c r="U343" s="22">
        <v>1.9371618490316845E-3</v>
      </c>
      <c r="V343" s="22">
        <v>9.7027933859132913E-4</v>
      </c>
      <c r="W343" s="22">
        <v>1.468641137215534E-3</v>
      </c>
      <c r="X343" s="22">
        <v>3.2060732795445206E-3</v>
      </c>
      <c r="Y343" s="22">
        <v>4.2426636314503883E-3</v>
      </c>
      <c r="Z343" s="22">
        <v>5.3371647617839737E-3</v>
      </c>
      <c r="AA343" s="22">
        <v>6.4623442639774892E-3</v>
      </c>
      <c r="AB343" s="22">
        <v>7.6376339403783173E-3</v>
      </c>
      <c r="AC343" s="22">
        <v>8.8230901731363078E-3</v>
      </c>
      <c r="AD343" s="22">
        <v>1.0017199823325419E-2</v>
      </c>
      <c r="AE343" s="22">
        <v>1.1190738542084157E-2</v>
      </c>
      <c r="AF343" s="22">
        <v>1.2339177984711241E-2</v>
      </c>
      <c r="AG343" s="22">
        <v>1.3424565859848758E-2</v>
      </c>
      <c r="AH343" s="22">
        <v>1.4428334525871547E-2</v>
      </c>
      <c r="AI343" s="22">
        <v>1.5270838094522959E-2</v>
      </c>
      <c r="AJ343" s="22">
        <v>1.5888496438765706E-2</v>
      </c>
      <c r="AK343" s="22">
        <v>1.5945295157212248E-2</v>
      </c>
      <c r="AL343" s="22">
        <v>1.4832165474039585E-2</v>
      </c>
      <c r="AM343" s="22">
        <v>1.3174377584341208E-2</v>
      </c>
      <c r="AN343" s="22">
        <v>1.1355113210224059E-2</v>
      </c>
      <c r="AO343" s="22">
        <v>9.3845428373184516E-3</v>
      </c>
      <c r="AP343" s="22">
        <v>7.3354948322077321E-3</v>
      </c>
      <c r="AQ343" s="22">
        <v>3.4144724172801471E-3</v>
      </c>
      <c r="AR343" s="22">
        <v>2.582364754673027E-2</v>
      </c>
      <c r="AS343" s="22">
        <v>5.4939865342614184E-2</v>
      </c>
      <c r="AT343" s="22">
        <v>6.4099737874734386E-2</v>
      </c>
      <c r="AU343" s="22">
        <v>7.7415142675738124E-2</v>
      </c>
      <c r="AV343" s="22">
        <v>9.3110858531028712E-2</v>
      </c>
      <c r="AW343" s="22">
        <v>0.10997500443467562</v>
      </c>
      <c r="AX343" s="22">
        <v>0.12735530258534938</v>
      </c>
      <c r="AY343" s="22">
        <v>0.14492843839304015</v>
      </c>
      <c r="AZ343" s="22">
        <v>0.16250029754549503</v>
      </c>
      <c r="BA343" s="22">
        <v>0.17986283059970251</v>
      </c>
      <c r="BB343" s="22">
        <v>0.19662960380559288</v>
      </c>
      <c r="BC343" s="22">
        <v>0.21196917128882037</v>
      </c>
      <c r="BD343" s="22">
        <v>0.22415821899072241</v>
      </c>
      <c r="BE343" s="22">
        <v>0.23018834430391616</v>
      </c>
      <c r="BF343" s="22">
        <v>0.22644119431721346</v>
      </c>
      <c r="BG343" s="22">
        <v>0.21134148921986587</v>
      </c>
      <c r="BH343" s="22">
        <v>0.1873770152430389</v>
      </c>
      <c r="BI343" s="22">
        <v>0.15964889249642536</v>
      </c>
      <c r="BJ343" s="22">
        <v>0.13378164993767558</v>
      </c>
      <c r="BK343" s="22">
        <v>0.11527277810086087</v>
      </c>
      <c r="BL343" s="22">
        <v>5.4265851706481148E-2</v>
      </c>
      <c r="BM343" s="22">
        <v>5.9683497497132809E-2</v>
      </c>
      <c r="BN343" s="22">
        <v>0.25675130106004623</v>
      </c>
      <c r="BO343" s="22">
        <v>4.2822857438139378E-2</v>
      </c>
      <c r="BP343" s="22">
        <v>6.9898067211500811E-2</v>
      </c>
      <c r="BQ343" s="22">
        <v>8.9327196993936986E-2</v>
      </c>
      <c r="BR343" s="22">
        <v>0.10877188026277863</v>
      </c>
      <c r="BS343" s="22">
        <v>0.12641757378255072</v>
      </c>
      <c r="BT343" s="22">
        <v>0.14504308628369472</v>
      </c>
      <c r="BU343" s="22">
        <v>0.16249677163089804</v>
      </c>
      <c r="BV343" s="22">
        <v>0.18158342953752599</v>
      </c>
      <c r="BW343" s="22">
        <v>0.19965020764834077</v>
      </c>
      <c r="BX343" s="22">
        <v>0.22181120665839307</v>
      </c>
      <c r="BY343" s="22">
        <v>0.24464816024623962</v>
      </c>
      <c r="BZ343" s="22">
        <v>0.2915119563155647</v>
      </c>
      <c r="CA343" s="22">
        <v>0.38860956121285772</v>
      </c>
      <c r="CB343" s="22">
        <v>0.27042033984137853</v>
      </c>
      <c r="CC343" s="22">
        <v>0.20077482561748242</v>
      </c>
      <c r="CD343" s="22">
        <v>0.15355806695283331</v>
      </c>
      <c r="CE343" s="22">
        <v>9.2149399816564281E-2</v>
      </c>
      <c r="CF343" s="22">
        <v>0.55038070631533642</v>
      </c>
      <c r="CG343" s="22">
        <v>0.12549618780212965</v>
      </c>
      <c r="CI343" s="22">
        <v>-2.2194961810736539E-8</v>
      </c>
      <c r="CJ343" s="22"/>
      <c r="CK343" s="22">
        <v>9.4619899101798485E-8</v>
      </c>
      <c r="CM343" s="5"/>
      <c r="CN343" s="5"/>
      <c r="CO343" s="5"/>
    </row>
    <row r="344" spans="1:93">
      <c r="A344" s="185">
        <v>15</v>
      </c>
      <c r="B344" s="22">
        <v>-4.8875794748440881E-5</v>
      </c>
      <c r="C344" s="22">
        <v>-4.7587890443690582E-3</v>
      </c>
      <c r="D344" s="22">
        <v>1.6360239903382494E-4</v>
      </c>
      <c r="E344" s="22">
        <v>3.2470690735038002E-4</v>
      </c>
      <c r="F344" s="22">
        <v>4.8266091117628665E-4</v>
      </c>
      <c r="G344" s="22">
        <v>6.3664351872436359E-4</v>
      </c>
      <c r="H344" s="22">
        <v>7.8568795798532863E-4</v>
      </c>
      <c r="I344" s="22">
        <v>9.287311374110821E-4</v>
      </c>
      <c r="J344" s="22">
        <v>1.0646321954837575E-3</v>
      </c>
      <c r="K344" s="22">
        <v>1.1922069145292203E-3</v>
      </c>
      <c r="L344" s="22">
        <v>1.3102517952351797E-3</v>
      </c>
      <c r="M344" s="22">
        <v>1.4175861786866104E-3</v>
      </c>
      <c r="N344" s="22">
        <v>1.5131000449966189E-3</v>
      </c>
      <c r="O344" s="22">
        <v>1.5958374067271783E-3</v>
      </c>
      <c r="P344" s="22">
        <v>1.6651212311562789E-3</v>
      </c>
      <c r="Q344" s="22">
        <v>1.7207447742493616E-3</v>
      </c>
      <c r="R344" s="22">
        <v>1.7631631849810536E-3</v>
      </c>
      <c r="S344" s="22">
        <v>1.7935323318931861E-3</v>
      </c>
      <c r="T344" s="22">
        <v>1.8134656537864993E-3</v>
      </c>
      <c r="U344" s="22">
        <v>1.8246064505058268E-3</v>
      </c>
      <c r="V344" s="22">
        <v>9.1408538907042315E-4</v>
      </c>
      <c r="W344" s="22">
        <v>1.2684759101896101E-3</v>
      </c>
      <c r="X344" s="22">
        <v>2.7687541707766715E-3</v>
      </c>
      <c r="Y344" s="22">
        <v>3.6652441533779395E-3</v>
      </c>
      <c r="Z344" s="22">
        <v>4.6101399993944614E-3</v>
      </c>
      <c r="AA344" s="22">
        <v>5.5852326800431232E-3</v>
      </c>
      <c r="AB344" s="22">
        <v>6.60288500467952E-3</v>
      </c>
      <c r="AC344" s="22">
        <v>7.6343155203746826E-3</v>
      </c>
      <c r="AD344" s="22">
        <v>8.6737768900888752E-3</v>
      </c>
      <c r="AE344" s="22">
        <v>9.704359648628931E-3</v>
      </c>
      <c r="AF344" s="22">
        <v>1.0717703516297569E-2</v>
      </c>
      <c r="AG344" s="22">
        <v>1.1696015070916166E-2</v>
      </c>
      <c r="AH344" s="22">
        <v>1.2619026835687084E-2</v>
      </c>
      <c r="AI344" s="22">
        <v>1.3453884040433286E-2</v>
      </c>
      <c r="AJ344" s="22">
        <v>1.414116686882185E-2</v>
      </c>
      <c r="AK344" s="22">
        <v>1.4599565590463772E-2</v>
      </c>
      <c r="AL344" s="22">
        <v>1.4523739201308349E-2</v>
      </c>
      <c r="AM344" s="22">
        <v>1.327525853490418E-2</v>
      </c>
      <c r="AN344" s="22">
        <v>1.1537463078490262E-2</v>
      </c>
      <c r="AO344" s="22">
        <v>9.5800725211128649E-3</v>
      </c>
      <c r="AP344" s="22">
        <v>7.4817817506237045E-3</v>
      </c>
      <c r="AQ344" s="22">
        <v>3.4827597314825748E-3</v>
      </c>
      <c r="AR344" s="22">
        <v>2.2190809058811014E-2</v>
      </c>
      <c r="AS344" s="22">
        <v>4.7207442928213307E-2</v>
      </c>
      <c r="AT344" s="22">
        <v>5.5067451477809712E-2</v>
      </c>
      <c r="AU344" s="22">
        <v>6.6490380779864966E-2</v>
      </c>
      <c r="AV344" s="22">
        <v>7.9954475031229155E-2</v>
      </c>
      <c r="AW344" s="22">
        <v>9.4422806400092957E-2</v>
      </c>
      <c r="AX344" s="22">
        <v>0.10934231354868741</v>
      </c>
      <c r="AY344" s="22">
        <v>0.12444795456485655</v>
      </c>
      <c r="AZ344" s="22">
        <v>0.13960351397445867</v>
      </c>
      <c r="BA344" s="22">
        <v>0.15469938520353035</v>
      </c>
      <c r="BB344" s="22">
        <v>0.16956480438318877</v>
      </c>
      <c r="BC344" s="22">
        <v>0.18383396988932485</v>
      </c>
      <c r="BD344" s="22">
        <v>0.19669419946443639</v>
      </c>
      <c r="BE344" s="22">
        <v>0.20645669784555773</v>
      </c>
      <c r="BF344" s="22">
        <v>0.21018886334002182</v>
      </c>
      <c r="BG344" s="22">
        <v>0.20444949590521055</v>
      </c>
      <c r="BH344" s="22">
        <v>0.1880587117567675</v>
      </c>
      <c r="BI344" s="22">
        <v>0.16431768916652484</v>
      </c>
      <c r="BJ344" s="22">
        <v>0.13968529326980716</v>
      </c>
      <c r="BK344" s="22">
        <v>0.12119643696016322</v>
      </c>
      <c r="BL344" s="22">
        <v>5.7170233716833767E-2</v>
      </c>
      <c r="BM344" s="22">
        <v>5.2490376637834173E-2</v>
      </c>
      <c r="BN344" s="22">
        <v>0.21885129920648633</v>
      </c>
      <c r="BO344" s="22">
        <v>3.7041464479513335E-2</v>
      </c>
      <c r="BP344" s="22">
        <v>5.9854805998527529E-2</v>
      </c>
      <c r="BQ344" s="22">
        <v>7.6913589484078615E-2</v>
      </c>
      <c r="BR344" s="22">
        <v>9.314039667634802E-2</v>
      </c>
      <c r="BS344" s="22">
        <v>0.10874731630836446</v>
      </c>
      <c r="BT344" s="22">
        <v>0.12411180130826827</v>
      </c>
      <c r="BU344" s="22">
        <v>0.13967680969453056</v>
      </c>
      <c r="BV344" s="22">
        <v>0.15495856022529042</v>
      </c>
      <c r="BW344" s="22">
        <v>0.1711123540409788</v>
      </c>
      <c r="BX344" s="22">
        <v>0.18703733533400599</v>
      </c>
      <c r="BY344" s="22">
        <v>0.20619687704828002</v>
      </c>
      <c r="BZ344" s="22">
        <v>0.22692069197220788</v>
      </c>
      <c r="CA344" s="22">
        <v>0.27041264843713936</v>
      </c>
      <c r="CB344" s="22">
        <v>0.36523954709339224</v>
      </c>
      <c r="CC344" s="22">
        <v>0.2419377053697673</v>
      </c>
      <c r="CD344" s="22">
        <v>0.16813459735188935</v>
      </c>
      <c r="CE344" s="22">
        <v>0.10218978047716019</v>
      </c>
      <c r="CF344" s="22">
        <v>0.58159758001816464</v>
      </c>
      <c r="CG344" s="22">
        <v>0.14001520509907381</v>
      </c>
      <c r="CI344" s="22">
        <v>-1.9882908330193617E-8</v>
      </c>
      <c r="CJ344" s="22"/>
      <c r="CK344" s="22">
        <v>8.512048767359422E-8</v>
      </c>
      <c r="CM344" s="5"/>
      <c r="CN344" s="5"/>
      <c r="CO344" s="5"/>
    </row>
    <row r="345" spans="1:93">
      <c r="A345" s="185">
        <v>16</v>
      </c>
      <c r="B345" s="22">
        <v>-4.0264648675042493E-5</v>
      </c>
      <c r="C345" s="22">
        <v>-4.1608270803920842E-3</v>
      </c>
      <c r="D345" s="22">
        <v>1.4318860152453327E-4</v>
      </c>
      <c r="E345" s="22">
        <v>2.8431913453696338E-4</v>
      </c>
      <c r="F345" s="22">
        <v>4.2285542322033619E-4</v>
      </c>
      <c r="G345" s="22">
        <v>5.5812252189814718E-4</v>
      </c>
      <c r="H345" s="22">
        <v>6.8932406747832561E-4</v>
      </c>
      <c r="I345" s="22">
        <v>8.1558362402996403E-4</v>
      </c>
      <c r="J345" s="22">
        <v>9.3595887316446171E-4</v>
      </c>
      <c r="K345" s="22">
        <v>1.0494691455454205E-3</v>
      </c>
      <c r="L345" s="22">
        <v>1.1551125352537099E-3</v>
      </c>
      <c r="M345" s="22">
        <v>1.2518960312622857E-3</v>
      </c>
      <c r="N345" s="22">
        <v>1.3388648282402608E-3</v>
      </c>
      <c r="O345" s="22">
        <v>1.4151519062089635E-3</v>
      </c>
      <c r="P345" s="22">
        <v>1.4800469117197822E-3</v>
      </c>
      <c r="Q345" s="22">
        <v>1.533113617326023E-3</v>
      </c>
      <c r="R345" s="22">
        <v>1.5743523479537355E-3</v>
      </c>
      <c r="S345" s="22">
        <v>1.6043542475562584E-3</v>
      </c>
      <c r="T345" s="22">
        <v>1.6242675939561052E-3</v>
      </c>
      <c r="U345" s="22">
        <v>1.6354691109341799E-3</v>
      </c>
      <c r="V345" s="22">
        <v>8.1953151243682027E-4</v>
      </c>
      <c r="W345" s="22">
        <v>1.0482664193598834E-3</v>
      </c>
      <c r="X345" s="22">
        <v>2.2891202158781291E-3</v>
      </c>
      <c r="Y345" s="22">
        <v>3.0301562813409948E-3</v>
      </c>
      <c r="Z345" s="22">
        <v>3.8153486930493918E-3</v>
      </c>
      <c r="AA345" s="22">
        <v>4.6241802163432526E-3</v>
      </c>
      <c r="AB345" s="22">
        <v>5.4722241919131411E-3</v>
      </c>
      <c r="AC345" s="22">
        <v>6.3303053874012331E-3</v>
      </c>
      <c r="AD345" s="22">
        <v>7.2002658976605119E-3</v>
      </c>
      <c r="AE345" s="22">
        <v>8.0624542529083524E-3</v>
      </c>
      <c r="AF345" s="22">
        <v>8.9193359481331679E-3</v>
      </c>
      <c r="AG345" s="22">
        <v>9.7499784956385869E-3</v>
      </c>
      <c r="AH345" s="22">
        <v>1.0553691262835799E-2</v>
      </c>
      <c r="AI345" s="22">
        <v>1.1296244587009972E-2</v>
      </c>
      <c r="AJ345" s="22">
        <v>1.1965040852660248E-2</v>
      </c>
      <c r="AK345" s="22">
        <v>1.2482982776570077E-2</v>
      </c>
      <c r="AL345" s="22">
        <v>1.2799900775844954E-2</v>
      </c>
      <c r="AM345" s="22">
        <v>1.2582597162706185E-2</v>
      </c>
      <c r="AN345" s="22">
        <v>1.1254334033560706E-2</v>
      </c>
      <c r="AO345" s="22">
        <v>9.3838233893940286E-3</v>
      </c>
      <c r="AP345" s="22">
        <v>7.3316695077310159E-3</v>
      </c>
      <c r="AQ345" s="22">
        <v>3.4095656088788096E-3</v>
      </c>
      <c r="AR345" s="22">
        <v>1.8247350508997284E-2</v>
      </c>
      <c r="AS345" s="22">
        <v>3.8822045741853869E-2</v>
      </c>
      <c r="AT345" s="22">
        <v>4.5297097281891401E-2</v>
      </c>
      <c r="AU345" s="22">
        <v>5.4710880357493677E-2</v>
      </c>
      <c r="AV345" s="22">
        <v>6.5809583517368681E-2</v>
      </c>
      <c r="AW345" s="22">
        <v>7.7739089564182698E-2</v>
      </c>
      <c r="AX345" s="22">
        <v>9.0044391012078034E-2</v>
      </c>
      <c r="AY345" s="22">
        <v>0.10251201737517103</v>
      </c>
      <c r="AZ345" s="22">
        <v>0.11504050750445653</v>
      </c>
      <c r="BA345" s="22">
        <v>0.1275676011854652</v>
      </c>
      <c r="BB345" s="22">
        <v>0.1400165243373184</v>
      </c>
      <c r="BC345" s="22">
        <v>0.15223556988213066</v>
      </c>
      <c r="BD345" s="22">
        <v>0.16387773295410674</v>
      </c>
      <c r="BE345" s="22">
        <v>0.17416673478730796</v>
      </c>
      <c r="BF345" s="22">
        <v>0.18149457473756075</v>
      </c>
      <c r="BG345" s="22">
        <v>0.1831178047274527</v>
      </c>
      <c r="BH345" s="22">
        <v>0.17601638189317242</v>
      </c>
      <c r="BI345" s="22">
        <v>0.15987357547630207</v>
      </c>
      <c r="BJ345" s="22">
        <v>0.13941695607257198</v>
      </c>
      <c r="BK345" s="22">
        <v>0.12253090510998112</v>
      </c>
      <c r="BL345" s="22">
        <v>5.8016914855358634E-2</v>
      </c>
      <c r="BM345" s="22">
        <v>4.1942273573671508E-2</v>
      </c>
      <c r="BN345" s="22">
        <v>0.18175870354395487</v>
      </c>
      <c r="BO345" s="22">
        <v>3.021237470286188E-2</v>
      </c>
      <c r="BP345" s="22">
        <v>4.9424540772275781E-2</v>
      </c>
      <c r="BQ345" s="22">
        <v>6.3088429627897194E-2</v>
      </c>
      <c r="BR345" s="22">
        <v>7.6894673536071489E-2</v>
      </c>
      <c r="BS345" s="22">
        <v>8.9285019118340164E-2</v>
      </c>
      <c r="BT345" s="22">
        <v>0.10246750489348286</v>
      </c>
      <c r="BU345" s="22">
        <v>0.11465045839768803</v>
      </c>
      <c r="BV345" s="22">
        <v>0.12790617820370104</v>
      </c>
      <c r="BW345" s="22">
        <v>0.14009128994812678</v>
      </c>
      <c r="BX345" s="22">
        <v>0.15398664137778995</v>
      </c>
      <c r="BY345" s="22">
        <v>0.16670969702245564</v>
      </c>
      <c r="BZ345" s="22">
        <v>0.18366812274770336</v>
      </c>
      <c r="CA345" s="22">
        <v>0.20075558165083418</v>
      </c>
      <c r="CB345" s="22">
        <v>0.24192166689409716</v>
      </c>
      <c r="CC345" s="22">
        <v>0.3311927316799802</v>
      </c>
      <c r="CD345" s="22">
        <v>0.20365281576396421</v>
      </c>
      <c r="CE345" s="22">
        <v>0.10944960156716614</v>
      </c>
      <c r="CF345" s="22">
        <v>0.63555827072281212</v>
      </c>
      <c r="CG345" s="22">
        <v>0.13458485670909867</v>
      </c>
      <c r="CI345" s="22">
        <v>-1.7309265502910852E-8</v>
      </c>
      <c r="CJ345" s="22"/>
      <c r="CK345" s="22">
        <v>7.28785109571409E-8</v>
      </c>
      <c r="CM345" s="5"/>
      <c r="CN345" s="5"/>
      <c r="CO345" s="5"/>
    </row>
    <row r="346" spans="1:93">
      <c r="A346" s="185">
        <v>17</v>
      </c>
      <c r="B346" s="22">
        <v>-3.1503839475141243E-5</v>
      </c>
      <c r="C346" s="22">
        <v>-3.426629161713384E-3</v>
      </c>
      <c r="D346" s="22">
        <v>1.1801893020550467E-4</v>
      </c>
      <c r="E346" s="22">
        <v>2.3442857552440562E-4</v>
      </c>
      <c r="F346" s="22">
        <v>3.488118948584691E-4</v>
      </c>
      <c r="G346" s="22">
        <v>4.6064380912012496E-4</v>
      </c>
      <c r="H346" s="22">
        <v>5.6930394917636788E-4</v>
      </c>
      <c r="I346" s="22">
        <v>6.7410930684411196E-4</v>
      </c>
      <c r="J346" s="22">
        <v>7.7432464787416562E-4</v>
      </c>
      <c r="K346" s="22">
        <v>8.6918363981979441E-4</v>
      </c>
      <c r="L346" s="22">
        <v>9.5790087074589783E-4</v>
      </c>
      <c r="M346" s="22">
        <v>1.0396932906437235E-3</v>
      </c>
      <c r="N346" s="22">
        <v>1.1137985416003798E-3</v>
      </c>
      <c r="O346" s="22">
        <v>1.1795048300078659E-3</v>
      </c>
      <c r="P346" s="22">
        <v>1.2361871835516087E-3</v>
      </c>
      <c r="Q346" s="22">
        <v>1.2833690703398955E-3</v>
      </c>
      <c r="R346" s="22">
        <v>1.3208142922780572E-3</v>
      </c>
      <c r="S346" s="22">
        <v>1.3486550385218665E-3</v>
      </c>
      <c r="T346" s="22">
        <v>1.3674758463739975E-3</v>
      </c>
      <c r="U346" s="22">
        <v>1.378191657135646E-3</v>
      </c>
      <c r="V346" s="22">
        <v>6.9082465573353674E-4</v>
      </c>
      <c r="W346" s="22">
        <v>8.2255322203143703E-4</v>
      </c>
      <c r="X346" s="22">
        <v>1.7958655794817768E-3</v>
      </c>
      <c r="Y346" s="22">
        <v>2.3780032924343199E-3</v>
      </c>
      <c r="Z346" s="22">
        <v>2.993094351029256E-3</v>
      </c>
      <c r="AA346" s="22">
        <v>3.6290865320787627E-3</v>
      </c>
      <c r="AB346" s="22">
        <v>4.2946025477423383E-3</v>
      </c>
      <c r="AC346" s="22">
        <v>4.9707489107989498E-3</v>
      </c>
      <c r="AD346" s="22">
        <v>5.6552419425346572E-3</v>
      </c>
      <c r="AE346" s="22">
        <v>6.3376812761282023E-3</v>
      </c>
      <c r="AF346" s="22">
        <v>7.0159772548741483E-3</v>
      </c>
      <c r="AG346" s="22">
        <v>7.6810787924125124E-3</v>
      </c>
      <c r="AH346" s="22">
        <v>8.3280058026992294E-3</v>
      </c>
      <c r="AI346" s="22">
        <v>8.9430737160319431E-3</v>
      </c>
      <c r="AJ346" s="22">
        <v>9.5113733298909497E-3</v>
      </c>
      <c r="AK346" s="22">
        <v>1.0003766559927827E-2</v>
      </c>
      <c r="AL346" s="22">
        <v>1.0373409769600295E-2</v>
      </c>
      <c r="AM346" s="22">
        <v>1.0543546160880336E-2</v>
      </c>
      <c r="AN346" s="22">
        <v>1.0243592514162571E-2</v>
      </c>
      <c r="AO346" s="22">
        <v>8.7925431562578885E-3</v>
      </c>
      <c r="AP346" s="22">
        <v>6.8585691075820007E-3</v>
      </c>
      <c r="AQ346" s="22">
        <v>3.1913407726940476E-3</v>
      </c>
      <c r="AR346" s="22">
        <v>1.4256072648590851E-2</v>
      </c>
      <c r="AS346" s="22">
        <v>3.0327459875623432E-2</v>
      </c>
      <c r="AT346" s="22">
        <v>3.5376743398058817E-2</v>
      </c>
      <c r="AU346" s="22">
        <v>4.2714952066647494E-2</v>
      </c>
      <c r="AV346" s="22">
        <v>5.1364968160853813E-2</v>
      </c>
      <c r="AW346" s="22">
        <v>6.066170031119867E-2</v>
      </c>
      <c r="AX346" s="22">
        <v>7.0252273244437849E-2</v>
      </c>
      <c r="AY346" s="22">
        <v>7.9972073346113753E-2</v>
      </c>
      <c r="AZ346" s="22">
        <v>8.974707657084785E-2</v>
      </c>
      <c r="BA346" s="22">
        <v>9.953891894128844E-2</v>
      </c>
      <c r="BB346" s="22">
        <v>0.10931357458051962</v>
      </c>
      <c r="BC346" s="22">
        <v>0.11901145932731504</v>
      </c>
      <c r="BD346" s="22">
        <v>0.12849923880053005</v>
      </c>
      <c r="BE346" s="22">
        <v>0.13746687534026841</v>
      </c>
      <c r="BF346" s="22">
        <v>0.14522103282965326</v>
      </c>
      <c r="BG346" s="22">
        <v>0.15034788080607908</v>
      </c>
      <c r="BH346" s="22">
        <v>0.15053575760941598</v>
      </c>
      <c r="BI346" s="22">
        <v>0.14364500307070099</v>
      </c>
      <c r="BJ346" s="22">
        <v>0.13079432140579686</v>
      </c>
      <c r="BK346" s="22">
        <v>0.11806036783003959</v>
      </c>
      <c r="BL346" s="22">
        <v>5.6384417486787297E-2</v>
      </c>
      <c r="BM346" s="22">
        <v>3.3760397175200109E-2</v>
      </c>
      <c r="BN346" s="22">
        <v>0.1405378263086422</v>
      </c>
      <c r="BO346" s="22">
        <v>2.3803505376493127E-2</v>
      </c>
      <c r="BP346" s="22">
        <v>3.8445844941676827E-2</v>
      </c>
      <c r="BQ346" s="22">
        <v>4.9411806430577153E-2</v>
      </c>
      <c r="BR346" s="22">
        <v>5.9824635579387088E-2</v>
      </c>
      <c r="BS346" s="22">
        <v>6.9847092113882292E-2</v>
      </c>
      <c r="BT346" s="22">
        <v>7.9700817473058599E-2</v>
      </c>
      <c r="BU346" s="22">
        <v>8.9648739456507143E-2</v>
      </c>
      <c r="BV346" s="22">
        <v>9.9396082657964277E-2</v>
      </c>
      <c r="BW346" s="22">
        <v>0.10948235141719256</v>
      </c>
      <c r="BX346" s="22">
        <v>0.11927637047128546</v>
      </c>
      <c r="BY346" s="22">
        <v>0.12989663195854523</v>
      </c>
      <c r="BZ346" s="22">
        <v>0.14027212676914338</v>
      </c>
      <c r="CA346" s="22">
        <v>0.15352708446479071</v>
      </c>
      <c r="CB346" s="22">
        <v>0.16810562821401273</v>
      </c>
      <c r="CC346" s="22">
        <v>0.20363170142905246</v>
      </c>
      <c r="CD346" s="22">
        <v>0.28837365575276069</v>
      </c>
      <c r="CE346" s="22">
        <v>0.13990635015047523</v>
      </c>
      <c r="CF346" s="22">
        <v>0.66822363045623046</v>
      </c>
      <c r="CG346" s="22">
        <v>0.15241224116285845</v>
      </c>
      <c r="CI346" s="22">
        <v>-1.469825255504296E-8</v>
      </c>
      <c r="CJ346" s="22"/>
      <c r="CK346" s="22">
        <v>5.8651376136182034E-8</v>
      </c>
      <c r="CM346" s="5"/>
      <c r="CN346" s="5"/>
      <c r="CO346" s="5"/>
    </row>
    <row r="347" spans="1:93">
      <c r="A347" s="185">
        <v>18</v>
      </c>
      <c r="B347" s="22">
        <v>-1.9373609605217179E-5</v>
      </c>
      <c r="C347" s="22">
        <v>-2.2068093959861225E-3</v>
      </c>
      <c r="D347" s="22">
        <v>7.6059341616694349E-5</v>
      </c>
      <c r="E347" s="22">
        <v>1.5112859709250849E-4</v>
      </c>
      <c r="F347" s="22">
        <v>2.2495148086292636E-4</v>
      </c>
      <c r="G347" s="22">
        <v>2.9720505817325602E-4</v>
      </c>
      <c r="H347" s="22">
        <v>3.675072014393822E-4</v>
      </c>
      <c r="I347" s="22">
        <v>4.3543700860620776E-4</v>
      </c>
      <c r="J347" s="22">
        <v>5.00540924468673E-4</v>
      </c>
      <c r="K347" s="22">
        <v>5.6234572885262258E-4</v>
      </c>
      <c r="L347" s="22">
        <v>6.2036541618813886E-4</v>
      </c>
      <c r="M347" s="22">
        <v>6.7411378166068524E-4</v>
      </c>
      <c r="N347" s="22">
        <v>7.2311412307510432E-4</v>
      </c>
      <c r="O347" s="22">
        <v>7.6691478330605874E-4</v>
      </c>
      <c r="P347" s="22">
        <v>8.0510535665603161E-4</v>
      </c>
      <c r="Q347" s="22">
        <v>8.3734302875785173E-4</v>
      </c>
      <c r="R347" s="22">
        <v>8.6338914111345815E-4</v>
      </c>
      <c r="S347" s="22">
        <v>8.8316666958636466E-4</v>
      </c>
      <c r="T347" s="22">
        <v>8.9682178951293128E-4</v>
      </c>
      <c r="U347" s="22">
        <v>9.0472432392094116E-4</v>
      </c>
      <c r="V347" s="22">
        <v>4.5364786013377849E-4</v>
      </c>
      <c r="W347" s="22">
        <v>5.0711602245491537E-4</v>
      </c>
      <c r="X347" s="22">
        <v>1.1079628859201967E-3</v>
      </c>
      <c r="Y347" s="22">
        <v>1.4667105078244578E-3</v>
      </c>
      <c r="Z347" s="22">
        <v>1.8490141197316818E-3</v>
      </c>
      <c r="AA347" s="22">
        <v>2.2424516395208134E-3</v>
      </c>
      <c r="AB347" s="22">
        <v>2.6569397791423983E-3</v>
      </c>
      <c r="AC347" s="22">
        <v>3.0759700867172045E-3</v>
      </c>
      <c r="AD347" s="22">
        <v>3.5033012705573069E-3</v>
      </c>
      <c r="AE347" s="22">
        <v>3.9272396216305594E-3</v>
      </c>
      <c r="AF347" s="22">
        <v>4.3528657618434677E-3</v>
      </c>
      <c r="AG347" s="22">
        <v>4.7684243485510095E-3</v>
      </c>
      <c r="AH347" s="22">
        <v>5.1796810761649001E-3</v>
      </c>
      <c r="AI347" s="22">
        <v>5.5704039168892709E-3</v>
      </c>
      <c r="AJ347" s="22">
        <v>5.9458680545726649E-3</v>
      </c>
      <c r="AK347" s="22">
        <v>6.2770120326364606E-3</v>
      </c>
      <c r="AL347" s="22">
        <v>6.5658837859035989E-3</v>
      </c>
      <c r="AM347" s="22">
        <v>6.744124899338357E-3</v>
      </c>
      <c r="AN347" s="22">
        <v>6.8019055065170831E-3</v>
      </c>
      <c r="AO347" s="22">
        <v>6.3947523442847692E-3</v>
      </c>
      <c r="AP347" s="22">
        <v>5.0259700053317232E-3</v>
      </c>
      <c r="AQ347" s="22">
        <v>2.325046605693026E-3</v>
      </c>
      <c r="AR347" s="22">
        <v>8.752420797288038E-3</v>
      </c>
      <c r="AS347" s="22">
        <v>1.8622789077179465E-2</v>
      </c>
      <c r="AT347" s="22">
        <v>2.1733784836631236E-2</v>
      </c>
      <c r="AU347" s="22">
        <v>2.6258300001984411E-2</v>
      </c>
      <c r="AV347" s="22">
        <v>3.1593808044724739E-2</v>
      </c>
      <c r="AW347" s="22">
        <v>3.7329901189604178E-2</v>
      </c>
      <c r="AX347" s="22">
        <v>4.3248052046709423E-2</v>
      </c>
      <c r="AY347" s="22">
        <v>4.9247391823854583E-2</v>
      </c>
      <c r="AZ347" s="22">
        <v>5.5282896541656579E-2</v>
      </c>
      <c r="BA347" s="22">
        <v>6.1334555419719043E-2</v>
      </c>
      <c r="BB347" s="22">
        <v>6.7388256926337264E-2</v>
      </c>
      <c r="BC347" s="22">
        <v>7.3425871493975267E-2</v>
      </c>
      <c r="BD347" s="22">
        <v>7.9406441009104087E-2</v>
      </c>
      <c r="BE347" s="22">
        <v>8.5236311365761555E-2</v>
      </c>
      <c r="BF347" s="22">
        <v>9.0695167032842791E-2</v>
      </c>
      <c r="BG347" s="22">
        <v>9.5300283539257125E-2</v>
      </c>
      <c r="BH347" s="22">
        <v>9.8103185688974318E-2</v>
      </c>
      <c r="BI347" s="22">
        <v>9.7727762885378947E-2</v>
      </c>
      <c r="BJ347" s="22">
        <v>9.3493326200501228E-2</v>
      </c>
      <c r="BK347" s="22">
        <v>8.7636289759991201E-2</v>
      </c>
      <c r="BL347" s="22">
        <v>4.242456521617783E-2</v>
      </c>
      <c r="BM347" s="22">
        <v>1.9576224696032922E-2</v>
      </c>
      <c r="BN347" s="22">
        <v>8.7979053548384534E-2</v>
      </c>
      <c r="BO347" s="22">
        <v>1.4382944505084174E-2</v>
      </c>
      <c r="BP347" s="22">
        <v>2.3796136596722566E-2</v>
      </c>
      <c r="BQ347" s="22">
        <v>3.0195210206677949E-2</v>
      </c>
      <c r="BR347" s="22">
        <v>3.7011369664110373E-2</v>
      </c>
      <c r="BS347" s="22">
        <v>4.2778319288460556E-2</v>
      </c>
      <c r="BT347" s="22">
        <v>4.931303035462594E-2</v>
      </c>
      <c r="BU347" s="22">
        <v>5.4940020428575598E-2</v>
      </c>
      <c r="BV347" s="22">
        <v>6.1523938504029631E-2</v>
      </c>
      <c r="BW347" s="22">
        <v>6.7048565279113764E-2</v>
      </c>
      <c r="BX347" s="22">
        <v>7.3855597850428792E-2</v>
      </c>
      <c r="BY347" s="22">
        <v>7.925069505826407E-2</v>
      </c>
      <c r="BZ347" s="22">
        <v>8.6700454554258038E-2</v>
      </c>
      <c r="CA347" s="22">
        <v>9.2111243915447644E-2</v>
      </c>
      <c r="CB347" s="22">
        <v>0.10215058020276802</v>
      </c>
      <c r="CC347" s="22">
        <v>0.10941509788362852</v>
      </c>
      <c r="CD347" s="22">
        <v>0.13987741151712302</v>
      </c>
      <c r="CE347" s="22">
        <v>0.19931986222267012</v>
      </c>
      <c r="CF347" s="22">
        <v>0.80604798892563589</v>
      </c>
      <c r="CG347" s="22">
        <v>8.3137069181202949E-2</v>
      </c>
      <c r="CI347" s="22">
        <v>-1.2120185725353397E-8</v>
      </c>
      <c r="CJ347" s="22"/>
      <c r="CK347" s="22">
        <v>3.69618392592015E-8</v>
      </c>
      <c r="CM347" s="5"/>
      <c r="CN347" s="5"/>
      <c r="CO347" s="5"/>
    </row>
    <row r="348" spans="1:93">
      <c r="A348" s="185">
        <v>19</v>
      </c>
      <c r="B348" s="22">
        <v>0</v>
      </c>
      <c r="C348" s="22">
        <v>0</v>
      </c>
      <c r="D348" s="22">
        <v>0</v>
      </c>
      <c r="E348" s="22">
        <v>0</v>
      </c>
      <c r="F348" s="22">
        <v>0</v>
      </c>
      <c r="G348" s="22">
        <v>0</v>
      </c>
      <c r="H348" s="22">
        <v>0</v>
      </c>
      <c r="I348" s="22">
        <v>0</v>
      </c>
      <c r="J348" s="22">
        <v>0</v>
      </c>
      <c r="K348" s="22">
        <v>0</v>
      </c>
      <c r="L348" s="22">
        <v>0</v>
      </c>
      <c r="M348" s="22">
        <v>0</v>
      </c>
      <c r="N348" s="22">
        <v>0</v>
      </c>
      <c r="O348" s="22">
        <v>0</v>
      </c>
      <c r="P348" s="22">
        <v>0</v>
      </c>
      <c r="Q348" s="22">
        <v>0</v>
      </c>
      <c r="R348" s="22">
        <v>0</v>
      </c>
      <c r="S348" s="22">
        <v>0</v>
      </c>
      <c r="T348" s="22">
        <v>0</v>
      </c>
      <c r="U348" s="22">
        <v>0</v>
      </c>
      <c r="V348" s="22">
        <v>0</v>
      </c>
      <c r="W348" s="22">
        <v>0</v>
      </c>
      <c r="X348" s="22">
        <v>0</v>
      </c>
      <c r="Y348" s="22">
        <v>0</v>
      </c>
      <c r="Z348" s="22">
        <v>0</v>
      </c>
      <c r="AA348" s="22">
        <v>0</v>
      </c>
      <c r="AB348" s="22">
        <v>0</v>
      </c>
      <c r="AC348" s="22">
        <v>0</v>
      </c>
      <c r="AD348" s="22">
        <v>0</v>
      </c>
      <c r="AE348" s="22">
        <v>0</v>
      </c>
      <c r="AF348" s="22">
        <v>0</v>
      </c>
      <c r="AG348" s="22">
        <v>0</v>
      </c>
      <c r="AH348" s="22">
        <v>0</v>
      </c>
      <c r="AI348" s="22">
        <v>0</v>
      </c>
      <c r="AJ348" s="22">
        <v>0</v>
      </c>
      <c r="AK348" s="22">
        <v>0</v>
      </c>
      <c r="AL348" s="22">
        <v>0</v>
      </c>
      <c r="AM348" s="22">
        <v>0</v>
      </c>
      <c r="AN348" s="22">
        <v>0</v>
      </c>
      <c r="AO348" s="22">
        <v>0</v>
      </c>
      <c r="AP348" s="22">
        <v>0</v>
      </c>
      <c r="AQ348" s="22">
        <v>0</v>
      </c>
      <c r="AR348" s="22">
        <v>0</v>
      </c>
      <c r="AS348" s="22">
        <v>0</v>
      </c>
      <c r="AT348" s="22">
        <v>0</v>
      </c>
      <c r="AU348" s="22">
        <v>0</v>
      </c>
      <c r="AV348" s="22">
        <v>0</v>
      </c>
      <c r="AW348" s="22">
        <v>0</v>
      </c>
      <c r="AX348" s="22">
        <v>0</v>
      </c>
      <c r="AY348" s="22">
        <v>0</v>
      </c>
      <c r="AZ348" s="22">
        <v>0</v>
      </c>
      <c r="BA348" s="22">
        <v>0</v>
      </c>
      <c r="BB348" s="22">
        <v>0</v>
      </c>
      <c r="BC348" s="22">
        <v>0</v>
      </c>
      <c r="BD348" s="22">
        <v>0</v>
      </c>
      <c r="BE348" s="22">
        <v>0</v>
      </c>
      <c r="BF348" s="22">
        <v>0</v>
      </c>
      <c r="BG348" s="22">
        <v>0</v>
      </c>
      <c r="BH348" s="22">
        <v>0</v>
      </c>
      <c r="BI348" s="22">
        <v>0</v>
      </c>
      <c r="BJ348" s="22">
        <v>0</v>
      </c>
      <c r="BK348" s="22">
        <v>0</v>
      </c>
      <c r="BL348" s="22">
        <v>0</v>
      </c>
      <c r="BM348" s="22">
        <v>0</v>
      </c>
      <c r="BN348" s="22">
        <v>0</v>
      </c>
      <c r="BO348" s="22">
        <v>0</v>
      </c>
      <c r="BP348" s="22">
        <v>0</v>
      </c>
      <c r="BQ348" s="22">
        <v>0</v>
      </c>
      <c r="BR348" s="22">
        <v>0</v>
      </c>
      <c r="BS348" s="22">
        <v>0</v>
      </c>
      <c r="BT348" s="22">
        <v>0</v>
      </c>
      <c r="BU348" s="22">
        <v>0</v>
      </c>
      <c r="BV348" s="22">
        <v>0</v>
      </c>
      <c r="BW348" s="22">
        <v>0</v>
      </c>
      <c r="BX348" s="22">
        <v>0</v>
      </c>
      <c r="BY348" s="22">
        <v>0</v>
      </c>
      <c r="BZ348" s="22">
        <v>0</v>
      </c>
      <c r="CA348" s="22">
        <v>0</v>
      </c>
      <c r="CB348" s="22">
        <v>0</v>
      </c>
      <c r="CC348" s="22">
        <v>0</v>
      </c>
      <c r="CD348" s="22">
        <v>0</v>
      </c>
      <c r="CE348" s="22">
        <v>0</v>
      </c>
      <c r="CF348" s="22">
        <v>1</v>
      </c>
      <c r="CG348" s="22">
        <v>0</v>
      </c>
      <c r="CI348" s="22">
        <v>0</v>
      </c>
      <c r="CJ348" s="22"/>
      <c r="CK348" s="22">
        <v>0</v>
      </c>
      <c r="CM348" s="5"/>
      <c r="CN348" s="5"/>
      <c r="CO348" s="5"/>
    </row>
    <row r="349" spans="1:93">
      <c r="A349" s="185">
        <v>20</v>
      </c>
      <c r="B349" s="22">
        <v>0</v>
      </c>
      <c r="C349" s="22">
        <v>0</v>
      </c>
      <c r="D349" s="22">
        <v>0</v>
      </c>
      <c r="E349" s="22">
        <v>0</v>
      </c>
      <c r="F349" s="22">
        <v>0</v>
      </c>
      <c r="G349" s="22">
        <v>0</v>
      </c>
      <c r="H349" s="22">
        <v>0</v>
      </c>
      <c r="I349" s="22">
        <v>0</v>
      </c>
      <c r="J349" s="22">
        <v>0</v>
      </c>
      <c r="K349" s="22">
        <v>0</v>
      </c>
      <c r="L349" s="22">
        <v>0</v>
      </c>
      <c r="M349" s="22">
        <v>0</v>
      </c>
      <c r="N349" s="22">
        <v>0</v>
      </c>
      <c r="O349" s="22">
        <v>0</v>
      </c>
      <c r="P349" s="22">
        <v>0</v>
      </c>
      <c r="Q349" s="22">
        <v>0</v>
      </c>
      <c r="R349" s="22">
        <v>0</v>
      </c>
      <c r="S349" s="22">
        <v>0</v>
      </c>
      <c r="T349" s="22">
        <v>0</v>
      </c>
      <c r="U349" s="22">
        <v>0</v>
      </c>
      <c r="V349" s="22">
        <v>0</v>
      </c>
      <c r="W349" s="22">
        <v>0</v>
      </c>
      <c r="X349" s="22">
        <v>0</v>
      </c>
      <c r="Y349" s="22">
        <v>0</v>
      </c>
      <c r="Z349" s="22">
        <v>0</v>
      </c>
      <c r="AA349" s="22">
        <v>0</v>
      </c>
      <c r="AB349" s="22">
        <v>0</v>
      </c>
      <c r="AC349" s="22">
        <v>0</v>
      </c>
      <c r="AD349" s="22">
        <v>0</v>
      </c>
      <c r="AE349" s="22">
        <v>0</v>
      </c>
      <c r="AF349" s="22">
        <v>0</v>
      </c>
      <c r="AG349" s="22">
        <v>0</v>
      </c>
      <c r="AH349" s="22">
        <v>0</v>
      </c>
      <c r="AI349" s="22">
        <v>0</v>
      </c>
      <c r="AJ349" s="22">
        <v>0</v>
      </c>
      <c r="AK349" s="22">
        <v>0</v>
      </c>
      <c r="AL349" s="22">
        <v>0</v>
      </c>
      <c r="AM349" s="22">
        <v>0</v>
      </c>
      <c r="AN349" s="22">
        <v>0</v>
      </c>
      <c r="AO349" s="22">
        <v>0</v>
      </c>
      <c r="AP349" s="22">
        <v>0</v>
      </c>
      <c r="AQ349" s="22">
        <v>0</v>
      </c>
      <c r="AR349" s="22">
        <v>0</v>
      </c>
      <c r="AS349" s="22">
        <v>0</v>
      </c>
      <c r="AT349" s="22">
        <v>0</v>
      </c>
      <c r="AU349" s="22">
        <v>0</v>
      </c>
      <c r="AV349" s="22">
        <v>0</v>
      </c>
      <c r="AW349" s="22">
        <v>0</v>
      </c>
      <c r="AX349" s="22">
        <v>0</v>
      </c>
      <c r="AY349" s="22">
        <v>0</v>
      </c>
      <c r="AZ349" s="22">
        <v>0</v>
      </c>
      <c r="BA349" s="22">
        <v>0</v>
      </c>
      <c r="BB349" s="22">
        <v>0</v>
      </c>
      <c r="BC349" s="22">
        <v>0</v>
      </c>
      <c r="BD349" s="22">
        <v>0</v>
      </c>
      <c r="BE349" s="22">
        <v>0</v>
      </c>
      <c r="BF349" s="22">
        <v>0</v>
      </c>
      <c r="BG349" s="22">
        <v>0</v>
      </c>
      <c r="BH349" s="22">
        <v>0</v>
      </c>
      <c r="BI349" s="22">
        <v>0</v>
      </c>
      <c r="BJ349" s="22">
        <v>0</v>
      </c>
      <c r="BK349" s="22">
        <v>0</v>
      </c>
      <c r="BL349" s="22">
        <v>0</v>
      </c>
      <c r="BM349" s="22">
        <v>0</v>
      </c>
      <c r="BN349" s="22">
        <v>0</v>
      </c>
      <c r="BO349" s="22">
        <v>0</v>
      </c>
      <c r="BP349" s="22">
        <v>0</v>
      </c>
      <c r="BQ349" s="22">
        <v>0</v>
      </c>
      <c r="BR349" s="22">
        <v>0</v>
      </c>
      <c r="BS349" s="22">
        <v>0</v>
      </c>
      <c r="BT349" s="22">
        <v>0</v>
      </c>
      <c r="BU349" s="22">
        <v>0</v>
      </c>
      <c r="BV349" s="22">
        <v>0</v>
      </c>
      <c r="BW349" s="22">
        <v>0</v>
      </c>
      <c r="BX349" s="22">
        <v>0</v>
      </c>
      <c r="BY349" s="22">
        <v>0</v>
      </c>
      <c r="BZ349" s="22">
        <v>0</v>
      </c>
      <c r="CA349" s="22">
        <v>0</v>
      </c>
      <c r="CB349" s="22">
        <v>0</v>
      </c>
      <c r="CC349" s="22">
        <v>0</v>
      </c>
      <c r="CD349" s="22">
        <v>0</v>
      </c>
      <c r="CE349" s="22">
        <v>0</v>
      </c>
      <c r="CF349" s="22">
        <v>0</v>
      </c>
      <c r="CG349" s="22">
        <v>1</v>
      </c>
      <c r="CI349" s="22">
        <v>0</v>
      </c>
      <c r="CJ349" s="22"/>
      <c r="CK349" s="22">
        <v>0</v>
      </c>
      <c r="CM349" s="5"/>
      <c r="CN349" s="5"/>
      <c r="CO349" s="5"/>
    </row>
    <row r="350" spans="1:93">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row>
    <row r="351" spans="1:93">
      <c r="A351" s="51" t="s">
        <v>246</v>
      </c>
      <c r="B351"/>
      <c r="C351"/>
      <c r="D351" s="19" t="s">
        <v>247</v>
      </c>
      <c r="E351" s="8">
        <v>1</v>
      </c>
      <c r="F351"/>
      <c r="G351" s="19"/>
      <c r="H351"/>
      <c r="I351"/>
      <c r="J351" s="19"/>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row>
    <row r="352" spans="1:93">
      <c r="A352"/>
      <c r="B352" t="s">
        <v>137</v>
      </c>
      <c r="C352" t="s">
        <v>258</v>
      </c>
      <c r="D352"/>
      <c r="E352"/>
      <c r="F352"/>
      <c r="G352"/>
      <c r="H352"/>
      <c r="I352"/>
      <c r="J352"/>
      <c r="K352" s="78" t="s">
        <v>267</v>
      </c>
      <c r="L352"/>
      <c r="M352"/>
      <c r="N352"/>
      <c r="O352"/>
      <c r="P352"/>
      <c r="Q352"/>
      <c r="R352"/>
      <c r="S352"/>
      <c r="T352"/>
      <c r="U352"/>
      <c r="V352"/>
      <c r="W352"/>
      <c r="X352"/>
      <c r="Y352"/>
      <c r="Z352"/>
      <c r="AA352"/>
      <c r="AB352"/>
      <c r="AC352"/>
      <c r="AD352"/>
      <c r="AE352"/>
      <c r="AF352" s="78" t="s">
        <v>266</v>
      </c>
      <c r="AG352"/>
      <c r="AH352"/>
      <c r="AI352"/>
      <c r="AJ352"/>
      <c r="AK352"/>
      <c r="AL352"/>
      <c r="AM352"/>
      <c r="AN352"/>
      <c r="AO352"/>
      <c r="AP352"/>
      <c r="AQ352"/>
      <c r="AR352" t="s">
        <v>138</v>
      </c>
      <c r="AS352" t="s">
        <v>260</v>
      </c>
      <c r="AT352"/>
      <c r="AU352"/>
      <c r="AV352"/>
      <c r="AW352"/>
      <c r="AX352"/>
      <c r="AY352"/>
      <c r="AZ352"/>
      <c r="BA352" s="78" t="s">
        <v>267</v>
      </c>
      <c r="BB352"/>
      <c r="BC352"/>
      <c r="BD352"/>
      <c r="BE352"/>
      <c r="BF352"/>
      <c r="BG352"/>
      <c r="BH352"/>
      <c r="BI352"/>
      <c r="BJ352"/>
      <c r="BK352"/>
      <c r="BL352"/>
      <c r="BM352"/>
      <c r="BN352"/>
      <c r="BO352"/>
      <c r="BP352"/>
      <c r="BQ352"/>
      <c r="BR352"/>
      <c r="BS352"/>
      <c r="BT352"/>
      <c r="BU352"/>
      <c r="BV352" s="78" t="s">
        <v>266</v>
      </c>
      <c r="BW352"/>
      <c r="BX352"/>
      <c r="BY352"/>
      <c r="BZ352"/>
      <c r="CA352"/>
      <c r="CB352"/>
      <c r="CC352"/>
      <c r="CD352"/>
      <c r="CE352"/>
      <c r="CF352"/>
      <c r="CG352"/>
    </row>
    <row r="353" spans="1:85">
      <c r="A353" s="51"/>
      <c r="B353" s="188">
        <v>0</v>
      </c>
      <c r="C353" s="188">
        <v>1</v>
      </c>
      <c r="D353" s="188">
        <v>2</v>
      </c>
      <c r="E353" s="188">
        <v>3</v>
      </c>
      <c r="F353" s="188">
        <v>4</v>
      </c>
      <c r="G353" s="188">
        <v>5</v>
      </c>
      <c r="H353" s="188">
        <v>6</v>
      </c>
      <c r="I353" s="188">
        <v>7</v>
      </c>
      <c r="J353" s="188">
        <v>8</v>
      </c>
      <c r="K353" s="188">
        <v>9</v>
      </c>
      <c r="L353" s="188">
        <v>10</v>
      </c>
      <c r="M353" s="188">
        <v>11</v>
      </c>
      <c r="N353" s="188">
        <v>12</v>
      </c>
      <c r="O353" s="188">
        <v>13</v>
      </c>
      <c r="P353" s="188">
        <v>14</v>
      </c>
      <c r="Q353" s="188">
        <v>15</v>
      </c>
      <c r="R353" s="188">
        <v>16</v>
      </c>
      <c r="S353" s="188">
        <v>17</v>
      </c>
      <c r="T353" s="188">
        <v>18</v>
      </c>
      <c r="U353" s="188">
        <v>19</v>
      </c>
      <c r="V353" s="188">
        <v>20</v>
      </c>
      <c r="W353" s="188">
        <v>0</v>
      </c>
      <c r="X353" s="188">
        <v>1</v>
      </c>
      <c r="Y353" s="188">
        <v>2</v>
      </c>
      <c r="Z353" s="188">
        <v>3</v>
      </c>
      <c r="AA353" s="188">
        <v>4</v>
      </c>
      <c r="AB353" s="188">
        <v>5</v>
      </c>
      <c r="AC353" s="188">
        <v>6</v>
      </c>
      <c r="AD353" s="188">
        <v>7</v>
      </c>
      <c r="AE353" s="188">
        <v>8</v>
      </c>
      <c r="AF353" s="188">
        <v>9</v>
      </c>
      <c r="AG353" s="188">
        <v>10</v>
      </c>
      <c r="AH353" s="188">
        <v>11</v>
      </c>
      <c r="AI353" s="188">
        <v>12</v>
      </c>
      <c r="AJ353" s="188">
        <v>13</v>
      </c>
      <c r="AK353" s="188">
        <v>14</v>
      </c>
      <c r="AL353" s="188">
        <v>15</v>
      </c>
      <c r="AM353" s="188">
        <v>16</v>
      </c>
      <c r="AN353" s="188">
        <v>17</v>
      </c>
      <c r="AO353" s="188">
        <v>18</v>
      </c>
      <c r="AP353" s="188">
        <v>19</v>
      </c>
      <c r="AQ353" s="188">
        <v>20</v>
      </c>
      <c r="AR353" s="188">
        <v>0</v>
      </c>
      <c r="AS353" s="188">
        <v>1</v>
      </c>
      <c r="AT353" s="188">
        <v>2</v>
      </c>
      <c r="AU353" s="188">
        <v>3</v>
      </c>
      <c r="AV353" s="188">
        <v>4</v>
      </c>
      <c r="AW353" s="188">
        <v>5</v>
      </c>
      <c r="AX353" s="188">
        <v>6</v>
      </c>
      <c r="AY353" s="188">
        <v>7</v>
      </c>
      <c r="AZ353" s="188">
        <v>8</v>
      </c>
      <c r="BA353" s="188">
        <v>9</v>
      </c>
      <c r="BB353" s="188">
        <v>10</v>
      </c>
      <c r="BC353" s="188">
        <v>11</v>
      </c>
      <c r="BD353" s="188">
        <v>12</v>
      </c>
      <c r="BE353" s="188">
        <v>13</v>
      </c>
      <c r="BF353" s="188">
        <v>14</v>
      </c>
      <c r="BG353" s="188">
        <v>15</v>
      </c>
      <c r="BH353" s="188">
        <v>16</v>
      </c>
      <c r="BI353" s="188">
        <v>17</v>
      </c>
      <c r="BJ353" s="188">
        <v>18</v>
      </c>
      <c r="BK353" s="188">
        <v>19</v>
      </c>
      <c r="BL353" s="188">
        <v>20</v>
      </c>
      <c r="BM353" s="188">
        <v>0</v>
      </c>
      <c r="BN353" s="188">
        <v>1</v>
      </c>
      <c r="BO353" s="188">
        <v>2</v>
      </c>
      <c r="BP353" s="188">
        <v>3</v>
      </c>
      <c r="BQ353" s="188">
        <v>4</v>
      </c>
      <c r="BR353" s="188">
        <v>5</v>
      </c>
      <c r="BS353" s="188">
        <v>6</v>
      </c>
      <c r="BT353" s="188">
        <v>7</v>
      </c>
      <c r="BU353" s="188">
        <v>8</v>
      </c>
      <c r="BV353" s="188">
        <v>9</v>
      </c>
      <c r="BW353" s="188">
        <v>10</v>
      </c>
      <c r="BX353" s="188">
        <v>11</v>
      </c>
      <c r="BY353" s="188">
        <v>12</v>
      </c>
      <c r="BZ353" s="188">
        <v>13</v>
      </c>
      <c r="CA353" s="188">
        <v>14</v>
      </c>
      <c r="CB353" s="188">
        <v>15</v>
      </c>
      <c r="CC353" s="188">
        <v>16</v>
      </c>
      <c r="CD353" s="188">
        <v>17</v>
      </c>
      <c r="CE353" s="188">
        <v>18</v>
      </c>
      <c r="CF353" s="188">
        <v>19</v>
      </c>
      <c r="CG353" s="188">
        <v>20</v>
      </c>
    </row>
    <row r="354" spans="1:85">
      <c r="A354" s="19" t="s">
        <v>257</v>
      </c>
      <c r="B354" s="14">
        <f t="array" ref="B354:CG354">TRANSPOSE(CK266:CK349)</f>
        <v>0</v>
      </c>
      <c r="C354" s="14">
        <v>-1.9835981770121142E-23</v>
      </c>
      <c r="D354" s="14">
        <v>-4.4434700206241924E-9</v>
      </c>
      <c r="E354" s="14">
        <v>-8.7644494321732884E-9</v>
      </c>
      <c r="F354" s="14">
        <v>-1.2937399308921711E-8</v>
      </c>
      <c r="G354" s="14">
        <v>-1.6931642160790462E-8</v>
      </c>
      <c r="H354" s="14">
        <v>-2.0714315509860336E-8</v>
      </c>
      <c r="I354" s="14">
        <v>-2.4253292114046203E-8</v>
      </c>
      <c r="J354" s="14">
        <v>-2.7519415186189846E-8</v>
      </c>
      <c r="K354" s="14">
        <v>-3.04884957647625E-8</v>
      </c>
      <c r="L354" s="14">
        <v>-3.3142769074497048E-8</v>
      </c>
      <c r="M354" s="14">
        <v>-3.5471992969467224E-8</v>
      </c>
      <c r="N354" s="14">
        <v>-3.7473996895468019E-8</v>
      </c>
      <c r="O354" s="14">
        <v>-3.9154810128777352E-8</v>
      </c>
      <c r="P354" s="14">
        <v>-4.052825900442718E-8</v>
      </c>
      <c r="Q354" s="14">
        <v>-4.1615138288364899E-8</v>
      </c>
      <c r="R354" s="14">
        <v>-4.2441830685161301E-8</v>
      </c>
      <c r="S354" s="14">
        <v>-4.303834304540516E-8</v>
      </c>
      <c r="T354" s="14">
        <v>-4.3435427355250011E-8</v>
      </c>
      <c r="U354" s="14">
        <v>-4.3660580704848443E-8</v>
      </c>
      <c r="V354" s="14">
        <v>-4.3733147520620803E-8</v>
      </c>
      <c r="W354" s="14">
        <v>-1.9952588109765467E-7</v>
      </c>
      <c r="X354" s="14">
        <v>-2.1731172570724301E-7</v>
      </c>
      <c r="Y354" s="14">
        <v>-2.7126350795975342E-7</v>
      </c>
      <c r="Z354" s="14">
        <v>-3.398825461553735E-7</v>
      </c>
      <c r="AA354" s="14">
        <v>-4.0910302231950155E-7</v>
      </c>
      <c r="AB354" s="14">
        <v>-4.7662288228043049E-7</v>
      </c>
      <c r="AC354" s="14">
        <v>-5.3641990920863234E-7</v>
      </c>
      <c r="AD354" s="14">
        <v>-5.8619286661012085E-7</v>
      </c>
      <c r="AE354" s="14">
        <v>-6.223647543140974E-7</v>
      </c>
      <c r="AF354" s="14">
        <v>-6.4447138357567809E-7</v>
      </c>
      <c r="AG354" s="14">
        <v>-6.5119979879700286E-7</v>
      </c>
      <c r="AH354" s="14">
        <v>-6.4375647163834907E-7</v>
      </c>
      <c r="AI354" s="14">
        <v>-6.2232212119404619E-7</v>
      </c>
      <c r="AJ354" s="14">
        <v>-5.8916814763595867E-7</v>
      </c>
      <c r="AK354" s="14">
        <v>-5.4521315368868262E-7</v>
      </c>
      <c r="AL354" s="14">
        <v>-4.9342195391106602E-7</v>
      </c>
      <c r="AM354" s="14">
        <v>-4.3485821140951628E-7</v>
      </c>
      <c r="AN354" s="14">
        <v>-3.73345808531514E-7</v>
      </c>
      <c r="AO354" s="14">
        <v>-3.0895745236298433E-7</v>
      </c>
      <c r="AP354" s="14">
        <v>-2.5442791204036375E-7</v>
      </c>
      <c r="AQ354" s="14">
        <v>-2.357247104981718E-7</v>
      </c>
      <c r="AR354" s="14">
        <v>4.1522172182437445E-8</v>
      </c>
      <c r="AS354" s="14">
        <v>4.3922990336323861E-8</v>
      </c>
      <c r="AT354" s="14">
        <v>5.0494684311029752E-8</v>
      </c>
      <c r="AU354" s="14">
        <v>5.9690762979067793E-8</v>
      </c>
      <c r="AV354" s="14">
        <v>6.9851351904566493E-8</v>
      </c>
      <c r="AW354" s="14">
        <v>7.9748490551924072E-8</v>
      </c>
      <c r="AX354" s="14">
        <v>8.861160728213887E-8</v>
      </c>
      <c r="AY354" s="14">
        <v>9.5966429478509434E-8</v>
      </c>
      <c r="AZ354" s="14">
        <v>1.0150843159233492E-7</v>
      </c>
      <c r="BA354" s="14">
        <v>1.0504039369620869E-7</v>
      </c>
      <c r="BB354" s="14">
        <v>1.0644545945076536E-7</v>
      </c>
      <c r="BC354" s="14">
        <v>1.0567730769199588E-7</v>
      </c>
      <c r="BD354" s="14">
        <v>1.0275588358973733E-7</v>
      </c>
      <c r="BE354" s="14">
        <v>9.7768667793888489E-8</v>
      </c>
      <c r="BF354" s="14">
        <v>9.0879474851926033E-8</v>
      </c>
      <c r="BG354" s="14">
        <v>8.2358282334951323E-8</v>
      </c>
      <c r="BH354" s="14">
        <v>7.2652493731701374E-8</v>
      </c>
      <c r="BI354" s="14">
        <v>6.2529247023815324E-8</v>
      </c>
      <c r="BJ354" s="14">
        <v>5.325532426336771E-8</v>
      </c>
      <c r="BK354" s="14">
        <v>4.6574325330024317E-8</v>
      </c>
      <c r="BL354" s="14">
        <v>4.4123243852693303E-8</v>
      </c>
      <c r="BM354" s="14">
        <v>0</v>
      </c>
      <c r="BN354" s="14">
        <v>8.2114518078304351E-23</v>
      </c>
      <c r="BO354" s="14">
        <v>3.4936012104760644E-8</v>
      </c>
      <c r="BP354" s="14">
        <v>5.5802595279554125E-8</v>
      </c>
      <c r="BQ354" s="14">
        <v>6.9877836462830899E-8</v>
      </c>
      <c r="BR354" s="14">
        <v>8.2260637223890572E-8</v>
      </c>
      <c r="BS354" s="14">
        <v>9.2148960632997873E-8</v>
      </c>
      <c r="BT354" s="14">
        <v>1.0041706186905989E-7</v>
      </c>
      <c r="BU354" s="14">
        <v>1.0631153285970041E-7</v>
      </c>
      <c r="BV354" s="14">
        <v>1.1023937157388057E-7</v>
      </c>
      <c r="BW354" s="14">
        <v>1.1163704723879551E-7</v>
      </c>
      <c r="BX354" s="14">
        <v>1.1091751122118578E-7</v>
      </c>
      <c r="BY354" s="14">
        <v>1.0764636704219351E-7</v>
      </c>
      <c r="BZ354" s="14">
        <v>1.023675647422816E-7</v>
      </c>
      <c r="CA354" s="14">
        <v>9.4619899101798485E-8</v>
      </c>
      <c r="CB354" s="14">
        <v>8.512048767359422E-8</v>
      </c>
      <c r="CC354" s="14">
        <v>7.28785109571409E-8</v>
      </c>
      <c r="CD354" s="14">
        <v>5.8651376136182034E-8</v>
      </c>
      <c r="CE354" s="14">
        <v>3.69618392592015E-8</v>
      </c>
      <c r="CF354" s="14">
        <v>0</v>
      </c>
      <c r="CG354" s="14">
        <v>0</v>
      </c>
    </row>
    <row r="355" spans="1:85">
      <c r="A355" s="19" t="s">
        <v>256</v>
      </c>
      <c r="B355" s="177">
        <f t="shared" ref="B355:AQ355" si="252">B5-$E$351*B354*$O$3/(ABS(B354)+$O$3)</f>
        <v>-0.53449803039869548</v>
      </c>
      <c r="C355" s="177">
        <f t="shared" si="252"/>
        <v>-0.53449803039869548</v>
      </c>
      <c r="D355" s="177">
        <f t="shared" si="252"/>
        <v>-0.53572632433624101</v>
      </c>
      <c r="E355" s="177">
        <f t="shared" si="252"/>
        <v>-0.53688857324171613</v>
      </c>
      <c r="F355" s="177">
        <f t="shared" si="252"/>
        <v>-0.53798394982829467</v>
      </c>
      <c r="G355" s="177">
        <f t="shared" si="252"/>
        <v>-0.53901235967057726</v>
      </c>
      <c r="H355" s="177">
        <f t="shared" si="252"/>
        <v>-0.53997376024476962</v>
      </c>
      <c r="I355" s="177">
        <f t="shared" si="252"/>
        <v>-0.54086822660583467</v>
      </c>
      <c r="J355" s="177">
        <f t="shared" si="252"/>
        <v>-0.5416958440133598</v>
      </c>
      <c r="K355" s="177">
        <f t="shared" si="252"/>
        <v>-0.54245673378687875</v>
      </c>
      <c r="L355" s="177">
        <f t="shared" si="252"/>
        <v>-0.543151005487576</v>
      </c>
      <c r="M355" s="177">
        <f t="shared" si="252"/>
        <v>-0.54377877333295344</v>
      </c>
      <c r="N355" s="177">
        <f t="shared" si="252"/>
        <v>-0.54434012967420253</v>
      </c>
      <c r="O355" s="177">
        <f t="shared" si="252"/>
        <v>-0.54483515966615015</v>
      </c>
      <c r="P355" s="177">
        <f t="shared" si="252"/>
        <v>-0.54526392719111882</v>
      </c>
      <c r="Q355" s="177">
        <f t="shared" si="252"/>
        <v>-0.54562649262205254</v>
      </c>
      <c r="R355" s="177">
        <f t="shared" si="252"/>
        <v>-0.54592291066377951</v>
      </c>
      <c r="S355" s="177">
        <f t="shared" si="252"/>
        <v>-0.54615325569963935</v>
      </c>
      <c r="T355" s="177">
        <f t="shared" si="252"/>
        <v>-0.54631762723356292</v>
      </c>
      <c r="U355" s="177">
        <f t="shared" si="252"/>
        <v>-0.54641616089699674</v>
      </c>
      <c r="V355" s="177">
        <f t="shared" si="252"/>
        <v>-0.54644898548845899</v>
      </c>
      <c r="W355" s="177">
        <f t="shared" si="252"/>
        <v>-0.5482526771176367</v>
      </c>
      <c r="X355" s="177">
        <f t="shared" si="252"/>
        <v>-0.54889842009977452</v>
      </c>
      <c r="Y355" s="177">
        <f t="shared" si="252"/>
        <v>-0.54983314741451272</v>
      </c>
      <c r="Z355" s="177">
        <f t="shared" si="252"/>
        <v>-0.55041899605276301</v>
      </c>
      <c r="AA355" s="177">
        <f t="shared" si="252"/>
        <v>-0.55091371417994672</v>
      </c>
      <c r="AB355" s="177">
        <f t="shared" si="252"/>
        <v>-0.55133857424843158</v>
      </c>
      <c r="AC355" s="177">
        <f t="shared" si="252"/>
        <v>-0.55173205485612942</v>
      </c>
      <c r="AD355" s="177">
        <f t="shared" si="252"/>
        <v>-0.55210041439562585</v>
      </c>
      <c r="AE355" s="177">
        <f t="shared" si="252"/>
        <v>-0.55246539346386236</v>
      </c>
      <c r="AF355" s="177">
        <f t="shared" si="252"/>
        <v>-0.55282537451097524</v>
      </c>
      <c r="AG355" s="177">
        <f t="shared" si="252"/>
        <v>-0.5531910982676056</v>
      </c>
      <c r="AH355" s="177">
        <f t="shared" si="252"/>
        <v>-0.55355558271502436</v>
      </c>
      <c r="AI355" s="177">
        <f t="shared" si="252"/>
        <v>-0.55392410399154102</v>
      </c>
      <c r="AJ355" s="177">
        <f t="shared" si="252"/>
        <v>-0.55428526321172489</v>
      </c>
      <c r="AK355" s="177">
        <f t="shared" si="252"/>
        <v>-0.55464028627495665</v>
      </c>
      <c r="AL355" s="177">
        <f t="shared" si="252"/>
        <v>-0.55496979191928952</v>
      </c>
      <c r="AM355" s="177">
        <f t="shared" si="252"/>
        <v>-0.55526749481867377</v>
      </c>
      <c r="AN355" s="177">
        <f t="shared" si="252"/>
        <v>-0.55549123125467648</v>
      </c>
      <c r="AO355" s="177">
        <f t="shared" si="252"/>
        <v>-0.55558914987100827</v>
      </c>
      <c r="AP355" s="177">
        <f t="shared" si="252"/>
        <v>-0.55523193065540433</v>
      </c>
      <c r="AQ355" s="177">
        <f t="shared" si="252"/>
        <v>-0.55483454338953131</v>
      </c>
      <c r="AR355" s="177">
        <f t="shared" ref="AR355:CG355" si="253">AR5+$E$351*AR354*$O$3/(ABS(AR354)+$O$3)</f>
        <v>3.4397942228151287E-3</v>
      </c>
      <c r="AS355" s="177">
        <f t="shared" si="253"/>
        <v>3.6426104620284707E-3</v>
      </c>
      <c r="AT355" s="177">
        <f t="shared" si="253"/>
        <v>4.1183458386884041E-3</v>
      </c>
      <c r="AU355" s="177">
        <f t="shared" si="253"/>
        <v>4.6908082525592698E-3</v>
      </c>
      <c r="AV355" s="177">
        <f t="shared" si="253"/>
        <v>5.2801445969680588E-3</v>
      </c>
      <c r="AW355" s="177">
        <f t="shared" si="253"/>
        <v>5.8255740193507294E-3</v>
      </c>
      <c r="AX355" s="177">
        <f t="shared" si="253"/>
        <v>6.2919784831082497E-3</v>
      </c>
      <c r="AY355" s="177">
        <f t="shared" si="253"/>
        <v>6.6633285186042234E-3</v>
      </c>
      <c r="AZ355" s="177">
        <f t="shared" si="253"/>
        <v>6.9325144805921692E-3</v>
      </c>
      <c r="BA355" s="177">
        <f t="shared" si="253"/>
        <v>7.0967314044554095E-3</v>
      </c>
      <c r="BB355" s="177">
        <f t="shared" si="253"/>
        <v>7.154909018319602E-3</v>
      </c>
      <c r="BC355" s="177">
        <f t="shared" si="253"/>
        <v>7.1069115519500079E-3</v>
      </c>
      <c r="BD355" s="177">
        <f t="shared" si="253"/>
        <v>6.9531894101664358E-3</v>
      </c>
      <c r="BE355" s="177">
        <f t="shared" si="253"/>
        <v>6.6951452458803981E-3</v>
      </c>
      <c r="BF355" s="177">
        <f t="shared" si="253"/>
        <v>6.3361024971540182E-3</v>
      </c>
      <c r="BG355" s="177">
        <f t="shared" si="253"/>
        <v>5.883892662694545E-3</v>
      </c>
      <c r="BH355" s="177">
        <f t="shared" si="253"/>
        <v>5.3563374167833466E-3</v>
      </c>
      <c r="BI355" s="177">
        <f t="shared" si="253"/>
        <v>4.791758904976403E-3</v>
      </c>
      <c r="BJ355" s="177">
        <f t="shared" si="253"/>
        <v>4.2623498652358842E-3</v>
      </c>
      <c r="BK355" s="177">
        <f t="shared" si="253"/>
        <v>3.8743965308078187E-3</v>
      </c>
      <c r="BL355" s="177">
        <f t="shared" si="253"/>
        <v>3.7308413499671155E-3</v>
      </c>
      <c r="BM355" s="177">
        <f t="shared" si="253"/>
        <v>0</v>
      </c>
      <c r="BN355" s="177">
        <f t="shared" si="253"/>
        <v>8.2114518078304363E-23</v>
      </c>
      <c r="BO355" s="177">
        <f t="shared" si="253"/>
        <v>2.3566034431700121E-3</v>
      </c>
      <c r="BP355" s="177">
        <f t="shared" si="253"/>
        <v>3.6770670323282477E-3</v>
      </c>
      <c r="BQ355" s="177">
        <f t="shared" si="253"/>
        <v>4.4881878906856869E-3</v>
      </c>
      <c r="BR355" s="177">
        <f t="shared" si="253"/>
        <v>5.1599986658965469E-3</v>
      </c>
      <c r="BS355" s="177">
        <f t="shared" si="253"/>
        <v>5.6572101986027646E-3</v>
      </c>
      <c r="BT355" s="177">
        <f t="shared" si="253"/>
        <v>6.0577434422415932E-3</v>
      </c>
      <c r="BU355" s="177">
        <f t="shared" si="253"/>
        <v>6.3259663508703724E-3</v>
      </c>
      <c r="BV355" s="177">
        <f t="shared" si="253"/>
        <v>6.5012061042255065E-3</v>
      </c>
      <c r="BW355" s="177">
        <f t="shared" si="253"/>
        <v>6.5528289576639292E-3</v>
      </c>
      <c r="BX355" s="177">
        <f t="shared" si="253"/>
        <v>6.511547876185503E-3</v>
      </c>
      <c r="BY355" s="177">
        <f t="shared" si="253"/>
        <v>6.3467564325385036E-3</v>
      </c>
      <c r="BZ355" s="177">
        <f t="shared" si="253"/>
        <v>6.0894282086356053E-3</v>
      </c>
      <c r="CA355" s="177">
        <f t="shared" si="253"/>
        <v>5.6997842783302489E-3</v>
      </c>
      <c r="CB355" s="177">
        <f t="shared" si="253"/>
        <v>5.2137177105353533E-3</v>
      </c>
      <c r="CC355" s="177">
        <f t="shared" si="253"/>
        <v>4.5508580198198806E-3</v>
      </c>
      <c r="CD355" s="177">
        <f t="shared" si="253"/>
        <v>3.7450939194318598E-3</v>
      </c>
      <c r="CE355" s="177">
        <f t="shared" si="253"/>
        <v>2.4119272012526078E-3</v>
      </c>
      <c r="CF355" s="177">
        <f t="shared" si="253"/>
        <v>0</v>
      </c>
      <c r="CG355" s="177">
        <f t="shared" si="253"/>
        <v>0</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Jacobian">
                <anchor moveWithCells="1" sizeWithCells="1">
                  <from>
                    <xdr:col>0</xdr:col>
                    <xdr:colOff>76200</xdr:colOff>
                    <xdr:row>0</xdr:row>
                    <xdr:rowOff>180975</xdr:rowOff>
                  </from>
                  <to>
                    <xdr:col>0</xdr:col>
                    <xdr:colOff>723900</xdr:colOff>
                    <xdr:row>1</xdr:row>
                    <xdr:rowOff>180975</xdr:rowOff>
                  </to>
                </anchor>
              </controlPr>
            </control>
          </mc:Choice>
        </mc:AlternateContent>
        <mc:AlternateContent xmlns:mc="http://schemas.openxmlformats.org/markup-compatibility/2006">
          <mc:Choice Requires="x14">
            <control shapeId="15362" r:id="rId4" name="Button 2">
              <controlPr defaultSize="0" print="0" autoFill="0" autoPict="0" macro="[0]!ResetElectric">
                <anchor moveWithCells="1" sizeWithCells="1">
                  <from>
                    <xdr:col>3</xdr:col>
                    <xdr:colOff>38100</xdr:colOff>
                    <xdr:row>1</xdr:row>
                    <xdr:rowOff>9525</xdr:rowOff>
                  </from>
                  <to>
                    <xdr:col>3</xdr:col>
                    <xdr:colOff>638175</xdr:colOff>
                    <xdr:row>1</xdr:row>
                    <xdr:rowOff>180975</xdr:rowOff>
                  </to>
                </anchor>
              </controlPr>
            </control>
          </mc:Choice>
        </mc:AlternateContent>
        <mc:AlternateContent xmlns:mc="http://schemas.openxmlformats.org/markup-compatibility/2006">
          <mc:Choice Requires="x14">
            <control shapeId="15363" r:id="rId5" name="Button 3">
              <controlPr defaultSize="0" print="0" autoFill="0" autoPict="0" macro="[0]!SolvePhi">
                <anchor moveWithCells="1" sizeWithCells="1">
                  <from>
                    <xdr:col>0</xdr:col>
                    <xdr:colOff>762000</xdr:colOff>
                    <xdr:row>1</xdr:row>
                    <xdr:rowOff>0</xdr:rowOff>
                  </from>
                  <to>
                    <xdr:col>2</xdr:col>
                    <xdr:colOff>0</xdr:colOff>
                    <xdr:row>2</xdr:row>
                    <xdr:rowOff>0</xdr:rowOff>
                  </to>
                </anchor>
              </controlPr>
            </control>
          </mc:Choice>
        </mc:AlternateContent>
        <mc:AlternateContent xmlns:mc="http://schemas.openxmlformats.org/markup-compatibility/2006">
          <mc:Choice Requires="x14">
            <control shapeId="15364" r:id="rId6" name="Button 4">
              <controlPr defaultSize="0" print="0" autoFill="0" autoPict="0" macro="[0]!UpdateQs">
                <anchor moveWithCells="1" sizeWithCells="1">
                  <from>
                    <xdr:col>2</xdr:col>
                    <xdr:colOff>38100</xdr:colOff>
                    <xdr:row>1</xdr:row>
                    <xdr:rowOff>0</xdr:rowOff>
                  </from>
                  <to>
                    <xdr:col>2</xdr:col>
                    <xdr:colOff>571500</xdr:colOff>
                    <xdr:row>1</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50"/>
  <sheetViews>
    <sheetView workbookViewId="0">
      <pane ySplit="1" topLeftCell="A2" activePane="bottomLeft" state="frozen"/>
      <selection pane="bottomLeft"/>
    </sheetView>
  </sheetViews>
  <sheetFormatPr defaultColWidth="8.85546875" defaultRowHeight="15"/>
  <cols>
    <col min="1" max="4" width="50.7109375" style="68" customWidth="1"/>
    <col min="5" max="5" width="37.7109375" style="68" customWidth="1"/>
    <col min="6" max="6" width="69" style="68" customWidth="1"/>
    <col min="7" max="7" width="50.140625" style="68" customWidth="1"/>
    <col min="8" max="8" width="52.5703125" style="68" customWidth="1"/>
    <col min="9" max="9" width="30.5703125" style="68" customWidth="1"/>
    <col min="10" max="10" width="50.42578125" style="68" customWidth="1"/>
    <col min="11" max="11" width="47.140625" customWidth="1"/>
    <col min="12" max="12" width="45.5703125" customWidth="1"/>
  </cols>
  <sheetData>
    <row r="1" spans="1:12" s="69" customFormat="1">
      <c r="A1" s="72" t="s">
        <v>380</v>
      </c>
      <c r="B1" s="72" t="s">
        <v>379</v>
      </c>
      <c r="C1" s="72" t="s">
        <v>378</v>
      </c>
      <c r="D1" s="72" t="s">
        <v>377</v>
      </c>
      <c r="E1" s="72" t="s">
        <v>376</v>
      </c>
      <c r="F1" s="72" t="s">
        <v>148</v>
      </c>
      <c r="G1" s="72" t="s">
        <v>375</v>
      </c>
      <c r="H1" s="72" t="s">
        <v>381</v>
      </c>
      <c r="I1" s="72" t="s">
        <v>382</v>
      </c>
      <c r="J1" s="72" t="s">
        <v>383</v>
      </c>
      <c r="K1" s="72" t="s">
        <v>413</v>
      </c>
      <c r="L1" s="72" t="s">
        <v>398</v>
      </c>
    </row>
    <row r="2" spans="1:12" s="71" customFormat="1" ht="397.5" customHeight="1">
      <c r="A2" s="70" t="s">
        <v>391</v>
      </c>
      <c r="B2" s="70" t="s">
        <v>392</v>
      </c>
      <c r="C2" s="70" t="s">
        <v>393</v>
      </c>
      <c r="D2" s="70" t="s">
        <v>394</v>
      </c>
      <c r="E2" s="70" t="s">
        <v>395</v>
      </c>
      <c r="F2" s="187" t="s">
        <v>396</v>
      </c>
      <c r="G2" s="70" t="s">
        <v>399</v>
      </c>
      <c r="H2" s="70" t="s">
        <v>415</v>
      </c>
      <c r="I2" s="70" t="s">
        <v>384</v>
      </c>
      <c r="J2" s="70" t="s">
        <v>397</v>
      </c>
      <c r="K2" s="77" t="s">
        <v>417</v>
      </c>
      <c r="L2" s="77" t="s">
        <v>414</v>
      </c>
    </row>
    <row r="3" spans="1:12" s="71" customFormat="1" ht="12" customHeight="1">
      <c r="A3" s="70"/>
      <c r="B3" s="70"/>
      <c r="C3" s="70"/>
      <c r="D3" s="70"/>
      <c r="E3" s="70"/>
      <c r="F3" s="70"/>
      <c r="G3" s="70"/>
      <c r="H3" s="70"/>
      <c r="I3" s="70"/>
      <c r="J3" s="70"/>
      <c r="K3" s="77"/>
      <c r="L3" s="77"/>
    </row>
    <row r="4" spans="1:12" s="71" customFormat="1" ht="12" customHeight="1">
      <c r="B4" s="70"/>
      <c r="C4" s="70"/>
      <c r="D4" s="70"/>
      <c r="E4" s="70"/>
      <c r="F4" s="70"/>
      <c r="G4" s="70"/>
      <c r="H4" s="70"/>
      <c r="I4" s="70"/>
      <c r="J4" s="70"/>
      <c r="K4" s="77"/>
      <c r="L4" s="77"/>
    </row>
    <row r="5" spans="1:12" s="71" customFormat="1" ht="12" customHeight="1">
      <c r="A5" s="70"/>
      <c r="B5" s="70"/>
      <c r="C5" s="70"/>
      <c r="D5" s="70"/>
      <c r="E5" s="70"/>
      <c r="F5" s="70"/>
      <c r="G5" s="70"/>
      <c r="H5" s="70"/>
      <c r="I5" s="70"/>
      <c r="J5" s="70"/>
      <c r="K5" s="77"/>
      <c r="L5" s="77"/>
    </row>
    <row r="6" spans="1:12" s="71" customFormat="1" ht="12" customHeight="1">
      <c r="A6" s="70"/>
      <c r="B6" s="70"/>
      <c r="C6" s="70"/>
      <c r="D6" s="70"/>
      <c r="E6" s="70"/>
      <c r="F6" s="70"/>
      <c r="G6" s="70"/>
      <c r="H6" s="70"/>
      <c r="I6" s="70"/>
      <c r="J6" s="70"/>
      <c r="K6" s="77"/>
      <c r="L6" s="77"/>
    </row>
    <row r="7" spans="1:12" s="71" customFormat="1" ht="12" customHeight="1">
      <c r="A7" s="70"/>
      <c r="B7" s="70"/>
      <c r="D7" s="70"/>
      <c r="E7" s="70"/>
      <c r="F7" s="70"/>
      <c r="G7" s="70"/>
      <c r="H7" s="70"/>
      <c r="I7" s="70"/>
      <c r="J7" s="70"/>
      <c r="K7" s="77"/>
      <c r="L7" s="77"/>
    </row>
    <row r="8" spans="1:12" s="71" customFormat="1" ht="12" customHeight="1">
      <c r="A8" s="70"/>
      <c r="B8" s="70"/>
      <c r="D8" s="70"/>
      <c r="E8" s="70"/>
      <c r="F8" s="70"/>
      <c r="G8" s="70"/>
      <c r="H8" s="70"/>
      <c r="I8" s="70"/>
      <c r="J8" s="70"/>
      <c r="K8" s="77"/>
      <c r="L8" s="70"/>
    </row>
    <row r="9" spans="1:12" s="71" customFormat="1" ht="12" customHeight="1">
      <c r="A9" s="70"/>
      <c r="B9" s="70"/>
      <c r="D9" s="70"/>
      <c r="E9" s="70"/>
      <c r="F9" s="70"/>
      <c r="G9" s="70"/>
      <c r="H9" s="70"/>
      <c r="I9" s="70"/>
      <c r="J9" s="70"/>
      <c r="K9" s="70"/>
    </row>
    <row r="10" spans="1:12" s="71" customFormat="1" ht="12" customHeight="1">
      <c r="A10" s="70"/>
      <c r="B10" s="70"/>
      <c r="C10" s="70"/>
      <c r="D10" s="70"/>
      <c r="E10" s="70"/>
      <c r="F10" s="70"/>
      <c r="G10" s="70"/>
      <c r="H10" s="70"/>
      <c r="I10" s="70"/>
      <c r="J10" s="70"/>
    </row>
    <row r="11" spans="1:12" s="71" customFormat="1" ht="12" customHeight="1">
      <c r="A11" s="70"/>
      <c r="B11" s="70"/>
      <c r="C11" s="70"/>
      <c r="D11" s="70"/>
      <c r="E11" s="70"/>
      <c r="F11" s="70"/>
      <c r="G11" s="70"/>
      <c r="H11" s="70"/>
      <c r="I11" s="70"/>
      <c r="J11" s="70"/>
    </row>
    <row r="12" spans="1:12" s="71" customFormat="1" ht="12" customHeight="1">
      <c r="A12" s="70"/>
      <c r="B12" s="70"/>
      <c r="C12" s="70"/>
      <c r="D12" s="70"/>
      <c r="E12" s="70"/>
      <c r="F12" s="70"/>
      <c r="G12" s="70"/>
      <c r="H12" s="70"/>
      <c r="I12" s="70"/>
      <c r="J12" s="70"/>
    </row>
    <row r="13" spans="1:12" s="71" customFormat="1" ht="12" customHeight="1">
      <c r="A13" s="70"/>
      <c r="B13" s="70"/>
      <c r="C13" s="70"/>
      <c r="D13" s="70"/>
      <c r="E13" s="70"/>
      <c r="F13" s="70"/>
      <c r="G13" s="70"/>
      <c r="H13" s="70"/>
      <c r="I13" s="70"/>
      <c r="J13" s="70"/>
    </row>
    <row r="14" spans="1:12" s="71" customFormat="1" ht="12" customHeight="1">
      <c r="A14" s="70"/>
      <c r="B14" s="70"/>
      <c r="C14" s="70"/>
      <c r="D14" s="70"/>
      <c r="E14" s="70"/>
      <c r="F14" s="70"/>
      <c r="G14" s="70"/>
      <c r="H14" s="70"/>
      <c r="I14" s="70"/>
      <c r="J14" s="70"/>
    </row>
    <row r="15" spans="1:12" s="71" customFormat="1" ht="12" customHeight="1">
      <c r="A15" s="70"/>
      <c r="B15" s="70"/>
      <c r="C15" s="70"/>
      <c r="D15" s="70"/>
      <c r="E15" s="70"/>
      <c r="F15" s="70"/>
      <c r="G15" s="70"/>
      <c r="H15" s="70"/>
      <c r="I15" s="70"/>
      <c r="J15" s="70"/>
    </row>
    <row r="16" spans="1:12" s="71" customFormat="1" ht="12" customHeight="1">
      <c r="A16" s="70"/>
      <c r="B16" s="70"/>
      <c r="C16" s="70"/>
      <c r="D16" s="70"/>
      <c r="E16" s="70"/>
      <c r="F16" s="70"/>
      <c r="G16" s="70"/>
      <c r="H16" s="70"/>
      <c r="I16" s="70"/>
      <c r="J16" s="70"/>
    </row>
    <row r="17" spans="1:10" s="71" customFormat="1" ht="12" customHeight="1">
      <c r="A17" s="70"/>
      <c r="B17" s="70"/>
      <c r="C17" s="70"/>
      <c r="D17" s="70"/>
      <c r="E17" s="70"/>
      <c r="F17" s="70"/>
      <c r="G17" s="70"/>
      <c r="H17" s="70"/>
      <c r="I17" s="70"/>
      <c r="J17" s="70"/>
    </row>
    <row r="18" spans="1:10" s="71" customFormat="1" ht="12" customHeight="1">
      <c r="A18" s="70"/>
      <c r="B18" s="70"/>
      <c r="C18" s="70"/>
      <c r="D18" s="70"/>
      <c r="E18" s="70"/>
      <c r="F18" s="70"/>
      <c r="G18" s="70"/>
      <c r="H18" s="70"/>
      <c r="I18" s="70"/>
      <c r="J18" s="70"/>
    </row>
    <row r="19" spans="1:10" s="71" customFormat="1" ht="12" customHeight="1">
      <c r="A19" s="70"/>
      <c r="B19" s="70"/>
      <c r="C19" s="70"/>
      <c r="D19" s="70"/>
      <c r="E19" s="70"/>
      <c r="F19" s="70"/>
      <c r="G19" s="70"/>
      <c r="H19" s="70"/>
      <c r="I19" s="70"/>
      <c r="J19" s="70"/>
    </row>
    <row r="20" spans="1:10" s="71" customFormat="1" ht="12" customHeight="1">
      <c r="A20" s="70"/>
      <c r="B20" s="70"/>
      <c r="C20" s="70"/>
      <c r="D20" s="70"/>
      <c r="E20" s="70"/>
      <c r="F20" s="70"/>
      <c r="G20" s="70"/>
      <c r="H20" s="70"/>
      <c r="I20" s="70"/>
      <c r="J20" s="70"/>
    </row>
    <row r="21" spans="1:10" s="71" customFormat="1" ht="12" customHeight="1">
      <c r="A21" s="70"/>
      <c r="B21" s="70"/>
      <c r="C21" s="70"/>
      <c r="D21" s="70"/>
      <c r="E21" s="70"/>
      <c r="F21" s="70"/>
      <c r="G21" s="70"/>
      <c r="H21" s="70"/>
      <c r="I21" s="70"/>
      <c r="J21" s="70"/>
    </row>
    <row r="22" spans="1:10" s="71" customFormat="1" ht="12" customHeight="1">
      <c r="A22" s="70"/>
      <c r="B22" s="70"/>
      <c r="C22" s="70"/>
      <c r="D22" s="70"/>
      <c r="E22" s="70"/>
      <c r="F22" s="70"/>
      <c r="G22" s="70"/>
      <c r="H22" s="70"/>
      <c r="I22" s="70"/>
      <c r="J22" s="70"/>
    </row>
    <row r="23" spans="1:10" s="71" customFormat="1" ht="12" customHeight="1">
      <c r="A23" s="70"/>
      <c r="B23" s="70"/>
      <c r="C23" s="70"/>
      <c r="D23" s="70"/>
      <c r="E23" s="70"/>
      <c r="F23" s="70"/>
      <c r="G23" s="70"/>
      <c r="H23" s="70"/>
      <c r="I23" s="70"/>
      <c r="J23" s="70"/>
    </row>
    <row r="24" spans="1:10" s="71" customFormat="1" ht="12" customHeight="1">
      <c r="A24" s="70"/>
      <c r="B24" s="70"/>
      <c r="C24" s="70"/>
      <c r="D24" s="70"/>
      <c r="E24" s="70"/>
      <c r="F24" s="70"/>
      <c r="G24" s="70"/>
      <c r="H24" s="70"/>
      <c r="I24" s="70"/>
      <c r="J24" s="70"/>
    </row>
    <row r="25" spans="1:10" s="71" customFormat="1" ht="12" customHeight="1">
      <c r="A25" s="70"/>
      <c r="B25" s="70"/>
      <c r="C25" s="70"/>
      <c r="D25" s="70"/>
      <c r="E25" s="70"/>
      <c r="F25" s="70"/>
      <c r="G25" s="70"/>
      <c r="H25" s="70"/>
      <c r="I25" s="70"/>
      <c r="J25" s="70"/>
    </row>
    <row r="26" spans="1:10" s="71" customFormat="1" ht="12" customHeight="1">
      <c r="A26" s="70"/>
      <c r="B26" s="70"/>
      <c r="C26" s="70"/>
      <c r="D26" s="70"/>
      <c r="E26" s="70"/>
      <c r="F26" s="70"/>
      <c r="G26" s="70"/>
      <c r="H26" s="70"/>
      <c r="I26" s="70"/>
      <c r="J26" s="70"/>
    </row>
    <row r="27" spans="1:10" s="71" customFormat="1" ht="12" customHeight="1">
      <c r="A27" s="70"/>
      <c r="B27" s="70"/>
      <c r="C27" s="70"/>
      <c r="D27" s="70"/>
      <c r="E27" s="70"/>
      <c r="F27" s="70"/>
      <c r="G27" s="70"/>
      <c r="H27" s="70"/>
      <c r="I27" s="70"/>
      <c r="J27" s="70"/>
    </row>
    <row r="28" spans="1:10" s="71" customFormat="1" ht="12" customHeight="1">
      <c r="A28" s="70"/>
      <c r="B28" s="70"/>
      <c r="C28" s="70"/>
      <c r="D28" s="70"/>
      <c r="E28" s="70"/>
      <c r="F28" s="70"/>
      <c r="G28" s="70"/>
      <c r="H28" s="70"/>
      <c r="I28" s="70"/>
      <c r="J28" s="70"/>
    </row>
    <row r="29" spans="1:10" s="71" customFormat="1" ht="12" customHeight="1">
      <c r="A29" s="70"/>
      <c r="B29" s="70"/>
      <c r="C29" s="70"/>
      <c r="D29" s="70"/>
      <c r="E29" s="70"/>
      <c r="F29" s="70"/>
      <c r="G29" s="70"/>
      <c r="H29" s="70"/>
      <c r="I29" s="70"/>
      <c r="J29" s="70"/>
    </row>
    <row r="30" spans="1:10" s="71" customFormat="1" ht="12" customHeight="1">
      <c r="A30" s="70"/>
      <c r="B30" s="70"/>
      <c r="C30" s="70"/>
      <c r="D30" s="70"/>
      <c r="E30" s="70"/>
      <c r="F30" s="70"/>
      <c r="G30" s="70"/>
      <c r="H30" s="70"/>
      <c r="I30" s="70"/>
      <c r="J30" s="70"/>
    </row>
    <row r="31" spans="1:10" s="71" customFormat="1" ht="12" customHeight="1">
      <c r="A31" s="70"/>
      <c r="B31" s="70"/>
      <c r="C31" s="70"/>
      <c r="D31" s="70"/>
      <c r="E31" s="70"/>
      <c r="F31" s="70"/>
      <c r="G31" s="70"/>
      <c r="H31" s="70"/>
      <c r="I31" s="70"/>
      <c r="J31" s="70"/>
    </row>
    <row r="32" spans="1:10" s="71" customFormat="1" ht="12" customHeight="1">
      <c r="A32" s="70"/>
      <c r="B32" s="70"/>
      <c r="C32" s="70"/>
      <c r="D32" s="70"/>
      <c r="E32" s="70"/>
      <c r="F32" s="70"/>
      <c r="G32" s="70"/>
      <c r="H32" s="70"/>
      <c r="I32" s="70"/>
      <c r="J32" s="70"/>
    </row>
    <row r="33" spans="1:10" s="71" customFormat="1" ht="12" customHeight="1">
      <c r="A33" s="70"/>
      <c r="B33" s="70"/>
      <c r="C33" s="70"/>
      <c r="D33" s="70"/>
      <c r="E33" s="70"/>
      <c r="F33" s="70"/>
      <c r="G33" s="70"/>
      <c r="H33" s="70"/>
      <c r="I33" s="70"/>
      <c r="J33" s="70"/>
    </row>
    <row r="34" spans="1:10" s="71" customFormat="1" ht="12" customHeight="1">
      <c r="A34" s="70"/>
      <c r="B34" s="70"/>
      <c r="C34" s="70"/>
      <c r="D34" s="70"/>
      <c r="E34" s="70"/>
      <c r="F34" s="70"/>
      <c r="G34" s="70"/>
      <c r="H34" s="70"/>
      <c r="I34" s="70"/>
      <c r="J34" s="70"/>
    </row>
    <row r="35" spans="1:10" s="71" customFormat="1" ht="12" customHeight="1">
      <c r="A35" s="70"/>
      <c r="B35" s="70"/>
      <c r="C35" s="70"/>
      <c r="D35" s="70"/>
      <c r="E35" s="70"/>
      <c r="F35" s="70"/>
      <c r="G35" s="70"/>
      <c r="H35" s="70"/>
      <c r="I35" s="70"/>
      <c r="J35" s="70"/>
    </row>
    <row r="36" spans="1:10" s="71" customFormat="1" ht="12" customHeight="1">
      <c r="A36" s="70"/>
      <c r="B36" s="70"/>
      <c r="C36" s="70"/>
      <c r="D36" s="70"/>
      <c r="E36" s="70"/>
      <c r="F36" s="70"/>
      <c r="G36" s="70"/>
      <c r="H36" s="70"/>
      <c r="I36" s="70"/>
      <c r="J36" s="70"/>
    </row>
    <row r="37" spans="1:10" s="71" customFormat="1" ht="12" customHeight="1">
      <c r="A37" s="70"/>
      <c r="B37" s="70"/>
      <c r="C37" s="70"/>
      <c r="D37" s="70"/>
      <c r="E37" s="70"/>
      <c r="F37" s="70"/>
      <c r="G37" s="70"/>
      <c r="H37" s="70"/>
      <c r="I37" s="70"/>
      <c r="J37" s="70"/>
    </row>
    <row r="38" spans="1:10" s="71" customFormat="1" ht="12" customHeight="1">
      <c r="A38" s="70"/>
      <c r="B38" s="70"/>
      <c r="C38" s="70"/>
      <c r="D38" s="70"/>
      <c r="E38" s="70"/>
      <c r="F38" s="70"/>
      <c r="G38" s="70"/>
      <c r="H38" s="70"/>
      <c r="I38" s="70"/>
      <c r="J38" s="70"/>
    </row>
    <row r="39" spans="1:10" s="71" customFormat="1" ht="12" customHeight="1">
      <c r="A39" s="70"/>
      <c r="B39" s="70"/>
      <c r="C39" s="70"/>
      <c r="D39" s="70"/>
      <c r="E39" s="70"/>
      <c r="F39" s="70"/>
      <c r="G39" s="70"/>
      <c r="H39" s="70"/>
      <c r="I39" s="70"/>
      <c r="J39" s="70"/>
    </row>
    <row r="40" spans="1:10" s="71" customFormat="1" ht="12" customHeight="1">
      <c r="A40" s="70"/>
      <c r="B40" s="70"/>
      <c r="C40" s="70"/>
      <c r="D40" s="70"/>
      <c r="E40" s="70"/>
      <c r="F40" s="70"/>
      <c r="G40" s="70"/>
      <c r="H40" s="70"/>
      <c r="I40" s="70"/>
      <c r="J40" s="70"/>
    </row>
    <row r="41" spans="1:10" s="71" customFormat="1" ht="12" customHeight="1">
      <c r="A41" s="70"/>
      <c r="B41" s="70"/>
      <c r="C41" s="70"/>
      <c r="D41" s="70"/>
      <c r="E41" s="70"/>
      <c r="F41" s="70"/>
      <c r="G41" s="70"/>
      <c r="H41" s="70"/>
      <c r="I41" s="70"/>
      <c r="J41" s="70"/>
    </row>
    <row r="42" spans="1:10" s="71" customFormat="1" ht="12" customHeight="1">
      <c r="A42" s="70"/>
      <c r="B42" s="70"/>
      <c r="C42" s="70"/>
      <c r="D42" s="70"/>
      <c r="E42" s="70"/>
      <c r="F42" s="70"/>
      <c r="G42" s="70"/>
      <c r="H42" s="70"/>
      <c r="I42" s="70"/>
      <c r="J42" s="70"/>
    </row>
    <row r="43" spans="1:10" s="71" customFormat="1" ht="12" customHeight="1">
      <c r="A43" s="70"/>
      <c r="B43" s="70"/>
      <c r="C43" s="70"/>
      <c r="D43" s="70"/>
      <c r="E43" s="70"/>
      <c r="F43" s="70"/>
      <c r="G43" s="70"/>
      <c r="H43" s="70"/>
      <c r="I43" s="70"/>
      <c r="J43" s="70"/>
    </row>
    <row r="44" spans="1:10" s="71" customFormat="1" ht="12.75">
      <c r="A44" s="70"/>
      <c r="B44" s="70"/>
      <c r="C44" s="70"/>
      <c r="D44" s="70"/>
      <c r="E44" s="70"/>
      <c r="F44" s="70"/>
      <c r="G44" s="70"/>
      <c r="H44" s="70"/>
      <c r="I44" s="70"/>
      <c r="J44" s="70"/>
    </row>
    <row r="45" spans="1:10" s="71" customFormat="1" ht="12.75">
      <c r="A45" s="70"/>
      <c r="B45" s="70"/>
      <c r="C45" s="70"/>
      <c r="D45" s="70"/>
      <c r="E45" s="70"/>
      <c r="F45" s="70"/>
      <c r="G45" s="70"/>
      <c r="H45" s="70"/>
      <c r="I45" s="70"/>
      <c r="J45" s="70"/>
    </row>
    <row r="46" spans="1:10" s="71" customFormat="1" ht="12.75">
      <c r="A46" s="70"/>
      <c r="B46" s="70"/>
      <c r="C46" s="70"/>
      <c r="D46" s="70"/>
      <c r="E46" s="70"/>
      <c r="F46" s="70"/>
      <c r="G46" s="70"/>
      <c r="H46" s="70"/>
      <c r="I46" s="70"/>
      <c r="J46" s="70"/>
    </row>
    <row r="47" spans="1:10" s="71" customFormat="1" ht="12.75">
      <c r="A47" s="70"/>
      <c r="B47" s="70"/>
      <c r="C47" s="70"/>
      <c r="D47" s="70"/>
      <c r="E47" s="70"/>
      <c r="F47" s="70"/>
      <c r="G47" s="70"/>
      <c r="H47" s="70"/>
      <c r="I47" s="70"/>
      <c r="J47" s="70"/>
    </row>
    <row r="48" spans="1:10" s="71" customFormat="1" ht="12.75">
      <c r="A48" s="70"/>
      <c r="B48" s="70"/>
      <c r="C48" s="70"/>
      <c r="D48" s="70"/>
      <c r="E48" s="70"/>
      <c r="F48" s="70"/>
      <c r="G48" s="70"/>
      <c r="H48" s="70"/>
      <c r="I48" s="70"/>
      <c r="J48" s="70"/>
    </row>
    <row r="49" spans="1:10" s="71" customFormat="1" ht="12.75">
      <c r="A49" s="70"/>
      <c r="B49" s="70"/>
      <c r="C49" s="70"/>
      <c r="D49" s="70"/>
      <c r="E49" s="70"/>
      <c r="F49" s="70"/>
      <c r="G49" s="70"/>
      <c r="H49" s="70"/>
      <c r="I49" s="70"/>
      <c r="J49" s="70"/>
    </row>
    <row r="50" spans="1:10" s="71" customFormat="1" ht="12.75">
      <c r="A50" s="70"/>
      <c r="B50" s="70"/>
      <c r="C50" s="70"/>
      <c r="D50" s="70"/>
      <c r="E50" s="70"/>
      <c r="F50" s="70"/>
      <c r="G50" s="70"/>
      <c r="H50" s="70"/>
      <c r="I50" s="70"/>
      <c r="J50" s="70"/>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Excitation</vt:lpstr>
      <vt:lpstr>Device</vt:lpstr>
      <vt:lpstr>Recombination</vt:lpstr>
      <vt:lpstr>Phi_n</vt:lpstr>
      <vt:lpstr>Phi_p</vt:lpstr>
      <vt:lpstr>Psi</vt:lpstr>
      <vt:lpstr>Gamma</vt:lpstr>
      <vt:lpstr>Photogeneration</vt:lpstr>
      <vt:lpstr>Current</vt:lpstr>
      <vt:lpstr>Transform</vt:lpstr>
      <vt:lpstr>Jacobian</vt:lpstr>
      <vt:lpstr>Help</vt:lpstr>
      <vt:lpstr>Phi_p!Bottom_p</vt:lpstr>
      <vt:lpstr>Phi_p!TOP_P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PC2D</dc:title>
  <dc:creator>Paul Basore</dc:creator>
  <cp:keywords>v3.0</cp:keywords>
  <cp:lastModifiedBy>Paul Basore</cp:lastModifiedBy>
  <cp:lastPrinted>2010-10-25T01:32:46Z</cp:lastPrinted>
  <dcterms:created xsi:type="dcterms:W3CDTF">2009-12-15T19:24:22Z</dcterms:created>
  <dcterms:modified xsi:type="dcterms:W3CDTF">2019-03-08T23:21:40Z</dcterms:modified>
</cp:coreProperties>
</file>