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 Editing\Joint Institute\VP141,Physics Lab I\Lab5\"/>
    </mc:Choice>
  </mc:AlternateContent>
  <xr:revisionPtr revIDLastSave="0" documentId="13_ncr:1_{0225DE51-17D9-41A2-9736-6C1C92934406}" xr6:coauthVersionLast="36" xr6:coauthVersionMax="36" xr10:uidLastSave="{00000000-0000-0000-0000-000000000000}"/>
  <bookViews>
    <workbookView xWindow="0" yWindow="0" windowWidth="23040" windowHeight="9012" activeTab="3" xr2:uid="{1A4924B1-EC4C-445A-962C-D890BC8669B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" i="2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1" i="1"/>
  <c r="I13" i="3"/>
  <c r="I11" i="3"/>
  <c r="I12" i="3"/>
  <c r="I6" i="3"/>
  <c r="I7" i="3"/>
  <c r="I5" i="3"/>
  <c r="I4" i="3"/>
  <c r="I3" i="3"/>
  <c r="I2" i="3"/>
  <c r="I1" i="3"/>
  <c r="I8" i="3"/>
  <c r="B8" i="3"/>
  <c r="K2" i="3"/>
  <c r="K3" i="3"/>
  <c r="K4" i="3"/>
  <c r="K5" i="3"/>
  <c r="K1" i="3"/>
  <c r="B15" i="3"/>
  <c r="B14" i="3"/>
  <c r="B13" i="3"/>
  <c r="B7" i="3"/>
  <c r="B9" i="3" s="1"/>
  <c r="B5" i="3"/>
  <c r="B12" i="3" s="1"/>
  <c r="I9" i="3" l="1"/>
  <c r="I10" i="3" s="1"/>
  <c r="B6" i="3"/>
  <c r="B10" i="3"/>
  <c r="B11" i="3" s="1"/>
</calcChain>
</file>

<file path=xl/sharedStrings.xml><?xml version="1.0" encoding="utf-8"?>
<sst xmlns="http://schemas.openxmlformats.org/spreadsheetml/2006/main" count="42" uniqueCount="36">
  <si>
    <t>Δ</t>
    <phoneticPr fontId="3" type="noConversion"/>
  </si>
  <si>
    <t>ω</t>
    <phoneticPr fontId="3" type="noConversion"/>
  </si>
  <si>
    <t>urT</t>
    <phoneticPr fontId="3" type="noConversion"/>
  </si>
  <si>
    <t>uT</t>
    <phoneticPr fontId="3" type="noConversion"/>
  </si>
  <si>
    <t>uT10</t>
    <phoneticPr fontId="3" type="noConversion"/>
  </si>
  <si>
    <t>uω0</t>
    <phoneticPr fontId="3" type="noConversion"/>
  </si>
  <si>
    <t>T</t>
    <phoneticPr fontId="3" type="noConversion"/>
  </si>
  <si>
    <t>T10</t>
    <phoneticPr fontId="3" type="noConversion"/>
  </si>
  <si>
    <t>urω</t>
    <phoneticPr fontId="3" type="noConversion"/>
  </si>
  <si>
    <r>
      <t>θ</t>
    </r>
    <r>
      <rPr>
        <sz val="10"/>
        <color indexed="8"/>
        <rFont val="Times New Roman"/>
        <family val="1"/>
        <charset val="204"/>
      </rPr>
      <t>0</t>
    </r>
  </si>
  <si>
    <r>
      <t>θ</t>
    </r>
    <r>
      <rPr>
        <sz val="10"/>
        <color indexed="8"/>
        <rFont val="Times New Roman"/>
        <family val="1"/>
        <charset val="204"/>
      </rPr>
      <t>5</t>
    </r>
  </si>
  <si>
    <r>
      <t>θ</t>
    </r>
    <r>
      <rPr>
        <sz val="10"/>
        <color indexed="8"/>
        <rFont val="Times New Roman"/>
        <family val="1"/>
        <charset val="204"/>
      </rPr>
      <t>1</t>
    </r>
  </si>
  <si>
    <r>
      <t>θ</t>
    </r>
    <r>
      <rPr>
        <sz val="10"/>
        <color indexed="8"/>
        <rFont val="Times New Roman"/>
        <family val="1"/>
        <charset val="204"/>
      </rPr>
      <t>6</t>
    </r>
  </si>
  <si>
    <r>
      <t>θ</t>
    </r>
    <r>
      <rPr>
        <sz val="10"/>
        <color indexed="8"/>
        <rFont val="Times New Roman"/>
        <family val="1"/>
        <charset val="204"/>
      </rPr>
      <t>2</t>
    </r>
  </si>
  <si>
    <r>
      <t>θ</t>
    </r>
    <r>
      <rPr>
        <sz val="10"/>
        <color indexed="8"/>
        <rFont val="Times New Roman"/>
        <family val="1"/>
        <charset val="204"/>
      </rPr>
      <t>7</t>
    </r>
  </si>
  <si>
    <r>
      <t>θ</t>
    </r>
    <r>
      <rPr>
        <sz val="10"/>
        <color indexed="8"/>
        <rFont val="Times New Roman"/>
        <family val="1"/>
        <charset val="204"/>
      </rPr>
      <t>3</t>
    </r>
  </si>
  <si>
    <r>
      <t>θ</t>
    </r>
    <r>
      <rPr>
        <sz val="10"/>
        <color indexed="8"/>
        <rFont val="Times New Roman"/>
        <family val="1"/>
        <charset val="204"/>
      </rPr>
      <t>8</t>
    </r>
  </si>
  <si>
    <r>
      <t>θ</t>
    </r>
    <r>
      <rPr>
        <sz val="10"/>
        <color indexed="8"/>
        <rFont val="Times New Roman"/>
        <family val="1"/>
        <charset val="204"/>
      </rPr>
      <t>4</t>
    </r>
  </si>
  <si>
    <r>
      <t>θ</t>
    </r>
    <r>
      <rPr>
        <sz val="10"/>
        <color indexed="8"/>
        <rFont val="Times New Roman"/>
        <family val="1"/>
        <charset val="204"/>
      </rPr>
      <t>9</t>
    </r>
  </si>
  <si>
    <t>Δq1,B</t>
    <phoneticPr fontId="3" type="noConversion"/>
  </si>
  <si>
    <t>Δq2,B</t>
    <phoneticPr fontId="3" type="noConversion"/>
  </si>
  <si>
    <t>Δq3,B</t>
  </si>
  <si>
    <t>Δq4,B</t>
  </si>
  <si>
    <t>Δq5,B</t>
  </si>
  <si>
    <t>stdev</t>
    <phoneticPr fontId="3" type="noConversion"/>
  </si>
  <si>
    <t>Δq,A</t>
    <phoneticPr fontId="3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</si>
  <si>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p=0.95</t>
    </r>
    <r>
      <rPr>
        <sz val="11"/>
        <color theme="1"/>
        <rFont val="等线"/>
        <family val="2"/>
        <charset val="134"/>
        <scheme val="minor"/>
      </rPr>
      <t>/sqrt(n)</t>
    </r>
    <phoneticPr fontId="3" type="noConversion"/>
  </si>
  <si>
    <t>uq</t>
    <phoneticPr fontId="3" type="noConversion"/>
  </si>
  <si>
    <t>uβ</t>
    <phoneticPr fontId="3" type="noConversion"/>
  </si>
  <si>
    <t>q</t>
    <phoneticPr fontId="3" type="noConversion"/>
  </si>
  <si>
    <t>β</t>
    <phoneticPr fontId="3" type="noConversion"/>
  </si>
  <si>
    <t>ur,β</t>
    <phoneticPr fontId="3" type="noConversion"/>
  </si>
  <si>
    <t>ω/ω0</t>
    <phoneticPr fontId="3" type="noConversion"/>
  </si>
  <si>
    <t>φ</t>
    <phoneticPr fontId="3" type="noConversion"/>
  </si>
  <si>
    <t>θ</t>
    <phoneticPr fontId="3" type="noConversion"/>
  </si>
  <si>
    <t>10T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</si>
</sst>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00"/>
    <numFmt numFmtId="182" formatCode="0.00_ "/>
    <numFmt numFmtId="183" formatCode="0.000_ "/>
    <numFmt numFmtId="184" formatCode="0.0000"/>
  </numFmts>
  <fonts count="6" x14ac:knownFonts="1">
    <font>
      <sz val="11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i/>
      <sz val="10"/>
      <color indexed="8"/>
      <name val="Arial"/>
      <family val="1"/>
      <charset val="204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center" vertical="top" shrinkToFit="1"/>
    </xf>
    <xf numFmtId="180" fontId="1" fillId="0" borderId="1" xfId="0" applyNumberFormat="1" applyFont="1" applyBorder="1" applyAlignment="1">
      <alignment horizontal="center" vertical="top" shrinkToFit="1"/>
    </xf>
    <xf numFmtId="182" fontId="0" fillId="0" borderId="0" xfId="0" applyNumberFormat="1">
      <alignment vertical="center"/>
    </xf>
    <xf numFmtId="183" fontId="1" fillId="0" borderId="1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right" vertical="top" indent="1" shrinkToFi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184" fontId="1" fillId="0" borderId="3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right" vertical="top" wrapText="1" indent="1"/>
    </xf>
    <xf numFmtId="1" fontId="1" fillId="0" borderId="0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left" vertical="top" wrapText="1"/>
    </xf>
    <xf numFmtId="184" fontId="1" fillId="0" borderId="0" xfId="0" applyNumberFormat="1" applyFont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59D1-BE3E-4717-B047-88BF275256E1}">
  <dimension ref="A1:F21"/>
  <sheetViews>
    <sheetView workbookViewId="0">
      <selection activeCell="F2" sqref="F2:F21"/>
    </sheetView>
  </sheetViews>
  <sheetFormatPr defaultRowHeight="13.8" x14ac:dyDescent="0.25"/>
  <cols>
    <col min="2" max="2" width="9.88671875" style="3" bestFit="1" customWidth="1"/>
    <col min="5" max="5" width="8.88671875" style="6"/>
  </cols>
  <sheetData>
    <row r="1" spans="1:6" x14ac:dyDescent="0.25">
      <c r="B1" s="3" t="s">
        <v>32</v>
      </c>
      <c r="C1" t="s">
        <v>33</v>
      </c>
      <c r="D1" t="s">
        <v>34</v>
      </c>
      <c r="E1" s="6" t="s">
        <v>35</v>
      </c>
    </row>
    <row r="2" spans="1:6" x14ac:dyDescent="0.25">
      <c r="A2" s="1">
        <v>20</v>
      </c>
      <c r="B2" s="4">
        <v>0.96197049288854852</v>
      </c>
      <c r="C2" s="1">
        <v>24</v>
      </c>
      <c r="D2" s="1">
        <v>59</v>
      </c>
      <c r="E2" s="2">
        <v>16.411000000000001</v>
      </c>
      <c r="F2">
        <f>SQRT((0.003/E2)^2+(15.782*0.001/E2^2)^2)</f>
        <v>1.9196679922861464E-4</v>
      </c>
    </row>
    <row r="3" spans="1:6" x14ac:dyDescent="0.25">
      <c r="A3" s="1">
        <v>19</v>
      </c>
      <c r="B3" s="4">
        <v>0.96834311223664171</v>
      </c>
      <c r="C3" s="1">
        <v>28</v>
      </c>
      <c r="D3" s="1">
        <v>67</v>
      </c>
      <c r="E3" s="2">
        <v>16.303000000000001</v>
      </c>
      <c r="F3">
        <f>SQRT((0.003/E3)^2+(15.782*0.001/E3^2)^2)</f>
        <v>1.9335813431025153E-4</v>
      </c>
    </row>
    <row r="4" spans="1:6" x14ac:dyDescent="0.25">
      <c r="A4" s="1">
        <v>18</v>
      </c>
      <c r="B4" s="4">
        <v>0.97383861321287835</v>
      </c>
      <c r="C4" s="1">
        <v>33</v>
      </c>
      <c r="D4" s="1">
        <v>78</v>
      </c>
      <c r="E4" s="2">
        <v>16.210999999999999</v>
      </c>
      <c r="F4">
        <f>SQRT((0.003/E4)^2+(15.782*0.001/E4^2)^2)</f>
        <v>1.945598101611173E-4</v>
      </c>
    </row>
    <row r="5" spans="1:6" x14ac:dyDescent="0.25">
      <c r="A5" s="1">
        <v>17</v>
      </c>
      <c r="B5" s="4">
        <v>0.97939684588336551</v>
      </c>
      <c r="C5" s="1">
        <v>40</v>
      </c>
      <c r="D5" s="1">
        <v>91</v>
      </c>
      <c r="E5" s="2">
        <v>16.119</v>
      </c>
      <c r="F5">
        <f>SQRT((0.003/E5)^2+(15.782*0.001/E5^2)^2)</f>
        <v>1.9577694742056753E-4</v>
      </c>
    </row>
    <row r="6" spans="1:6" x14ac:dyDescent="0.25">
      <c r="A6" s="1">
        <v>16</v>
      </c>
      <c r="B6" s="4">
        <v>0.98606481941249025</v>
      </c>
      <c r="C6" s="1">
        <v>51</v>
      </c>
      <c r="D6" s="1">
        <v>112</v>
      </c>
      <c r="E6" s="2">
        <v>16.010000000000002</v>
      </c>
      <c r="F6">
        <f>SQRT((0.003/E6)^2+(15.782*0.001/E6^2)^2)</f>
        <v>1.9723942101107384E-4</v>
      </c>
    </row>
    <row r="7" spans="1:6" x14ac:dyDescent="0.25">
      <c r="A7" s="1">
        <v>15</v>
      </c>
      <c r="B7" s="4">
        <v>0.98952599716647671</v>
      </c>
      <c r="C7" s="1">
        <v>58</v>
      </c>
      <c r="D7" s="1">
        <v>123</v>
      </c>
      <c r="E7" s="2">
        <v>15.954000000000001</v>
      </c>
      <c r="F7">
        <f>SQRT((0.003/E7)^2+(15.782*0.001/E7^2)^2)</f>
        <v>1.9799955921375836E-4</v>
      </c>
    </row>
    <row r="8" spans="1:6" x14ac:dyDescent="0.25">
      <c r="A8" s="1">
        <v>14</v>
      </c>
      <c r="B8" s="4">
        <v>0.99394936465365313</v>
      </c>
      <c r="C8" s="1">
        <v>69</v>
      </c>
      <c r="D8" s="1">
        <v>136</v>
      </c>
      <c r="E8" s="2">
        <v>15.882999999999999</v>
      </c>
      <c r="F8">
        <f>SQRT((0.003/E8)^2+(15.782*0.001/E8^2)^2)</f>
        <v>1.989720157193325E-4</v>
      </c>
    </row>
    <row r="9" spans="1:6" x14ac:dyDescent="0.25">
      <c r="A9" s="1">
        <v>13</v>
      </c>
      <c r="B9" s="4">
        <v>0.99778142831462335</v>
      </c>
      <c r="C9" s="1">
        <v>82</v>
      </c>
      <c r="D9" s="1">
        <v>143</v>
      </c>
      <c r="E9" s="2">
        <v>15.821999999999999</v>
      </c>
      <c r="F9">
        <f>SQRT((0.003/E9)^2+(15.782*0.001/E9^2)^2)</f>
        <v>1.998153903720828E-4</v>
      </c>
    </row>
    <row r="10" spans="1:6" x14ac:dyDescent="0.25">
      <c r="A10" s="1">
        <v>12</v>
      </c>
      <c r="B10" s="4">
        <v>0.99999352370899908</v>
      </c>
      <c r="C10" s="1">
        <v>90</v>
      </c>
      <c r="D10" s="1">
        <v>144</v>
      </c>
      <c r="E10" s="2">
        <v>15.787000000000001</v>
      </c>
      <c r="F10">
        <f>SQRT((0.003/E10)^2+(15.782*0.001/E10^2)^2)</f>
        <v>2.0030262367515299E-4</v>
      </c>
    </row>
    <row r="11" spans="1:6" x14ac:dyDescent="0.25">
      <c r="A11" s="1">
        <v>11</v>
      </c>
      <c r="B11" s="4">
        <v>1.0022154493901707</v>
      </c>
      <c r="C11" s="1">
        <v>98</v>
      </c>
      <c r="D11" s="1">
        <v>143</v>
      </c>
      <c r="E11" s="2">
        <v>15.752000000000001</v>
      </c>
      <c r="F11">
        <f>SQRT((0.003/E11)^2+(15.782*0.001/E11^2)^2)</f>
        <v>2.0079230817378067E-4</v>
      </c>
    </row>
    <row r="12" spans="1:6" x14ac:dyDescent="0.25">
      <c r="A12" s="1">
        <v>10</v>
      </c>
      <c r="B12" s="4">
        <v>1.0048308674682687</v>
      </c>
      <c r="C12" s="1">
        <v>109</v>
      </c>
      <c r="D12" s="1">
        <v>136</v>
      </c>
      <c r="E12" s="2">
        <v>15.711</v>
      </c>
      <c r="F12">
        <f>SQRT((0.003/E12)^2+(15.782*0.001/E12^2)^2)</f>
        <v>2.0136908143192505E-4</v>
      </c>
    </row>
    <row r="13" spans="1:6" x14ac:dyDescent="0.25">
      <c r="A13" s="1">
        <v>9</v>
      </c>
      <c r="B13" s="4">
        <v>1.0076528856063045</v>
      </c>
      <c r="C13" s="1">
        <v>120</v>
      </c>
      <c r="D13" s="1">
        <v>126</v>
      </c>
      <c r="E13" s="2">
        <v>15.667</v>
      </c>
      <c r="F13">
        <f>SQRT((0.003/E13)^2+(15.782*0.001/E13^2)^2)</f>
        <v>2.0199186306955289E-4</v>
      </c>
    </row>
    <row r="14" spans="1:6" x14ac:dyDescent="0.25">
      <c r="A14" s="1">
        <v>8</v>
      </c>
      <c r="B14" s="4">
        <v>1.0156918071668257</v>
      </c>
      <c r="C14" s="1">
        <v>140</v>
      </c>
      <c r="D14" s="1">
        <v>90</v>
      </c>
      <c r="E14" s="2">
        <v>15.542999999999999</v>
      </c>
      <c r="F14">
        <f>SQRT((0.003/E14)^2+(15.782*0.001/E14^2)^2)</f>
        <v>2.0376849985492387E-4</v>
      </c>
    </row>
    <row r="15" spans="1:6" x14ac:dyDescent="0.25">
      <c r="A15" s="1">
        <v>7</v>
      </c>
      <c r="B15" s="4">
        <v>1.0203527506976455</v>
      </c>
      <c r="C15" s="1">
        <v>147</v>
      </c>
      <c r="D15" s="1">
        <v>76</v>
      </c>
      <c r="E15" s="2">
        <v>15.472</v>
      </c>
      <c r="F15">
        <f>SQRT((0.003/E15)^2+(15.782*0.001/E15^2)^2)</f>
        <v>2.0480032792329753E-4</v>
      </c>
    </row>
    <row r="16" spans="1:6" x14ac:dyDescent="0.25">
      <c r="A16" s="1">
        <v>6</v>
      </c>
      <c r="B16" s="4">
        <v>1.0268568855726532</v>
      </c>
      <c r="C16" s="1">
        <v>153</v>
      </c>
      <c r="D16" s="1">
        <v>62</v>
      </c>
      <c r="E16" s="2">
        <v>15.374000000000001</v>
      </c>
      <c r="F16">
        <f>SQRT((0.003/E16)^2+(15.782*0.001/E16^2)^2)</f>
        <v>2.0624234196356034E-4</v>
      </c>
    </row>
    <row r="17" spans="1:6" x14ac:dyDescent="0.25">
      <c r="A17" s="1">
        <v>5</v>
      </c>
      <c r="B17" s="4">
        <v>1.0364297373157807</v>
      </c>
      <c r="C17" s="1">
        <v>158</v>
      </c>
      <c r="D17" s="1">
        <v>50</v>
      </c>
      <c r="E17" s="2">
        <v>15.231999999999999</v>
      </c>
      <c r="F17">
        <f>SQRT((0.003/E17)^2+(15.782*0.001/E17^2)^2)</f>
        <v>2.0836928405873064E-4</v>
      </c>
    </row>
    <row r="18" spans="1:6" x14ac:dyDescent="0.25">
      <c r="A18" s="1">
        <v>4</v>
      </c>
      <c r="B18" s="4">
        <v>1.0416956620781241</v>
      </c>
      <c r="C18" s="1">
        <v>160</v>
      </c>
      <c r="D18" s="1">
        <v>44</v>
      </c>
      <c r="E18" s="2">
        <v>15.154999999999999</v>
      </c>
      <c r="F18">
        <f>SQRT((0.003/E18)^2+(15.782*0.001/E18^2)^2)</f>
        <v>2.0954162667743281E-4</v>
      </c>
    </row>
    <row r="19" spans="1:6" x14ac:dyDescent="0.25">
      <c r="A19" s="1">
        <v>3</v>
      </c>
      <c r="B19" s="4">
        <v>1.0511284212526779</v>
      </c>
      <c r="C19" s="1">
        <v>163</v>
      </c>
      <c r="D19" s="1">
        <v>38</v>
      </c>
      <c r="E19" s="2">
        <v>15.019</v>
      </c>
      <c r="F19">
        <f>SQRT((0.003/E19)^2+(15.782*0.001/E19^2)^2)</f>
        <v>2.1164579206669007E-4</v>
      </c>
    </row>
    <row r="20" spans="1:6" x14ac:dyDescent="0.25">
      <c r="A20" s="1">
        <v>2</v>
      </c>
      <c r="B20" s="4">
        <v>1.0573943575883435</v>
      </c>
      <c r="C20" s="1">
        <v>164</v>
      </c>
      <c r="D20" s="1">
        <v>34</v>
      </c>
      <c r="E20" s="2">
        <v>14.93</v>
      </c>
      <c r="F20">
        <f>SQRT((0.003/E20)^2+(15.782*0.001/E20^2)^2)</f>
        <v>2.1304650809997805E-4</v>
      </c>
    </row>
    <row r="21" spans="1:6" x14ac:dyDescent="0.25">
      <c r="A21" s="1">
        <v>1</v>
      </c>
      <c r="B21" s="4">
        <v>1.0610187350489932</v>
      </c>
      <c r="C21" s="1">
        <v>165</v>
      </c>
      <c r="D21" s="1">
        <v>32</v>
      </c>
      <c r="E21" s="2">
        <v>14.879</v>
      </c>
      <c r="F21">
        <f>SQRT((0.003/E21)^2+(15.782*0.001/E21^2)^2)</f>
        <v>2.1385780713468927E-4</v>
      </c>
    </row>
  </sheetData>
  <sortState ref="A2:F21">
    <sortCondition ref="B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32C3-F91D-4438-A74C-B1D4C36D6F2A}">
  <dimension ref="A1:F20"/>
  <sheetViews>
    <sheetView workbookViewId="0">
      <selection activeCell="F2" sqref="F2:F20"/>
    </sheetView>
  </sheetViews>
  <sheetFormatPr defaultRowHeight="13.8" x14ac:dyDescent="0.25"/>
  <cols>
    <col min="2" max="2" width="8.88671875" style="6"/>
  </cols>
  <sheetData>
    <row r="1" spans="1:6" x14ac:dyDescent="0.25">
      <c r="B1" s="3" t="s">
        <v>32</v>
      </c>
      <c r="C1" t="s">
        <v>33</v>
      </c>
      <c r="D1" t="s">
        <v>34</v>
      </c>
      <c r="E1" s="6" t="s">
        <v>35</v>
      </c>
    </row>
    <row r="2" spans="1:6" x14ac:dyDescent="0.25">
      <c r="A2" s="5">
        <v>1</v>
      </c>
      <c r="B2" s="2">
        <v>0.9621463773033867</v>
      </c>
      <c r="C2" s="1">
        <v>26</v>
      </c>
      <c r="D2" s="7">
        <v>58</v>
      </c>
      <c r="E2" s="2">
        <v>16.408000000000001</v>
      </c>
      <c r="F2">
        <f>SQRT((0.003/E2)^2+(15.782*0.001/E2^2)^2)</f>
        <v>1.9200516942381756E-4</v>
      </c>
    </row>
    <row r="3" spans="1:6" x14ac:dyDescent="0.25">
      <c r="A3" s="5">
        <v>2</v>
      </c>
      <c r="B3" s="2">
        <v>0.96650531154609831</v>
      </c>
      <c r="C3" s="1">
        <v>30</v>
      </c>
      <c r="D3" s="7">
        <v>63</v>
      </c>
      <c r="E3" s="2">
        <v>16.334</v>
      </c>
      <c r="F3">
        <f t="shared" ref="F3:F20" si="0">SQRT((0.003/E3)^2+(15.782*0.001/E3^2)^2)</f>
        <v>1.9295665207553383E-4</v>
      </c>
    </row>
    <row r="4" spans="1:6" x14ac:dyDescent="0.25">
      <c r="A4" s="5">
        <v>3</v>
      </c>
      <c r="B4" s="2">
        <v>0.97317826154567677</v>
      </c>
      <c r="C4" s="1">
        <v>36</v>
      </c>
      <c r="D4" s="7">
        <v>74</v>
      </c>
      <c r="E4" s="2">
        <v>16.222000000000001</v>
      </c>
      <c r="F4">
        <f t="shared" si="0"/>
        <v>1.9441532362984569E-4</v>
      </c>
    </row>
    <row r="5" spans="1:6" x14ac:dyDescent="0.25">
      <c r="A5" s="5">
        <v>4</v>
      </c>
      <c r="B5" s="2">
        <v>0.97854693849835561</v>
      </c>
      <c r="C5" s="1">
        <v>42</v>
      </c>
      <c r="D5" s="7">
        <v>85</v>
      </c>
      <c r="E5" s="2">
        <v>16.132999999999999</v>
      </c>
      <c r="F5">
        <f t="shared" si="0"/>
        <v>1.9559072145899727E-4</v>
      </c>
    </row>
    <row r="6" spans="1:6" x14ac:dyDescent="0.25">
      <c r="A6" s="5">
        <v>5</v>
      </c>
      <c r="B6" s="2">
        <v>0.982688936121629</v>
      </c>
      <c r="C6" s="1">
        <v>48</v>
      </c>
      <c r="D6" s="7">
        <v>95</v>
      </c>
      <c r="E6" s="2">
        <v>16.065000000000001</v>
      </c>
      <c r="F6">
        <f t="shared" si="0"/>
        <v>1.9649867721192781E-4</v>
      </c>
    </row>
    <row r="7" spans="1:6" x14ac:dyDescent="0.25">
      <c r="A7" s="5">
        <v>6</v>
      </c>
      <c r="B7" s="2">
        <v>0.98594165368435982</v>
      </c>
      <c r="C7" s="1">
        <v>54</v>
      </c>
      <c r="D7" s="7">
        <v>104</v>
      </c>
      <c r="E7" s="2">
        <v>16.012</v>
      </c>
      <c r="F7">
        <f t="shared" si="0"/>
        <v>1.9721238423210029E-4</v>
      </c>
    </row>
    <row r="8" spans="1:6" x14ac:dyDescent="0.25">
      <c r="A8" s="5">
        <v>7</v>
      </c>
      <c r="B8" s="2">
        <v>0.98958802474731844</v>
      </c>
      <c r="C8" s="1">
        <v>62</v>
      </c>
      <c r="D8" s="7">
        <v>114</v>
      </c>
      <c r="E8" s="2">
        <v>15.952999999999999</v>
      </c>
      <c r="F8">
        <f t="shared" si="0"/>
        <v>1.9801318789157725E-4</v>
      </c>
    </row>
    <row r="9" spans="1:6" x14ac:dyDescent="0.25">
      <c r="A9" s="5">
        <v>8</v>
      </c>
      <c r="B9" s="2">
        <v>0.99394936465365313</v>
      </c>
      <c r="C9" s="1">
        <v>73</v>
      </c>
      <c r="D9" s="7">
        <v>124</v>
      </c>
      <c r="E9" s="2">
        <v>15.882999999999999</v>
      </c>
      <c r="F9">
        <f t="shared" si="0"/>
        <v>1.989720157193325E-4</v>
      </c>
    </row>
    <row r="10" spans="1:6" x14ac:dyDescent="0.25">
      <c r="A10" s="5">
        <v>9</v>
      </c>
      <c r="B10" s="2">
        <v>0.99677344101489906</v>
      </c>
      <c r="C10" s="1">
        <v>82</v>
      </c>
      <c r="D10" s="7">
        <v>128</v>
      </c>
      <c r="E10" s="2">
        <v>15.837999999999999</v>
      </c>
      <c r="F10">
        <f t="shared" si="0"/>
        <v>1.9959346645529499E-4</v>
      </c>
    </row>
    <row r="11" spans="1:6" x14ac:dyDescent="0.25">
      <c r="A11" s="5">
        <v>10</v>
      </c>
      <c r="B11" s="2">
        <v>0.99955032029846591</v>
      </c>
      <c r="C11" s="1">
        <v>91</v>
      </c>
      <c r="D11" s="7">
        <v>128</v>
      </c>
      <c r="E11" s="2">
        <v>15.794</v>
      </c>
      <c r="F11">
        <f t="shared" si="0"/>
        <v>2.0020498151798209E-4</v>
      </c>
    </row>
    <row r="12" spans="1:6" x14ac:dyDescent="0.25">
      <c r="A12" s="5">
        <v>11</v>
      </c>
      <c r="B12" s="2">
        <v>1.0013890110240387</v>
      </c>
      <c r="C12" s="1">
        <v>98</v>
      </c>
      <c r="D12" s="7">
        <v>128</v>
      </c>
      <c r="E12" s="2">
        <v>15.765000000000001</v>
      </c>
      <c r="F12">
        <f t="shared" si="0"/>
        <v>2.0061013803153598E-4</v>
      </c>
    </row>
    <row r="13" spans="1:6" x14ac:dyDescent="0.25">
      <c r="A13" s="5">
        <v>12</v>
      </c>
      <c r="B13" s="2">
        <v>1.003425777588125</v>
      </c>
      <c r="C13" s="1">
        <v>105</v>
      </c>
      <c r="D13" s="7">
        <v>124</v>
      </c>
      <c r="E13" s="2">
        <v>15.733000000000001</v>
      </c>
      <c r="F13">
        <f t="shared" si="0"/>
        <v>2.0105917007745626E-4</v>
      </c>
    </row>
    <row r="14" spans="1:6" x14ac:dyDescent="0.25">
      <c r="A14" s="5">
        <v>13</v>
      </c>
      <c r="B14" s="2">
        <v>1.007331403700483</v>
      </c>
      <c r="C14" s="1">
        <v>118</v>
      </c>
      <c r="D14" s="7">
        <v>114</v>
      </c>
      <c r="E14" s="2">
        <v>15.672000000000001</v>
      </c>
      <c r="F14">
        <f t="shared" si="0"/>
        <v>2.0192089285090477E-4</v>
      </c>
    </row>
    <row r="15" spans="1:6" x14ac:dyDescent="0.25">
      <c r="A15" s="5">
        <v>14</v>
      </c>
      <c r="B15" s="2">
        <v>1.0110085020040966</v>
      </c>
      <c r="C15" s="1">
        <v>128</v>
      </c>
      <c r="D15" s="7">
        <v>99</v>
      </c>
      <c r="E15" s="2">
        <v>15.615</v>
      </c>
      <c r="F15">
        <f t="shared" si="0"/>
        <v>2.0273300839592799E-4</v>
      </c>
    </row>
    <row r="16" spans="1:6" x14ac:dyDescent="0.25">
      <c r="A16" s="5">
        <v>15</v>
      </c>
      <c r="B16" s="2">
        <v>1.0147777694153095</v>
      </c>
      <c r="C16" s="1">
        <v>135</v>
      </c>
      <c r="D16" s="7">
        <v>87</v>
      </c>
      <c r="E16" s="2">
        <v>15.557</v>
      </c>
      <c r="F16">
        <f t="shared" si="0"/>
        <v>2.0356630246684098E-4</v>
      </c>
    </row>
    <row r="17" spans="1:6" x14ac:dyDescent="0.25">
      <c r="A17" s="5">
        <v>16</v>
      </c>
      <c r="B17" s="2">
        <v>1.020880610372088</v>
      </c>
      <c r="C17" s="1">
        <v>144</v>
      </c>
      <c r="D17" s="7">
        <v>71</v>
      </c>
      <c r="E17" s="2">
        <v>15.464</v>
      </c>
      <c r="F17">
        <f t="shared" si="0"/>
        <v>2.0491726494908322E-4</v>
      </c>
    </row>
    <row r="18" spans="1:6" x14ac:dyDescent="0.25">
      <c r="A18" s="5">
        <v>17</v>
      </c>
      <c r="B18" s="2">
        <v>1.0270573000321366</v>
      </c>
      <c r="C18" s="1">
        <v>150</v>
      </c>
      <c r="D18" s="7">
        <v>60</v>
      </c>
      <c r="E18" s="2">
        <v>15.371</v>
      </c>
      <c r="F18">
        <f t="shared" si="0"/>
        <v>2.062868151172084E-4</v>
      </c>
    </row>
    <row r="19" spans="1:6" x14ac:dyDescent="0.25">
      <c r="A19" s="5">
        <v>18</v>
      </c>
      <c r="B19" s="2">
        <v>1.0386116946574981</v>
      </c>
      <c r="C19" s="1">
        <v>157</v>
      </c>
      <c r="D19" s="7">
        <v>46</v>
      </c>
      <c r="E19" s="2">
        <v>15.2</v>
      </c>
      <c r="F19">
        <f t="shared" si="0"/>
        <v>2.0885484734839668E-4</v>
      </c>
    </row>
    <row r="20" spans="1:6" x14ac:dyDescent="0.25">
      <c r="A20" s="5">
        <v>19</v>
      </c>
      <c r="B20" s="2">
        <v>1.0626614000265193</v>
      </c>
      <c r="C20" s="1">
        <v>163</v>
      </c>
      <c r="D20" s="7">
        <v>31</v>
      </c>
      <c r="E20" s="2">
        <v>14.856</v>
      </c>
      <c r="F20">
        <f t="shared" si="0"/>
        <v>2.1422577325985054E-4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ADE4-FAA3-4EA9-806E-1822C26BA789}">
  <dimension ref="A1:K15"/>
  <sheetViews>
    <sheetView workbookViewId="0">
      <selection activeCell="A17" sqref="A17"/>
    </sheetView>
  </sheetViews>
  <sheetFormatPr defaultRowHeight="13.8" x14ac:dyDescent="0.25"/>
  <cols>
    <col min="1" max="2" width="13.109375" bestFit="1" customWidth="1"/>
    <col min="8" max="8" width="12.6640625" bestFit="1" customWidth="1"/>
    <col min="11" max="11" width="12.77734375" bestFit="1" customWidth="1"/>
  </cols>
  <sheetData>
    <row r="1" spans="1:11" x14ac:dyDescent="0.25">
      <c r="A1">
        <v>1</v>
      </c>
      <c r="B1">
        <v>15.781000000000001</v>
      </c>
      <c r="E1" s="8" t="s">
        <v>9</v>
      </c>
      <c r="F1" s="1">
        <v>130</v>
      </c>
      <c r="G1" s="9" t="s">
        <v>10</v>
      </c>
      <c r="H1" s="1">
        <v>81</v>
      </c>
      <c r="I1" s="10">
        <f>LN(F1/H1)</f>
        <v>0.47308529578314368</v>
      </c>
      <c r="J1" t="s">
        <v>19</v>
      </c>
      <c r="K1">
        <f>SQRT((1/H1)^2+(1/F1)^2)</f>
        <v>1.4546043720166961E-2</v>
      </c>
    </row>
    <row r="2" spans="1:11" x14ac:dyDescent="0.25">
      <c r="A2">
        <v>2</v>
      </c>
      <c r="B2">
        <v>15.782999999999999</v>
      </c>
      <c r="E2" s="8" t="s">
        <v>11</v>
      </c>
      <c r="F2" s="1">
        <v>118</v>
      </c>
      <c r="G2" s="9" t="s">
        <v>12</v>
      </c>
      <c r="H2" s="1">
        <v>73</v>
      </c>
      <c r="I2" s="10">
        <f t="shared" ref="I2:I5" si="0">LN(F2/H2)</f>
        <v>0.48022518331727365</v>
      </c>
      <c r="J2" t="s">
        <v>20</v>
      </c>
      <c r="K2">
        <f t="shared" ref="K2:K5" si="1">SQRT((1/H2)^2+(1/F2)^2)</f>
        <v>1.6108100775886199E-2</v>
      </c>
    </row>
    <row r="3" spans="1:11" x14ac:dyDescent="0.25">
      <c r="A3">
        <v>3</v>
      </c>
      <c r="B3">
        <v>15.782999999999999</v>
      </c>
      <c r="E3" s="8" t="s">
        <v>13</v>
      </c>
      <c r="F3" s="1">
        <v>107</v>
      </c>
      <c r="G3" s="9" t="s">
        <v>14</v>
      </c>
      <c r="H3" s="1">
        <v>66</v>
      </c>
      <c r="I3" s="10">
        <f t="shared" si="0"/>
        <v>0.48317409243548054</v>
      </c>
      <c r="J3" t="s">
        <v>21</v>
      </c>
      <c r="K3">
        <f t="shared" si="1"/>
        <v>1.7802030339652677E-2</v>
      </c>
    </row>
    <row r="4" spans="1:11" x14ac:dyDescent="0.25">
      <c r="A4">
        <v>4</v>
      </c>
      <c r="B4">
        <v>15.779</v>
      </c>
      <c r="E4" s="8" t="s">
        <v>15</v>
      </c>
      <c r="F4" s="1">
        <v>98</v>
      </c>
      <c r="G4" s="9" t="s">
        <v>16</v>
      </c>
      <c r="H4" s="1">
        <v>60</v>
      </c>
      <c r="I4" s="10">
        <f t="shared" si="0"/>
        <v>0.49062291644847122</v>
      </c>
      <c r="J4" t="s">
        <v>22</v>
      </c>
      <c r="K4">
        <f t="shared" si="1"/>
        <v>1.9542289009827515E-2</v>
      </c>
    </row>
    <row r="5" spans="1:11" x14ac:dyDescent="0.25">
      <c r="A5" t="s">
        <v>7</v>
      </c>
      <c r="B5">
        <f>AVERAGE(B1:B4)</f>
        <v>15.781500000000001</v>
      </c>
      <c r="E5" s="8" t="s">
        <v>17</v>
      </c>
      <c r="F5" s="1">
        <v>89</v>
      </c>
      <c r="G5" s="9" t="s">
        <v>18</v>
      </c>
      <c r="H5" s="1">
        <v>54</v>
      </c>
      <c r="I5" s="10">
        <f t="shared" si="0"/>
        <v>0.49965232316786545</v>
      </c>
      <c r="J5" t="s">
        <v>23</v>
      </c>
      <c r="K5">
        <f t="shared" si="1"/>
        <v>2.1660614352903406E-2</v>
      </c>
    </row>
    <row r="6" spans="1:11" x14ac:dyDescent="0.25">
      <c r="A6" t="s">
        <v>6</v>
      </c>
      <c r="B6">
        <f>B5/10</f>
        <v>1.5781500000000002</v>
      </c>
      <c r="C6">
        <v>1.5782</v>
      </c>
      <c r="E6" s="11"/>
      <c r="F6" s="12"/>
      <c r="G6" s="13"/>
      <c r="H6" s="12" t="s">
        <v>29</v>
      </c>
      <c r="I6" s="14">
        <f>AVERAGE(I1:I5)</f>
        <v>0.48535196223044685</v>
      </c>
    </row>
    <row r="7" spans="1:11" x14ac:dyDescent="0.25">
      <c r="A7" t="s">
        <v>24</v>
      </c>
      <c r="B7">
        <f>STDEV(B1:B4)</f>
        <v>1.9148542155123882E-3</v>
      </c>
      <c r="H7" t="s">
        <v>24</v>
      </c>
      <c r="I7">
        <f>STDEV(I1:I6)</f>
        <v>9.0970474980263151E-3</v>
      </c>
    </row>
    <row r="8" spans="1:11" ht="16.2" x14ac:dyDescent="0.25">
      <c r="A8" t="s">
        <v>26</v>
      </c>
      <c r="B8">
        <f>(1.959+2.406/(3-1.064))/2</f>
        <v>1.6008842975206612</v>
      </c>
      <c r="H8" t="s">
        <v>26</v>
      </c>
      <c r="I8">
        <f>(1.959+2.406/(3-1.064))/SQRT(5)</f>
        <v>1.4318744453472785</v>
      </c>
    </row>
    <row r="9" spans="1:11" x14ac:dyDescent="0.25">
      <c r="A9" t="s">
        <v>0</v>
      </c>
      <c r="B9">
        <f>(1.959+2.406/(3-1.064))/SQRT(4)*B7</f>
        <v>3.0654600456550265E-3</v>
      </c>
      <c r="H9" t="s">
        <v>25</v>
      </c>
      <c r="I9">
        <f>(1.959+2.406/(3-1.064))/SQRT(5)*I7</f>
        <v>1.3025829840534277E-2</v>
      </c>
    </row>
    <row r="10" spans="1:11" x14ac:dyDescent="0.25">
      <c r="A10" t="s">
        <v>4</v>
      </c>
      <c r="B10">
        <f>SQRT(0.001^2+B9^2)</f>
        <v>3.2244449586723168E-3</v>
      </c>
      <c r="H10" t="s">
        <v>27</v>
      </c>
      <c r="I10">
        <f>SQRT(K5^2+I9^2)</f>
        <v>2.527557036309484E-2</v>
      </c>
    </row>
    <row r="11" spans="1:11" x14ac:dyDescent="0.25">
      <c r="A11" t="s">
        <v>3</v>
      </c>
      <c r="B11">
        <f>B10/10</f>
        <v>3.2244449586723168E-4</v>
      </c>
      <c r="C11">
        <v>2.9999999999999997E-4</v>
      </c>
      <c r="H11" t="s">
        <v>28</v>
      </c>
      <c r="I11">
        <f>SQRT((I6/(5*1.5832^2))^2*0.001^2+(1/(5*1.5832))^2*I10^2)</f>
        <v>3.1932073560235197E-3</v>
      </c>
    </row>
    <row r="12" spans="1:11" x14ac:dyDescent="0.25">
      <c r="A12" t="s">
        <v>1</v>
      </c>
      <c r="B12">
        <f>20*3.141592654/B5</f>
        <v>3.9813612825143361</v>
      </c>
      <c r="C12">
        <v>3.9813999999999998</v>
      </c>
      <c r="H12" t="s">
        <v>30</v>
      </c>
      <c r="I12">
        <f>1/(5*1.5832)*I6</f>
        <v>6.1312779463169133E-2</v>
      </c>
    </row>
    <row r="13" spans="1:11" x14ac:dyDescent="0.25">
      <c r="A13" t="s">
        <v>2</v>
      </c>
      <c r="B13">
        <f>C11/C6</f>
        <v>1.9008997592193636E-4</v>
      </c>
      <c r="C13">
        <v>2.0000000000000001E-4</v>
      </c>
      <c r="H13" t="s">
        <v>31</v>
      </c>
      <c r="I13">
        <f>I11/I12</f>
        <v>5.2080616536748163E-2</v>
      </c>
    </row>
    <row r="14" spans="1:11" x14ac:dyDescent="0.25">
      <c r="A14" t="s">
        <v>5</v>
      </c>
      <c r="B14">
        <f>2*3.141592654/C6^2*C11</f>
        <v>7.5679289311290357E-4</v>
      </c>
      <c r="C14">
        <v>8.0000000000000004E-4</v>
      </c>
    </row>
    <row r="15" spans="1:11" x14ac:dyDescent="0.25">
      <c r="A15" t="s">
        <v>8</v>
      </c>
      <c r="B15">
        <f>C14/C12</f>
        <v>2.0093434470286835E-4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68BD-B756-451C-A0B2-4485E8C82FF3}">
  <dimension ref="A1:D20"/>
  <sheetViews>
    <sheetView tabSelected="1" workbookViewId="0">
      <selection activeCell="B5" sqref="B5"/>
    </sheetView>
  </sheetViews>
  <sheetFormatPr defaultRowHeight="13.8" x14ac:dyDescent="0.25"/>
  <sheetData>
    <row r="1" spans="1:4" x14ac:dyDescent="0.25">
      <c r="A1" s="4">
        <v>0.96197049288854852</v>
      </c>
      <c r="B1">
        <f>SQRT((0.003/A1)^2+(15.782*0.001/A1^2)^2)</f>
        <v>1.733727257621313E-2</v>
      </c>
      <c r="C1" s="2">
        <v>0.9621463773033867</v>
      </c>
      <c r="D1">
        <f>SQRT((0.003/C1)^2+(15.782*0.001/C1^2)^2)</f>
        <v>1.7331037040187035E-2</v>
      </c>
    </row>
    <row r="2" spans="1:4" x14ac:dyDescent="0.25">
      <c r="A2" s="4">
        <v>0.96834311223664171</v>
      </c>
      <c r="B2">
        <f>SQRT((0.003/A2)^2+(15.782*0.001/A2^2)^2)</f>
        <v>1.7113511086069753E-2</v>
      </c>
      <c r="C2" s="2">
        <v>0.96650531154609831</v>
      </c>
      <c r="D2">
        <f t="shared" ref="D2:D19" si="0">SQRT((0.003/C2)^2+(15.782*0.001/C2^2)^2)</f>
        <v>1.7177587827659709E-2</v>
      </c>
    </row>
    <row r="3" spans="1:4" x14ac:dyDescent="0.25">
      <c r="A3" s="4">
        <v>0.97383861321287835</v>
      </c>
      <c r="B3">
        <f>SQRT((0.003/A3)^2+(15.782*0.001/A3^2)^2)</f>
        <v>1.6924064134278462E-2</v>
      </c>
      <c r="C3" s="2">
        <v>0.97317826154567677</v>
      </c>
      <c r="D3">
        <f t="shared" si="0"/>
        <v>1.6946659001852139E-2</v>
      </c>
    </row>
    <row r="4" spans="1:4" x14ac:dyDescent="0.25">
      <c r="A4" s="4">
        <v>0.97939684588336551</v>
      </c>
      <c r="B4">
        <f>SQRT((0.003/A4)^2+(15.782*0.001/A4^2)^2)</f>
        <v>1.6735688685142337E-2</v>
      </c>
      <c r="C4" s="2">
        <v>0.97854693849835561</v>
      </c>
      <c r="D4">
        <f t="shared" si="0"/>
        <v>1.6764285393716268E-2</v>
      </c>
    </row>
    <row r="5" spans="1:4" x14ac:dyDescent="0.25">
      <c r="A5" s="4">
        <v>0.98606481941249025</v>
      </c>
      <c r="B5">
        <f>SQRT((0.003/A5)^2+(15.782*0.001/A5^2)^2)</f>
        <v>1.6513891503620801E-2</v>
      </c>
      <c r="C5" s="2">
        <v>0.982688936121629</v>
      </c>
      <c r="D5">
        <f t="shared" si="0"/>
        <v>1.6625619521426018E-2</v>
      </c>
    </row>
    <row r="6" spans="1:4" x14ac:dyDescent="0.25">
      <c r="A6" s="4">
        <v>0.98952599716647671</v>
      </c>
      <c r="B6">
        <f>SQRT((0.003/A6)^2+(15.782*0.001/A6^2)^2)</f>
        <v>1.6400525517361757E-2</v>
      </c>
      <c r="C6" s="2">
        <v>0.98594165368435982</v>
      </c>
      <c r="D6">
        <f t="shared" si="0"/>
        <v>1.6517947631206058E-2</v>
      </c>
    </row>
    <row r="7" spans="1:4" x14ac:dyDescent="0.25">
      <c r="A7" s="4">
        <v>0.99394936465365313</v>
      </c>
      <c r="B7">
        <f>SQRT((0.003/A7)^2+(15.782*0.001/A7^2)^2)</f>
        <v>1.6257364381316475E-2</v>
      </c>
      <c r="C7" s="2">
        <v>0.98958802474731844</v>
      </c>
      <c r="D7">
        <f t="shared" si="0"/>
        <v>1.639850473262703E-2</v>
      </c>
    </row>
    <row r="8" spans="1:4" x14ac:dyDescent="0.25">
      <c r="A8" s="4">
        <v>0.99778142831462335</v>
      </c>
      <c r="B8">
        <f>SQRT((0.003/A8)^2+(15.782*0.001/A8^2)^2)</f>
        <v>1.6134876440891767E-2</v>
      </c>
      <c r="C8" s="2">
        <v>0.99394936465365313</v>
      </c>
      <c r="D8">
        <f t="shared" si="0"/>
        <v>1.6257364381316475E-2</v>
      </c>
    </row>
    <row r="9" spans="1:4" x14ac:dyDescent="0.25">
      <c r="A9" s="4">
        <v>0.99999352370899908</v>
      </c>
      <c r="B9">
        <f>SQRT((0.003/A9)^2+(15.782*0.001/A9^2)^2)</f>
        <v>1.6064809146625933E-2</v>
      </c>
      <c r="C9" s="2">
        <v>0.99677344101489906</v>
      </c>
      <c r="D9">
        <f t="shared" si="0"/>
        <v>1.6166958852703344E-2</v>
      </c>
    </row>
    <row r="10" spans="1:4" x14ac:dyDescent="0.25">
      <c r="A10" s="4">
        <v>1.0022154493901707</v>
      </c>
      <c r="B10">
        <f>SQRT((0.003/A10)^2+(15.782*0.001/A10^2)^2)</f>
        <v>1.5994896924603E-2</v>
      </c>
      <c r="C10" s="2">
        <v>0.99955032029846591</v>
      </c>
      <c r="D10">
        <f t="shared" si="0"/>
        <v>1.6078810199679945E-2</v>
      </c>
    </row>
    <row r="11" spans="1:4" x14ac:dyDescent="0.25">
      <c r="A11" s="4">
        <v>1.0048308674682687</v>
      </c>
      <c r="B11">
        <f>SQRT((0.003/A11)^2+(15.782*0.001/A11^2)^2)</f>
        <v>1.5913196975974719E-2</v>
      </c>
      <c r="C11" s="2">
        <v>1.0013890110240387</v>
      </c>
      <c r="D11">
        <f t="shared" si="0"/>
        <v>1.6020846219082695E-2</v>
      </c>
    </row>
    <row r="12" spans="1:4" x14ac:dyDescent="0.25">
      <c r="A12" s="4">
        <v>1.0076528856063045</v>
      </c>
      <c r="B12">
        <f>SQRT((0.003/A12)^2+(15.782*0.001/A12^2)^2)</f>
        <v>1.5825755702755562E-2</v>
      </c>
      <c r="C12" s="2">
        <v>1.003425777588125</v>
      </c>
      <c r="D12">
        <f t="shared" si="0"/>
        <v>1.5957009515742769E-2</v>
      </c>
    </row>
    <row r="13" spans="1:4" x14ac:dyDescent="0.25">
      <c r="A13" s="4">
        <v>1.0156918071668257</v>
      </c>
      <c r="B13">
        <f>SQRT((0.003/A13)^2+(15.782*0.001/A13^2)^2)</f>
        <v>1.5580648831047983E-2</v>
      </c>
      <c r="C13" s="2">
        <v>1.007331403700483</v>
      </c>
      <c r="D13">
        <f t="shared" si="0"/>
        <v>1.5835679868738909E-2</v>
      </c>
    </row>
    <row r="14" spans="1:4" x14ac:dyDescent="0.25">
      <c r="A14" s="4">
        <v>1.0203527506976455</v>
      </c>
      <c r="B14">
        <f>SQRT((0.003/A14)^2+(15.782*0.001/A14^2)^2)</f>
        <v>1.544118167337059E-2</v>
      </c>
      <c r="C14" s="2">
        <v>1.0110085020040966</v>
      </c>
      <c r="D14">
        <f t="shared" si="0"/>
        <v>1.5722731979343801E-2</v>
      </c>
    </row>
    <row r="15" spans="1:4" x14ac:dyDescent="0.25">
      <c r="A15" s="4">
        <v>1.0268568855726532</v>
      </c>
      <c r="B15">
        <f>SQRT((0.003/A15)^2+(15.782*0.001/A15^2)^2)</f>
        <v>1.5249725957030837E-2</v>
      </c>
      <c r="C15" s="2">
        <v>1.0147777694153095</v>
      </c>
      <c r="D15">
        <f t="shared" si="0"/>
        <v>1.5608224715810807E-2</v>
      </c>
    </row>
    <row r="16" spans="1:4" x14ac:dyDescent="0.25">
      <c r="A16" s="4">
        <v>1.0364297373157807</v>
      </c>
      <c r="B16">
        <f>SQRT((0.003/A16)^2+(15.782*0.001/A16^2)^2)</f>
        <v>1.4974467505767081E-2</v>
      </c>
      <c r="C16" s="2">
        <v>1.020880610372088</v>
      </c>
      <c r="D16">
        <f t="shared" si="0"/>
        <v>1.5425507064965991E-2</v>
      </c>
    </row>
    <row r="17" spans="1:4" x14ac:dyDescent="0.25">
      <c r="A17" s="4">
        <v>1.0416956620781241</v>
      </c>
      <c r="B17">
        <f>SQRT((0.003/A17)^2+(15.782*0.001/A17^2)^2)</f>
        <v>1.4826274911118202E-2</v>
      </c>
      <c r="C17" s="2">
        <v>1.0270573000321366</v>
      </c>
      <c r="D17">
        <f t="shared" si="0"/>
        <v>1.524388424519592E-2</v>
      </c>
    </row>
    <row r="18" spans="1:4" x14ac:dyDescent="0.25">
      <c r="A18" s="4">
        <v>1.0511284212526779</v>
      </c>
      <c r="B18">
        <f>SQRT((0.003/A18)^2+(15.782*0.001/A18^2)^2)</f>
        <v>1.4566365519667692E-2</v>
      </c>
      <c r="C18" s="2">
        <v>1.0386116946574981</v>
      </c>
      <c r="D18">
        <f t="shared" si="0"/>
        <v>1.4912789835141075E-2</v>
      </c>
    </row>
    <row r="19" spans="1:4" x14ac:dyDescent="0.25">
      <c r="A19" s="4">
        <v>1.0573943575883435</v>
      </c>
      <c r="B19">
        <f>SQRT((0.003/A19)^2+(15.782*0.001/A19^2)^2)</f>
        <v>1.4397545112328554E-2</v>
      </c>
      <c r="C19" s="2">
        <v>1.0626614000265193</v>
      </c>
      <c r="D19">
        <f t="shared" si="0"/>
        <v>1.4257940959816917E-2</v>
      </c>
    </row>
    <row r="20" spans="1:4" x14ac:dyDescent="0.25">
      <c r="A20" s="4">
        <v>1.0610187350489932</v>
      </c>
      <c r="B20">
        <f>SQRT((0.003/A20)^2+(15.782*0.001/A20^2)^2)</f>
        <v>1.4301257203603637E-2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</dc:creator>
  <cp:lastModifiedBy>Yihua</cp:lastModifiedBy>
  <dcterms:created xsi:type="dcterms:W3CDTF">2019-06-29T01:16:11Z</dcterms:created>
  <dcterms:modified xsi:type="dcterms:W3CDTF">2019-06-29T08:47:15Z</dcterms:modified>
</cp:coreProperties>
</file>