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ocuments/Zebrafish/BIOL0019/"/>
    </mc:Choice>
  </mc:AlternateContent>
  <xr:revisionPtr revIDLastSave="0" documentId="13_ncr:1_{2EA36D2D-8752-6E4C-B50A-B96C45111EF8}" xr6:coauthVersionLast="47" xr6:coauthVersionMax="47" xr10:uidLastSave="{00000000-0000-0000-0000-000000000000}"/>
  <bookViews>
    <workbookView xWindow="4040" yWindow="760" windowWidth="19380" windowHeight="17440" xr2:uid="{00000000-000D-0000-FFFF-FFFF00000000}"/>
  </bookViews>
  <sheets>
    <sheet name="MiSe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J4" i="1"/>
  <c r="K5" i="1"/>
  <c r="J7" i="1"/>
  <c r="D18" i="1"/>
  <c r="D15" i="1"/>
  <c r="D9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G3" i="1"/>
  <c r="G4" i="1"/>
  <c r="G5" i="1"/>
  <c r="G6" i="1"/>
  <c r="D6" i="1"/>
  <c r="H6" i="1" s="1"/>
  <c r="D3" i="1"/>
  <c r="E3" i="1"/>
  <c r="J16" i="1"/>
  <c r="J13" i="1"/>
  <c r="K2" i="1"/>
  <c r="J10" i="1"/>
  <c r="J19" i="1"/>
  <c r="J22" i="1"/>
  <c r="J25" i="1"/>
  <c r="J28" i="1"/>
  <c r="H3" i="1"/>
  <c r="I3" i="1" s="1"/>
  <c r="H4" i="1"/>
  <c r="H5" i="1"/>
  <c r="I5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H14" i="1"/>
  <c r="H15" i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H24" i="1"/>
  <c r="I24" i="1" s="1"/>
  <c r="H25" i="1"/>
  <c r="I25" i="1" s="1"/>
  <c r="H26" i="1"/>
  <c r="I26" i="1" s="1"/>
  <c r="H27" i="1"/>
  <c r="I27" i="1" s="1"/>
  <c r="H28" i="1"/>
  <c r="I28" i="1" s="1"/>
  <c r="H2" i="1"/>
  <c r="I2" i="1" s="1"/>
  <c r="I13" i="1"/>
  <c r="I4" i="1"/>
  <c r="I1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I15" i="1" l="1"/>
  <c r="I6" i="1"/>
  <c r="I23" i="1"/>
</calcChain>
</file>

<file path=xl/sharedStrings.xml><?xml version="1.0" encoding="utf-8"?>
<sst xmlns="http://schemas.openxmlformats.org/spreadsheetml/2006/main" count="59" uniqueCount="54">
  <si>
    <t>Well</t>
  </si>
  <si>
    <t>Reads</t>
  </si>
  <si>
    <t>F1</t>
  </si>
  <si>
    <t>G1</t>
  </si>
  <si>
    <t>H1</t>
  </si>
  <si>
    <t>F2</t>
  </si>
  <si>
    <t>G2</t>
  </si>
  <si>
    <t>H2</t>
  </si>
  <si>
    <t>F3</t>
  </si>
  <si>
    <t>G3</t>
  </si>
  <si>
    <t>H3</t>
  </si>
  <si>
    <t>F4</t>
  </si>
  <si>
    <t>G4</t>
  </si>
  <si>
    <t>H4</t>
  </si>
  <si>
    <t>F5</t>
  </si>
  <si>
    <t>G5</t>
  </si>
  <si>
    <t>H5</t>
  </si>
  <si>
    <t>F6</t>
  </si>
  <si>
    <t>G6</t>
  </si>
  <si>
    <t>H6</t>
  </si>
  <si>
    <t>F7</t>
  </si>
  <si>
    <t>G7</t>
  </si>
  <si>
    <t>H7</t>
  </si>
  <si>
    <t>F8</t>
  </si>
  <si>
    <t>G8</t>
  </si>
  <si>
    <t>H8</t>
  </si>
  <si>
    <t>F9</t>
  </si>
  <si>
    <t>G9</t>
  </si>
  <si>
    <t>H9</t>
  </si>
  <si>
    <t>Modified</t>
  </si>
  <si>
    <t>%Modified</t>
  </si>
  <si>
    <t>Frameshift</t>
  </si>
  <si>
    <t>%Frameshift</t>
  </si>
  <si>
    <t>In-frame</t>
  </si>
  <si>
    <t>%In-frame</t>
  </si>
  <si>
    <t>%Estimated Total Frameshift</t>
  </si>
  <si>
    <t>Processed Reads</t>
  </si>
  <si>
    <t>Average %Estimated Total Frameshift</t>
  </si>
  <si>
    <t>Average %Modified</t>
  </si>
  <si>
    <t>Average %Frameshift</t>
  </si>
  <si>
    <t>Homo for SNP?</t>
  </si>
  <si>
    <t>Hetero for SNP?</t>
  </si>
  <si>
    <t>?Homo/Hetero for SNP</t>
  </si>
  <si>
    <t>G1-G4: http://crispresso.pinellolab.org/view_report/zyow8aoy</t>
  </si>
  <si>
    <t>G6-G9: http://crispresso.pinellolab.org/view_report/mc9c9qz4</t>
  </si>
  <si>
    <t>G5: http://crispresso.pinellolab.org/view_report/m6l0cnp7</t>
  </si>
  <si>
    <t>H2-H5: http://crispresso.pinellolab.org/view_report/ktoj68ps</t>
  </si>
  <si>
    <t>F2-F5: http://crispresso.pinellolab.org/view_report/n0kpotac</t>
  </si>
  <si>
    <t>F1: http://crispresso.pinellolab.org/view_report/dph00178</t>
  </si>
  <si>
    <t>Modified (Including SNP)</t>
  </si>
  <si>
    <t>?Hetero for SNP</t>
  </si>
  <si>
    <r>
      <t>SNP rs179580084: CGTCGCCATGTCTACT</t>
    </r>
    <r>
      <rPr>
        <sz val="12"/>
        <color rgb="FFFF0000"/>
        <rFont val="Calibri (Body)"/>
      </rPr>
      <t>T</t>
    </r>
    <r>
      <rPr>
        <sz val="12"/>
        <color theme="1"/>
        <rFont val="Calibri"/>
        <family val="2"/>
        <scheme val="minor"/>
      </rPr>
      <t>CTT--&gt;CGTCGCCATGTCTACT</t>
    </r>
    <r>
      <rPr>
        <sz val="12"/>
        <color rgb="FFFF0000"/>
        <rFont val="Calibri (Body)"/>
      </rPr>
      <t>G</t>
    </r>
    <r>
      <rPr>
        <sz val="12"/>
        <color theme="1"/>
        <rFont val="Calibri"/>
        <family val="2"/>
        <scheme val="minor"/>
      </rPr>
      <t>CTT</t>
    </r>
  </si>
  <si>
    <t>H1,H6:http://crispresso.pinellolab.org/view_report/xfpw9cao</t>
  </si>
  <si>
    <t>F6: http://crispresso.pinellolab.org/view_report/56kkxxrf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</si>
</sst>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FF0000"/>
      <name val="Calibri (Body)"/>
    </font>
    <font>
      <sz val="12"/>
      <color theme="9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4" fontId="0" fillId="0" borderId="0" xfId="2" applyNumberFormat="1" applyFont="1"/>
    <xf numFmtId="10" fontId="0" fillId="0" borderId="0" xfId="2" applyNumberFormat="1" applyFont="1"/>
    <xf numFmtId="10" fontId="0" fillId="33" borderId="0" xfId="2" applyNumberFormat="1" applyFont="1" applyFill="1"/>
    <xf numFmtId="0" fontId="0" fillId="0" borderId="0" xfId="1" applyNumberFormat="1" applyFont="1"/>
    <xf numFmtId="10" fontId="0" fillId="0" borderId="0" xfId="2" applyNumberFormat="1" applyFont="1" applyFill="1"/>
    <xf numFmtId="0" fontId="14" fillId="0" borderId="0" xfId="0" applyFont="1"/>
    <xf numFmtId="0" fontId="14" fillId="0" borderId="0" xfId="1" applyNumberFormat="1" applyFont="1"/>
    <xf numFmtId="164" fontId="14" fillId="0" borderId="0" xfId="2" applyNumberFormat="1" applyFont="1"/>
    <xf numFmtId="0" fontId="18" fillId="0" borderId="0" xfId="0" applyFont="1"/>
    <xf numFmtId="0" fontId="18" fillId="0" borderId="0" xfId="1" applyNumberFormat="1" applyFont="1"/>
    <xf numFmtId="164" fontId="18" fillId="0" borderId="0" xfId="2" applyNumberFormat="1" applyFont="1"/>
    <xf numFmtId="10" fontId="18" fillId="0" borderId="0" xfId="2" applyNumberFormat="1" applyFont="1"/>
    <xf numFmtId="0" fontId="20" fillId="0" borderId="0" xfId="0" applyFont="1"/>
    <xf numFmtId="0" fontId="21" fillId="0" borderId="0" xfId="0" applyFont="1"/>
    <xf numFmtId="0" fontId="21" fillId="0" borderId="0" xfId="1" applyNumberFormat="1" applyFont="1"/>
    <xf numFmtId="164" fontId="21" fillId="0" borderId="0" xfId="2" applyNumberFormat="1" applyFont="1"/>
    <xf numFmtId="10" fontId="21" fillId="33" borderId="0" xfId="2" applyNumberFormat="1" applyFont="1" applyFill="1"/>
    <xf numFmtId="10" fontId="21" fillId="0" borderId="0" xfId="2" applyNumberFormat="1" applyFont="1"/>
    <xf numFmtId="0" fontId="22" fillId="0" borderId="0" xfId="0" applyFont="1"/>
    <xf numFmtId="10" fontId="22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 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="108" workbookViewId="0">
      <selection activeCell="C33" sqref="C33"/>
    </sheetView>
  </sheetViews>
  <sheetFormatPr baseColWidth="10" defaultRowHeight="16" x14ac:dyDescent="0.2"/>
  <cols>
    <col min="3" max="3" width="11.5" style="4" bestFit="1" customWidth="1"/>
    <col min="5" max="5" width="10.83203125" style="1"/>
    <col min="7" max="7" width="10.83203125" style="1"/>
    <col min="9" max="9" width="10.83203125" style="1"/>
    <col min="10" max="10" width="14.83203125" style="2" customWidth="1"/>
    <col min="11" max="11" width="37.33203125" style="2" customWidth="1"/>
  </cols>
  <sheetData>
    <row r="1" spans="1:12" x14ac:dyDescent="0.2">
      <c r="A1" t="s">
        <v>0</v>
      </c>
      <c r="B1" t="s">
        <v>1</v>
      </c>
      <c r="C1" s="4" t="s">
        <v>36</v>
      </c>
      <c r="D1" t="s">
        <v>29</v>
      </c>
      <c r="E1" s="1" t="s">
        <v>30</v>
      </c>
      <c r="F1" t="s">
        <v>31</v>
      </c>
      <c r="G1" s="1" t="s">
        <v>32</v>
      </c>
      <c r="H1" t="s">
        <v>33</v>
      </c>
      <c r="I1" s="1" t="s">
        <v>34</v>
      </c>
      <c r="J1" s="2" t="s">
        <v>35</v>
      </c>
      <c r="K1" s="2" t="s">
        <v>38</v>
      </c>
      <c r="L1" t="s">
        <v>49</v>
      </c>
    </row>
    <row r="2" spans="1:12" x14ac:dyDescent="0.2">
      <c r="A2" t="s">
        <v>2</v>
      </c>
      <c r="B2">
        <v>67</v>
      </c>
      <c r="C2" s="4">
        <v>14035</v>
      </c>
      <c r="D2">
        <v>67</v>
      </c>
      <c r="E2" s="1">
        <f>D2/B2</f>
        <v>1</v>
      </c>
      <c r="F2">
        <v>47</v>
      </c>
      <c r="G2" s="1">
        <f t="shared" ref="G2:G5" si="0">IF(F2,F2/D2,0)</f>
        <v>0.70149253731343286</v>
      </c>
      <c r="H2">
        <f>D2-F2</f>
        <v>20</v>
      </c>
      <c r="I2" s="1">
        <f>H2/B2</f>
        <v>0.29850746268656714</v>
      </c>
      <c r="K2" s="2">
        <f>SUM(D2:D19)/SUM(B2:B19)</f>
        <v>0.76696542893725994</v>
      </c>
    </row>
    <row r="3" spans="1:12" x14ac:dyDescent="0.2">
      <c r="A3" t="s">
        <v>3</v>
      </c>
      <c r="B3">
        <v>121</v>
      </c>
      <c r="C3" s="4">
        <v>14360</v>
      </c>
      <c r="D3">
        <f>120-62-4-7</f>
        <v>47</v>
      </c>
      <c r="E3" s="1">
        <f t="shared" ref="E3:E28" si="1">D3/B3</f>
        <v>0.38842975206611569</v>
      </c>
      <c r="F3">
        <v>0</v>
      </c>
      <c r="G3" s="1">
        <f t="shared" si="0"/>
        <v>0</v>
      </c>
      <c r="H3">
        <f t="shared" ref="H3:H28" si="2">D3-F3</f>
        <v>47</v>
      </c>
      <c r="I3" s="1">
        <f t="shared" ref="I3:I28" si="3">H3/B3</f>
        <v>0.38842975206611569</v>
      </c>
      <c r="J3" s="2" t="s">
        <v>41</v>
      </c>
      <c r="K3" s="2" t="s">
        <v>51</v>
      </c>
      <c r="L3">
        <v>120</v>
      </c>
    </row>
    <row r="4" spans="1:12" x14ac:dyDescent="0.2">
      <c r="A4" t="s">
        <v>4</v>
      </c>
      <c r="B4">
        <v>102</v>
      </c>
      <c r="C4" s="4">
        <v>12517</v>
      </c>
      <c r="D4">
        <v>102</v>
      </c>
      <c r="E4" s="1">
        <f t="shared" si="1"/>
        <v>1</v>
      </c>
      <c r="F4">
        <v>96</v>
      </c>
      <c r="G4" s="1">
        <f t="shared" si="0"/>
        <v>0.94117647058823528</v>
      </c>
      <c r="H4">
        <f t="shared" si="2"/>
        <v>6</v>
      </c>
      <c r="I4" s="1">
        <f t="shared" si="3"/>
        <v>5.8823529411764705E-2</v>
      </c>
      <c r="J4" s="3">
        <f>1-(1-F2/B2)*(1-F3/B3)*(1-F4/B4)-8/B2*52/B4</f>
        <v>0.92156862745098045</v>
      </c>
      <c r="K4" s="2" t="s">
        <v>39</v>
      </c>
    </row>
    <row r="5" spans="1:12" x14ac:dyDescent="0.2">
      <c r="A5" s="13" t="s">
        <v>5</v>
      </c>
      <c r="B5">
        <v>9</v>
      </c>
      <c r="C5" s="4">
        <v>2273</v>
      </c>
      <c r="D5">
        <v>9</v>
      </c>
      <c r="E5" s="1">
        <f t="shared" si="1"/>
        <v>1</v>
      </c>
      <c r="F5">
        <v>6</v>
      </c>
      <c r="G5" s="1">
        <f t="shared" si="0"/>
        <v>0.66666666666666663</v>
      </c>
      <c r="H5">
        <f t="shared" si="2"/>
        <v>3</v>
      </c>
      <c r="I5" s="1">
        <f t="shared" si="3"/>
        <v>0.33333333333333331</v>
      </c>
      <c r="K5" s="2">
        <f>SUM(F2:F19)/SUM(B2:B19)</f>
        <v>0.62868117797695267</v>
      </c>
    </row>
    <row r="6" spans="1:12" x14ac:dyDescent="0.2">
      <c r="A6" s="13" t="s">
        <v>6</v>
      </c>
      <c r="B6">
        <v>8</v>
      </c>
      <c r="C6" s="4">
        <v>4137</v>
      </c>
      <c r="D6">
        <f>7-7</f>
        <v>0</v>
      </c>
      <c r="E6" s="1">
        <f t="shared" si="1"/>
        <v>0</v>
      </c>
      <c r="F6">
        <v>0</v>
      </c>
      <c r="G6" s="1">
        <f>IF(F6,F6/D6,0)</f>
        <v>0</v>
      </c>
      <c r="H6">
        <f t="shared" si="2"/>
        <v>0</v>
      </c>
      <c r="I6" s="1">
        <f t="shared" si="3"/>
        <v>0</v>
      </c>
      <c r="J6" s="2" t="s">
        <v>42</v>
      </c>
      <c r="L6">
        <v>7</v>
      </c>
    </row>
    <row r="7" spans="1:12" x14ac:dyDescent="0.2">
      <c r="A7" s="13" t="s">
        <v>7</v>
      </c>
      <c r="B7">
        <v>16</v>
      </c>
      <c r="C7" s="4">
        <v>4660</v>
      </c>
      <c r="D7">
        <v>16</v>
      </c>
      <c r="E7" s="1">
        <f t="shared" si="1"/>
        <v>1</v>
      </c>
      <c r="F7">
        <v>14</v>
      </c>
      <c r="G7" s="1">
        <f t="shared" ref="G7:G28" si="4">IF(F7,F7/D7,0)</f>
        <v>0.875</v>
      </c>
      <c r="H7">
        <f t="shared" si="2"/>
        <v>2</v>
      </c>
      <c r="I7" s="1">
        <f t="shared" si="3"/>
        <v>0.125</v>
      </c>
      <c r="J7" s="3">
        <f>1-(1-F5/B5)*(1-F6/B6)*(1-F7/B7)-1/B5*9/B3</f>
        <v>0.95006887052341604</v>
      </c>
    </row>
    <row r="8" spans="1:12" x14ac:dyDescent="0.2">
      <c r="A8" t="s">
        <v>8</v>
      </c>
      <c r="B8">
        <v>221</v>
      </c>
      <c r="C8" s="4">
        <v>16015</v>
      </c>
      <c r="D8">
        <v>220</v>
      </c>
      <c r="E8" s="1">
        <f t="shared" si="1"/>
        <v>0.99547511312217196</v>
      </c>
      <c r="F8">
        <v>220</v>
      </c>
      <c r="G8" s="1">
        <f t="shared" si="4"/>
        <v>1</v>
      </c>
      <c r="H8">
        <f t="shared" si="2"/>
        <v>0</v>
      </c>
      <c r="I8" s="1">
        <f t="shared" si="3"/>
        <v>0</v>
      </c>
    </row>
    <row r="9" spans="1:12" s="9" customFormat="1" x14ac:dyDescent="0.2">
      <c r="A9" s="9" t="s">
        <v>9</v>
      </c>
      <c r="B9" s="9">
        <v>70</v>
      </c>
      <c r="C9" s="10">
        <v>19287</v>
      </c>
      <c r="D9" s="9">
        <f>11</f>
        <v>11</v>
      </c>
      <c r="E9" s="11">
        <f t="shared" si="1"/>
        <v>0.15714285714285714</v>
      </c>
      <c r="F9" s="9">
        <v>1</v>
      </c>
      <c r="G9" s="11">
        <f t="shared" si="4"/>
        <v>9.0909090909090912E-2</v>
      </c>
      <c r="H9" s="9">
        <f t="shared" si="2"/>
        <v>10</v>
      </c>
      <c r="I9" s="11">
        <f t="shared" si="3"/>
        <v>0.14285714285714285</v>
      </c>
      <c r="J9" s="12" t="s">
        <v>40</v>
      </c>
      <c r="K9" s="12"/>
      <c r="L9" s="9">
        <v>70</v>
      </c>
    </row>
    <row r="10" spans="1:12" x14ac:dyDescent="0.2">
      <c r="A10" t="s">
        <v>10</v>
      </c>
      <c r="B10">
        <v>71</v>
      </c>
      <c r="C10" s="4">
        <v>16066</v>
      </c>
      <c r="D10">
        <v>71</v>
      </c>
      <c r="E10" s="1">
        <f t="shared" si="1"/>
        <v>1</v>
      </c>
      <c r="F10">
        <v>60</v>
      </c>
      <c r="G10" s="1">
        <f t="shared" si="4"/>
        <v>0.84507042253521125</v>
      </c>
      <c r="H10">
        <f t="shared" si="2"/>
        <v>11</v>
      </c>
      <c r="I10" s="1">
        <f t="shared" si="3"/>
        <v>0.15492957746478872</v>
      </c>
      <c r="J10" s="3">
        <f t="shared" ref="J10" si="5">1-(1-F8/B8)*(1-F9/B9)*(1-F10/B10)</f>
        <v>0.99930897602811442</v>
      </c>
    </row>
    <row r="11" spans="1:12" x14ac:dyDescent="0.2">
      <c r="A11" t="s">
        <v>11</v>
      </c>
      <c r="B11">
        <v>92</v>
      </c>
      <c r="C11" s="4">
        <v>7871</v>
      </c>
      <c r="D11">
        <v>92</v>
      </c>
      <c r="E11" s="1">
        <f t="shared" si="1"/>
        <v>1</v>
      </c>
      <c r="F11">
        <v>92</v>
      </c>
      <c r="G11" s="1">
        <f t="shared" si="4"/>
        <v>1</v>
      </c>
      <c r="H11">
        <f t="shared" si="2"/>
        <v>0</v>
      </c>
      <c r="I11" s="1">
        <f t="shared" si="3"/>
        <v>0</v>
      </c>
    </row>
    <row r="12" spans="1:12" x14ac:dyDescent="0.2">
      <c r="A12" s="13" t="s">
        <v>12</v>
      </c>
      <c r="B12">
        <v>5</v>
      </c>
      <c r="C12" s="4">
        <v>2808</v>
      </c>
      <c r="D12">
        <v>2</v>
      </c>
      <c r="E12" s="1">
        <f t="shared" si="1"/>
        <v>0.4</v>
      </c>
      <c r="F12">
        <v>0</v>
      </c>
      <c r="G12" s="1">
        <f t="shared" si="4"/>
        <v>0</v>
      </c>
      <c r="H12">
        <f t="shared" si="2"/>
        <v>2</v>
      </c>
      <c r="I12" s="1">
        <f t="shared" si="3"/>
        <v>0.4</v>
      </c>
      <c r="J12" s="2" t="s">
        <v>50</v>
      </c>
      <c r="L12">
        <v>5</v>
      </c>
    </row>
    <row r="13" spans="1:12" x14ac:dyDescent="0.2">
      <c r="A13" t="s">
        <v>13</v>
      </c>
      <c r="B13">
        <v>43</v>
      </c>
      <c r="C13" s="4">
        <v>13425</v>
      </c>
      <c r="D13">
        <v>29</v>
      </c>
      <c r="E13" s="1">
        <f t="shared" si="1"/>
        <v>0.67441860465116277</v>
      </c>
      <c r="F13">
        <v>29</v>
      </c>
      <c r="G13" s="1">
        <f t="shared" si="4"/>
        <v>1</v>
      </c>
      <c r="H13">
        <f t="shared" si="2"/>
        <v>0</v>
      </c>
      <c r="I13" s="1">
        <f t="shared" si="3"/>
        <v>0</v>
      </c>
      <c r="J13" s="3">
        <f>1-(1-F11/B11)*(1-F12/B12)*(1-F13/B13)</f>
        <v>1</v>
      </c>
    </row>
    <row r="14" spans="1:12" x14ac:dyDescent="0.2">
      <c r="A14" t="s">
        <v>14</v>
      </c>
      <c r="B14">
        <v>184</v>
      </c>
      <c r="C14" s="4">
        <v>14502</v>
      </c>
      <c r="D14">
        <v>184</v>
      </c>
      <c r="E14" s="1">
        <f t="shared" si="1"/>
        <v>1</v>
      </c>
      <c r="F14">
        <v>119</v>
      </c>
      <c r="G14" s="1">
        <f t="shared" si="4"/>
        <v>0.64673913043478259</v>
      </c>
      <c r="H14">
        <f t="shared" si="2"/>
        <v>65</v>
      </c>
      <c r="I14" s="1">
        <f t="shared" si="3"/>
        <v>0.35326086956521741</v>
      </c>
    </row>
    <row r="15" spans="1:12" x14ac:dyDescent="0.2">
      <c r="A15" t="s">
        <v>15</v>
      </c>
      <c r="B15">
        <v>71</v>
      </c>
      <c r="C15" s="4">
        <v>16196</v>
      </c>
      <c r="D15">
        <f>1</f>
        <v>1</v>
      </c>
      <c r="E15" s="1">
        <f t="shared" si="1"/>
        <v>1.4084507042253521E-2</v>
      </c>
      <c r="F15">
        <v>0</v>
      </c>
      <c r="G15" s="1">
        <f t="shared" si="4"/>
        <v>0</v>
      </c>
      <c r="H15">
        <f t="shared" si="2"/>
        <v>1</v>
      </c>
      <c r="I15" s="1">
        <f t="shared" si="3"/>
        <v>1.4084507042253521E-2</v>
      </c>
      <c r="J15" s="2" t="s">
        <v>40</v>
      </c>
      <c r="L15">
        <v>71</v>
      </c>
    </row>
    <row r="16" spans="1:12" s="14" customFormat="1" x14ac:dyDescent="0.2">
      <c r="A16" s="14" t="s">
        <v>16</v>
      </c>
      <c r="B16" s="14">
        <v>31</v>
      </c>
      <c r="C16" s="15">
        <v>13516</v>
      </c>
      <c r="D16" s="14">
        <v>31</v>
      </c>
      <c r="E16" s="16">
        <f t="shared" si="1"/>
        <v>1</v>
      </c>
      <c r="F16" s="14">
        <v>0</v>
      </c>
      <c r="G16" s="1">
        <f t="shared" si="4"/>
        <v>0</v>
      </c>
      <c r="H16" s="14">
        <f t="shared" si="2"/>
        <v>31</v>
      </c>
      <c r="I16" s="16">
        <f t="shared" si="3"/>
        <v>1</v>
      </c>
      <c r="J16" s="17">
        <f>1-(1-F14/B14)*(1-F15/B15)*(1-F16/B16)</f>
        <v>0.64673913043478259</v>
      </c>
      <c r="K16" s="18"/>
    </row>
    <row r="17" spans="1:12" x14ac:dyDescent="0.2">
      <c r="A17" t="s">
        <v>17</v>
      </c>
      <c r="B17">
        <v>286</v>
      </c>
      <c r="C17" s="4">
        <v>17500</v>
      </c>
      <c r="D17">
        <v>244</v>
      </c>
      <c r="E17" s="1">
        <f t="shared" si="1"/>
        <v>0.85314685314685312</v>
      </c>
      <c r="F17">
        <v>243</v>
      </c>
      <c r="G17" s="1">
        <f t="shared" si="4"/>
        <v>0.99590163934426235</v>
      </c>
      <c r="H17">
        <f t="shared" si="2"/>
        <v>1</v>
      </c>
      <c r="I17" s="1">
        <f t="shared" si="3"/>
        <v>3.4965034965034965E-3</v>
      </c>
    </row>
    <row r="18" spans="1:12" x14ac:dyDescent="0.2">
      <c r="A18" t="s">
        <v>18</v>
      </c>
      <c r="B18">
        <v>117</v>
      </c>
      <c r="C18" s="4">
        <v>19343</v>
      </c>
      <c r="D18">
        <f>11+8+2+3</f>
        <v>24</v>
      </c>
      <c r="E18" s="1">
        <f t="shared" si="1"/>
        <v>0.20512820512820512</v>
      </c>
      <c r="F18">
        <v>10</v>
      </c>
      <c r="G18" s="1">
        <f t="shared" si="4"/>
        <v>0.41666666666666669</v>
      </c>
      <c r="H18">
        <f t="shared" si="2"/>
        <v>14</v>
      </c>
      <c r="I18" s="1">
        <f t="shared" si="3"/>
        <v>0.11965811965811966</v>
      </c>
      <c r="J18" s="2" t="s">
        <v>42</v>
      </c>
      <c r="L18">
        <v>117</v>
      </c>
    </row>
    <row r="19" spans="1:12" x14ac:dyDescent="0.2">
      <c r="A19" t="s">
        <v>19</v>
      </c>
      <c r="B19">
        <v>48</v>
      </c>
      <c r="C19" s="4">
        <v>13471</v>
      </c>
      <c r="D19">
        <v>48</v>
      </c>
      <c r="E19" s="1">
        <f t="shared" si="1"/>
        <v>1</v>
      </c>
      <c r="F19">
        <v>45</v>
      </c>
      <c r="G19" s="1">
        <f t="shared" si="4"/>
        <v>0.9375</v>
      </c>
      <c r="H19">
        <f t="shared" si="2"/>
        <v>3</v>
      </c>
      <c r="I19" s="1">
        <f t="shared" si="3"/>
        <v>6.25E-2</v>
      </c>
      <c r="J19" s="3">
        <f t="shared" ref="J19" si="6">1-(1-F17/B17)*(1-F18/B18)*(1-F19/B19)</f>
        <v>0.99140629669475822</v>
      </c>
      <c r="K19" s="2" t="s">
        <v>37</v>
      </c>
    </row>
    <row r="20" spans="1:12" s="9" customFormat="1" x14ac:dyDescent="0.2">
      <c r="A20" s="9" t="s">
        <v>20</v>
      </c>
      <c r="B20" s="9">
        <v>154</v>
      </c>
      <c r="C20" s="10">
        <v>11628</v>
      </c>
      <c r="D20" s="9">
        <v>1</v>
      </c>
      <c r="E20" s="11">
        <f t="shared" si="1"/>
        <v>6.4935064935064939E-3</v>
      </c>
      <c r="F20" s="9">
        <v>0</v>
      </c>
      <c r="G20" s="1">
        <f t="shared" si="4"/>
        <v>0</v>
      </c>
      <c r="H20" s="9">
        <f t="shared" si="2"/>
        <v>1</v>
      </c>
      <c r="I20" s="11">
        <f t="shared" si="3"/>
        <v>6.4935064935064939E-3</v>
      </c>
      <c r="J20" s="2"/>
      <c r="K20" s="12">
        <f>(J4*SUM(B2:B4)+J7*SUM(B5:B7)+J10*SUM(B8:B10)+J13*SUM(B11:B13)+J16*SUM(B14:B16)+J19*SUM(B17:B19))/SUM(B2:B19)</f>
        <v>0.9170605986708823</v>
      </c>
    </row>
    <row r="21" spans="1:12" s="6" customFormat="1" x14ac:dyDescent="0.2">
      <c r="A21" s="6" t="s">
        <v>21</v>
      </c>
      <c r="B21" s="6">
        <v>254</v>
      </c>
      <c r="C21" s="7">
        <v>12690</v>
      </c>
      <c r="D21" s="6">
        <v>10</v>
      </c>
      <c r="E21" s="8">
        <f t="shared" si="1"/>
        <v>3.937007874015748E-2</v>
      </c>
      <c r="F21" s="6">
        <v>0</v>
      </c>
      <c r="G21" s="1">
        <f t="shared" si="4"/>
        <v>0</v>
      </c>
      <c r="H21" s="6">
        <f t="shared" si="2"/>
        <v>10</v>
      </c>
      <c r="I21" s="8">
        <f t="shared" si="3"/>
        <v>3.937007874015748E-2</v>
      </c>
      <c r="J21" s="2" t="s">
        <v>41</v>
      </c>
      <c r="K21" s="20" t="s">
        <v>53</v>
      </c>
      <c r="L21" s="6">
        <v>97</v>
      </c>
    </row>
    <row r="22" spans="1:12" x14ac:dyDescent="0.2">
      <c r="A22" t="s">
        <v>22</v>
      </c>
      <c r="B22">
        <v>165</v>
      </c>
      <c r="C22" s="4">
        <v>14186</v>
      </c>
      <c r="D22">
        <v>0</v>
      </c>
      <c r="E22" s="1">
        <f t="shared" si="1"/>
        <v>0</v>
      </c>
      <c r="F22">
        <v>0</v>
      </c>
      <c r="G22" s="1">
        <f t="shared" si="4"/>
        <v>0</v>
      </c>
      <c r="H22">
        <f t="shared" si="2"/>
        <v>0</v>
      </c>
      <c r="I22" s="1">
        <f t="shared" si="3"/>
        <v>0</v>
      </c>
      <c r="J22" s="3">
        <f t="shared" ref="J22" si="7">1-(1-F20/B20)*(1-F21/B21)*(1-F22/B22)</f>
        <v>0</v>
      </c>
      <c r="K22" t="s">
        <v>48</v>
      </c>
    </row>
    <row r="23" spans="1:12" x14ac:dyDescent="0.2">
      <c r="A23" t="s">
        <v>23</v>
      </c>
      <c r="B23">
        <v>19</v>
      </c>
      <c r="C23" s="4">
        <v>4443</v>
      </c>
      <c r="D23">
        <v>0</v>
      </c>
      <c r="E23" s="1">
        <f t="shared" si="1"/>
        <v>0</v>
      </c>
      <c r="F23">
        <v>0</v>
      </c>
      <c r="G23" s="1">
        <f t="shared" si="4"/>
        <v>0</v>
      </c>
      <c r="H23">
        <f t="shared" si="2"/>
        <v>0</v>
      </c>
      <c r="I23" s="1">
        <f t="shared" si="3"/>
        <v>0</v>
      </c>
      <c r="K23" t="s">
        <v>47</v>
      </c>
    </row>
    <row r="24" spans="1:12" s="6" customFormat="1" x14ac:dyDescent="0.2">
      <c r="A24" s="6" t="s">
        <v>24</v>
      </c>
      <c r="B24" s="6">
        <v>31</v>
      </c>
      <c r="C24" s="7">
        <v>4741</v>
      </c>
      <c r="D24" s="6">
        <v>4</v>
      </c>
      <c r="E24" s="8">
        <f t="shared" si="1"/>
        <v>0.12903225806451613</v>
      </c>
      <c r="F24" s="6">
        <v>0</v>
      </c>
      <c r="G24" s="1">
        <f t="shared" si="4"/>
        <v>0</v>
      </c>
      <c r="H24" s="6">
        <f t="shared" si="2"/>
        <v>4</v>
      </c>
      <c r="I24" s="8">
        <f t="shared" si="3"/>
        <v>0.12903225806451613</v>
      </c>
      <c r="J24" s="2" t="s">
        <v>41</v>
      </c>
      <c r="K24" s="19" t="s">
        <v>52</v>
      </c>
      <c r="L24" s="6">
        <v>8</v>
      </c>
    </row>
    <row r="25" spans="1:12" x14ac:dyDescent="0.2">
      <c r="A25" s="13" t="s">
        <v>25</v>
      </c>
      <c r="B25">
        <v>8</v>
      </c>
      <c r="C25" s="4">
        <v>5677</v>
      </c>
      <c r="D25">
        <v>0</v>
      </c>
      <c r="E25" s="1">
        <f t="shared" si="1"/>
        <v>0</v>
      </c>
      <c r="F25">
        <v>0</v>
      </c>
      <c r="G25" s="1">
        <f t="shared" si="4"/>
        <v>0</v>
      </c>
      <c r="H25">
        <f t="shared" si="2"/>
        <v>0</v>
      </c>
      <c r="I25" s="1">
        <f t="shared" si="3"/>
        <v>0</v>
      </c>
      <c r="J25" s="3">
        <f t="shared" ref="J25" si="8">1-(1-F23/B23)*(1-F24/B24)*(1-F25/B25)</f>
        <v>0</v>
      </c>
      <c r="K25" t="s">
        <v>46</v>
      </c>
    </row>
    <row r="26" spans="1:12" x14ac:dyDescent="0.2">
      <c r="A26" t="s">
        <v>26</v>
      </c>
      <c r="B26">
        <v>29</v>
      </c>
      <c r="C26" s="4">
        <v>2831</v>
      </c>
      <c r="D26">
        <v>0</v>
      </c>
      <c r="E26" s="1">
        <f t="shared" si="1"/>
        <v>0</v>
      </c>
      <c r="F26">
        <v>0</v>
      </c>
      <c r="G26" s="1">
        <f t="shared" si="4"/>
        <v>0</v>
      </c>
      <c r="H26">
        <f t="shared" si="2"/>
        <v>0</v>
      </c>
      <c r="I26" s="1">
        <f t="shared" si="3"/>
        <v>0</v>
      </c>
      <c r="K26" t="s">
        <v>43</v>
      </c>
    </row>
    <row r="27" spans="1:12" s="6" customFormat="1" x14ac:dyDescent="0.2">
      <c r="A27" s="6" t="s">
        <v>27</v>
      </c>
      <c r="B27" s="6">
        <v>34</v>
      </c>
      <c r="C27" s="7">
        <v>3237</v>
      </c>
      <c r="D27" s="6">
        <v>2</v>
      </c>
      <c r="E27" s="8">
        <f t="shared" si="1"/>
        <v>5.8823529411764705E-2</v>
      </c>
      <c r="F27" s="6">
        <v>0</v>
      </c>
      <c r="G27" s="1">
        <f t="shared" si="4"/>
        <v>0</v>
      </c>
      <c r="H27" s="6">
        <f t="shared" si="2"/>
        <v>2</v>
      </c>
      <c r="I27" s="8">
        <f t="shared" si="3"/>
        <v>5.8823529411764705E-2</v>
      </c>
      <c r="J27" s="2" t="s">
        <v>40</v>
      </c>
      <c r="K27" s="2" t="s">
        <v>45</v>
      </c>
      <c r="L27" s="6">
        <v>34</v>
      </c>
    </row>
    <row r="28" spans="1:12" x14ac:dyDescent="0.2">
      <c r="A28" t="s">
        <v>28</v>
      </c>
      <c r="B28">
        <v>24</v>
      </c>
      <c r="C28" s="4">
        <v>7025</v>
      </c>
      <c r="D28">
        <v>0</v>
      </c>
      <c r="E28" s="1">
        <f t="shared" si="1"/>
        <v>0</v>
      </c>
      <c r="F28">
        <v>0</v>
      </c>
      <c r="G28" s="1">
        <f t="shared" si="4"/>
        <v>0</v>
      </c>
      <c r="H28">
        <f t="shared" si="2"/>
        <v>0</v>
      </c>
      <c r="I28" s="1">
        <f t="shared" si="3"/>
        <v>0</v>
      </c>
      <c r="J28" s="3">
        <f t="shared" ref="J28" si="9">1-(1-F26/B26)*(1-F27/B27)*(1-F28/B28)</f>
        <v>0</v>
      </c>
      <c r="K28" t="s">
        <v>44</v>
      </c>
    </row>
    <row r="31" spans="1:12" x14ac:dyDescent="0.2">
      <c r="J31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Yi, Huanlin</dc:creator>
  <cp:lastModifiedBy>Yi, Huanlin</cp:lastModifiedBy>
  <dcterms:created xsi:type="dcterms:W3CDTF">2024-02-06T12:00:28Z</dcterms:created>
  <dcterms:modified xsi:type="dcterms:W3CDTF">2024-03-25T14:22:18Z</dcterms:modified>
</cp:coreProperties>
</file>