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22\1222.4-opt8 X22N\"/>
    </mc:Choice>
  </mc:AlternateContent>
  <xr:revisionPtr revIDLastSave="0" documentId="13_ncr:1_{C6B5FD09-EB6A-45B2-BC0D-579F243B3E68}" xr6:coauthVersionLast="47" xr6:coauthVersionMax="47" xr10:uidLastSave="{00000000-0000-0000-0000-000000000000}"/>
  <bookViews>
    <workbookView xWindow="-120" yWindow="-120" windowWidth="29040" windowHeight="15840" tabRatio="829" activeTab="5" xr2:uid="{00000000-000D-0000-FFFF-FFFF00000000}"/>
  </bookViews>
  <sheets>
    <sheet name="canon" sheetId="28" r:id="rId1"/>
    <sheet name="all_functions" sheetId="5" r:id="rId2"/>
    <sheet name="review_parent" sheetId="87" r:id="rId3"/>
    <sheet name="parents" sheetId="85" r:id="rId4"/>
    <sheet name="dummy_and_beard" sheetId="89" r:id="rId5"/>
    <sheet name="diag_dummy" sheetId="90" r:id="rId6"/>
    <sheet name="tp0fdr" sheetId="96" state="hidden" r:id="rId7"/>
    <sheet name="fdr_dummy" sheetId="88" state="hidden" r:id="rId8"/>
    <sheet name="bkg_masks" sheetId="95" state="hidden" r:id="rId9"/>
    <sheet name="zonal_bkg" sheetId="72" state="hidden" r:id="rId10"/>
    <sheet name="xy4" sheetId="86" state="hidden" r:id="rId11"/>
    <sheet name="pound" sheetId="64" state="hidden" r:id="rId12"/>
    <sheet name="hatch" sheetId="52" state="hidden" r:id="rId13"/>
    <sheet name="swirl_xy4" sheetId="82" state="hidden" r:id="rId14"/>
    <sheet name="swirl_cross" sheetId="83" state="hidden" r:id="rId15"/>
    <sheet name="swirl_hatch" sheetId="84" state="hidden" r:id="rId16"/>
    <sheet name="all_marks" sheetId="91" state="hidden" r:id="rId17"/>
    <sheet name="marklist" sheetId="77" r:id="rId18"/>
    <sheet name="delivery" sheetId="94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9" l="1"/>
  <c r="C4" i="85"/>
  <c r="C6" i="87"/>
  <c r="C17" i="87" s="1"/>
  <c r="D6" i="96"/>
  <c r="F7" i="88" s="1"/>
  <c r="D8" i="96"/>
  <c r="D9" i="96"/>
  <c r="D10" i="96" s="1"/>
  <c r="D11" i="96" s="1"/>
  <c r="D12" i="96" s="1"/>
  <c r="D13" i="96" s="1"/>
  <c r="D14" i="96" s="1"/>
  <c r="D15" i="96" s="1"/>
  <c r="D16" i="96" s="1"/>
  <c r="D17" i="96" s="1"/>
  <c r="D18" i="96" s="1"/>
  <c r="D19" i="96" s="1"/>
  <c r="D20" i="96" s="1"/>
  <c r="D21" i="96" s="1"/>
  <c r="D22" i="96" s="1"/>
  <c r="C6" i="96"/>
  <c r="E7" i="88" s="1"/>
  <c r="C11" i="87" l="1"/>
  <c r="C19" i="87"/>
  <c r="C12" i="87"/>
  <c r="C20" i="87"/>
  <c r="C13" i="87"/>
  <c r="C21" i="87"/>
  <c r="C15" i="87"/>
  <c r="D10" i="87"/>
  <c r="C18" i="87"/>
  <c r="C14" i="87"/>
  <c r="C22" i="87"/>
  <c r="C16" i="87"/>
  <c r="C34" i="95" l="1"/>
  <c r="C18" i="95"/>
  <c r="C25" i="95"/>
  <c r="E35" i="95"/>
  <c r="G34" i="95"/>
  <c r="F34" i="95"/>
  <c r="G18" i="95"/>
  <c r="F18" i="95"/>
  <c r="D34" i="95"/>
  <c r="E26" i="84" s="1"/>
  <c r="E28" i="82" l="1"/>
  <c r="E35" i="82"/>
  <c r="E42" i="82"/>
  <c r="E32" i="83"/>
  <c r="E23" i="84"/>
  <c r="F23" i="84" s="1"/>
  <c r="H23" i="84" s="1"/>
  <c r="F24" i="84"/>
  <c r="E24" i="84"/>
  <c r="H24" i="84"/>
  <c r="G24" i="84"/>
  <c r="E29" i="83"/>
  <c r="D15" i="95"/>
  <c r="G16" i="95" s="1"/>
  <c r="E19" i="95" s="1"/>
  <c r="G15" i="95" l="1"/>
  <c r="E20" i="95" s="1"/>
  <c r="G23" i="84"/>
  <c r="D25" i="95"/>
  <c r="D18" i="95"/>
  <c r="D42" i="82"/>
  <c r="D35" i="82"/>
  <c r="D28" i="82"/>
  <c r="D26" i="84"/>
  <c r="G25" i="95"/>
  <c r="F25" i="95"/>
  <c r="E28" i="95" s="1"/>
  <c r="I26" i="82"/>
  <c r="D32" i="83" l="1"/>
  <c r="E30" i="95"/>
  <c r="E29" i="95"/>
  <c r="E26" i="95"/>
  <c r="E32" i="95" s="1"/>
  <c r="E27" i="95"/>
  <c r="D8" i="89"/>
  <c r="D13" i="90" l="1"/>
  <c r="D10" i="90"/>
  <c r="E8" i="89" s="1"/>
  <c r="D4" i="90"/>
  <c r="C13" i="90" l="1"/>
  <c r="C10" i="90"/>
  <c r="C7" i="90"/>
  <c r="C4" i="90"/>
  <c r="G13" i="90"/>
  <c r="F13" i="90"/>
  <c r="G10" i="90"/>
  <c r="F10" i="90"/>
  <c r="G7" i="90"/>
  <c r="G4" i="90"/>
  <c r="F4" i="90"/>
  <c r="F7" i="90"/>
  <c r="G4" i="89" l="1"/>
  <c r="F4" i="89"/>
  <c r="D7" i="89"/>
  <c r="E6" i="89"/>
  <c r="E7" i="89"/>
  <c r="C10" i="87"/>
  <c r="D9" i="85"/>
  <c r="D12" i="85" s="1"/>
  <c r="D15" i="85" s="1"/>
  <c r="D18" i="85" s="1"/>
  <c r="D21" i="85" s="1"/>
  <c r="D24" i="85" s="1"/>
  <c r="D27" i="85" s="1"/>
  <c r="D30" i="85" s="1"/>
  <c r="D33" i="85" s="1"/>
  <c r="D36" i="85" s="1"/>
  <c r="D8" i="85"/>
  <c r="D11" i="85" s="1"/>
  <c r="D14" i="85" s="1"/>
  <c r="D17" i="85" s="1"/>
  <c r="D20" i="85" s="1"/>
  <c r="D23" i="85" s="1"/>
  <c r="D26" i="85" s="1"/>
  <c r="D29" i="85" s="1"/>
  <c r="D32" i="85" s="1"/>
  <c r="D35" i="85" s="1"/>
  <c r="E9" i="89"/>
  <c r="D9" i="89"/>
  <c r="E21" i="85"/>
  <c r="D6" i="88"/>
  <c r="G6" i="88"/>
  <c r="F6" i="88"/>
  <c r="C6" i="88"/>
  <c r="C7" i="88"/>
  <c r="F72" i="91"/>
  <c r="F64" i="91"/>
  <c r="D24" i="84"/>
  <c r="D70" i="91" s="1"/>
  <c r="D23" i="84"/>
  <c r="D30" i="83"/>
  <c r="D62" i="91" s="1"/>
  <c r="D29" i="83"/>
  <c r="D61" i="91" s="1"/>
  <c r="D40" i="82"/>
  <c r="D53" i="91" s="1"/>
  <c r="D39" i="82"/>
  <c r="D52" i="91" s="1"/>
  <c r="D33" i="82"/>
  <c r="D46" i="91" s="1"/>
  <c r="D32" i="82"/>
  <c r="D26" i="82"/>
  <c r="D39" i="91" s="1"/>
  <c r="D25" i="82"/>
  <c r="D38" i="91" s="1"/>
  <c r="D18" i="52"/>
  <c r="D35" i="91" s="1"/>
  <c r="D27" i="64"/>
  <c r="D31" i="91" s="1"/>
  <c r="D37" i="86"/>
  <c r="D26" i="91" s="1"/>
  <c r="D33" i="86"/>
  <c r="D22" i="91" s="1"/>
  <c r="D29" i="86"/>
  <c r="D18" i="91" s="1"/>
  <c r="F5" i="72"/>
  <c r="F15" i="91" s="1"/>
  <c r="G7" i="85"/>
  <c r="G10" i="85" s="1"/>
  <c r="G13" i="85" s="1"/>
  <c r="G16" i="85" s="1"/>
  <c r="G19" i="85" s="1"/>
  <c r="G22" i="85" s="1"/>
  <c r="G25" i="85" s="1"/>
  <c r="G28" i="85" s="1"/>
  <c r="G31" i="85" s="1"/>
  <c r="G34" i="85" s="1"/>
  <c r="F7" i="85"/>
  <c r="F10" i="85" s="1"/>
  <c r="F13" i="85" s="1"/>
  <c r="F16" i="85" s="1"/>
  <c r="F19" i="85" s="1"/>
  <c r="F22" i="85" s="1"/>
  <c r="F25" i="85" s="1"/>
  <c r="F28" i="85" s="1"/>
  <c r="F31" i="85" s="1"/>
  <c r="F34" i="85" s="1"/>
  <c r="C16" i="84"/>
  <c r="C22" i="83"/>
  <c r="C26" i="83" s="1"/>
  <c r="C58" i="91" s="1"/>
  <c r="C20" i="82"/>
  <c r="C13" i="52"/>
  <c r="C21" i="64"/>
  <c r="C23" i="86"/>
  <c r="C5" i="72"/>
  <c r="C15" i="91" s="1"/>
  <c r="D6" i="89"/>
  <c r="C4" i="89"/>
  <c r="C7" i="85"/>
  <c r="D69" i="91"/>
  <c r="D45" i="91"/>
  <c r="I72" i="91"/>
  <c r="H72" i="91"/>
  <c r="G72" i="91"/>
  <c r="E72" i="91"/>
  <c r="D72" i="91"/>
  <c r="C72" i="91"/>
  <c r="B72" i="91"/>
  <c r="A72" i="91"/>
  <c r="I71" i="91"/>
  <c r="C71" i="91"/>
  <c r="B71" i="91"/>
  <c r="A71" i="91"/>
  <c r="I70" i="91"/>
  <c r="C70" i="91"/>
  <c r="B70" i="91"/>
  <c r="A70" i="91"/>
  <c r="I69" i="91"/>
  <c r="C69" i="91"/>
  <c r="B69" i="91"/>
  <c r="A69" i="91"/>
  <c r="I68" i="91"/>
  <c r="H68" i="91"/>
  <c r="G68" i="91"/>
  <c r="F68" i="91"/>
  <c r="D68" i="91"/>
  <c r="C68" i="91"/>
  <c r="B68" i="91"/>
  <c r="A68" i="91"/>
  <c r="I67" i="91"/>
  <c r="H67" i="91"/>
  <c r="E67" i="91"/>
  <c r="B67" i="91"/>
  <c r="A67" i="91"/>
  <c r="I66" i="91"/>
  <c r="H66" i="91"/>
  <c r="G66" i="91"/>
  <c r="F66" i="91"/>
  <c r="B66" i="91"/>
  <c r="A66" i="91"/>
  <c r="I64" i="91"/>
  <c r="H64" i="91"/>
  <c r="G64" i="91"/>
  <c r="E64" i="91"/>
  <c r="D64" i="91"/>
  <c r="C64" i="91"/>
  <c r="B64" i="91"/>
  <c r="A64" i="91"/>
  <c r="I63" i="91"/>
  <c r="C63" i="91"/>
  <c r="B63" i="91"/>
  <c r="A63" i="91"/>
  <c r="I62" i="91"/>
  <c r="C62" i="91"/>
  <c r="B62" i="91"/>
  <c r="A62" i="91"/>
  <c r="I61" i="91"/>
  <c r="C61" i="91"/>
  <c r="B61" i="91"/>
  <c r="A61" i="91"/>
  <c r="I60" i="91"/>
  <c r="H60" i="91"/>
  <c r="G60" i="91"/>
  <c r="F60" i="91"/>
  <c r="E60" i="91"/>
  <c r="D60" i="91"/>
  <c r="C60" i="91"/>
  <c r="B60" i="91"/>
  <c r="A60" i="91"/>
  <c r="I59" i="91"/>
  <c r="H59" i="91"/>
  <c r="E59" i="91"/>
  <c r="B59" i="91"/>
  <c r="A59" i="91"/>
  <c r="I58" i="91"/>
  <c r="H58" i="91"/>
  <c r="G58" i="91"/>
  <c r="F58" i="91"/>
  <c r="E58" i="91"/>
  <c r="B58" i="91"/>
  <c r="A58" i="91"/>
  <c r="A38" i="91"/>
  <c r="B38" i="91"/>
  <c r="C38" i="91"/>
  <c r="H38" i="91"/>
  <c r="A39" i="91"/>
  <c r="B39" i="91"/>
  <c r="C39" i="91"/>
  <c r="H39" i="91"/>
  <c r="A40" i="91"/>
  <c r="B40" i="91"/>
  <c r="C40" i="91"/>
  <c r="E40" i="91"/>
  <c r="F40" i="91"/>
  <c r="G40" i="91"/>
  <c r="H40" i="91"/>
  <c r="I40" i="91"/>
  <c r="A41" i="91"/>
  <c r="B41" i="91"/>
  <c r="C41" i="91"/>
  <c r="F41" i="91"/>
  <c r="G41" i="91"/>
  <c r="H41" i="91"/>
  <c r="I41" i="91"/>
  <c r="A42" i="91"/>
  <c r="B42" i="91"/>
  <c r="C42" i="91"/>
  <c r="D42" i="91"/>
  <c r="E42" i="91"/>
  <c r="F42" i="91"/>
  <c r="G42" i="91"/>
  <c r="H42" i="91"/>
  <c r="I42" i="91"/>
  <c r="A43" i="91"/>
  <c r="B43" i="91"/>
  <c r="C43" i="91"/>
  <c r="D43" i="91"/>
  <c r="E43" i="91"/>
  <c r="F43" i="91"/>
  <c r="G43" i="91"/>
  <c r="H43" i="91"/>
  <c r="I43" i="91"/>
  <c r="A44" i="91"/>
  <c r="B44" i="91"/>
  <c r="E44" i="91"/>
  <c r="H44" i="91"/>
  <c r="I44" i="91"/>
  <c r="A45" i="91"/>
  <c r="B45" i="91"/>
  <c r="C45" i="91"/>
  <c r="H45" i="91"/>
  <c r="A46" i="91"/>
  <c r="B46" i="91"/>
  <c r="C46" i="91"/>
  <c r="H46" i="91"/>
  <c r="A47" i="91"/>
  <c r="B47" i="91"/>
  <c r="C47" i="91"/>
  <c r="E47" i="91"/>
  <c r="F47" i="91"/>
  <c r="G47" i="91"/>
  <c r="H47" i="91"/>
  <c r="I47" i="91"/>
  <c r="A48" i="91"/>
  <c r="B48" i="91"/>
  <c r="C48" i="91"/>
  <c r="F48" i="91"/>
  <c r="G48" i="91"/>
  <c r="H48" i="91"/>
  <c r="I48" i="91"/>
  <c r="A49" i="91"/>
  <c r="B49" i="91"/>
  <c r="C49" i="91"/>
  <c r="D49" i="91"/>
  <c r="E49" i="91"/>
  <c r="F49" i="91"/>
  <c r="G49" i="91"/>
  <c r="H49" i="91"/>
  <c r="I49" i="91"/>
  <c r="A50" i="91"/>
  <c r="B50" i="91"/>
  <c r="C50" i="91"/>
  <c r="D50" i="91"/>
  <c r="E50" i="91"/>
  <c r="F50" i="91"/>
  <c r="G50" i="91"/>
  <c r="H50" i="91"/>
  <c r="I50" i="91"/>
  <c r="A51" i="91"/>
  <c r="B51" i="91"/>
  <c r="E51" i="91"/>
  <c r="H51" i="91"/>
  <c r="I51" i="91"/>
  <c r="A52" i="91"/>
  <c r="B52" i="91"/>
  <c r="C52" i="91"/>
  <c r="H52" i="91"/>
  <c r="A53" i="91"/>
  <c r="B53" i="91"/>
  <c r="C53" i="91"/>
  <c r="H53" i="91"/>
  <c r="A54" i="91"/>
  <c r="B54" i="91"/>
  <c r="C54" i="91"/>
  <c r="E54" i="91"/>
  <c r="F54" i="91"/>
  <c r="G54" i="91"/>
  <c r="H54" i="91"/>
  <c r="I54" i="91"/>
  <c r="A55" i="91"/>
  <c r="B55" i="91"/>
  <c r="C55" i="91"/>
  <c r="F55" i="91"/>
  <c r="G55" i="91"/>
  <c r="H55" i="91"/>
  <c r="I55" i="91"/>
  <c r="A56" i="91"/>
  <c r="B56" i="91"/>
  <c r="C56" i="91"/>
  <c r="D56" i="91"/>
  <c r="E56" i="91"/>
  <c r="F56" i="91"/>
  <c r="G56" i="91"/>
  <c r="H56" i="91"/>
  <c r="I56" i="91"/>
  <c r="A57" i="91"/>
  <c r="B57" i="91"/>
  <c r="C57" i="91"/>
  <c r="D57" i="91"/>
  <c r="E57" i="91"/>
  <c r="F57" i="91"/>
  <c r="G57" i="91"/>
  <c r="H57" i="91"/>
  <c r="I57" i="91"/>
  <c r="B37" i="91"/>
  <c r="E37" i="91"/>
  <c r="H37" i="91"/>
  <c r="I37" i="91"/>
  <c r="A37" i="91"/>
  <c r="I35" i="91"/>
  <c r="C35" i="91"/>
  <c r="B35" i="91"/>
  <c r="A35" i="91"/>
  <c r="I34" i="91"/>
  <c r="H34" i="91"/>
  <c r="E34" i="91"/>
  <c r="B34" i="91"/>
  <c r="A34" i="91"/>
  <c r="I31" i="91"/>
  <c r="H31" i="91"/>
  <c r="C31" i="91"/>
  <c r="B31" i="91"/>
  <c r="A31" i="91"/>
  <c r="I30" i="91"/>
  <c r="H30" i="91"/>
  <c r="E30" i="91"/>
  <c r="B30" i="91"/>
  <c r="A30" i="91"/>
  <c r="A20" i="91"/>
  <c r="B20" i="91"/>
  <c r="C20" i="91"/>
  <c r="D20" i="91"/>
  <c r="E20" i="91"/>
  <c r="F20" i="91"/>
  <c r="G20" i="91"/>
  <c r="H20" i="91"/>
  <c r="I20" i="91"/>
  <c r="A21" i="91"/>
  <c r="B21" i="91"/>
  <c r="E21" i="91"/>
  <c r="H21" i="91"/>
  <c r="I21" i="91"/>
  <c r="A22" i="91"/>
  <c r="B22" i="91"/>
  <c r="C22" i="91"/>
  <c r="H22" i="91"/>
  <c r="I22" i="91"/>
  <c r="A23" i="91"/>
  <c r="B23" i="91"/>
  <c r="C23" i="91"/>
  <c r="D23" i="91"/>
  <c r="E23" i="91"/>
  <c r="F23" i="91"/>
  <c r="G23" i="91"/>
  <c r="H23" i="91"/>
  <c r="I23" i="91"/>
  <c r="A24" i="91"/>
  <c r="B24" i="91"/>
  <c r="C24" i="91"/>
  <c r="D24" i="91"/>
  <c r="E24" i="91"/>
  <c r="F24" i="91"/>
  <c r="G24" i="91"/>
  <c r="H24" i="91"/>
  <c r="I24" i="91"/>
  <c r="A25" i="91"/>
  <c r="B25" i="91"/>
  <c r="E25" i="91"/>
  <c r="H25" i="91"/>
  <c r="I25" i="91"/>
  <c r="A26" i="91"/>
  <c r="B26" i="91"/>
  <c r="C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A17" i="91"/>
  <c r="B17" i="91"/>
  <c r="E17" i="91"/>
  <c r="H17" i="91"/>
  <c r="I17" i="91"/>
  <c r="A18" i="91"/>
  <c r="B18" i="91"/>
  <c r="C18" i="91"/>
  <c r="H18" i="91"/>
  <c r="I18" i="91"/>
  <c r="B19" i="91"/>
  <c r="C19" i="91"/>
  <c r="D19" i="91"/>
  <c r="E19" i="91"/>
  <c r="F19" i="91"/>
  <c r="G19" i="91"/>
  <c r="H19" i="91"/>
  <c r="I19" i="91"/>
  <c r="A19" i="91"/>
  <c r="A15" i="91"/>
  <c r="B15" i="91"/>
  <c r="G15" i="91"/>
  <c r="H15" i="91"/>
  <c r="I15" i="91"/>
  <c r="E35" i="85"/>
  <c r="C11" i="94" s="1"/>
  <c r="E32" i="85"/>
  <c r="C10" i="94" s="1"/>
  <c r="E29" i="85"/>
  <c r="C9" i="94" s="1"/>
  <c r="E26" i="85"/>
  <c r="C8" i="94" s="1"/>
  <c r="E23" i="85"/>
  <c r="C7" i="94" s="1"/>
  <c r="E20" i="85"/>
  <c r="C6" i="94" s="1"/>
  <c r="E17" i="85"/>
  <c r="C5" i="94" s="1"/>
  <c r="E14" i="85"/>
  <c r="C4" i="94" s="1"/>
  <c r="E11" i="85"/>
  <c r="C3" i="94" s="1"/>
  <c r="E8" i="85"/>
  <c r="C2" i="94" s="1"/>
  <c r="C13" i="84"/>
  <c r="D20" i="84" s="1"/>
  <c r="D66" i="91" s="1"/>
  <c r="C13" i="83"/>
  <c r="D26" i="83" s="1"/>
  <c r="D58" i="91" s="1"/>
  <c r="C14" i="82"/>
  <c r="C13" i="82"/>
  <c r="C12" i="82"/>
  <c r="C10" i="52"/>
  <c r="C12" i="64"/>
  <c r="C15" i="86"/>
  <c r="D36" i="86" s="1"/>
  <c r="D25" i="91" s="1"/>
  <c r="C14" i="86"/>
  <c r="C13" i="86"/>
  <c r="D5" i="72"/>
  <c r="E55" i="91" s="1"/>
  <c r="J13" i="84"/>
  <c r="I13" i="84"/>
  <c r="E20" i="84" s="1"/>
  <c r="E66" i="91" s="1"/>
  <c r="M13" i="83"/>
  <c r="L13" i="83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5" i="72"/>
  <c r="E15" i="91" s="1"/>
  <c r="C12" i="85"/>
  <c r="C15" i="85" s="1"/>
  <c r="C18" i="85" s="1"/>
  <c r="C21" i="85" s="1"/>
  <c r="C24" i="85" s="1"/>
  <c r="C27" i="85" s="1"/>
  <c r="C30" i="85" s="1"/>
  <c r="C33" i="85" s="1"/>
  <c r="C36" i="85" s="1"/>
  <c r="B12" i="85"/>
  <c r="B15" i="85" s="1"/>
  <c r="B18" i="85" s="1"/>
  <c r="B21" i="85" s="1"/>
  <c r="B24" i="85" s="1"/>
  <c r="B27" i="85" s="1"/>
  <c r="B30" i="85" s="1"/>
  <c r="B33" i="85" s="1"/>
  <c r="B36" i="85" s="1"/>
  <c r="A12" i="85"/>
  <c r="A15" i="85" s="1"/>
  <c r="A18" i="85" s="1"/>
  <c r="A21" i="85" s="1"/>
  <c r="A24" i="85" s="1"/>
  <c r="A27" i="85" s="1"/>
  <c r="A30" i="85" s="1"/>
  <c r="A33" i="85" s="1"/>
  <c r="A36" i="85" s="1"/>
  <c r="E26" i="83"/>
  <c r="D7" i="88" l="1"/>
  <c r="E5" i="89"/>
  <c r="C10" i="85"/>
  <c r="A2" i="94"/>
  <c r="E30" i="85"/>
  <c r="E18" i="85"/>
  <c r="E24" i="85"/>
  <c r="E27" i="85"/>
  <c r="E9" i="85"/>
  <c r="E33" i="85"/>
  <c r="E12" i="85"/>
  <c r="E36" i="85"/>
  <c r="E15" i="85"/>
  <c r="D41" i="91"/>
  <c r="D48" i="91"/>
  <c r="D55" i="91"/>
  <c r="E41" i="91"/>
  <c r="D15" i="91"/>
  <c r="E48" i="91"/>
  <c r="C28" i="86"/>
  <c r="C17" i="91" s="1"/>
  <c r="D28" i="86"/>
  <c r="D17" i="91" s="1"/>
  <c r="F28" i="86"/>
  <c r="F17" i="91" s="1"/>
  <c r="G28" i="86"/>
  <c r="G17" i="91" s="1"/>
  <c r="K12" i="64"/>
  <c r="C36" i="86"/>
  <c r="C25" i="91" s="1"/>
  <c r="E37" i="86"/>
  <c r="E26" i="91" s="1"/>
  <c r="G36" i="86"/>
  <c r="G25" i="91" s="1"/>
  <c r="F36" i="86"/>
  <c r="F25" i="91" s="1"/>
  <c r="G15" i="86"/>
  <c r="G37" i="86" s="1"/>
  <c r="G26" i="91" s="1"/>
  <c r="H37" i="86"/>
  <c r="F37" i="86"/>
  <c r="F26" i="91" s="1"/>
  <c r="C13" i="85" l="1"/>
  <c r="A3" i="94"/>
  <c r="H33" i="86"/>
  <c r="F33" i="86"/>
  <c r="F22" i="91" s="1"/>
  <c r="E33" i="86"/>
  <c r="E22" i="91" s="1"/>
  <c r="G32" i="86"/>
  <c r="G21" i="91" s="1"/>
  <c r="F32" i="86"/>
  <c r="F21" i="91" s="1"/>
  <c r="D32" i="86"/>
  <c r="D21" i="91" s="1"/>
  <c r="C32" i="86"/>
  <c r="C21" i="91" s="1"/>
  <c r="H29" i="86"/>
  <c r="F29" i="86"/>
  <c r="F18" i="91" s="1"/>
  <c r="E29" i="86"/>
  <c r="E18" i="91" s="1"/>
  <c r="G14" i="86"/>
  <c r="G33" i="86" s="1"/>
  <c r="G22" i="91" s="1"/>
  <c r="G13" i="86"/>
  <c r="G29" i="86" s="1"/>
  <c r="G18" i="91" s="1"/>
  <c r="C16" i="85" l="1"/>
  <c r="A4" i="94"/>
  <c r="D25" i="84"/>
  <c r="D71" i="91" s="1"/>
  <c r="D31" i="83"/>
  <c r="D63" i="91" s="1"/>
  <c r="D41" i="82"/>
  <c r="D54" i="91" s="1"/>
  <c r="D34" i="82"/>
  <c r="D47" i="91" s="1"/>
  <c r="F25" i="82"/>
  <c r="F38" i="91" s="1"/>
  <c r="H25" i="84"/>
  <c r="H71" i="91" s="1"/>
  <c r="G25" i="84"/>
  <c r="G71" i="91" s="1"/>
  <c r="F25" i="84"/>
  <c r="F71" i="91" s="1"/>
  <c r="E25" i="84"/>
  <c r="E71" i="91" s="1"/>
  <c r="H69" i="91"/>
  <c r="G69" i="91"/>
  <c r="F69" i="91"/>
  <c r="E22" i="84"/>
  <c r="E68" i="91" s="1"/>
  <c r="G21" i="84"/>
  <c r="G67" i="91" s="1"/>
  <c r="F21" i="84"/>
  <c r="F67" i="91" s="1"/>
  <c r="D21" i="84"/>
  <c r="D67" i="91" s="1"/>
  <c r="C21" i="84"/>
  <c r="C67" i="91" s="1"/>
  <c r="C20" i="84"/>
  <c r="C66" i="91" s="1"/>
  <c r="H31" i="83"/>
  <c r="H63" i="91" s="1"/>
  <c r="G31" i="83"/>
  <c r="G63" i="91" s="1"/>
  <c r="F31" i="83"/>
  <c r="F63" i="91" s="1"/>
  <c r="E31" i="83"/>
  <c r="E63" i="91" s="1"/>
  <c r="E28" i="83"/>
  <c r="G27" i="83"/>
  <c r="G59" i="91" s="1"/>
  <c r="F27" i="83"/>
  <c r="F59" i="91" s="1"/>
  <c r="D27" i="83"/>
  <c r="D59" i="91" s="1"/>
  <c r="C27" i="83"/>
  <c r="C59" i="91" s="1"/>
  <c r="F13" i="83"/>
  <c r="F29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1" i="91" s="1"/>
  <c r="D31" i="82"/>
  <c r="D44" i="91" s="1"/>
  <c r="D24" i="82"/>
  <c r="D37" i="91" s="1"/>
  <c r="F27" i="82"/>
  <c r="G27" i="82"/>
  <c r="H27" i="82"/>
  <c r="E27" i="82"/>
  <c r="D27" i="82"/>
  <c r="D40" i="91" s="1"/>
  <c r="C26" i="82"/>
  <c r="B26" i="82"/>
  <c r="H39" i="82"/>
  <c r="H40" i="82" s="1"/>
  <c r="F39" i="82"/>
  <c r="E39" i="82"/>
  <c r="G38" i="82"/>
  <c r="G51" i="91" s="1"/>
  <c r="F38" i="82"/>
  <c r="F51" i="91" s="1"/>
  <c r="C38" i="82"/>
  <c r="C51" i="91" s="1"/>
  <c r="H32" i="82"/>
  <c r="H33" i="82" s="1"/>
  <c r="F32" i="82"/>
  <c r="E32" i="82"/>
  <c r="G31" i="82"/>
  <c r="G44" i="91" s="1"/>
  <c r="F31" i="82"/>
  <c r="F44" i="91" s="1"/>
  <c r="C31" i="82"/>
  <c r="C44" i="91" s="1"/>
  <c r="H25" i="82"/>
  <c r="H26" i="82" s="1"/>
  <c r="E25" i="82"/>
  <c r="G24" i="82"/>
  <c r="G37" i="91" s="1"/>
  <c r="F24" i="82"/>
  <c r="F37" i="91" s="1"/>
  <c r="C24" i="82"/>
  <c r="C37" i="91" s="1"/>
  <c r="G14" i="82"/>
  <c r="G39" i="82" s="1"/>
  <c r="G13" i="82"/>
  <c r="G32" i="82" s="1"/>
  <c r="G12" i="82"/>
  <c r="G25" i="82" s="1"/>
  <c r="C19" i="85" l="1"/>
  <c r="A5" i="94"/>
  <c r="H70" i="91"/>
  <c r="F40" i="82"/>
  <c r="F53" i="91" s="1"/>
  <c r="F52" i="91"/>
  <c r="F33" i="82"/>
  <c r="F46" i="91" s="1"/>
  <c r="F45" i="91"/>
  <c r="F26" i="82"/>
  <c r="F39" i="91" s="1"/>
  <c r="G70" i="91"/>
  <c r="F70" i="91"/>
  <c r="E70" i="91"/>
  <c r="E69" i="91"/>
  <c r="E30" i="83"/>
  <c r="E62" i="91" s="1"/>
  <c r="E61" i="91"/>
  <c r="F30" i="83"/>
  <c r="F62" i="91" s="1"/>
  <c r="F61" i="91"/>
  <c r="G40" i="82"/>
  <c r="G53" i="91" s="1"/>
  <c r="G52" i="91"/>
  <c r="E40" i="82"/>
  <c r="E53" i="91" s="1"/>
  <c r="E52" i="91"/>
  <c r="G33" i="82"/>
  <c r="G46" i="91" s="1"/>
  <c r="G45" i="91"/>
  <c r="E33" i="82"/>
  <c r="E46" i="91" s="1"/>
  <c r="E45" i="91"/>
  <c r="G26" i="82"/>
  <c r="G39" i="91" s="1"/>
  <c r="G38" i="91"/>
  <c r="E26" i="82"/>
  <c r="E39" i="91" s="1"/>
  <c r="E38" i="91"/>
  <c r="I40" i="82"/>
  <c r="I53" i="91" s="1"/>
  <c r="I52" i="91"/>
  <c r="I33" i="82"/>
  <c r="I46" i="91" s="1"/>
  <c r="I45" i="91"/>
  <c r="I39" i="91"/>
  <c r="I38" i="91"/>
  <c r="K13" i="83"/>
  <c r="H29" i="83" s="1"/>
  <c r="J13" i="83"/>
  <c r="G29" i="83" s="1"/>
  <c r="C22" i="85" l="1"/>
  <c r="A6" i="94"/>
  <c r="H30" i="83"/>
  <c r="H62" i="91" s="1"/>
  <c r="H61" i="91"/>
  <c r="G30" i="83"/>
  <c r="G62" i="91" s="1"/>
  <c r="G61" i="91"/>
  <c r="H27" i="64"/>
  <c r="F27" i="64"/>
  <c r="F31" i="91" s="1"/>
  <c r="E27" i="64"/>
  <c r="E31" i="91" s="1"/>
  <c r="G26" i="64"/>
  <c r="G30" i="91" s="1"/>
  <c r="F26" i="64"/>
  <c r="F30" i="91" s="1"/>
  <c r="D26" i="64"/>
  <c r="D30" i="91" s="1"/>
  <c r="C26" i="64"/>
  <c r="C30" i="91" s="1"/>
  <c r="G12" i="64"/>
  <c r="G27" i="64" s="1"/>
  <c r="G31" i="91" s="1"/>
  <c r="C25" i="85" l="1"/>
  <c r="A7" i="94"/>
  <c r="H18" i="52"/>
  <c r="H35" i="91" s="1"/>
  <c r="G18" i="52"/>
  <c r="G35" i="91" s="1"/>
  <c r="F18" i="52"/>
  <c r="F35" i="91" s="1"/>
  <c r="E18" i="52"/>
  <c r="E35" i="91" s="1"/>
  <c r="G17" i="52"/>
  <c r="G34" i="91" s="1"/>
  <c r="F17" i="52"/>
  <c r="F34" i="91" s="1"/>
  <c r="D17" i="52"/>
  <c r="D34" i="91" s="1"/>
  <c r="C17" i="52"/>
  <c r="C34" i="91" s="1"/>
  <c r="E22" i="95"/>
  <c r="C28" i="85" l="1"/>
  <c r="A8" i="94"/>
  <c r="C31" i="85" l="1"/>
  <c r="A9" i="94"/>
  <c r="C34" i="85" l="1"/>
  <c r="A11" i="94" s="1"/>
  <c r="A10" i="94"/>
  <c r="D7" i="85" l="1"/>
  <c r="D31" i="85"/>
  <c r="D28" i="85"/>
  <c r="D34" i="85"/>
  <c r="D10" i="85"/>
  <c r="D25" i="85"/>
  <c r="D22" i="85"/>
  <c r="D19" i="85"/>
  <c r="D16" i="85"/>
  <c r="D13" i="85"/>
  <c r="B2" i="94"/>
  <c r="D12" i="87"/>
  <c r="D13" i="87" l="1"/>
  <c r="B3" i="94"/>
  <c r="D21" i="87"/>
  <c r="B11" i="94"/>
  <c r="D17" i="87"/>
  <c r="B7" i="94"/>
  <c r="D18" i="87"/>
  <c r="B8" i="94"/>
  <c r="D19" i="87"/>
  <c r="B9" i="94"/>
  <c r="B10" i="94"/>
  <c r="D20" i="87"/>
  <c r="D16" i="87"/>
  <c r="B6" i="94"/>
  <c r="D14" i="87"/>
  <c r="B4" i="94"/>
  <c r="D15" i="87"/>
  <c r="B5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0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8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66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<sst xmlns="http://schemas.openxmlformats.org/spreadsheetml/2006/main" count="1980" uniqueCount="322">
  <si>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</si>
  <si>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</si>
  <si>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</si>
  <si>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</si>
  <si>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</si>
  <si>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</si>
  <si>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</si>
  <si>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</si>
  <si>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</si>
  <si>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</si>
  <si>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</si>
  <si>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</si>
  <si>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</si>
  <si>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</si>
  <si>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</si>
  <si>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</si>
  <si>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</si>
  <si>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</si>
  <si>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</si>
  <si>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</si>
  <si>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</si>
  <si>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</si>
  <si>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</si>
  <si>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</si>
  <si>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</si>
  <si>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</si>
  <si>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</si>
  <si>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</si>
  <si>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</si>
  <si>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</si>
  <si>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</si>
  <si>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</si>
  <si>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</si>
  <si>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</si>
  <si>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</si>
  <si>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</si>
  <si>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</si>
  <si>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</si>
  <si>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</si>
  <si>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</si>
  <si>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</si>
  <si>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</si>
  <si>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</si>
  <si>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</si>
  <si>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</si>
  <si>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</si>
  <si>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</si>
  <si>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</si>
  <si>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</si>
  <si>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</si>
  <si>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</si>
  <si>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</si>
  <si>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</si>
  <si>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</si>
  <si>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</si>
  <si>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</si>
  <si>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</si>
  <si>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</si>
  <si>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</si>
  <si>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</si>
  <si>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</si>
  <si>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</si>
  <si>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</si>
  <si>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</si>
  <si>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</si>
  <si>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</si>
  <si>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</si>
  <si>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</si>
  <si>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</si>
  <si>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</si>
  <si>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</si>
  <si>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</si>
  <si>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</si>
  <si>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</si>
  <si>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</si>
  <si>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</si>
  <si>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</si>
  <si>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</si>
  <si>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</si>
  <si>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</si>
  <si>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</si>
  <si>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</si>
  <si>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</si>
  <si>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</si>
  <si>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</si>
  <si>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</si>
  <si>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</si>
  <si>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</si>
  <si>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</si>
  <si>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</si>
  <si>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</si>
  <si>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</si>
  <si>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</si>
  <si>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</si>
  <si>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</si>
  <si>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</si>
  <si>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</si>
  <si>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</si>
  <si>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</si>
  <si>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</si>
  <si>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</si>
  <si>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</si>
  <si>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</si>
  <si>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</si>
  <si>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</si>
  <si>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</si>
  <si>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</si>
  <si>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</si>
  <si>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</si>
  <si>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</si>
  <si>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</si>
  <si>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</si>
  <si>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</si>
  <si>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</si>
  <si>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</si>
  <si>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</si>
  <si>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</si>
  <si>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</si>
  <si>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</si>
  <si>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</si>
  <si>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</si>
  <si>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</si>
  <si>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</si>
  <si>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</si>
  <si>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</si>
  <si>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</si>
  <si>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</si>
  <si>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</si>
  <si>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</si>
  <si>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</si>
  <si>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</si>
  <si>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</si>
  <si>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</si>
  <si>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</si>
  <si>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</si>
  <si>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</si>
  <si>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</si>
  <si>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</si>
  <si>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</si>
  <si>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</si>
  <si>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</si>
  <si>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</si>
  <si>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</si>
  <si>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</si>
  <si>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</si>
  <si>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</si>
  <si>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</si>
  <si>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</si>
  <si>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</si>
  <si>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</si>
  <si>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</si>
  <si>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</si>
  <si>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</si>
  <si>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</si>
  <si>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</si>
  <si>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</si>
  <si>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</si>
  <si>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</si>
  <si>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</si>
  <si>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</si>
  <si>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</si>
  <si>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</si>
  <si>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</si>
  <si>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</si>
  <si>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</si>
  <si>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</si>
  <si>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</si>
  <si>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</si>
  <si>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</si>
  <si>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</si>
  <si>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</si>
  <si>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</si>
  <si>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</si>
  <si>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</si>
  <si>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</si>
  <si>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</si>
  <si>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</si>
  <si>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</si>
  <si>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</si>
  <si>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</si>
  <si>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</si>
  <si>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</si>
  <si>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</si>
  <si>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</si>
  <si>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</si>
  <si>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</si>
  <si>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</si>
  <si>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</si>
  <si>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</si>
  <si>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</si>
  <si>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</si>
  <si>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</si>
  <si>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</si>
  <si>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</si>
  <si>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</si>
  <si>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</si>
  <si>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</si>
  <si>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</si>
  <si>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</si>
  <si>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</si>
  <si>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</si>
  <si>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</si>
  <si>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</si>
  <si>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</si>
  <si>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</si>
  <si>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</si>
  <si>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</si>
  <si>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</si>
  <si>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</si>
  <si>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</si>
  <si>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</si>
  <si>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</si>
  <si>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</si>
  <si>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</si>
  <si>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</si>
  <si>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</si>
  <si>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</si>
  <si>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</si>
  <si>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</si>
  <si>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</si>
  <si>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</si>
  <si>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</si>
  <si>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</si>
  <si>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</si>
  <si>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</si>
  <si>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</si>
  <si>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</si>
  <si>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</si>
  <si>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</si>
  <si>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</si>
  <si>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</si>
  <si>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</si>
  <si>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</si>
  <si>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</si>
  <si>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</si>
  <si>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</si>
  <si>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</si>
  <si>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</si>
  <si>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</si>
  <si>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</si>
  <si>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</si>
  <si>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</si>
  <si>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</si>
  <si>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</si>
  <si>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</si>
  <si>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</si>
  <si>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</si>
  <si>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</si>
  <si>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</si>
  <si>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</si>
  <si>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</si>
  <si>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</si>
  <si>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</si>
  <si>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</si>
  <si>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</si>
  <si>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</si>
  <si>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</si>
  <si>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</si>
  <si>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</si>
  <si>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</si>
  <si>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</si>
  <si>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</si>
  <si>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</si>
  <si>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frmcanon3d4_x22a_lay</t>
  </si>
  <si>
    <t>custom_filler_flow</t>
  </si>
  <si>
    <t>chkBoundary.boundary</t>
  </si>
  <si>
    <t>None</t>
  </si>
  <si>
    <t>Samplecustom_filler_flow</t>
  </si>
  <si>
    <t>frmcolltop_x22a_lay</t>
  </si>
  <si>
    <t>1222canonbeard0</t>
  </si>
  <si>
    <t>frmcanon1d4_x22a_lay</t>
  </si>
  <si>
    <t>frmcanon2d4_x22a_lay</t>
  </si>
  <si>
    <t>library</t>
  </si>
  <si>
    <t>parent</t>
  </si>
  <si>
    <t>CellName</t>
  </si>
  <si>
    <t>alm</t>
  </si>
  <si>
    <t>alp</t>
  </si>
  <si>
    <t>GMU.frameDrawing</t>
  </si>
  <si>
    <t>GMC.frameDrawing</t>
  </si>
  <si>
    <t>MT6.frameDrawing</t>
  </si>
  <si>
    <t>122200c_d4t6t7_x22n_alm</t>
  </si>
  <si>
    <t>x spacing</t>
  </si>
  <si>
    <t>y spacing</t>
  </si>
  <si>
    <t>(26 26)</t>
  </si>
  <si>
    <t>n</t>
  </si>
  <si>
    <t>alm.drawing</t>
  </si>
  <si>
    <t>ALM.scratch1</t>
  </si>
  <si>
    <t>ALM.scratch2</t>
  </si>
  <si>
    <t>fine pitch</t>
  </si>
  <si>
    <t>fine stepping</t>
  </si>
  <si>
    <t>ring width</t>
  </si>
  <si>
    <t>ring outer</t>
  </si>
  <si>
    <t>ring inner</t>
  </si>
  <si>
    <t>create_id</t>
  </si>
  <si>
    <t>nikon</t>
  </si>
  <si>
    <t>celltypeid</t>
  </si>
  <si>
    <t>frmcoll_x22a_lay</t>
  </si>
  <si>
    <t>tp1fdrfiller_gcg</t>
  </si>
  <si>
    <t>tp1fdrfiller_dcb</t>
  </si>
  <si>
    <t>tp1fdrfiller_plp</t>
  </si>
  <si>
    <t>tp1fdrfiller_t1g</t>
  </si>
  <si>
    <t>tp1fdrfiller_m1g</t>
  </si>
  <si>
    <t>tp1fdrfiller_mt2</t>
  </si>
  <si>
    <t>tp1fdrfiller_mt3</t>
  </si>
  <si>
    <t>tp1fdrfiller_mt4</t>
  </si>
  <si>
    <t>tp1fdrfiller_mt5</t>
  </si>
  <si>
    <t>tp1fdrfiller_mt6</t>
  </si>
  <si>
    <t>tp1fdrfiller_mt7</t>
  </si>
  <si>
    <t>tp1fdrfiller_mt8</t>
  </si>
  <si>
    <t>tp1fdrfiller_mt9</t>
  </si>
  <si>
    <t>tp1fdrfiller_mt10</t>
  </si>
  <si>
    <t>tp1fdrfiller_mt11</t>
  </si>
  <si>
    <t>tp1fdrfiller_mt12</t>
  </si>
  <si>
    <t>recommended review parent name</t>
  </si>
  <si>
    <t>manual override</t>
  </si>
  <si>
    <t>recommended parent name prefix</t>
  </si>
  <si>
    <t>MT6.drawing</t>
  </si>
  <si>
    <t>(23 23)</t>
  </si>
  <si>
    <t>122200c_d4t8_x22n_alm_gmc_dummy_3_1</t>
  </si>
  <si>
    <t>122200c_d4t8_x22n_dummy_beard</t>
  </si>
  <si>
    <t>122200c_d4t8_x22n_alm_review_parent</t>
  </si>
  <si>
    <t>122200c_d4t8_x22n_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</si>
</sst>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0" fillId="10" borderId="0" xfId="9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4" fillId="14" borderId="0" xfId="0" applyFont="1" applyFill="1"/>
    <xf numFmtId="0" fontId="5" fillId="0" borderId="0" xfId="0" applyFont="1"/>
    <xf numFmtId="0" fontId="10" fillId="10" borderId="0" xfId="9" applyAlignment="1">
      <alignment horizontal="left" vertical="center"/>
    </xf>
    <xf numFmtId="0" fontId="15" fillId="15" borderId="1" xfId="11"/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13" fillId="0" borderId="0" xfId="1" applyFont="1" applyFill="1"/>
    <xf numFmtId="0" fontId="3" fillId="0" borderId="0" xfId="0" applyFont="1" applyAlignment="1">
      <alignment vertical="center"/>
    </xf>
    <xf numFmtId="0" fontId="3" fillId="0" borderId="0" xfId="1" applyFont="1" applyFill="1" applyBorder="1"/>
    <xf numFmtId="0" fontId="3" fillId="0" borderId="0" xfId="1" applyFont="1" applyFill="1"/>
    <xf numFmtId="0" fontId="3" fillId="0" borderId="0" xfId="0" applyFont="1"/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non_group_drive/canon_layouts/1222/S22Y/s22y_filler_fix/canon_1222_f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mmy_filler_test"/>
      <sheetName val="canon"/>
      <sheetName val="all_functions"/>
      <sheetName val="tp0d4t5_fdr"/>
      <sheetName val="dummy_filler"/>
      <sheetName val="all_d4t5"/>
      <sheetName val="delivery"/>
      <sheetName val="review_d1"/>
    </sheetNames>
    <sheetDataSet>
      <sheetData sheetId="0"/>
      <sheetData sheetId="1">
        <row r="25">
          <cell r="B25" t="str">
            <v>frmcanon1d4_x22a_lay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10" zoomScaleNormal="110" workbookViewId="0">
      <selection activeCell="B17" sqref="B17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127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127</v>
      </c>
      <c r="I10" s="4" t="s">
        <v>20</v>
      </c>
      <c r="J10" s="6" t="s">
        <v>149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  <c r="F14" s="8">
        <v>61.74</v>
      </c>
      <c r="G14" s="8">
        <v>63.72</v>
      </c>
    </row>
    <row r="16" spans="1:12" x14ac:dyDescent="0.25">
      <c r="A16" t="s">
        <v>251</v>
      </c>
    </row>
    <row r="17" spans="1:4" x14ac:dyDescent="0.25">
      <c r="A17" s="46" t="s">
        <v>280</v>
      </c>
    </row>
    <row r="19" spans="1:4" x14ac:dyDescent="0.25">
      <c r="A19" t="s">
        <v>254</v>
      </c>
      <c r="B19" t="s">
        <v>255</v>
      </c>
      <c r="C19" t="s">
        <v>261</v>
      </c>
      <c r="D19" t="s">
        <v>262</v>
      </c>
    </row>
    <row r="20" spans="1:4" x14ac:dyDescent="0.25">
      <c r="A20" s="46" t="s">
        <v>268</v>
      </c>
      <c r="B20" s="46" t="s">
        <v>269</v>
      </c>
      <c r="C20" s="46">
        <v>63</v>
      </c>
      <c r="D20" s="46">
        <v>64.8</v>
      </c>
    </row>
    <row r="22" spans="1:4" x14ac:dyDescent="0.25">
      <c r="A22" t="s">
        <v>256</v>
      </c>
      <c r="B22" t="s">
        <v>257</v>
      </c>
    </row>
    <row r="23" spans="1:4" x14ac:dyDescent="0.25">
      <c r="A23" s="46" t="s">
        <v>275</v>
      </c>
      <c r="B23" s="46" t="s">
        <v>276</v>
      </c>
    </row>
    <row r="25" spans="1:4" x14ac:dyDescent="0.25">
      <c r="A25" t="s">
        <v>258</v>
      </c>
      <c r="B25" s="46" t="s">
        <v>270</v>
      </c>
    </row>
    <row r="26" spans="1:4" x14ac:dyDescent="0.25">
      <c r="A26" t="s">
        <v>259</v>
      </c>
      <c r="B26" s="46" t="s">
        <v>271</v>
      </c>
    </row>
    <row r="27" spans="1:4" x14ac:dyDescent="0.25">
      <c r="A27" t="s">
        <v>260</v>
      </c>
      <c r="B27" s="46" t="s">
        <v>263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H6" sqref="H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102</v>
      </c>
      <c r="C2" s="2" t="s">
        <v>26</v>
      </c>
      <c r="D2" s="2" t="s">
        <v>103</v>
      </c>
      <c r="E2" s="2" t="s">
        <v>104</v>
      </c>
      <c r="F2" s="6" t="s">
        <v>12</v>
      </c>
      <c r="G2" s="2" t="s">
        <v>48</v>
      </c>
      <c r="H2" s="2" t="s">
        <v>49</v>
      </c>
      <c r="I2" s="2" t="s">
        <v>164</v>
      </c>
      <c r="J2" s="4"/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s="6" customFormat="1" ht="15.75" x14ac:dyDescent="0.25">
      <c r="A4" s="2"/>
      <c r="B4" s="2" t="s">
        <v>90</v>
      </c>
      <c r="C4" s="3" t="s">
        <v>11</v>
      </c>
      <c r="D4" s="3" t="s">
        <v>25</v>
      </c>
      <c r="E4" s="3" t="s">
        <v>42</v>
      </c>
      <c r="F4" s="3"/>
      <c r="G4" s="3"/>
      <c r="H4" s="3"/>
      <c r="I4" s="3"/>
      <c r="J4" s="3"/>
      <c r="K4" s="4"/>
    </row>
    <row r="5" spans="1:11" s="38" customFormat="1" x14ac:dyDescent="0.25">
      <c r="A5" s="38" t="s">
        <v>38</v>
      </c>
      <c r="B5" s="38" t="s">
        <v>162</v>
      </c>
      <c r="C5" s="38" t="str">
        <f>canon!B25</f>
        <v>frmcanon1d4_x22a_lay</v>
      </c>
      <c r="D5" s="38" t="str">
        <f>canon!A17&amp;"_swirl"</f>
        <v>122200c_d4t6t7_x22n_alm_swirl</v>
      </c>
      <c r="E5" s="38" t="str">
        <f>"("&amp;canon!F14&amp;" "&amp;canon!G14&amp;")"</f>
        <v>(61.74 63.72)</v>
      </c>
      <c r="F5" s="38" t="str">
        <f>canon!$A$23&amp;".drawing"</f>
        <v>alm.drawing</v>
      </c>
      <c r="G5" s="38">
        <v>2</v>
      </c>
      <c r="H5" s="38">
        <v>4</v>
      </c>
      <c r="I5" s="3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topLeftCell="A15" workbookViewId="0">
      <selection activeCell="K14" sqref="K14:K1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3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3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3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/>
      <c r="J9" s="4"/>
      <c r="K9" s="4"/>
    </row>
    <row r="10" spans="1:13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163</v>
      </c>
      <c r="J10" s="4" t="s">
        <v>50</v>
      </c>
      <c r="K10" s="4"/>
    </row>
    <row r="12" spans="1:13" x14ac:dyDescent="0.25">
      <c r="C12" s="9" t="s">
        <v>129</v>
      </c>
      <c r="D12" s="9" t="s">
        <v>130</v>
      </c>
      <c r="E12" s="9" t="s">
        <v>131</v>
      </c>
      <c r="F12" s="9" t="s">
        <v>135</v>
      </c>
      <c r="G12" s="9" t="s">
        <v>132</v>
      </c>
      <c r="H12" s="9" t="s">
        <v>136</v>
      </c>
      <c r="I12" s="11" t="s">
        <v>133</v>
      </c>
      <c r="J12" s="11" t="s">
        <v>134</v>
      </c>
      <c r="K12" s="11" t="s">
        <v>137</v>
      </c>
      <c r="L12" s="11" t="s">
        <v>138</v>
      </c>
      <c r="M12" s="11" t="s">
        <v>139</v>
      </c>
    </row>
    <row r="13" spans="1:13" x14ac:dyDescent="0.25">
      <c r="C13" s="8" t="str">
        <f>canon!A17&amp;"022d"</f>
        <v>122200c_d4t6t7_x22n_alm022d</v>
      </c>
      <c r="D13" s="12" t="s">
        <v>123</v>
      </c>
      <c r="E13" s="12">
        <v>2</v>
      </c>
      <c r="F13" s="12">
        <v>30</v>
      </c>
      <c r="G13" s="12" t="str">
        <f>"("&amp;F13-E13+2*$C$24&amp;" "&amp;F13-E13&amp;")"</f>
        <v>(28 28)</v>
      </c>
      <c r="H13" s="8" t="s">
        <v>142</v>
      </c>
      <c r="I13" s="12">
        <v>0.2</v>
      </c>
      <c r="J13" s="12">
        <v>0.4</v>
      </c>
      <c r="K13" s="12" t="s">
        <v>283</v>
      </c>
      <c r="L13" s="12">
        <f>canon!$F$14</f>
        <v>61.74</v>
      </c>
      <c r="M13" s="12">
        <f>canon!$G$14</f>
        <v>63.72</v>
      </c>
    </row>
    <row r="14" spans="1:13" x14ac:dyDescent="0.25">
      <c r="C14" s="8" t="str">
        <f>canon!A17&amp;"023d"</f>
        <v>122200c_d4t6t7_x22n_alm023d</v>
      </c>
      <c r="D14" s="12" t="s">
        <v>123</v>
      </c>
      <c r="E14" s="12">
        <v>2.2000000000000002</v>
      </c>
      <c r="F14" s="12">
        <v>30</v>
      </c>
      <c r="G14" s="12" t="str">
        <f>"("&amp;F14-E14+2*$C$24&amp;" "&amp;F14-E14&amp;")"</f>
        <v>(27.8 27.8)</v>
      </c>
      <c r="H14" s="8" t="s">
        <v>142</v>
      </c>
      <c r="I14" s="12">
        <v>0.2</v>
      </c>
      <c r="J14" s="12">
        <v>0.4</v>
      </c>
      <c r="K14" s="12" t="s">
        <v>283</v>
      </c>
      <c r="L14" s="12">
        <f>canon!$F$14</f>
        <v>61.74</v>
      </c>
      <c r="M14" s="12">
        <f>canon!$G$14</f>
        <v>63.72</v>
      </c>
    </row>
    <row r="15" spans="1:13" x14ac:dyDescent="0.25">
      <c r="C15" s="8" t="str">
        <f>canon!A17&amp;"024d"</f>
        <v>122200c_d4t6t7_x22n_alm024d</v>
      </c>
      <c r="D15" s="12" t="s">
        <v>123</v>
      </c>
      <c r="E15" s="12">
        <v>2.4</v>
      </c>
      <c r="F15" s="12">
        <v>30</v>
      </c>
      <c r="G15" s="12" t="str">
        <f>"("&amp;F15-E15+2*$C$26&amp;" "&amp;F15-E15&amp;")"</f>
        <v>(27.6 27.6)</v>
      </c>
      <c r="H15" s="8" t="s">
        <v>142</v>
      </c>
      <c r="I15" s="12">
        <v>0.2</v>
      </c>
      <c r="J15" s="12">
        <v>0.4</v>
      </c>
      <c r="K15" s="12" t="s">
        <v>283</v>
      </c>
      <c r="L15" s="12">
        <f>canon!$F$14</f>
        <v>61.74</v>
      </c>
      <c r="M15" s="12">
        <f>canon!$G$14</f>
        <v>63.72</v>
      </c>
    </row>
    <row r="22" spans="1:9" ht="15.75" thickBot="1" x14ac:dyDescent="0.3"/>
    <row r="23" spans="1:9" ht="16.5" thickTop="1" thickBot="1" x14ac:dyDescent="0.3">
      <c r="B23" s="13" t="s">
        <v>124</v>
      </c>
      <c r="C23" s="39" t="str">
        <f>canon!B26</f>
        <v>frmcanon2d4_x22a_lay</v>
      </c>
      <c r="E23" s="13" t="s">
        <v>140</v>
      </c>
      <c r="F23" s="10"/>
    </row>
    <row r="24" spans="1:9" ht="16.5" thickTop="1" thickBot="1" x14ac:dyDescent="0.3">
      <c r="B24" s="13" t="s">
        <v>128</v>
      </c>
      <c r="C24" s="14"/>
    </row>
    <row r="25" spans="1:9" ht="15.75" thickTop="1" x14ac:dyDescent="0.25">
      <c r="B25" t="s">
        <v>143</v>
      </c>
      <c r="C25">
        <v>0.36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frmcanon2d4_x22a_lay</v>
      </c>
      <c r="D28" s="7" t="str">
        <f>$F$23&amp;C13</f>
        <v>122200c_d4t6t7_x22n_alm022d</v>
      </c>
      <c r="E28" s="7" t="s">
        <v>118</v>
      </c>
      <c r="F28" s="8">
        <f>L13</f>
        <v>61.74</v>
      </c>
      <c r="G28" s="8">
        <f>M13</f>
        <v>63.72</v>
      </c>
      <c r="H28" s="8">
        <v>0</v>
      </c>
      <c r="I28" s="8">
        <v>0</v>
      </c>
    </row>
    <row r="29" spans="1:9" x14ac:dyDescent="0.25">
      <c r="A29" t="s">
        <v>38</v>
      </c>
      <c r="B29" t="s">
        <v>125</v>
      </c>
      <c r="C29" t="s">
        <v>10</v>
      </c>
      <c r="D29" t="str">
        <f>canon!A23&amp;".drawing"</f>
        <v>alm.drawing</v>
      </c>
      <c r="E29" t="str">
        <f>"("&amp;E13-$C$24&amp;" "&amp;E13&amp;")"</f>
        <v>(2 2)</v>
      </c>
      <c r="F29" t="str">
        <f>K13</f>
        <v>(26 26)</v>
      </c>
      <c r="G29" t="str">
        <f>G13</f>
        <v>(28 28)</v>
      </c>
      <c r="H29" t="str">
        <f>H13</f>
        <v>((5))</v>
      </c>
    </row>
    <row r="32" spans="1:9" s="8" customFormat="1" x14ac:dyDescent="0.25">
      <c r="A32" s="7" t="s">
        <v>38</v>
      </c>
      <c r="B32" s="7" t="s">
        <v>39</v>
      </c>
      <c r="C32" s="7" t="str">
        <f>$C$23</f>
        <v>frmcanon2d4_x22a_lay</v>
      </c>
      <c r="D32" s="7" t="str">
        <f>$F$23&amp;C14</f>
        <v>122200c_d4t6t7_x22n_alm023d</v>
      </c>
      <c r="E32" s="7" t="s">
        <v>118</v>
      </c>
      <c r="F32" s="8">
        <f>L14</f>
        <v>61.74</v>
      </c>
      <c r="G32" s="8">
        <f>M14</f>
        <v>63.72</v>
      </c>
      <c r="H32" s="8">
        <v>0</v>
      </c>
      <c r="I32" s="8">
        <v>0</v>
      </c>
    </row>
    <row r="33" spans="1:9" x14ac:dyDescent="0.25">
      <c r="A33" t="s">
        <v>38</v>
      </c>
      <c r="B33" t="s">
        <v>125</v>
      </c>
      <c r="C33" t="s">
        <v>10</v>
      </c>
      <c r="D33" t="str">
        <f>canon!$A$23&amp;".drawing"</f>
        <v>alm.drawing</v>
      </c>
      <c r="E33" t="str">
        <f>"("&amp;E14-$C$24&amp;" "&amp;E14&amp;")"</f>
        <v>(2.2 2.2)</v>
      </c>
      <c r="F33" t="str">
        <f>K14</f>
        <v>(26 26)</v>
      </c>
      <c r="G33" t="str">
        <f>G14</f>
        <v>(27.8 27.8)</v>
      </c>
      <c r="H33" t="str">
        <f>H14</f>
        <v>((5))</v>
      </c>
    </row>
    <row r="36" spans="1:9" s="8" customFormat="1" x14ac:dyDescent="0.25">
      <c r="A36" s="7" t="s">
        <v>38</v>
      </c>
      <c r="B36" s="7" t="s">
        <v>39</v>
      </c>
      <c r="C36" s="7" t="str">
        <f>$C$23</f>
        <v>frmcanon2d4_x22a_lay</v>
      </c>
      <c r="D36" s="7" t="str">
        <f>$F$23&amp;C15</f>
        <v>122200c_d4t6t7_x22n_alm024d</v>
      </c>
      <c r="E36" s="7" t="s">
        <v>118</v>
      </c>
      <c r="F36" s="8">
        <f>L15</f>
        <v>61.74</v>
      </c>
      <c r="G36" s="8">
        <f>M15</f>
        <v>63.72</v>
      </c>
      <c r="H36" s="8">
        <v>0</v>
      </c>
      <c r="I36" s="8">
        <v>0</v>
      </c>
    </row>
    <row r="37" spans="1:9" x14ac:dyDescent="0.25">
      <c r="A37" t="s">
        <v>38</v>
      </c>
      <c r="B37" t="s">
        <v>125</v>
      </c>
      <c r="C37" t="s">
        <v>10</v>
      </c>
      <c r="D37" t="str">
        <f>canon!$A$23&amp;".drawing"</f>
        <v>alm.drawing</v>
      </c>
      <c r="E37" t="str">
        <f>"("&amp;E15-$C$26&amp;" "&amp;E15&amp;")"</f>
        <v>(2.4 2.4)</v>
      </c>
      <c r="F37" t="str">
        <f>K13</f>
        <v>(26 26)</v>
      </c>
      <c r="G37" t="str">
        <f>G15</f>
        <v>(27.6 27.6)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7"/>
  <sheetViews>
    <sheetView workbookViewId="0">
      <selection activeCell="E13" sqref="E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/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50</v>
      </c>
      <c r="K9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canon!A17&amp;"078d"</f>
        <v>122200c_d4t6t7_x22n_alm078d</v>
      </c>
      <c r="D12" s="12" t="s">
        <v>123</v>
      </c>
      <c r="E12" s="12">
        <v>2.4</v>
      </c>
      <c r="F12" s="12">
        <v>30</v>
      </c>
      <c r="G12" s="12" t="str">
        <f>"("&amp;F12-E12+2*$C$22&amp;" "&amp;F12-E12&amp;")"</f>
        <v>(27.6 27.6)</v>
      </c>
      <c r="H12" s="8" t="s">
        <v>142</v>
      </c>
      <c r="I12" s="12">
        <v>0.2</v>
      </c>
      <c r="J12" s="12">
        <v>0.4</v>
      </c>
      <c r="K12" s="12" t="str">
        <f>"("&amp; L12 &amp; " " &amp; M12 &amp;")"</f>
        <v>(61.74 63.72)</v>
      </c>
      <c r="L12" s="12">
        <f>canon!$F$14</f>
        <v>61.74</v>
      </c>
      <c r="M12" s="12">
        <f>canon!$G$14</f>
        <v>63.72</v>
      </c>
    </row>
    <row r="20" spans="1:9" ht="15.75" thickBot="1" x14ac:dyDescent="0.3"/>
    <row r="21" spans="1:9" ht="16.5" thickTop="1" thickBot="1" x14ac:dyDescent="0.3">
      <c r="B21" s="13" t="s">
        <v>124</v>
      </c>
      <c r="C21" s="39" t="str">
        <f>canon!$B$26</f>
        <v>frmcanon2d4_x22a_lay</v>
      </c>
      <c r="E21" s="13" t="s">
        <v>140</v>
      </c>
      <c r="F21" s="10"/>
    </row>
    <row r="22" spans="1:9" ht="16.5" thickTop="1" thickBot="1" x14ac:dyDescent="0.3">
      <c r="B22" s="13" t="s">
        <v>128</v>
      </c>
      <c r="C22" s="14"/>
    </row>
    <row r="23" spans="1:9" ht="15.75" thickTop="1" x14ac:dyDescent="0.25">
      <c r="B23" t="s">
        <v>143</v>
      </c>
      <c r="C23">
        <v>0.36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frmcanon2d4_x22a_lay</v>
      </c>
      <c r="D26" s="7" t="str">
        <f>$F$21&amp;C12</f>
        <v>122200c_d4t6t7_x22n_alm078d</v>
      </c>
      <c r="E26" s="7" t="s">
        <v>118</v>
      </c>
      <c r="F26" s="8">
        <f>L12</f>
        <v>61.74</v>
      </c>
      <c r="G26" s="8">
        <f>M12</f>
        <v>63.72</v>
      </c>
      <c r="H26" s="8">
        <v>0</v>
      </c>
      <c r="I26" s="8">
        <v>0</v>
      </c>
    </row>
    <row r="27" spans="1:9" x14ac:dyDescent="0.25">
      <c r="A27" t="s">
        <v>38</v>
      </c>
      <c r="B27" t="s">
        <v>125</v>
      </c>
      <c r="C27" t="s">
        <v>10</v>
      </c>
      <c r="D27" t="str">
        <f>canon!$A$23&amp;".drawing"</f>
        <v>alm.drawing</v>
      </c>
      <c r="E27" t="str">
        <f>"("&amp;E12-$C$22&amp;" "&amp;E12&amp;")"</f>
        <v>(2.4 2.4)</v>
      </c>
      <c r="F27" t="str">
        <f>K12</f>
        <v>(61.74 63.72)</v>
      </c>
      <c r="G27" t="str">
        <f>G12</f>
        <v>(27.6 27.6)</v>
      </c>
      <c r="H27" t="str">
        <f>H12</f>
        <v>((5))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workbookViewId="0">
      <selection activeCell="G11" sqref="G11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150</v>
      </c>
      <c r="C8" s="2" t="s">
        <v>11</v>
      </c>
      <c r="D8" s="2" t="s">
        <v>12</v>
      </c>
      <c r="E8" s="2" t="s">
        <v>151</v>
      </c>
      <c r="F8" s="2" t="s">
        <v>152</v>
      </c>
      <c r="G8" s="2" t="s">
        <v>153</v>
      </c>
      <c r="H8" s="2" t="s">
        <v>154</v>
      </c>
      <c r="I8" s="4" t="s">
        <v>50</v>
      </c>
      <c r="K8" s="4"/>
    </row>
    <row r="9" spans="1:11" x14ac:dyDescent="0.25">
      <c r="C9" s="9" t="s">
        <v>129</v>
      </c>
      <c r="D9" s="9" t="s">
        <v>130</v>
      </c>
      <c r="E9" s="9" t="s">
        <v>155</v>
      </c>
      <c r="F9" s="9" t="s">
        <v>156</v>
      </c>
      <c r="G9" s="11" t="s">
        <v>157</v>
      </c>
      <c r="H9" s="11" t="s">
        <v>158</v>
      </c>
      <c r="I9" s="11" t="s">
        <v>138</v>
      </c>
      <c r="J9" s="11" t="s">
        <v>139</v>
      </c>
    </row>
    <row r="10" spans="1:11" s="16" customFormat="1" x14ac:dyDescent="0.25">
      <c r="C10" s="16" t="str">
        <f>canon!A17&amp;"173d"</f>
        <v>122200c_d4t6t7_x22n_alm173d</v>
      </c>
      <c r="D10" s="17" t="s">
        <v>123</v>
      </c>
      <c r="E10" s="17">
        <v>36</v>
      </c>
      <c r="F10" s="17">
        <v>2</v>
      </c>
      <c r="G10" s="17">
        <v>9</v>
      </c>
      <c r="H10" s="17">
        <v>0.5</v>
      </c>
      <c r="I10" s="12">
        <f>canon!$F$14</f>
        <v>61.74</v>
      </c>
      <c r="J10" s="12">
        <f>canon!$G$14</f>
        <v>63.72</v>
      </c>
    </row>
    <row r="12" spans="1:11" ht="15.75" thickBot="1" x14ac:dyDescent="0.3"/>
    <row r="13" spans="1:11" ht="16.5" thickTop="1" thickBot="1" x14ac:dyDescent="0.3">
      <c r="B13" s="13" t="s">
        <v>124</v>
      </c>
      <c r="C13" s="39" t="str">
        <f>canon!$B$26</f>
        <v>frmcanon2d4_x22a_lay</v>
      </c>
      <c r="E13" s="13" t="s">
        <v>140</v>
      </c>
      <c r="F13" s="10"/>
    </row>
    <row r="14" spans="1:11" ht="16.5" thickTop="1" thickBot="1" x14ac:dyDescent="0.3">
      <c r="B14" s="13" t="s">
        <v>128</v>
      </c>
      <c r="C14" s="14"/>
    </row>
    <row r="15" spans="1:11" ht="15.75" thickTop="1" x14ac:dyDescent="0.25">
      <c r="B15" t="s">
        <v>143</v>
      </c>
      <c r="C15">
        <v>0.36</v>
      </c>
    </row>
    <row r="17" spans="1:9" s="8" customFormat="1" x14ac:dyDescent="0.25">
      <c r="A17" s="7" t="s">
        <v>38</v>
      </c>
      <c r="B17" s="7" t="s">
        <v>39</v>
      </c>
      <c r="C17" s="7" t="str">
        <f>$C$13</f>
        <v>frmcanon2d4_x22a_lay</v>
      </c>
      <c r="D17" s="7" t="str">
        <f>$F$13&amp;C10</f>
        <v>122200c_d4t6t7_x22n_alm173d</v>
      </c>
      <c r="E17" s="7" t="s">
        <v>118</v>
      </c>
      <c r="F17" s="8">
        <f>I10</f>
        <v>61.74</v>
      </c>
      <c r="G17" s="8">
        <f>J10</f>
        <v>63.72</v>
      </c>
      <c r="H17" s="8">
        <v>0</v>
      </c>
      <c r="I17" s="8">
        <v>0</v>
      </c>
    </row>
    <row r="18" spans="1:9" x14ac:dyDescent="0.25">
      <c r="A18" t="s">
        <v>38</v>
      </c>
      <c r="B18" t="s">
        <v>159</v>
      </c>
      <c r="C18" t="s">
        <v>10</v>
      </c>
      <c r="D18" t="str">
        <f>canon!$A$23&amp;".drawing"</f>
        <v>alm.drawing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2"/>
  <sheetViews>
    <sheetView topLeftCell="B11" workbookViewId="0">
      <selection activeCell="E42" sqref="E4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252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253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164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163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canon!A17&amp;"222d"</f>
        <v>122200c_d4t6t7_x22n_alm222d</v>
      </c>
      <c r="D12" s="12" t="s">
        <v>123</v>
      </c>
      <c r="E12" s="12">
        <v>2</v>
      </c>
      <c r="F12" s="12">
        <v>30</v>
      </c>
      <c r="G12" s="12" t="str">
        <f>"("&amp;F12-E12+2*$C$21&amp;" "&amp;F12-E12&amp;")"</f>
        <v>(28 28)</v>
      </c>
      <c r="H12" s="8" t="s">
        <v>142</v>
      </c>
      <c r="I12" s="12">
        <v>0.2</v>
      </c>
      <c r="J12" s="12">
        <v>0.4</v>
      </c>
      <c r="K12" s="12" t="s">
        <v>317</v>
      </c>
      <c r="L12" s="12">
        <f>canon!$F$14</f>
        <v>61.74</v>
      </c>
      <c r="M12" s="12">
        <f>canon!$G$14</f>
        <v>63.72</v>
      </c>
    </row>
    <row r="13" spans="1:13" x14ac:dyDescent="0.25">
      <c r="C13" s="8" t="str">
        <f>canon!A17&amp;"223d"</f>
        <v>122200c_d4t6t7_x22n_alm223d</v>
      </c>
      <c r="D13" s="12" t="s">
        <v>123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142</v>
      </c>
      <c r="I13" s="12">
        <v>0.2</v>
      </c>
      <c r="J13" s="12">
        <v>0.4</v>
      </c>
      <c r="K13" s="12" t="s">
        <v>317</v>
      </c>
      <c r="L13" s="12">
        <f>canon!$F$14</f>
        <v>61.74</v>
      </c>
      <c r="M13" s="12">
        <f>canon!$G$14</f>
        <v>63.72</v>
      </c>
    </row>
    <row r="14" spans="1:13" x14ac:dyDescent="0.25">
      <c r="C14" s="8" t="str">
        <f>canon!A17&amp;"224d"</f>
        <v>122200c_d4t6t7_x22n_alm224d</v>
      </c>
      <c r="D14" s="12" t="s">
        <v>123</v>
      </c>
      <c r="E14" s="12">
        <v>2.4</v>
      </c>
      <c r="F14" s="12">
        <v>30</v>
      </c>
      <c r="G14" s="12" t="str">
        <f>"("&amp;F14-E14&amp;" "&amp;F14-E14&amp;")"</f>
        <v>(27.6 27.6)</v>
      </c>
      <c r="H14" s="8" t="s">
        <v>142</v>
      </c>
      <c r="I14" s="12">
        <v>0.2</v>
      </c>
      <c r="J14" s="12">
        <v>0.4</v>
      </c>
      <c r="K14" s="12" t="s">
        <v>317</v>
      </c>
      <c r="L14" s="12">
        <f>canon!$F$14</f>
        <v>61.74</v>
      </c>
      <c r="M14" s="12">
        <f>canon!$G$14</f>
        <v>63.72</v>
      </c>
    </row>
    <row r="19" spans="1:9" ht="15.75" thickBot="1" x14ac:dyDescent="0.3"/>
    <row r="20" spans="1:9" ht="16.5" thickTop="1" thickBot="1" x14ac:dyDescent="0.3">
      <c r="B20" s="13" t="s">
        <v>124</v>
      </c>
      <c r="C20" s="39" t="str">
        <f>canon!$B$26</f>
        <v>frmcanon2d4_x22a_lay</v>
      </c>
      <c r="E20" s="13" t="s">
        <v>140</v>
      </c>
      <c r="F20" s="10"/>
      <c r="H20" s="9" t="s">
        <v>222</v>
      </c>
      <c r="I20" s="9">
        <v>-0.5</v>
      </c>
    </row>
    <row r="21" spans="1:9" ht="16.5" thickTop="1" thickBot="1" x14ac:dyDescent="0.3">
      <c r="B21" s="13" t="s">
        <v>177</v>
      </c>
      <c r="C21" s="14"/>
    </row>
    <row r="22" spans="1:9" ht="15.75" thickTop="1" x14ac:dyDescent="0.25"/>
    <row r="24" spans="1:9" s="8" customFormat="1" x14ac:dyDescent="0.25">
      <c r="A24" s="7" t="s">
        <v>38</v>
      </c>
      <c r="B24" s="7" t="s">
        <v>39</v>
      </c>
      <c r="C24" s="7" t="str">
        <f>$C$20</f>
        <v>frmcanon2d4_x22a_lay</v>
      </c>
      <c r="D24" s="7" t="str">
        <f>$F$20&amp;C12</f>
        <v>122200c_d4t6t7_x22n_alm222d</v>
      </c>
      <c r="E24" s="7" t="s">
        <v>118</v>
      </c>
      <c r="F24" s="8">
        <f>L12</f>
        <v>61.74</v>
      </c>
      <c r="G24" s="8">
        <f>M12</f>
        <v>63.72</v>
      </c>
      <c r="H24" s="8">
        <v>0</v>
      </c>
      <c r="I24" s="8">
        <v>0</v>
      </c>
    </row>
    <row r="25" spans="1:9" x14ac:dyDescent="0.25">
      <c r="A25" t="s">
        <v>284</v>
      </c>
      <c r="B25" t="s">
        <v>125</v>
      </c>
      <c r="C25" t="s">
        <v>10</v>
      </c>
      <c r="D25" t="str">
        <f>canon!$A$23&amp;".drawing"</f>
        <v>alm.drawing</v>
      </c>
      <c r="E25" t="str">
        <f>"("&amp;E12&amp;" "&amp;E12&amp;")"</f>
        <v>(2 2)</v>
      </c>
      <c r="F25" t="str">
        <f>K12</f>
        <v>(23 23)</v>
      </c>
      <c r="G25" t="str">
        <f>G12</f>
        <v>(28 28)</v>
      </c>
      <c r="H25" t="str">
        <f>H12</f>
        <v>((5))</v>
      </c>
      <c r="I25">
        <v>0</v>
      </c>
    </row>
    <row r="26" spans="1:9" x14ac:dyDescent="0.25">
      <c r="A26" t="s">
        <v>38</v>
      </c>
      <c r="B26" t="str">
        <f>B25</f>
        <v>xy_canon</v>
      </c>
      <c r="C26" t="str">
        <f t="shared" ref="C26:I26" si="0">C25</f>
        <v>cv</v>
      </c>
      <c r="D26" t="str">
        <f>canon!$B$23&amp;".drawing"</f>
        <v>alp.drawing</v>
      </c>
      <c r="E26" t="str">
        <f t="shared" si="0"/>
        <v>(2 2)</v>
      </c>
      <c r="F26" t="str">
        <f t="shared" si="0"/>
        <v>(23 23)</v>
      </c>
      <c r="G26" t="str">
        <f t="shared" si="0"/>
        <v>(28 28)</v>
      </c>
      <c r="H26" t="str">
        <f t="shared" si="0"/>
        <v>((5))</v>
      </c>
      <c r="I26">
        <f t="shared" si="0"/>
        <v>0</v>
      </c>
    </row>
    <row r="27" spans="1:9" x14ac:dyDescent="0.25">
      <c r="A27" t="s">
        <v>284</v>
      </c>
      <c r="B27" t="s">
        <v>219</v>
      </c>
      <c r="C27" t="s">
        <v>10</v>
      </c>
      <c r="D27" t="str">
        <f>D26</f>
        <v>alp.drawing</v>
      </c>
      <c r="E27">
        <f>$I$20</f>
        <v>-0.5</v>
      </c>
      <c r="F27">
        <f t="shared" ref="F27:H27" si="1">$I$20</f>
        <v>-0.5</v>
      </c>
      <c r="G27">
        <f t="shared" si="1"/>
        <v>-0.5</v>
      </c>
      <c r="H27">
        <f t="shared" si="1"/>
        <v>-0.5</v>
      </c>
      <c r="I27" t="b">
        <v>0</v>
      </c>
    </row>
    <row r="28" spans="1:9" x14ac:dyDescent="0.25">
      <c r="A28" t="s">
        <v>38</v>
      </c>
      <c r="B28" t="s">
        <v>141</v>
      </c>
      <c r="C28" t="s">
        <v>10</v>
      </c>
      <c r="D28" t="str">
        <f>bkg_masks!$C$18</f>
        <v>frmcanon1d4_x22a_lay</v>
      </c>
      <c r="E28" t="str">
        <f>bkg_masks!$D$34</f>
        <v>122200c_d4t6t7_x22n_alm_blank</v>
      </c>
    </row>
    <row r="31" spans="1:9" x14ac:dyDescent="0.25">
      <c r="A31" s="7" t="s">
        <v>38</v>
      </c>
      <c r="B31" s="7" t="s">
        <v>39</v>
      </c>
      <c r="C31" s="7" t="str">
        <f>$C$20</f>
        <v>frmcanon2d4_x22a_lay</v>
      </c>
      <c r="D31" s="7" t="str">
        <f>$F$20&amp;C13</f>
        <v>122200c_d4t6t7_x22n_alm223d</v>
      </c>
      <c r="E31" s="7" t="s">
        <v>118</v>
      </c>
      <c r="F31" s="8">
        <f>L13</f>
        <v>61.74</v>
      </c>
      <c r="G31" s="8">
        <f>M13</f>
        <v>63.72</v>
      </c>
      <c r="H31" s="8">
        <v>0</v>
      </c>
      <c r="I31" s="8">
        <v>0</v>
      </c>
    </row>
    <row r="32" spans="1:9" x14ac:dyDescent="0.25">
      <c r="A32" s="44" t="s">
        <v>284</v>
      </c>
      <c r="B32" t="s">
        <v>125</v>
      </c>
      <c r="C32" t="s">
        <v>10</v>
      </c>
      <c r="D32" t="str">
        <f>canon!$A$23&amp;".drawing"</f>
        <v>alm.drawing</v>
      </c>
      <c r="E32" t="str">
        <f>"("&amp;E13&amp;" "&amp;E13&amp;")"</f>
        <v>(2.2 2.2)</v>
      </c>
      <c r="F32" t="str">
        <f>K13</f>
        <v>(23 23)</v>
      </c>
      <c r="G32" t="str">
        <f>G13</f>
        <v>(27.8 27.8)</v>
      </c>
      <c r="H32" t="str">
        <f>H13</f>
        <v>((5))</v>
      </c>
      <c r="I32">
        <v>0</v>
      </c>
    </row>
    <row r="33" spans="1:9" x14ac:dyDescent="0.25">
      <c r="A33" s="44" t="s">
        <v>38</v>
      </c>
      <c r="B33" t="str">
        <f>B32</f>
        <v>xy_canon</v>
      </c>
      <c r="C33" t="str">
        <f t="shared" ref="C33" si="2">C32</f>
        <v>cv</v>
      </c>
      <c r="D33" t="str">
        <f>canon!$B$23&amp;".drawing"</f>
        <v>alp.drawing</v>
      </c>
      <c r="E33" t="str">
        <f t="shared" ref="E33" si="3">E32</f>
        <v>(2.2 2.2)</v>
      </c>
      <c r="F33" t="str">
        <f t="shared" ref="F33" si="4">F32</f>
        <v>(23 23)</v>
      </c>
      <c r="G33" t="str">
        <f t="shared" ref="G33" si="5">G32</f>
        <v>(27.8 27.8)</v>
      </c>
      <c r="H33" t="str">
        <f t="shared" ref="H33" si="6">H32</f>
        <v>((5))</v>
      </c>
      <c r="I33">
        <f t="shared" ref="I33" si="7">I32</f>
        <v>0</v>
      </c>
    </row>
    <row r="34" spans="1:9" x14ac:dyDescent="0.25">
      <c r="A34" s="44" t="s">
        <v>284</v>
      </c>
      <c r="B34" t="s">
        <v>219</v>
      </c>
      <c r="C34" t="s">
        <v>10</v>
      </c>
      <c r="D34" t="str">
        <f>D33</f>
        <v>alp.drawing</v>
      </c>
      <c r="E34">
        <f>$I$20</f>
        <v>-0.5</v>
      </c>
      <c r="F34">
        <f t="shared" ref="F34:H34" si="8">$I$20</f>
        <v>-0.5</v>
      </c>
      <c r="G34">
        <f t="shared" si="8"/>
        <v>-0.5</v>
      </c>
      <c r="H34">
        <f t="shared" si="8"/>
        <v>-0.5</v>
      </c>
      <c r="I34" t="b">
        <v>0</v>
      </c>
    </row>
    <row r="35" spans="1:9" x14ac:dyDescent="0.25">
      <c r="A35" s="44" t="s">
        <v>38</v>
      </c>
      <c r="B35" t="s">
        <v>141</v>
      </c>
      <c r="C35" t="s">
        <v>10</v>
      </c>
      <c r="D35" t="str">
        <f>bkg_masks!$C$18</f>
        <v>frmcanon1d4_x22a_lay</v>
      </c>
      <c r="E35" t="str">
        <f>bkg_masks!$D$34</f>
        <v>122200c_d4t6t7_x22n_alm_blank</v>
      </c>
    </row>
    <row r="38" spans="1:9" x14ac:dyDescent="0.25">
      <c r="A38" s="7" t="s">
        <v>38</v>
      </c>
      <c r="B38" s="7" t="s">
        <v>39</v>
      </c>
      <c r="C38" s="7" t="str">
        <f>$C$20</f>
        <v>frmcanon2d4_x22a_lay</v>
      </c>
      <c r="D38" s="7" t="str">
        <f>$F$20&amp;C14</f>
        <v>122200c_d4t6t7_x22n_alm224d</v>
      </c>
      <c r="E38" s="7" t="s">
        <v>118</v>
      </c>
      <c r="F38" s="8">
        <f>L14</f>
        <v>61.74</v>
      </c>
      <c r="G38" s="8">
        <f>M14</f>
        <v>63.72</v>
      </c>
      <c r="H38" s="8">
        <v>0</v>
      </c>
      <c r="I38" s="8">
        <v>0</v>
      </c>
    </row>
    <row r="39" spans="1:9" x14ac:dyDescent="0.25">
      <c r="A39" s="44" t="s">
        <v>284</v>
      </c>
      <c r="B39" t="s">
        <v>125</v>
      </c>
      <c r="C39" t="s">
        <v>10</v>
      </c>
      <c r="D39" t="str">
        <f>canon!$A$23&amp;".drawing"</f>
        <v>alm.drawing</v>
      </c>
      <c r="E39" t="str">
        <f>"("&amp;E14&amp;" "&amp;E14&amp;")"</f>
        <v>(2.4 2.4)</v>
      </c>
      <c r="F39" t="str">
        <f>K14</f>
        <v>(23 23)</v>
      </c>
      <c r="G39" t="str">
        <f>G14</f>
        <v>(27.6 27.6)</v>
      </c>
      <c r="H39" t="str">
        <f>H14</f>
        <v>((5))</v>
      </c>
      <c r="I39">
        <v>0</v>
      </c>
    </row>
    <row r="40" spans="1:9" x14ac:dyDescent="0.25">
      <c r="A40" s="44" t="s">
        <v>38</v>
      </c>
      <c r="B40" t="str">
        <f>B39</f>
        <v>xy_canon</v>
      </c>
      <c r="C40" t="str">
        <f t="shared" ref="C40" si="9">C39</f>
        <v>cv</v>
      </c>
      <c r="D40" t="str">
        <f>canon!$B$23&amp;".drawing"</f>
        <v>alp.drawing</v>
      </c>
      <c r="E40" t="str">
        <f t="shared" ref="E40" si="10">E39</f>
        <v>(2.4 2.4)</v>
      </c>
      <c r="F40" t="str">
        <f t="shared" ref="F40" si="11">F39</f>
        <v>(23 23)</v>
      </c>
      <c r="G40" t="str">
        <f t="shared" ref="G40" si="12">G39</f>
        <v>(27.6 27.6)</v>
      </c>
      <c r="H40" t="str">
        <f t="shared" ref="H40" si="13">H39</f>
        <v>((5))</v>
      </c>
      <c r="I40">
        <f t="shared" ref="I40" si="14">I39</f>
        <v>0</v>
      </c>
    </row>
    <row r="41" spans="1:9" x14ac:dyDescent="0.25">
      <c r="A41" s="44" t="s">
        <v>284</v>
      </c>
      <c r="B41" t="s">
        <v>219</v>
      </c>
      <c r="C41" t="s">
        <v>10</v>
      </c>
      <c r="D41" t="str">
        <f>D40</f>
        <v>alp.drawing</v>
      </c>
      <c r="E41">
        <f>$I$20</f>
        <v>-0.5</v>
      </c>
      <c r="F41">
        <f t="shared" ref="F41:H41" si="15">$I$20</f>
        <v>-0.5</v>
      </c>
      <c r="G41">
        <f t="shared" si="15"/>
        <v>-0.5</v>
      </c>
      <c r="H41">
        <f t="shared" si="15"/>
        <v>-0.5</v>
      </c>
      <c r="I41" t="b">
        <v>0</v>
      </c>
    </row>
    <row r="42" spans="1:9" x14ac:dyDescent="0.25">
      <c r="A42" s="44" t="s">
        <v>38</v>
      </c>
      <c r="B42" t="s">
        <v>141</v>
      </c>
      <c r="C42" t="s">
        <v>10</v>
      </c>
      <c r="D42" t="str">
        <f>bkg_masks!$C$18</f>
        <v>frmcanon1d4_x22a_lay</v>
      </c>
      <c r="E42" t="str">
        <f>bkg_masks!$D$34</f>
        <v>122200c_d4t6t7_x22n_alm_blank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6" workbookViewId="0">
      <selection activeCell="A30" sqref="A3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4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4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4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4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164</v>
      </c>
      <c r="J9" s="4"/>
      <c r="K9" s="4"/>
    </row>
    <row r="10" spans="1:14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4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4" x14ac:dyDescent="0.25">
      <c r="C12" s="9" t="s">
        <v>129</v>
      </c>
      <c r="D12" s="9" t="s">
        <v>130</v>
      </c>
      <c r="E12" s="9" t="s">
        <v>131</v>
      </c>
      <c r="F12" s="9" t="s">
        <v>147</v>
      </c>
      <c r="G12" s="9" t="s">
        <v>143</v>
      </c>
      <c r="H12" s="11" t="s">
        <v>133</v>
      </c>
      <c r="I12" s="11" t="s">
        <v>134</v>
      </c>
      <c r="J12" s="15" t="s">
        <v>145</v>
      </c>
      <c r="K12" s="15" t="s">
        <v>146</v>
      </c>
      <c r="L12" s="11" t="s">
        <v>138</v>
      </c>
      <c r="M12" s="11" t="s">
        <v>139</v>
      </c>
      <c r="N12" s="11" t="s">
        <v>148</v>
      </c>
    </row>
    <row r="13" spans="1:14" s="16" customFormat="1" x14ac:dyDescent="0.25">
      <c r="C13" s="16" t="str">
        <f>canon!A17&amp;"355d"</f>
        <v>122200c_d4t6t7_x22n_alm355d</v>
      </c>
      <c r="D13" s="17" t="s">
        <v>123</v>
      </c>
      <c r="E13" s="17">
        <v>6</v>
      </c>
      <c r="F13" s="17">
        <f t="shared" ref="F13" si="0">N13-E13</f>
        <v>30</v>
      </c>
      <c r="G13" s="17">
        <v>0</v>
      </c>
      <c r="H13" s="17">
        <v>0.2</v>
      </c>
      <c r="I13" s="17">
        <v>0.4</v>
      </c>
      <c r="J13" s="17">
        <f t="shared" ref="J13" si="1">F13-2*G13</f>
        <v>30</v>
      </c>
      <c r="K13" s="17">
        <f t="shared" ref="K13" si="2">F13-2*G13</f>
        <v>30</v>
      </c>
      <c r="L13" s="12">
        <f>canon!$F$14</f>
        <v>61.74</v>
      </c>
      <c r="M13" s="12">
        <f>canon!$G$14</f>
        <v>63.72</v>
      </c>
      <c r="N13" s="17">
        <v>36</v>
      </c>
    </row>
    <row r="21" spans="1:9" ht="15.75" thickBot="1" x14ac:dyDescent="0.3">
      <c r="H21" s="9" t="s">
        <v>244</v>
      </c>
      <c r="I21" s="9">
        <v>-2</v>
      </c>
    </row>
    <row r="22" spans="1:9" ht="16.5" thickTop="1" thickBot="1" x14ac:dyDescent="0.3">
      <c r="B22" s="13" t="s">
        <v>124</v>
      </c>
      <c r="C22" s="39" t="str">
        <f>canon!$B$26</f>
        <v>frmcanon2d4_x22a_lay</v>
      </c>
      <c r="E22" s="13" t="s">
        <v>140</v>
      </c>
      <c r="F22" s="10"/>
    </row>
    <row r="23" spans="1:9" ht="16.5" thickTop="1" thickBot="1" x14ac:dyDescent="0.3">
      <c r="B23" s="13" t="s">
        <v>128</v>
      </c>
      <c r="C23" s="14"/>
    </row>
    <row r="24" spans="1:9" ht="15.75" thickTop="1" x14ac:dyDescent="0.25">
      <c r="B24" t="s">
        <v>205</v>
      </c>
      <c r="C24">
        <v>48</v>
      </c>
      <c r="D24">
        <v>48</v>
      </c>
    </row>
    <row r="26" spans="1:9" s="8" customFormat="1" x14ac:dyDescent="0.25">
      <c r="A26" s="7" t="s">
        <v>38</v>
      </c>
      <c r="B26" s="7" t="s">
        <v>162</v>
      </c>
      <c r="C26" s="7" t="str">
        <f>C22</f>
        <v>frmcanon2d4_x22a_lay</v>
      </c>
      <c r="D26" s="7" t="str">
        <f>$F$22&amp;C13</f>
        <v>122200c_d4t6t7_x22n_alm355d</v>
      </c>
      <c r="E26" s="7" t="str">
        <f>"("&amp;L13&amp;" "&amp;M13&amp;")"</f>
        <v>(61.74 63.72)</v>
      </c>
      <c r="F26" t="s">
        <v>223</v>
      </c>
      <c r="G26" s="38">
        <v>2</v>
      </c>
      <c r="H26" s="38">
        <v>4</v>
      </c>
      <c r="I26" s="18" t="b">
        <v>1</v>
      </c>
    </row>
    <row r="27" spans="1:9" s="22" customFormat="1" x14ac:dyDescent="0.25">
      <c r="A27" s="23" t="s">
        <v>38</v>
      </c>
      <c r="B27" s="23" t="s">
        <v>39</v>
      </c>
      <c r="C27" s="23" t="str">
        <f>$C$22</f>
        <v>frmcanon2d4_x22a_lay</v>
      </c>
      <c r="D27" s="23" t="str">
        <f>$F$22&amp;C13</f>
        <v>122200c_d4t6t7_x22n_alm355d</v>
      </c>
      <c r="E27" s="23" t="s">
        <v>161</v>
      </c>
      <c r="F27" s="22">
        <f>L13</f>
        <v>61.74</v>
      </c>
      <c r="G27" s="22">
        <f>M13</f>
        <v>63.72</v>
      </c>
      <c r="H27" s="22">
        <v>0</v>
      </c>
      <c r="I27" s="22">
        <v>0</v>
      </c>
    </row>
    <row r="28" spans="1:9" x14ac:dyDescent="0.25">
      <c r="A28" t="s">
        <v>38</v>
      </c>
      <c r="B28" t="s">
        <v>160</v>
      </c>
      <c r="C28" t="s">
        <v>10</v>
      </c>
      <c r="D28" t="s">
        <v>224</v>
      </c>
      <c r="E28" t="str">
        <f>-C24/2&amp;" "&amp;-D24/2&amp;" "&amp;C24/2&amp;" "&amp;D24/2</f>
        <v>-24 -24 24 24</v>
      </c>
    </row>
    <row r="29" spans="1:9" x14ac:dyDescent="0.25">
      <c r="A29" t="s">
        <v>284</v>
      </c>
      <c r="B29" t="s">
        <v>144</v>
      </c>
      <c r="C29" t="s">
        <v>10</v>
      </c>
      <c r="D29" t="str">
        <f>canon!$A$23&amp;".drawing"</f>
        <v>alm.drawing</v>
      </c>
      <c r="E29">
        <f>E13</f>
        <v>6</v>
      </c>
      <c r="F29">
        <f>F13</f>
        <v>30</v>
      </c>
      <c r="G29">
        <f>J13</f>
        <v>30</v>
      </c>
      <c r="H29">
        <f>K13</f>
        <v>30</v>
      </c>
    </row>
    <row r="30" spans="1:9" x14ac:dyDescent="0.25">
      <c r="A30" t="s">
        <v>38</v>
      </c>
      <c r="B30" t="s">
        <v>144</v>
      </c>
      <c r="C30" t="s">
        <v>10</v>
      </c>
      <c r="D30" t="str">
        <f>canon!$B$23&amp;".drawing"</f>
        <v>alp.drawing</v>
      </c>
      <c r="E30">
        <f>E29</f>
        <v>6</v>
      </c>
      <c r="F30">
        <f t="shared" ref="F30:H30" si="3">F29</f>
        <v>30</v>
      </c>
      <c r="G30">
        <f t="shared" si="3"/>
        <v>30</v>
      </c>
      <c r="H30">
        <f t="shared" si="3"/>
        <v>30</v>
      </c>
    </row>
    <row r="31" spans="1:9" x14ac:dyDescent="0.25">
      <c r="A31" t="s">
        <v>38</v>
      </c>
      <c r="B31" t="s">
        <v>219</v>
      </c>
      <c r="C31" t="s">
        <v>10</v>
      </c>
      <c r="D31" t="str">
        <f>D30</f>
        <v>alp.drawing</v>
      </c>
      <c r="E31">
        <f>$I$21</f>
        <v>-2</v>
      </c>
      <c r="F31">
        <f t="shared" ref="F31:H31" si="4">$I$21</f>
        <v>-2</v>
      </c>
      <c r="G31">
        <f t="shared" si="4"/>
        <v>-2</v>
      </c>
      <c r="H31">
        <f t="shared" si="4"/>
        <v>-2</v>
      </c>
      <c r="I31" t="b">
        <v>0</v>
      </c>
    </row>
    <row r="32" spans="1:9" x14ac:dyDescent="0.25">
      <c r="A32" s="44" t="s">
        <v>38</v>
      </c>
      <c r="B32" t="s">
        <v>141</v>
      </c>
      <c r="C32" t="s">
        <v>10</v>
      </c>
      <c r="D32" t="str">
        <f>bkg_masks!$C$18</f>
        <v>frmcanon1d4_x22a_lay</v>
      </c>
      <c r="E32" t="str">
        <f>bkg_masks!$D$34</f>
        <v>122200c_d4t6t7_x22n_alm_blank</v>
      </c>
    </row>
    <row r="36" spans="7:7" x14ac:dyDescent="0.25">
      <c r="G36" t="s">
        <v>243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6"/>
  <sheetViews>
    <sheetView topLeftCell="A4" workbookViewId="0">
      <selection activeCell="A24" sqref="A24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164</v>
      </c>
      <c r="J8" s="4"/>
      <c r="K8" s="4"/>
    </row>
    <row r="9" spans="1:11" s="6" customFormat="1" ht="15.75" x14ac:dyDescent="0.25">
      <c r="A9" s="2"/>
      <c r="B9" s="2" t="s">
        <v>150</v>
      </c>
      <c r="C9" s="2" t="s">
        <v>11</v>
      </c>
      <c r="D9" s="2" t="s">
        <v>12</v>
      </c>
      <c r="E9" s="2" t="s">
        <v>151</v>
      </c>
      <c r="F9" s="2" t="s">
        <v>152</v>
      </c>
      <c r="G9" s="2" t="s">
        <v>153</v>
      </c>
      <c r="H9" s="2" t="s">
        <v>154</v>
      </c>
      <c r="I9" s="4" t="s">
        <v>50</v>
      </c>
      <c r="K9" s="4"/>
    </row>
    <row r="10" spans="1:11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1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1" x14ac:dyDescent="0.25">
      <c r="C12" s="9" t="s">
        <v>129</v>
      </c>
      <c r="D12" s="9" t="s">
        <v>130</v>
      </c>
      <c r="E12" s="9" t="s">
        <v>155</v>
      </c>
      <c r="F12" s="9" t="s">
        <v>156</v>
      </c>
      <c r="G12" s="11" t="s">
        <v>157</v>
      </c>
      <c r="H12" s="11" t="s">
        <v>158</v>
      </c>
      <c r="I12" s="11" t="s">
        <v>138</v>
      </c>
      <c r="J12" s="11" t="s">
        <v>139</v>
      </c>
    </row>
    <row r="13" spans="1:11" s="16" customFormat="1" x14ac:dyDescent="0.25">
      <c r="C13" s="16" t="str">
        <f>canon!A17&amp;"374d"</f>
        <v>122200c_d4t6t7_x22n_alm374d</v>
      </c>
      <c r="D13" s="17" t="s">
        <v>123</v>
      </c>
      <c r="E13" s="17">
        <v>36</v>
      </c>
      <c r="F13" s="17">
        <v>2</v>
      </c>
      <c r="G13" s="17">
        <v>9</v>
      </c>
      <c r="H13" s="17">
        <v>0.5</v>
      </c>
      <c r="I13" s="12">
        <f>canon!$F$14</f>
        <v>61.74</v>
      </c>
      <c r="J13" s="12">
        <f>canon!$G$14</f>
        <v>63.72</v>
      </c>
    </row>
    <row r="15" spans="1:11" ht="15.75" thickBot="1" x14ac:dyDescent="0.3"/>
    <row r="16" spans="1:11" ht="16.5" thickTop="1" thickBot="1" x14ac:dyDescent="0.3">
      <c r="B16" s="13" t="s">
        <v>124</v>
      </c>
      <c r="C16" s="39" t="str">
        <f>canon!$B$26</f>
        <v>frmcanon2d4_x22a_lay</v>
      </c>
      <c r="E16" s="13" t="s">
        <v>140</v>
      </c>
      <c r="F16" s="10"/>
    </row>
    <row r="17" spans="1:9" ht="16.5" thickTop="1" thickBot="1" x14ac:dyDescent="0.3">
      <c r="B17" s="13" t="s">
        <v>128</v>
      </c>
      <c r="C17" s="14"/>
      <c r="H17" s="9" t="s">
        <v>220</v>
      </c>
      <c r="I17" s="9">
        <v>-0.5</v>
      </c>
    </row>
    <row r="18" spans="1:9" ht="15.75" thickTop="1" x14ac:dyDescent="0.25">
      <c r="B18" t="s">
        <v>205</v>
      </c>
      <c r="C18">
        <v>48</v>
      </c>
      <c r="D18">
        <v>48</v>
      </c>
    </row>
    <row r="20" spans="1:9" s="8" customFormat="1" x14ac:dyDescent="0.25">
      <c r="A20" s="7" t="s">
        <v>38</v>
      </c>
      <c r="B20" s="7" t="s">
        <v>162</v>
      </c>
      <c r="C20" s="7" t="str">
        <f>C16</f>
        <v>frmcanon2d4_x22a_lay</v>
      </c>
      <c r="D20" s="7" t="str">
        <f>$F$16&amp;C13</f>
        <v>122200c_d4t6t7_x22n_alm374d</v>
      </c>
      <c r="E20" s="7" t="str">
        <f>"("&amp;I13&amp;" "&amp;J13&amp;")"</f>
        <v>(61.74 63.72)</v>
      </c>
      <c r="F20" t="s">
        <v>223</v>
      </c>
      <c r="G20" s="38">
        <v>2</v>
      </c>
      <c r="H20" s="38">
        <v>4</v>
      </c>
      <c r="I20" s="18" t="b">
        <v>1</v>
      </c>
    </row>
    <row r="21" spans="1:9" s="8" customFormat="1" x14ac:dyDescent="0.25">
      <c r="A21" s="7" t="s">
        <v>38</v>
      </c>
      <c r="B21" s="7" t="s">
        <v>39</v>
      </c>
      <c r="C21" s="7" t="str">
        <f>$C$16</f>
        <v>frmcanon2d4_x22a_lay</v>
      </c>
      <c r="D21" s="7" t="str">
        <f>$F$16&amp;C13</f>
        <v>122200c_d4t6t7_x22n_alm374d</v>
      </c>
      <c r="E21" s="7" t="s">
        <v>161</v>
      </c>
      <c r="F21" s="8">
        <f>I13</f>
        <v>61.74</v>
      </c>
      <c r="G21" s="8">
        <f>J13</f>
        <v>63.72</v>
      </c>
      <c r="H21" s="8">
        <v>0</v>
      </c>
      <c r="I21" s="8">
        <v>0</v>
      </c>
    </row>
    <row r="22" spans="1:9" x14ac:dyDescent="0.25">
      <c r="A22" t="s">
        <v>38</v>
      </c>
      <c r="B22" t="s">
        <v>160</v>
      </c>
      <c r="C22" t="s">
        <v>10</v>
      </c>
      <c r="D22" t="s">
        <v>224</v>
      </c>
      <c r="E22" t="str">
        <f>-C18/2&amp;" "&amp;-D18/2&amp;" "&amp;C18/2&amp;" "&amp;D18/2</f>
        <v>-24 -24 24 24</v>
      </c>
    </row>
    <row r="23" spans="1:9" x14ac:dyDescent="0.25">
      <c r="A23" t="s">
        <v>284</v>
      </c>
      <c r="B23" t="s">
        <v>144</v>
      </c>
      <c r="C23" t="s">
        <v>10</v>
      </c>
      <c r="D23" t="str">
        <f>canon!$A$23&amp;".drawing"</f>
        <v>alm.drawing</v>
      </c>
      <c r="E23">
        <f>F13*4</f>
        <v>8</v>
      </c>
      <c r="F23">
        <f>E13-E23</f>
        <v>28</v>
      </c>
      <c r="G23">
        <f>F23</f>
        <v>28</v>
      </c>
      <c r="H23">
        <f>F23</f>
        <v>28</v>
      </c>
    </row>
    <row r="24" spans="1:9" x14ac:dyDescent="0.25">
      <c r="A24" t="s">
        <v>38</v>
      </c>
      <c r="B24" t="s">
        <v>159</v>
      </c>
      <c r="C24" t="s">
        <v>10</v>
      </c>
      <c r="D24" t="str">
        <f>canon!$B$23&amp;".drawing"</f>
        <v>alp.drawing</v>
      </c>
      <c r="E24">
        <f>E13</f>
        <v>36</v>
      </c>
      <c r="F24">
        <f>F13</f>
        <v>2</v>
      </c>
      <c r="G24">
        <f>G13</f>
        <v>9</v>
      </c>
      <c r="H24">
        <f>H13</f>
        <v>0.5</v>
      </c>
    </row>
    <row r="25" spans="1:9" x14ac:dyDescent="0.25">
      <c r="A25" t="s">
        <v>284</v>
      </c>
      <c r="B25" t="s">
        <v>219</v>
      </c>
      <c r="C25" t="s">
        <v>10</v>
      </c>
      <c r="D25" t="str">
        <f>D24</f>
        <v>alp.drawing</v>
      </c>
      <c r="E25">
        <f>$I$17</f>
        <v>-0.5</v>
      </c>
      <c r="F25">
        <f t="shared" ref="F25:H25" si="0">$I$17</f>
        <v>-0.5</v>
      </c>
      <c r="G25">
        <f t="shared" si="0"/>
        <v>-0.5</v>
      </c>
      <c r="H25">
        <f t="shared" si="0"/>
        <v>-0.5</v>
      </c>
      <c r="I25" t="b">
        <v>0</v>
      </c>
    </row>
    <row r="26" spans="1:9" x14ac:dyDescent="0.25">
      <c r="A26" s="44" t="s">
        <v>38</v>
      </c>
      <c r="B26" t="s">
        <v>141</v>
      </c>
      <c r="C26" t="s">
        <v>10</v>
      </c>
      <c r="D26" t="str">
        <f>bkg_masks!$C$18</f>
        <v>frmcanon1d4_x22a_lay</v>
      </c>
      <c r="E26" t="str">
        <f>bkg_masks!$D$34</f>
        <v>122200c_d4t6t7_x22n_alm_blank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2"/>
  <sheetViews>
    <sheetView topLeftCell="A45" zoomScaleNormal="100" workbookViewId="0">
      <selection activeCell="E41" sqref="E41"/>
    </sheetView>
  </sheetViews>
  <sheetFormatPr defaultColWidth="9.28515625"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5" width="3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1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1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1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164</v>
      </c>
      <c r="J9" s="4"/>
      <c r="K9" s="4"/>
    </row>
    <row r="10" spans="1:11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163</v>
      </c>
      <c r="J10" s="4" t="s">
        <v>50</v>
      </c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84</v>
      </c>
      <c r="C12" s="3" t="s">
        <v>11</v>
      </c>
      <c r="D12" s="3" t="s">
        <v>12</v>
      </c>
      <c r="E12" s="3" t="s">
        <v>13</v>
      </c>
      <c r="F12" s="3" t="s">
        <v>16</v>
      </c>
      <c r="G12" s="3" t="s">
        <v>14</v>
      </c>
      <c r="H12" s="3" t="s">
        <v>15</v>
      </c>
      <c r="I12" s="3" t="s">
        <v>44</v>
      </c>
      <c r="J12" s="3"/>
      <c r="K12" s="4"/>
    </row>
    <row r="13" spans="1:11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5" spans="1:11" s="38" customFormat="1" x14ac:dyDescent="0.25">
      <c r="A15" s="38" t="str">
        <f>zonal_bkg!A5</f>
        <v>y</v>
      </c>
      <c r="B15" s="38" t="str">
        <f>zonal_bkg!B5</f>
        <v>zonal_background</v>
      </c>
      <c r="C15" s="38" t="str">
        <f>zonal_bkg!C5</f>
        <v>frmcanon1d4_x22a_lay</v>
      </c>
      <c r="D15" s="38" t="str">
        <f>zonal_bkg!D5</f>
        <v>122200c_d4t6t7_x22n_alm_swirl</v>
      </c>
      <c r="E15" s="38" t="str">
        <f>zonal_bkg!E5</f>
        <v>(61.74 63.72)</v>
      </c>
      <c r="F15" s="38" t="str">
        <f>zonal_bkg!F5</f>
        <v>alm.drawing</v>
      </c>
      <c r="G15" s="38">
        <f>zonal_bkg!G5</f>
        <v>2</v>
      </c>
      <c r="H15" s="38">
        <f>zonal_bkg!H5</f>
        <v>4</v>
      </c>
      <c r="I15" s="38" t="b">
        <f>zonal_bkg!I5</f>
        <v>1</v>
      </c>
    </row>
    <row r="17" spans="1:9" s="38" customFormat="1" x14ac:dyDescent="0.25">
      <c r="A17" s="38" t="str">
        <f>IF(ISBLANK('xy4'!A28),"",'xy4'!A28)</f>
        <v>y</v>
      </c>
      <c r="B17" s="38" t="str">
        <f>IF(ISBLANK('xy4'!B28),"",'xy4'!B28)</f>
        <v>StartLayoutAssembler</v>
      </c>
      <c r="C17" s="38" t="str">
        <f>IF(ISBLANK('xy4'!C28),"",'xy4'!C28)</f>
        <v>frmcanon2d4_x22a_lay</v>
      </c>
      <c r="D17" s="38" t="str">
        <f>IF(ISBLANK('xy4'!D28),"",'xy4'!D28)</f>
        <v>122200c_d4t6t7_x22n_alm022d</v>
      </c>
      <c r="E17" s="38" t="str">
        <f>IF(ISBLANK('xy4'!E28),"",'xy4'!E28)</f>
        <v>w</v>
      </c>
      <c r="F17" s="38">
        <f>IF(ISBLANK('xy4'!F28),"",'xy4'!F28)</f>
        <v>61.74</v>
      </c>
      <c r="G17" s="38">
        <f>IF(ISBLANK('xy4'!G28),"",'xy4'!G28)</f>
        <v>63.72</v>
      </c>
      <c r="H17" s="38">
        <f>IF(ISBLANK('xy4'!H28),"",'xy4'!H28)</f>
        <v>0</v>
      </c>
      <c r="I17" s="38">
        <f>IF(ISBLANK('xy4'!I28),"",'xy4'!I28)</f>
        <v>0</v>
      </c>
    </row>
    <row r="18" spans="1:9" x14ac:dyDescent="0.25">
      <c r="A18" t="str">
        <f>IF(ISBLANK('xy4'!A29),"",'xy4'!A29)</f>
        <v>y</v>
      </c>
      <c r="B18" t="str">
        <f>IF(ISBLANK('xy4'!B29),"",'xy4'!B29)</f>
        <v>xy_canon</v>
      </c>
      <c r="C18" t="str">
        <f>IF(ISBLANK('xy4'!C29),"",'xy4'!C29)</f>
        <v>cv</v>
      </c>
      <c r="D18" t="str">
        <f>IF(ISBLANK('xy4'!D29),"",'xy4'!D29)</f>
        <v>alm.drawing</v>
      </c>
      <c r="E18" t="str">
        <f>IF(ISBLANK('xy4'!E29),"",'xy4'!E29)</f>
        <v>(2 2)</v>
      </c>
      <c r="F18" t="str">
        <f>IF(ISBLANK('xy4'!F29),"",'xy4'!F29)</f>
        <v>(26 26)</v>
      </c>
      <c r="G18" t="str">
        <f>IF(ISBLANK('xy4'!G29),"",'xy4'!G29)</f>
        <v>(28 28)</v>
      </c>
      <c r="H18" t="str">
        <f>IF(ISBLANK('xy4'!H29),"",'xy4'!H29)</f>
        <v>((5))</v>
      </c>
      <c r="I18" t="str">
        <f>IF(ISBLANK('xy4'!I29),"",'xy4'!I29)</f>
        <v/>
      </c>
    </row>
    <row r="19" spans="1:9" x14ac:dyDescent="0.25">
      <c r="A19" t="str">
        <f>IF(ISBLANK('xy4'!A30),"",'xy4'!A30)</f>
        <v/>
      </c>
      <c r="B19" t="str">
        <f>IF(ISBLANK('xy4'!B30),"",'xy4'!B30)</f>
        <v/>
      </c>
      <c r="C19" t="str">
        <f>IF(ISBLANK('xy4'!C30),"",'xy4'!C30)</f>
        <v/>
      </c>
      <c r="D19" t="str">
        <f>IF(ISBLANK('xy4'!D30),"",'xy4'!D30)</f>
        <v/>
      </c>
      <c r="E19" t="str">
        <f>IF(ISBLANK('xy4'!E30),"",'xy4'!E30)</f>
        <v/>
      </c>
      <c r="F19" t="str">
        <f>IF(ISBLANK('xy4'!F30),"",'xy4'!F30)</f>
        <v/>
      </c>
      <c r="G19" t="str">
        <f>IF(ISBLANK('xy4'!G30),"",'xy4'!G30)</f>
        <v/>
      </c>
      <c r="H19" t="str">
        <f>IF(ISBLANK('xy4'!H30),"",'xy4'!H30)</f>
        <v/>
      </c>
      <c r="I19" t="str">
        <f>IF(ISBLANK('xy4'!I30),"",'xy4'!I30)</f>
        <v/>
      </c>
    </row>
    <row r="20" spans="1:9" x14ac:dyDescent="0.25">
      <c r="A20" t="str">
        <f>IF(ISBLANK('xy4'!A31),"",'xy4'!A31)</f>
        <v/>
      </c>
      <c r="B20" t="str">
        <f>IF(ISBLANK('xy4'!B31),"",'xy4'!B31)</f>
        <v/>
      </c>
      <c r="C20" t="str">
        <f>IF(ISBLANK('xy4'!C31),"",'xy4'!C31)</f>
        <v/>
      </c>
      <c r="D20" t="str">
        <f>IF(ISBLANK('xy4'!D31),"",'xy4'!D31)</f>
        <v/>
      </c>
      <c r="E20" t="str">
        <f>IF(ISBLANK('xy4'!E31),"",'xy4'!E31)</f>
        <v/>
      </c>
      <c r="F20" t="str">
        <f>IF(ISBLANK('xy4'!F31),"",'xy4'!F31)</f>
        <v/>
      </c>
      <c r="G20" t="str">
        <f>IF(ISBLANK('xy4'!G31),"",'xy4'!G31)</f>
        <v/>
      </c>
      <c r="H20" t="str">
        <f>IF(ISBLANK('xy4'!H31),"",'xy4'!H31)</f>
        <v/>
      </c>
      <c r="I20" t="str">
        <f>IF(ISBLANK('xy4'!I31),"",'xy4'!I31)</f>
        <v/>
      </c>
    </row>
    <row r="21" spans="1:9" s="38" customFormat="1" x14ac:dyDescent="0.25">
      <c r="A21" s="38" t="str">
        <f>IF(ISBLANK('xy4'!A32),"",'xy4'!A32)</f>
        <v>y</v>
      </c>
      <c r="B21" s="38" t="str">
        <f>IF(ISBLANK('xy4'!B32),"",'xy4'!B32)</f>
        <v>StartLayoutAssembler</v>
      </c>
      <c r="C21" s="38" t="str">
        <f>IF(ISBLANK('xy4'!C32),"",'xy4'!C32)</f>
        <v>frmcanon2d4_x22a_lay</v>
      </c>
      <c r="D21" s="38" t="str">
        <f>IF(ISBLANK('xy4'!D32),"",'xy4'!D32)</f>
        <v>122200c_d4t6t7_x22n_alm023d</v>
      </c>
      <c r="E21" s="38" t="str">
        <f>IF(ISBLANK('xy4'!E32),"",'xy4'!E32)</f>
        <v>w</v>
      </c>
      <c r="F21" s="38">
        <f>IF(ISBLANK('xy4'!F32),"",'xy4'!F32)</f>
        <v>61.74</v>
      </c>
      <c r="G21" s="38">
        <f>IF(ISBLANK('xy4'!G32),"",'xy4'!G32)</f>
        <v>63.72</v>
      </c>
      <c r="H21" s="38">
        <f>IF(ISBLANK('xy4'!H32),"",'xy4'!H32)</f>
        <v>0</v>
      </c>
      <c r="I21" s="38">
        <f>IF(ISBLANK('xy4'!I32),"",'xy4'!I32)</f>
        <v>0</v>
      </c>
    </row>
    <row r="22" spans="1:9" x14ac:dyDescent="0.25">
      <c r="A22" t="str">
        <f>IF(ISBLANK('xy4'!A33),"",'xy4'!A33)</f>
        <v>y</v>
      </c>
      <c r="B22" t="str">
        <f>IF(ISBLANK('xy4'!B33),"",'xy4'!B33)</f>
        <v>xy_canon</v>
      </c>
      <c r="C22" t="str">
        <f>IF(ISBLANK('xy4'!C33),"",'xy4'!C33)</f>
        <v>cv</v>
      </c>
      <c r="D22" t="str">
        <f>IF(ISBLANK('xy4'!D33),"",'xy4'!D33)</f>
        <v>alm.drawing</v>
      </c>
      <c r="E22" t="str">
        <f>IF(ISBLANK('xy4'!E33),"",'xy4'!E33)</f>
        <v>(2.2 2.2)</v>
      </c>
      <c r="F22" t="str">
        <f>IF(ISBLANK('xy4'!F33),"",'xy4'!F33)</f>
        <v>(26 26)</v>
      </c>
      <c r="G22" t="str">
        <f>IF(ISBLANK('xy4'!G33),"",'xy4'!G33)</f>
        <v>(27.8 27.8)</v>
      </c>
      <c r="H22" t="str">
        <f>IF(ISBLANK('xy4'!H33),"",'xy4'!H33)</f>
        <v>((5))</v>
      </c>
      <c r="I22" t="str">
        <f>IF(ISBLANK('xy4'!I33),"",'xy4'!I33)</f>
        <v/>
      </c>
    </row>
    <row r="23" spans="1:9" x14ac:dyDescent="0.25">
      <c r="A23" t="str">
        <f>IF(ISBLANK('xy4'!A34),"",'xy4'!A34)</f>
        <v/>
      </c>
      <c r="B23" t="str">
        <f>IF(ISBLANK('xy4'!B34),"",'xy4'!B34)</f>
        <v/>
      </c>
      <c r="C23" t="str">
        <f>IF(ISBLANK('xy4'!C34),"",'xy4'!C34)</f>
        <v/>
      </c>
      <c r="D23" t="str">
        <f>IF(ISBLANK('xy4'!D34),"",'xy4'!D34)</f>
        <v/>
      </c>
      <c r="E23" t="str">
        <f>IF(ISBLANK('xy4'!E34),"",'xy4'!E34)</f>
        <v/>
      </c>
      <c r="F23" t="str">
        <f>IF(ISBLANK('xy4'!F34),"",'xy4'!F34)</f>
        <v/>
      </c>
      <c r="G23" t="str">
        <f>IF(ISBLANK('xy4'!G34),"",'xy4'!G34)</f>
        <v/>
      </c>
      <c r="H23" t="str">
        <f>IF(ISBLANK('xy4'!H34),"",'xy4'!H34)</f>
        <v/>
      </c>
      <c r="I23" t="str">
        <f>IF(ISBLANK('xy4'!I34),"",'xy4'!I34)</f>
        <v/>
      </c>
    </row>
    <row r="24" spans="1:9" x14ac:dyDescent="0.25">
      <c r="A24" t="str">
        <f>IF(ISBLANK('xy4'!A35),"",'xy4'!A35)</f>
        <v/>
      </c>
      <c r="B24" t="str">
        <f>IF(ISBLANK('xy4'!B35),"",'xy4'!B35)</f>
        <v/>
      </c>
      <c r="C24" t="str">
        <f>IF(ISBLANK('xy4'!C35),"",'xy4'!C35)</f>
        <v/>
      </c>
      <c r="D24" t="str">
        <f>IF(ISBLANK('xy4'!D35),"",'xy4'!D35)</f>
        <v/>
      </c>
      <c r="E24" t="str">
        <f>IF(ISBLANK('xy4'!E35),"",'xy4'!E35)</f>
        <v/>
      </c>
      <c r="F24" t="str">
        <f>IF(ISBLANK('xy4'!F35),"",'xy4'!F35)</f>
        <v/>
      </c>
      <c r="G24" t="str">
        <f>IF(ISBLANK('xy4'!G35),"",'xy4'!G35)</f>
        <v/>
      </c>
      <c r="H24" t="str">
        <f>IF(ISBLANK('xy4'!H35),"",'xy4'!H35)</f>
        <v/>
      </c>
      <c r="I24" t="str">
        <f>IF(ISBLANK('xy4'!I35),"",'xy4'!I35)</f>
        <v/>
      </c>
    </row>
    <row r="25" spans="1:9" s="38" customFormat="1" x14ac:dyDescent="0.25">
      <c r="A25" s="38" t="str">
        <f>IF(ISBLANK('xy4'!A36),"",'xy4'!A36)</f>
        <v>y</v>
      </c>
      <c r="B25" s="38" t="str">
        <f>IF(ISBLANK('xy4'!B36),"",'xy4'!B36)</f>
        <v>StartLayoutAssembler</v>
      </c>
      <c r="C25" s="38" t="str">
        <f>IF(ISBLANK('xy4'!C36),"",'xy4'!C36)</f>
        <v>frmcanon2d4_x22a_lay</v>
      </c>
      <c r="D25" s="38" t="str">
        <f>IF(ISBLANK('xy4'!D36),"",'xy4'!D36)</f>
        <v>122200c_d4t6t7_x22n_alm024d</v>
      </c>
      <c r="E25" s="38" t="str">
        <f>IF(ISBLANK('xy4'!E36),"",'xy4'!E36)</f>
        <v>w</v>
      </c>
      <c r="F25" s="38">
        <f>IF(ISBLANK('xy4'!F36),"",'xy4'!F36)</f>
        <v>61.74</v>
      </c>
      <c r="G25" s="38">
        <f>IF(ISBLANK('xy4'!G36),"",'xy4'!G36)</f>
        <v>63.72</v>
      </c>
      <c r="H25" s="38">
        <f>IF(ISBLANK('xy4'!H36),"",'xy4'!H36)</f>
        <v>0</v>
      </c>
      <c r="I25" s="38">
        <f>IF(ISBLANK('xy4'!I36),"",'xy4'!I36)</f>
        <v>0</v>
      </c>
    </row>
    <row r="26" spans="1:9" x14ac:dyDescent="0.25">
      <c r="A26" t="str">
        <f>IF(ISBLANK('xy4'!A37),"",'xy4'!A37)</f>
        <v>y</v>
      </c>
      <c r="B26" t="str">
        <f>IF(ISBLANK('xy4'!B37),"",'xy4'!B37)</f>
        <v>xy_canon</v>
      </c>
      <c r="C26" t="str">
        <f>IF(ISBLANK('xy4'!C37),"",'xy4'!C37)</f>
        <v>cv</v>
      </c>
      <c r="D26" t="str">
        <f>IF(ISBLANK('xy4'!D37),"",'xy4'!D37)</f>
        <v>alm.drawing</v>
      </c>
      <c r="E26" t="str">
        <f>IF(ISBLANK('xy4'!E37),"",'xy4'!E37)</f>
        <v>(2.4 2.4)</v>
      </c>
      <c r="F26" t="str">
        <f>IF(ISBLANK('xy4'!F37),"",'xy4'!F37)</f>
        <v>(26 26)</v>
      </c>
      <c r="G26" t="str">
        <f>IF(ISBLANK('xy4'!G37),"",'xy4'!G37)</f>
        <v>(27.6 27.6)</v>
      </c>
      <c r="H26" t="str">
        <f>IF(ISBLANK('xy4'!H37),"",'xy4'!H37)</f>
        <v>((5))</v>
      </c>
      <c r="I26" t="str">
        <f>IF(ISBLANK('xy4'!I37),"",'xy4'!I37)</f>
        <v/>
      </c>
    </row>
    <row r="27" spans="1:9" x14ac:dyDescent="0.25">
      <c r="A27" t="str">
        <f>IF(ISBLANK('xy4'!A38),"",'xy4'!A38)</f>
        <v/>
      </c>
      <c r="B27" t="str">
        <f>IF(ISBLANK('xy4'!B38),"",'xy4'!B38)</f>
        <v/>
      </c>
      <c r="C27" t="str">
        <f>IF(ISBLANK('xy4'!C38),"",'xy4'!C38)</f>
        <v/>
      </c>
      <c r="D27" t="str">
        <f>IF(ISBLANK('xy4'!D38),"",'xy4'!D38)</f>
        <v/>
      </c>
      <c r="E27" t="str">
        <f>IF(ISBLANK('xy4'!E38),"",'xy4'!E38)</f>
        <v/>
      </c>
      <c r="F27" t="str">
        <f>IF(ISBLANK('xy4'!F38),"",'xy4'!F38)</f>
        <v/>
      </c>
      <c r="G27" t="str">
        <f>IF(ISBLANK('xy4'!G38),"",'xy4'!G38)</f>
        <v/>
      </c>
      <c r="H27" t="str">
        <f>IF(ISBLANK('xy4'!H38),"",'xy4'!H38)</f>
        <v/>
      </c>
      <c r="I27" t="str">
        <f>IF(ISBLANK('xy4'!I38),"",'xy4'!I38)</f>
        <v/>
      </c>
    </row>
    <row r="28" spans="1:9" x14ac:dyDescent="0.25">
      <c r="A28" t="str">
        <f>IF(ISBLANK('xy4'!A39),"",'xy4'!A39)</f>
        <v/>
      </c>
      <c r="B28" t="str">
        <f>IF(ISBLANK('xy4'!B39),"",'xy4'!B39)</f>
        <v/>
      </c>
      <c r="C28" t="str">
        <f>IF(ISBLANK('xy4'!C39),"",'xy4'!C39)</f>
        <v/>
      </c>
      <c r="D28" t="str">
        <f>IF(ISBLANK('xy4'!D39),"",'xy4'!D39)</f>
        <v/>
      </c>
      <c r="E28" t="str">
        <f>IF(ISBLANK('xy4'!E39),"",'xy4'!E39)</f>
        <v/>
      </c>
      <c r="F28" t="str">
        <f>IF(ISBLANK('xy4'!F39),"",'xy4'!F39)</f>
        <v/>
      </c>
      <c r="G28" t="str">
        <f>IF(ISBLANK('xy4'!G39),"",'xy4'!G39)</f>
        <v/>
      </c>
      <c r="H28" t="str">
        <f>IF(ISBLANK('xy4'!H39),"",'xy4'!H39)</f>
        <v/>
      </c>
      <c r="I28" t="str">
        <f>IF(ISBLANK('xy4'!I39),"",'xy4'!I39)</f>
        <v/>
      </c>
    </row>
    <row r="30" spans="1:9" s="38" customFormat="1" x14ac:dyDescent="0.25">
      <c r="A30" s="38" t="str">
        <f>IF(ISBLANK(pound!A26),"",pound!A26)</f>
        <v>y</v>
      </c>
      <c r="B30" s="38" t="str">
        <f>IF(ISBLANK(pound!B26),"",pound!B26)</f>
        <v>StartLayoutAssembler</v>
      </c>
      <c r="C30" s="38" t="str">
        <f>IF(ISBLANK(pound!C26),"",pound!C26)</f>
        <v>frmcanon2d4_x22a_lay</v>
      </c>
      <c r="D30" s="38" t="str">
        <f>IF(ISBLANK(pound!D26),"",pound!D26)</f>
        <v>122200c_d4t6t7_x22n_alm078d</v>
      </c>
      <c r="E30" s="38" t="str">
        <f>IF(ISBLANK(pound!E26),"",pound!E26)</f>
        <v>w</v>
      </c>
      <c r="F30" s="38">
        <f>IF(ISBLANK(pound!F26),"",pound!F26)</f>
        <v>61.74</v>
      </c>
      <c r="G30" s="38">
        <f>IF(ISBLANK(pound!G26),"",pound!G26)</f>
        <v>63.72</v>
      </c>
      <c r="H30" s="38">
        <f>IF(ISBLANK(pound!H26),"",pound!H26)</f>
        <v>0</v>
      </c>
      <c r="I30" s="38">
        <f>IF(ISBLANK(pound!I26),"",pound!I26)</f>
        <v>0</v>
      </c>
    </row>
    <row r="31" spans="1:9" x14ac:dyDescent="0.25">
      <c r="A31" t="str">
        <f>IF(ISBLANK(pound!A27),"",pound!A27)</f>
        <v>y</v>
      </c>
      <c r="B31" t="str">
        <f>IF(ISBLANK(pound!B27),"",pound!B27)</f>
        <v>xy_canon</v>
      </c>
      <c r="C31" t="str">
        <f>IF(ISBLANK(pound!C27),"",pound!C27)</f>
        <v>cv</v>
      </c>
      <c r="D31" t="str">
        <f>IF(ISBLANK(pound!D27),"",pound!D27)</f>
        <v>alm.drawing</v>
      </c>
      <c r="E31" t="str">
        <f>IF(ISBLANK(pound!E27),"",pound!E27)</f>
        <v>(2.4 2.4)</v>
      </c>
      <c r="F31" t="str">
        <f>IF(ISBLANK(pound!F27),"",pound!F27)</f>
        <v>(61.74 63.72)</v>
      </c>
      <c r="G31" t="str">
        <f>IF(ISBLANK(pound!G27),"",pound!G27)</f>
        <v>(27.6 27.6)</v>
      </c>
      <c r="H31" t="str">
        <f>IF(ISBLANK(pound!H27),"",pound!H27)</f>
        <v>((5))</v>
      </c>
      <c r="I31" t="str">
        <f>IF(ISBLANK(pound!I27),"",pound!I27)</f>
        <v/>
      </c>
    </row>
    <row r="34" spans="1:9" s="38" customFormat="1" x14ac:dyDescent="0.25">
      <c r="A34" s="38" t="str">
        <f>IF(ISBLANK(hatch!A17),"",hatch!A17)</f>
        <v>y</v>
      </c>
      <c r="B34" s="38" t="str">
        <f>IF(ISBLANK(hatch!B17),"",hatch!B17)</f>
        <v>StartLayoutAssembler</v>
      </c>
      <c r="C34" s="38" t="str">
        <f>IF(ISBLANK(hatch!C17),"",hatch!C17)</f>
        <v>frmcanon2d4_x22a_lay</v>
      </c>
      <c r="D34" s="38" t="str">
        <f>IF(ISBLANK(hatch!D17),"",hatch!D17)</f>
        <v>122200c_d4t6t7_x22n_alm173d</v>
      </c>
      <c r="E34" s="38" t="str">
        <f>IF(ISBLANK(hatch!E17),"",hatch!E17)</f>
        <v>w</v>
      </c>
      <c r="F34" s="38">
        <f>IF(ISBLANK(hatch!F17),"",hatch!F17)</f>
        <v>61.74</v>
      </c>
      <c r="G34" s="38">
        <f>IF(ISBLANK(hatch!G17),"",hatch!G17)</f>
        <v>63.72</v>
      </c>
      <c r="H34" s="38">
        <f>IF(ISBLANK(hatch!H17),"",hatch!H17)</f>
        <v>0</v>
      </c>
      <c r="I34" s="38">
        <f>IF(ISBLANK(hatch!I17),"",hatch!I17)</f>
        <v>0</v>
      </c>
    </row>
    <row r="35" spans="1:9" x14ac:dyDescent="0.25">
      <c r="A35" t="str">
        <f>IF(ISBLANK(hatch!A18),"",hatch!A18)</f>
        <v>y</v>
      </c>
      <c r="B35" t="str">
        <f>IF(ISBLANK(hatch!B18),"",hatch!B18)</f>
        <v>chopped_tvpa_canon</v>
      </c>
      <c r="C35" t="str">
        <f>IF(ISBLANK(hatch!C18),"",hatch!C18)</f>
        <v>cv</v>
      </c>
      <c r="D35" t="str">
        <f>IF(ISBLANK(hatch!D18),"",hatch!D18)</f>
        <v>alm.drawing</v>
      </c>
      <c r="E35">
        <f>IF(ISBLANK(hatch!E18),"",hatch!E18)</f>
        <v>36</v>
      </c>
      <c r="F35">
        <f>IF(ISBLANK(hatch!F18),"",hatch!F18)</f>
        <v>2</v>
      </c>
      <c r="G35">
        <f>IF(ISBLANK(hatch!G18),"",hatch!G18)</f>
        <v>9</v>
      </c>
      <c r="H35">
        <f>IF(ISBLANK(hatch!H18),"",hatch!H18)</f>
        <v>0.5</v>
      </c>
      <c r="I35" t="str">
        <f>IF(ISBLANK(hatch!I18),"",hatch!I18)</f>
        <v/>
      </c>
    </row>
    <row r="37" spans="1:9" s="38" customFormat="1" x14ac:dyDescent="0.25">
      <c r="A37" s="45" t="str">
        <f>IF(ISBLANK(swirl_xy4!A24),"",swirl_xy4!A24)</f>
        <v>y</v>
      </c>
      <c r="B37" s="45" t="str">
        <f>IF(ISBLANK(swirl_xy4!B24),"",swirl_xy4!B24)</f>
        <v>StartLayoutAssembler</v>
      </c>
      <c r="C37" s="45" t="str">
        <f>IF(ISBLANK(swirl_xy4!C24),"",swirl_xy4!C24)</f>
        <v>frmcanon2d4_x22a_lay</v>
      </c>
      <c r="D37" s="45" t="str">
        <f>IF(ISBLANK(swirl_xy4!D24),"",swirl_xy4!D24)</f>
        <v>122200c_d4t6t7_x22n_alm222d</v>
      </c>
      <c r="E37" s="45" t="str">
        <f>IF(ISBLANK(swirl_xy4!E24),"",swirl_xy4!E24)</f>
        <v>w</v>
      </c>
      <c r="F37" s="45">
        <f>IF(ISBLANK(swirl_xy4!F24),"",swirl_xy4!F24)</f>
        <v>61.74</v>
      </c>
      <c r="G37" s="45">
        <f>IF(ISBLANK(swirl_xy4!G24),"",swirl_xy4!G24)</f>
        <v>63.72</v>
      </c>
      <c r="H37" s="45">
        <f>IF(ISBLANK(swirl_xy4!H24),"",swirl_xy4!H24)</f>
        <v>0</v>
      </c>
      <c r="I37" s="45">
        <f>IF(ISBLANK(swirl_xy4!I24),"",swirl_xy4!I24)</f>
        <v>0</v>
      </c>
    </row>
    <row r="38" spans="1:9" x14ac:dyDescent="0.25">
      <c r="A38" t="str">
        <f>IF(ISBLANK(swirl_xy4!A25),"",swirl_xy4!A25)</f>
        <v>n</v>
      </c>
      <c r="B38" t="str">
        <f>IF(ISBLANK(swirl_xy4!B25),"",swirl_xy4!B25)</f>
        <v>xy_canon</v>
      </c>
      <c r="C38" t="str">
        <f>IF(ISBLANK(swirl_xy4!C25),"",swirl_xy4!C25)</f>
        <v>cv</v>
      </c>
      <c r="D38" t="str">
        <f>IF(ISBLANK(swirl_xy4!D25),"",swirl_xy4!D25)</f>
        <v>alm.drawing</v>
      </c>
      <c r="E38" t="str">
        <f>IF(ISBLANK(swirl_xy4!E25),"",swirl_xy4!E25)</f>
        <v>(2 2)</v>
      </c>
      <c r="F38" t="str">
        <f>IF(ISBLANK(swirl_xy4!F25),"",swirl_xy4!F25)</f>
        <v>(23 23)</v>
      </c>
      <c r="G38" t="str">
        <f>IF(ISBLANK(swirl_xy4!G25),"",swirl_xy4!G25)</f>
        <v>(28 28)</v>
      </c>
      <c r="H38" t="str">
        <f>IF(ISBLANK(swirl_xy4!H25),"",swirl_xy4!H25)</f>
        <v>((5))</v>
      </c>
      <c r="I38">
        <f>IF(ISBLANK(swirl_xy4!I25),"",swirl_xy4!I25)</f>
        <v>0</v>
      </c>
    </row>
    <row r="39" spans="1:9" x14ac:dyDescent="0.25">
      <c r="A39" t="str">
        <f>IF(ISBLANK(swirl_xy4!A26),"",swirl_xy4!A26)</f>
        <v>y</v>
      </c>
      <c r="B39" t="str">
        <f>IF(ISBLANK(swirl_xy4!B26),"",swirl_xy4!B26)</f>
        <v>xy_canon</v>
      </c>
      <c r="C39" t="str">
        <f>IF(ISBLANK(swirl_xy4!C26),"",swirl_xy4!C26)</f>
        <v>cv</v>
      </c>
      <c r="D39" t="str">
        <f>IF(ISBLANK(swirl_xy4!D26),"",swirl_xy4!D26)</f>
        <v>alp.drawing</v>
      </c>
      <c r="E39" t="str">
        <f>IF(ISBLANK(swirl_xy4!E26),"",swirl_xy4!E26)</f>
        <v>(2 2)</v>
      </c>
      <c r="F39" t="str">
        <f>IF(ISBLANK(swirl_xy4!F26),"",swirl_xy4!F26)</f>
        <v>(23 23)</v>
      </c>
      <c r="G39" t="str">
        <f>IF(ISBLANK(swirl_xy4!G26),"",swirl_xy4!G26)</f>
        <v>(28 28)</v>
      </c>
      <c r="H39" t="str">
        <f>IF(ISBLANK(swirl_xy4!H26),"",swirl_xy4!H26)</f>
        <v>((5))</v>
      </c>
      <c r="I39">
        <f>IF(ISBLANK(swirl_xy4!I26),"",swirl_xy4!I26)</f>
        <v>0</v>
      </c>
    </row>
    <row r="40" spans="1:9" x14ac:dyDescent="0.25">
      <c r="A40" t="str">
        <f>IF(ISBLANK(swirl_xy4!A27),"",swirl_xy4!A27)</f>
        <v>n</v>
      </c>
      <c r="B40" t="str">
        <f>IF(ISBLANK(swirl_xy4!B27),"",swirl_xy4!B27)</f>
        <v>shape_size</v>
      </c>
      <c r="C40" t="str">
        <f>IF(ISBLANK(swirl_xy4!C27),"",swirl_xy4!C27)</f>
        <v>cv</v>
      </c>
      <c r="D40" t="str">
        <f>IF(ISBLANK(swirl_xy4!D27),"",swirl_xy4!D27)</f>
        <v>alp.drawing</v>
      </c>
      <c r="E40">
        <f>IF(ISBLANK(swirl_xy4!E27),"",swirl_xy4!E27)</f>
        <v>-0.5</v>
      </c>
      <c r="F40">
        <f>IF(ISBLANK(swirl_xy4!F27),"",swirl_xy4!F27)</f>
        <v>-0.5</v>
      </c>
      <c r="G40">
        <f>IF(ISBLANK(swirl_xy4!G27),"",swirl_xy4!G27)</f>
        <v>-0.5</v>
      </c>
      <c r="H40">
        <f>IF(ISBLANK(swirl_xy4!H27),"",swirl_xy4!H27)</f>
        <v>-0.5</v>
      </c>
      <c r="I40" t="b">
        <f>IF(ISBLANK(swirl_xy4!I27),"",swirl_xy4!I27)</f>
        <v>0</v>
      </c>
    </row>
    <row r="41" spans="1:9" x14ac:dyDescent="0.25">
      <c r="A41" t="str">
        <f>IF(ISBLANK(swirl_xy4!A28),"",swirl_xy4!A28)</f>
        <v>y</v>
      </c>
      <c r="B41" t="str">
        <f>IF(ISBLANK(swirl_xy4!B28),"",swirl_xy4!B28)</f>
        <v>create_instance</v>
      </c>
      <c r="C41" t="str">
        <f>IF(ISBLANK(swirl_xy4!C28),"",swirl_xy4!C28)</f>
        <v>cv</v>
      </c>
      <c r="D41" t="str">
        <f>IF(ISBLANK(swirl_xy4!D28),"",swirl_xy4!D28)</f>
        <v>frmcanon1d4_x22a_lay</v>
      </c>
      <c r="E41" t="str">
        <f>IF(ISBLANK(swirl_xy4!E28),"",swirl_xy4!E28)</f>
        <v>122200c_d4t6t7_x22n_alm_blank</v>
      </c>
      <c r="F41" t="str">
        <f>IF(ISBLANK(swirl_xy4!F28),"",swirl_xy4!F28)</f>
        <v/>
      </c>
      <c r="G41" t="str">
        <f>IF(ISBLANK(swirl_xy4!G28),"",swirl_xy4!G28)</f>
        <v/>
      </c>
      <c r="H41" t="str">
        <f>IF(ISBLANK(swirl_xy4!H28),"",swirl_xy4!H28)</f>
        <v/>
      </c>
      <c r="I41" t="str">
        <f>IF(ISBLANK(swirl_xy4!I28),"",swirl_xy4!I28)</f>
        <v/>
      </c>
    </row>
    <row r="42" spans="1:9" x14ac:dyDescent="0.25">
      <c r="A42" t="str">
        <f>IF(ISBLANK(swirl_xy4!A29),"",swirl_xy4!A29)</f>
        <v/>
      </c>
      <c r="B42" t="str">
        <f>IF(ISBLANK(swirl_xy4!B29),"",swirl_xy4!B29)</f>
        <v/>
      </c>
      <c r="C42" t="str">
        <f>IF(ISBLANK(swirl_xy4!C29),"",swirl_xy4!C29)</f>
        <v/>
      </c>
      <c r="D42" t="str">
        <f>IF(ISBLANK(swirl_xy4!D29),"",swirl_xy4!D29)</f>
        <v/>
      </c>
      <c r="E42" t="str">
        <f>IF(ISBLANK(swirl_xy4!E29),"",swirl_xy4!E29)</f>
        <v/>
      </c>
      <c r="F42" t="str">
        <f>IF(ISBLANK(swirl_xy4!F29),"",swirl_xy4!F29)</f>
        <v/>
      </c>
      <c r="G42" t="str">
        <f>IF(ISBLANK(swirl_xy4!G29),"",swirl_xy4!G29)</f>
        <v/>
      </c>
      <c r="H42" t="str">
        <f>IF(ISBLANK(swirl_xy4!H29),"",swirl_xy4!H29)</f>
        <v/>
      </c>
      <c r="I42" t="str">
        <f>IF(ISBLANK(swirl_xy4!I29),"",swirl_xy4!I29)</f>
        <v/>
      </c>
    </row>
    <row r="43" spans="1:9" x14ac:dyDescent="0.25">
      <c r="A43" t="str">
        <f>IF(ISBLANK(swirl_xy4!A30),"",swirl_xy4!A30)</f>
        <v/>
      </c>
      <c r="B43" t="str">
        <f>IF(ISBLANK(swirl_xy4!B30),"",swirl_xy4!B30)</f>
        <v/>
      </c>
      <c r="C43" t="str">
        <f>IF(ISBLANK(swirl_xy4!C30),"",swirl_xy4!C30)</f>
        <v/>
      </c>
      <c r="D43" t="str">
        <f>IF(ISBLANK(swirl_xy4!D30),"",swirl_xy4!D30)</f>
        <v/>
      </c>
      <c r="E43" t="str">
        <f>IF(ISBLANK(swirl_xy4!E30),"",swirl_xy4!E30)</f>
        <v/>
      </c>
      <c r="F43" t="str">
        <f>IF(ISBLANK(swirl_xy4!F30),"",swirl_xy4!F30)</f>
        <v/>
      </c>
      <c r="G43" t="str">
        <f>IF(ISBLANK(swirl_xy4!G30),"",swirl_xy4!G30)</f>
        <v/>
      </c>
      <c r="H43" t="str">
        <f>IF(ISBLANK(swirl_xy4!H30),"",swirl_xy4!H30)</f>
        <v/>
      </c>
      <c r="I43" t="str">
        <f>IF(ISBLANK(swirl_xy4!I30),"",swirl_xy4!I30)</f>
        <v/>
      </c>
    </row>
    <row r="44" spans="1:9" s="38" customFormat="1" x14ac:dyDescent="0.25">
      <c r="A44" s="45" t="str">
        <f>IF(ISBLANK(swirl_xy4!A31),"",swirl_xy4!A31)</f>
        <v>y</v>
      </c>
      <c r="B44" s="45" t="str">
        <f>IF(ISBLANK(swirl_xy4!B31),"",swirl_xy4!B31)</f>
        <v>StartLayoutAssembler</v>
      </c>
      <c r="C44" s="45" t="str">
        <f>IF(ISBLANK(swirl_xy4!C31),"",swirl_xy4!C31)</f>
        <v>frmcanon2d4_x22a_lay</v>
      </c>
      <c r="D44" s="45" t="str">
        <f>IF(ISBLANK(swirl_xy4!D31),"",swirl_xy4!D31)</f>
        <v>122200c_d4t6t7_x22n_alm223d</v>
      </c>
      <c r="E44" s="45" t="str">
        <f>IF(ISBLANK(swirl_xy4!E31),"",swirl_xy4!E31)</f>
        <v>w</v>
      </c>
      <c r="F44" s="45">
        <f>IF(ISBLANK(swirl_xy4!F31),"",swirl_xy4!F31)</f>
        <v>61.74</v>
      </c>
      <c r="G44" s="45">
        <f>IF(ISBLANK(swirl_xy4!G31),"",swirl_xy4!G31)</f>
        <v>63.72</v>
      </c>
      <c r="H44" s="45">
        <f>IF(ISBLANK(swirl_xy4!H31),"",swirl_xy4!H31)</f>
        <v>0</v>
      </c>
      <c r="I44" s="45">
        <f>IF(ISBLANK(swirl_xy4!I31),"",swirl_xy4!I31)</f>
        <v>0</v>
      </c>
    </row>
    <row r="45" spans="1:9" x14ac:dyDescent="0.25">
      <c r="A45" t="str">
        <f>IF(ISBLANK(swirl_xy4!A32),"",swirl_xy4!A32)</f>
        <v>n</v>
      </c>
      <c r="B45" t="str">
        <f>IF(ISBLANK(swirl_xy4!B32),"",swirl_xy4!B32)</f>
        <v>xy_canon</v>
      </c>
      <c r="C45" t="str">
        <f>IF(ISBLANK(swirl_xy4!C32),"",swirl_xy4!C32)</f>
        <v>cv</v>
      </c>
      <c r="D45" t="str">
        <f>IF(ISBLANK(swirl_xy4!D32),"",swirl_xy4!D32)</f>
        <v>alm.drawing</v>
      </c>
      <c r="E45" t="str">
        <f>IF(ISBLANK(swirl_xy4!E32),"",swirl_xy4!E32)</f>
        <v>(2.2 2.2)</v>
      </c>
      <c r="F45" t="str">
        <f>IF(ISBLANK(swirl_xy4!F32),"",swirl_xy4!F32)</f>
        <v>(23 23)</v>
      </c>
      <c r="G45" t="str">
        <f>IF(ISBLANK(swirl_xy4!G32),"",swirl_xy4!G32)</f>
        <v>(27.8 27.8)</v>
      </c>
      <c r="H45" t="str">
        <f>IF(ISBLANK(swirl_xy4!H32),"",swirl_xy4!H32)</f>
        <v>((5))</v>
      </c>
      <c r="I45">
        <f>IF(ISBLANK(swirl_xy4!I32),"",swirl_xy4!I32)</f>
        <v>0</v>
      </c>
    </row>
    <row r="46" spans="1:9" x14ac:dyDescent="0.25">
      <c r="A46" t="str">
        <f>IF(ISBLANK(swirl_xy4!A33),"",swirl_xy4!A33)</f>
        <v>y</v>
      </c>
      <c r="B46" t="str">
        <f>IF(ISBLANK(swirl_xy4!B33),"",swirl_xy4!B33)</f>
        <v>xy_canon</v>
      </c>
      <c r="C46" t="str">
        <f>IF(ISBLANK(swirl_xy4!C33),"",swirl_xy4!C33)</f>
        <v>cv</v>
      </c>
      <c r="D46" t="str">
        <f>IF(ISBLANK(swirl_xy4!D33),"",swirl_xy4!D33)</f>
        <v>alp.drawing</v>
      </c>
      <c r="E46" t="str">
        <f>IF(ISBLANK(swirl_xy4!E33),"",swirl_xy4!E33)</f>
        <v>(2.2 2.2)</v>
      </c>
      <c r="F46" t="str">
        <f>IF(ISBLANK(swirl_xy4!F33),"",swirl_xy4!F33)</f>
        <v>(23 23)</v>
      </c>
      <c r="G46" t="str">
        <f>IF(ISBLANK(swirl_xy4!G33),"",swirl_xy4!G33)</f>
        <v>(27.8 27.8)</v>
      </c>
      <c r="H46" t="str">
        <f>IF(ISBLANK(swirl_xy4!H33),"",swirl_xy4!H33)</f>
        <v>((5))</v>
      </c>
      <c r="I46">
        <f>IF(ISBLANK(swirl_xy4!I33),"",swirl_xy4!I33)</f>
        <v>0</v>
      </c>
    </row>
    <row r="47" spans="1:9" x14ac:dyDescent="0.25">
      <c r="A47" t="str">
        <f>IF(ISBLANK(swirl_xy4!A34),"",swirl_xy4!A34)</f>
        <v>n</v>
      </c>
      <c r="B47" t="str">
        <f>IF(ISBLANK(swirl_xy4!B34),"",swirl_xy4!B34)</f>
        <v>shape_size</v>
      </c>
      <c r="C47" t="str">
        <f>IF(ISBLANK(swirl_xy4!C34),"",swirl_xy4!C34)</f>
        <v>cv</v>
      </c>
      <c r="D47" t="str">
        <f>IF(ISBLANK(swirl_xy4!D34),"",swirl_xy4!D34)</f>
        <v>alp.drawing</v>
      </c>
      <c r="E47">
        <f>IF(ISBLANK(swirl_xy4!E34),"",swirl_xy4!E34)</f>
        <v>-0.5</v>
      </c>
      <c r="F47">
        <f>IF(ISBLANK(swirl_xy4!F34),"",swirl_xy4!F34)</f>
        <v>-0.5</v>
      </c>
      <c r="G47">
        <f>IF(ISBLANK(swirl_xy4!G34),"",swirl_xy4!G34)</f>
        <v>-0.5</v>
      </c>
      <c r="H47">
        <f>IF(ISBLANK(swirl_xy4!H34),"",swirl_xy4!H34)</f>
        <v>-0.5</v>
      </c>
      <c r="I47" t="b">
        <f>IF(ISBLANK(swirl_xy4!I34),"",swirl_xy4!I34)</f>
        <v>0</v>
      </c>
    </row>
    <row r="48" spans="1:9" x14ac:dyDescent="0.25">
      <c r="A48" t="str">
        <f>IF(ISBLANK(swirl_xy4!A35),"",swirl_xy4!A35)</f>
        <v>y</v>
      </c>
      <c r="B48" t="str">
        <f>IF(ISBLANK(swirl_xy4!B35),"",swirl_xy4!B35)</f>
        <v>create_instance</v>
      </c>
      <c r="C48" t="str">
        <f>IF(ISBLANK(swirl_xy4!C35),"",swirl_xy4!C35)</f>
        <v>cv</v>
      </c>
      <c r="D48" t="str">
        <f>IF(ISBLANK(swirl_xy4!D35),"",swirl_xy4!D35)</f>
        <v>frmcanon1d4_x22a_lay</v>
      </c>
      <c r="E48" t="str">
        <f>IF(ISBLANK(swirl_xy4!E35),"",swirl_xy4!E35)</f>
        <v>122200c_d4t6t7_x22n_alm_blank</v>
      </c>
      <c r="F48" t="str">
        <f>IF(ISBLANK(swirl_xy4!F35),"",swirl_xy4!F35)</f>
        <v/>
      </c>
      <c r="G48" t="str">
        <f>IF(ISBLANK(swirl_xy4!G35),"",swirl_xy4!G35)</f>
        <v/>
      </c>
      <c r="H48" t="str">
        <f>IF(ISBLANK(swirl_xy4!H35),"",swirl_xy4!H35)</f>
        <v/>
      </c>
      <c r="I48" t="str">
        <f>IF(ISBLANK(swirl_xy4!I35),"",swirl_xy4!I35)</f>
        <v/>
      </c>
    </row>
    <row r="49" spans="1:9" x14ac:dyDescent="0.25">
      <c r="A49" t="str">
        <f>IF(ISBLANK(swirl_xy4!A36),"",swirl_xy4!A36)</f>
        <v/>
      </c>
      <c r="B49" t="str">
        <f>IF(ISBLANK(swirl_xy4!B36),"",swirl_xy4!B36)</f>
        <v/>
      </c>
      <c r="C49" t="str">
        <f>IF(ISBLANK(swirl_xy4!C36),"",swirl_xy4!C36)</f>
        <v/>
      </c>
      <c r="D49" t="str">
        <f>IF(ISBLANK(swirl_xy4!D36),"",swirl_xy4!D36)</f>
        <v/>
      </c>
      <c r="E49" t="str">
        <f>IF(ISBLANK(swirl_xy4!E36),"",swirl_xy4!E36)</f>
        <v/>
      </c>
      <c r="F49" t="str">
        <f>IF(ISBLANK(swirl_xy4!F36),"",swirl_xy4!F36)</f>
        <v/>
      </c>
      <c r="G49" t="str">
        <f>IF(ISBLANK(swirl_xy4!G36),"",swirl_xy4!G36)</f>
        <v/>
      </c>
      <c r="H49" t="str">
        <f>IF(ISBLANK(swirl_xy4!H36),"",swirl_xy4!H36)</f>
        <v/>
      </c>
      <c r="I49" t="str">
        <f>IF(ISBLANK(swirl_xy4!I36),"",swirl_xy4!I36)</f>
        <v/>
      </c>
    </row>
    <row r="50" spans="1:9" x14ac:dyDescent="0.25">
      <c r="A50" t="str">
        <f>IF(ISBLANK(swirl_xy4!A37),"",swirl_xy4!A37)</f>
        <v/>
      </c>
      <c r="B50" t="str">
        <f>IF(ISBLANK(swirl_xy4!B37),"",swirl_xy4!B37)</f>
        <v/>
      </c>
      <c r="C50" t="str">
        <f>IF(ISBLANK(swirl_xy4!C37),"",swirl_xy4!C37)</f>
        <v/>
      </c>
      <c r="D50" t="str">
        <f>IF(ISBLANK(swirl_xy4!D37),"",swirl_xy4!D37)</f>
        <v/>
      </c>
      <c r="E50" t="str">
        <f>IF(ISBLANK(swirl_xy4!E37),"",swirl_xy4!E37)</f>
        <v/>
      </c>
      <c r="F50" t="str">
        <f>IF(ISBLANK(swirl_xy4!F37),"",swirl_xy4!F37)</f>
        <v/>
      </c>
      <c r="G50" t="str">
        <f>IF(ISBLANK(swirl_xy4!G37),"",swirl_xy4!G37)</f>
        <v/>
      </c>
      <c r="H50" t="str">
        <f>IF(ISBLANK(swirl_xy4!H37),"",swirl_xy4!H37)</f>
        <v/>
      </c>
      <c r="I50" t="str">
        <f>IF(ISBLANK(swirl_xy4!I37),"",swirl_xy4!I37)</f>
        <v/>
      </c>
    </row>
    <row r="51" spans="1:9" s="38" customFormat="1" x14ac:dyDescent="0.25">
      <c r="A51" s="45" t="str">
        <f>IF(ISBLANK(swirl_xy4!A38),"",swirl_xy4!A38)</f>
        <v>y</v>
      </c>
      <c r="B51" s="45" t="str">
        <f>IF(ISBLANK(swirl_xy4!B38),"",swirl_xy4!B38)</f>
        <v>StartLayoutAssembler</v>
      </c>
      <c r="C51" s="45" t="str">
        <f>IF(ISBLANK(swirl_xy4!C38),"",swirl_xy4!C38)</f>
        <v>frmcanon2d4_x22a_lay</v>
      </c>
      <c r="D51" s="45" t="str">
        <f>IF(ISBLANK(swirl_xy4!D38),"",swirl_xy4!D38)</f>
        <v>122200c_d4t6t7_x22n_alm224d</v>
      </c>
      <c r="E51" s="45" t="str">
        <f>IF(ISBLANK(swirl_xy4!E38),"",swirl_xy4!E38)</f>
        <v>w</v>
      </c>
      <c r="F51" s="45">
        <f>IF(ISBLANK(swirl_xy4!F38),"",swirl_xy4!F38)</f>
        <v>61.74</v>
      </c>
      <c r="G51" s="45">
        <f>IF(ISBLANK(swirl_xy4!G38),"",swirl_xy4!G38)</f>
        <v>63.72</v>
      </c>
      <c r="H51" s="45">
        <f>IF(ISBLANK(swirl_xy4!H38),"",swirl_xy4!H38)</f>
        <v>0</v>
      </c>
      <c r="I51" s="45">
        <f>IF(ISBLANK(swirl_xy4!I38),"",swirl_xy4!I38)</f>
        <v>0</v>
      </c>
    </row>
    <row r="52" spans="1:9" x14ac:dyDescent="0.25">
      <c r="A52" t="str">
        <f>IF(ISBLANK(swirl_xy4!A39),"",swirl_xy4!A39)</f>
        <v>n</v>
      </c>
      <c r="B52" t="str">
        <f>IF(ISBLANK(swirl_xy4!B39),"",swirl_xy4!B39)</f>
        <v>xy_canon</v>
      </c>
      <c r="C52" t="str">
        <f>IF(ISBLANK(swirl_xy4!C39),"",swirl_xy4!C39)</f>
        <v>cv</v>
      </c>
      <c r="D52" t="str">
        <f>IF(ISBLANK(swirl_xy4!D39),"",swirl_xy4!D39)</f>
        <v>alm.drawing</v>
      </c>
      <c r="E52" t="str">
        <f>IF(ISBLANK(swirl_xy4!E39),"",swirl_xy4!E39)</f>
        <v>(2.4 2.4)</v>
      </c>
      <c r="F52" t="str">
        <f>IF(ISBLANK(swirl_xy4!F39),"",swirl_xy4!F39)</f>
        <v>(23 23)</v>
      </c>
      <c r="G52" t="str">
        <f>IF(ISBLANK(swirl_xy4!G39),"",swirl_xy4!G39)</f>
        <v>(27.6 27.6)</v>
      </c>
      <c r="H52" t="str">
        <f>IF(ISBLANK(swirl_xy4!H39),"",swirl_xy4!H39)</f>
        <v>((5))</v>
      </c>
      <c r="I52">
        <f>IF(ISBLANK(swirl_xy4!I39),"",swirl_xy4!I39)</f>
        <v>0</v>
      </c>
    </row>
    <row r="53" spans="1:9" x14ac:dyDescent="0.25">
      <c r="A53" t="str">
        <f>IF(ISBLANK(swirl_xy4!A40),"",swirl_xy4!A40)</f>
        <v>y</v>
      </c>
      <c r="B53" t="str">
        <f>IF(ISBLANK(swirl_xy4!B40),"",swirl_xy4!B40)</f>
        <v>xy_canon</v>
      </c>
      <c r="C53" t="str">
        <f>IF(ISBLANK(swirl_xy4!C40),"",swirl_xy4!C40)</f>
        <v>cv</v>
      </c>
      <c r="D53" t="str">
        <f>IF(ISBLANK(swirl_xy4!D40),"",swirl_xy4!D40)</f>
        <v>alp.drawing</v>
      </c>
      <c r="E53" t="str">
        <f>IF(ISBLANK(swirl_xy4!E40),"",swirl_xy4!E40)</f>
        <v>(2.4 2.4)</v>
      </c>
      <c r="F53" t="str">
        <f>IF(ISBLANK(swirl_xy4!F40),"",swirl_xy4!F40)</f>
        <v>(23 23)</v>
      </c>
      <c r="G53" t="str">
        <f>IF(ISBLANK(swirl_xy4!G40),"",swirl_xy4!G40)</f>
        <v>(27.6 27.6)</v>
      </c>
      <c r="H53" t="str">
        <f>IF(ISBLANK(swirl_xy4!H40),"",swirl_xy4!H40)</f>
        <v>((5))</v>
      </c>
      <c r="I53">
        <f>IF(ISBLANK(swirl_xy4!I40),"",swirl_xy4!I40)</f>
        <v>0</v>
      </c>
    </row>
    <row r="54" spans="1:9" x14ac:dyDescent="0.25">
      <c r="A54" t="str">
        <f>IF(ISBLANK(swirl_xy4!A41),"",swirl_xy4!A41)</f>
        <v>n</v>
      </c>
      <c r="B54" t="str">
        <f>IF(ISBLANK(swirl_xy4!B41),"",swirl_xy4!B41)</f>
        <v>shape_size</v>
      </c>
      <c r="C54" t="str">
        <f>IF(ISBLANK(swirl_xy4!C41),"",swirl_xy4!C41)</f>
        <v>cv</v>
      </c>
      <c r="D54" t="str">
        <f>IF(ISBLANK(swirl_xy4!D41),"",swirl_xy4!D41)</f>
        <v>alp.drawing</v>
      </c>
      <c r="E54">
        <f>IF(ISBLANK(swirl_xy4!E41),"",swirl_xy4!E41)</f>
        <v>-0.5</v>
      </c>
      <c r="F54">
        <f>IF(ISBLANK(swirl_xy4!F41),"",swirl_xy4!F41)</f>
        <v>-0.5</v>
      </c>
      <c r="G54">
        <f>IF(ISBLANK(swirl_xy4!G41),"",swirl_xy4!G41)</f>
        <v>-0.5</v>
      </c>
      <c r="H54">
        <f>IF(ISBLANK(swirl_xy4!H41),"",swirl_xy4!H41)</f>
        <v>-0.5</v>
      </c>
      <c r="I54" t="b">
        <f>IF(ISBLANK(swirl_xy4!I41),"",swirl_xy4!I41)</f>
        <v>0</v>
      </c>
    </row>
    <row r="55" spans="1:9" x14ac:dyDescent="0.25">
      <c r="A55" t="str">
        <f>IF(ISBLANK(swirl_xy4!A42),"",swirl_xy4!A42)</f>
        <v>y</v>
      </c>
      <c r="B55" t="str">
        <f>IF(ISBLANK(swirl_xy4!B42),"",swirl_xy4!B42)</f>
        <v>create_instance</v>
      </c>
      <c r="C55" t="str">
        <f>IF(ISBLANK(swirl_xy4!C42),"",swirl_xy4!C42)</f>
        <v>cv</v>
      </c>
      <c r="D55" t="str">
        <f>IF(ISBLANK(swirl_xy4!D42),"",swirl_xy4!D42)</f>
        <v>frmcanon1d4_x22a_lay</v>
      </c>
      <c r="E55" t="str">
        <f>IF(ISBLANK(swirl_xy4!E42),"",swirl_xy4!E42)</f>
        <v>122200c_d4t6t7_x22n_alm_blank</v>
      </c>
      <c r="F55" t="str">
        <f>IF(ISBLANK(swirl_xy4!F42),"",swirl_xy4!F42)</f>
        <v/>
      </c>
      <c r="G55" t="str">
        <f>IF(ISBLANK(swirl_xy4!G42),"",swirl_xy4!G42)</f>
        <v/>
      </c>
      <c r="H55" t="str">
        <f>IF(ISBLANK(swirl_xy4!H42),"",swirl_xy4!H42)</f>
        <v/>
      </c>
      <c r="I55" t="str">
        <f>IF(ISBLANK(swirl_xy4!I42),"",swirl_xy4!I42)</f>
        <v/>
      </c>
    </row>
    <row r="56" spans="1:9" x14ac:dyDescent="0.25">
      <c r="A56" t="str">
        <f>IF(ISBLANK(swirl_xy4!A43),"",swirl_xy4!A43)</f>
        <v/>
      </c>
      <c r="B56" t="str">
        <f>IF(ISBLANK(swirl_xy4!B43),"",swirl_xy4!B43)</f>
        <v/>
      </c>
      <c r="C56" t="str">
        <f>IF(ISBLANK(swirl_xy4!C43),"",swirl_xy4!C43)</f>
        <v/>
      </c>
      <c r="D56" t="str">
        <f>IF(ISBLANK(swirl_xy4!D43),"",swirl_xy4!D43)</f>
        <v/>
      </c>
      <c r="E56" t="str">
        <f>IF(ISBLANK(swirl_xy4!E43),"",swirl_xy4!E43)</f>
        <v/>
      </c>
      <c r="F56" t="str">
        <f>IF(ISBLANK(swirl_xy4!F43),"",swirl_xy4!F43)</f>
        <v/>
      </c>
      <c r="G56" t="str">
        <f>IF(ISBLANK(swirl_xy4!G43),"",swirl_xy4!G43)</f>
        <v/>
      </c>
      <c r="H56" t="str">
        <f>IF(ISBLANK(swirl_xy4!H43),"",swirl_xy4!H43)</f>
        <v/>
      </c>
      <c r="I56" t="str">
        <f>IF(ISBLANK(swirl_xy4!I43),"",swirl_xy4!I43)</f>
        <v/>
      </c>
    </row>
    <row r="57" spans="1:9" x14ac:dyDescent="0.25">
      <c r="A57" t="str">
        <f>IF(ISBLANK(swirl_xy4!A44),"",swirl_xy4!A44)</f>
        <v/>
      </c>
      <c r="B57" t="str">
        <f>IF(ISBLANK(swirl_xy4!B44),"",swirl_xy4!B44)</f>
        <v/>
      </c>
      <c r="C57" t="str">
        <f>IF(ISBLANK(swirl_xy4!C44),"",swirl_xy4!C44)</f>
        <v/>
      </c>
      <c r="D57" t="str">
        <f>IF(ISBLANK(swirl_xy4!D44),"",swirl_xy4!D44)</f>
        <v/>
      </c>
      <c r="E57" t="str">
        <f>IF(ISBLANK(swirl_xy4!E44),"",swirl_xy4!E44)</f>
        <v/>
      </c>
      <c r="F57" t="str">
        <f>IF(ISBLANK(swirl_xy4!F44),"",swirl_xy4!F44)</f>
        <v/>
      </c>
      <c r="G57" t="str">
        <f>IF(ISBLANK(swirl_xy4!G44),"",swirl_xy4!G44)</f>
        <v/>
      </c>
      <c r="H57" t="str">
        <f>IF(ISBLANK(swirl_xy4!H44),"",swirl_xy4!H44)</f>
        <v/>
      </c>
      <c r="I57" t="str">
        <f>IF(ISBLANK(swirl_xy4!I44),"",swirl_xy4!I44)</f>
        <v/>
      </c>
    </row>
    <row r="58" spans="1:9" x14ac:dyDescent="0.25">
      <c r="A58" s="7" t="str">
        <f>IF(ISBLANK(swirl_cross!A26),"",swirl_cross!A26)</f>
        <v>y</v>
      </c>
      <c r="B58" s="7" t="str">
        <f>IF(ISBLANK(swirl_cross!B26),"",swirl_cross!B26)</f>
        <v>zonal_background</v>
      </c>
      <c r="C58" s="7" t="str">
        <f>IF(ISBLANK(swirl_cross!C26),"",swirl_cross!C26)</f>
        <v>frmcanon2d4_x22a_lay</v>
      </c>
      <c r="D58" s="7" t="str">
        <f>IF(ISBLANK(swirl_cross!D26),"",swirl_cross!D26)</f>
        <v>122200c_d4t6t7_x22n_alm355d</v>
      </c>
      <c r="E58" s="7" t="str">
        <f>IF(ISBLANK(swirl_cross!E26),"",swirl_cross!E26)</f>
        <v>(61.74 63.72)</v>
      </c>
      <c r="F58" t="str">
        <f>IF(ISBLANK(swirl_cross!F26),"",swirl_cross!F26)</f>
        <v>or1.tccDebug</v>
      </c>
      <c r="G58" s="38">
        <f>IF(ISBLANK(swirl_cross!G26),"",swirl_cross!G26)</f>
        <v>2</v>
      </c>
      <c r="H58" s="38">
        <f>IF(ISBLANK(swirl_cross!H26),"",swirl_cross!H26)</f>
        <v>4</v>
      </c>
      <c r="I58" s="18" t="b">
        <f>IF(ISBLANK(swirl_cross!I26),"",swirl_cross!I26)</f>
        <v>1</v>
      </c>
    </row>
    <row r="59" spans="1:9" x14ac:dyDescent="0.25">
      <c r="A59" s="23" t="str">
        <f>IF(ISBLANK(swirl_cross!A27),"",swirl_cross!A27)</f>
        <v>y</v>
      </c>
      <c r="B59" s="23" t="str">
        <f>IF(ISBLANK(swirl_cross!B27),"",swirl_cross!B27)</f>
        <v>StartLayoutAssembler</v>
      </c>
      <c r="C59" s="23" t="str">
        <f>IF(ISBLANK(swirl_cross!C27),"",swirl_cross!C27)</f>
        <v>frmcanon2d4_x22a_lay</v>
      </c>
      <c r="D59" s="23" t="str">
        <f>IF(ISBLANK(swirl_cross!D27),"",swirl_cross!D27)</f>
        <v>122200c_d4t6t7_x22n_alm355d</v>
      </c>
      <c r="E59" s="23" t="str">
        <f>IF(ISBLANK(swirl_cross!E27),"",swirl_cross!E27)</f>
        <v>a</v>
      </c>
      <c r="F59" s="22">
        <f>IF(ISBLANK(swirl_cross!F27),"",swirl_cross!F27)</f>
        <v>61.74</v>
      </c>
      <c r="G59" s="22">
        <f>IF(ISBLANK(swirl_cross!G27),"",swirl_cross!G27)</f>
        <v>63.72</v>
      </c>
      <c r="H59" s="22">
        <f>IF(ISBLANK(swirl_cross!H27),"",swirl_cross!H27)</f>
        <v>0</v>
      </c>
      <c r="I59" s="22">
        <f>IF(ISBLANK(swirl_cross!I27),"",swirl_cross!I27)</f>
        <v>0</v>
      </c>
    </row>
    <row r="60" spans="1:9" x14ac:dyDescent="0.25">
      <c r="A60" t="str">
        <f>IF(ISBLANK(swirl_cross!A28),"",swirl_cross!A28)</f>
        <v>y</v>
      </c>
      <c r="B60" t="str">
        <f>IF(ISBLANK(swirl_cross!B28),"",swirl_cross!B28)</f>
        <v>create_rectangle</v>
      </c>
      <c r="C60" t="str">
        <f>IF(ISBLANK(swirl_cross!C28),"",swirl_cross!C28)</f>
        <v>cv</v>
      </c>
      <c r="D60" t="str">
        <f>IF(ISBLANK(swirl_cross!D28),"",swirl_cross!D28)</f>
        <v>or2.tccDebug</v>
      </c>
      <c r="E60" t="str">
        <f>IF(ISBLANK(swirl_cross!E28),"",swirl_cross!E28)</f>
        <v>-24 -24 24 24</v>
      </c>
      <c r="F60" t="str">
        <f>IF(ISBLANK(swirl_cross!F28),"",swirl_cross!F28)</f>
        <v/>
      </c>
      <c r="G60" t="str">
        <f>IF(ISBLANK(swirl_cross!G28),"",swirl_cross!G28)</f>
        <v/>
      </c>
      <c r="H60" t="str">
        <f>IF(ISBLANK(swirl_cross!H28),"",swirl_cross!H28)</f>
        <v/>
      </c>
      <c r="I60" t="str">
        <f>IF(ISBLANK(swirl_cross!I28),"",swirl_cross!I28)</f>
        <v/>
      </c>
    </row>
    <row r="61" spans="1:9" x14ac:dyDescent="0.25">
      <c r="A61" t="str">
        <f>IF(ISBLANK(swirl_cross!A29),"",swirl_cross!A29)</f>
        <v>n</v>
      </c>
      <c r="B61" t="str">
        <f>IF(ISBLANK(swirl_cross!B29),"",swirl_cross!B29)</f>
        <v>tvpa_canon</v>
      </c>
      <c r="C61" t="str">
        <f>IF(ISBLANK(swirl_cross!C29),"",swirl_cross!C29)</f>
        <v>cv</v>
      </c>
      <c r="D61" t="str">
        <f>IF(ISBLANK(swirl_cross!D29),"",swirl_cross!D29)</f>
        <v>alm.drawing</v>
      </c>
      <c r="E61">
        <f>IF(ISBLANK(swirl_cross!E29),"",swirl_cross!E29)</f>
        <v>6</v>
      </c>
      <c r="F61">
        <f>IF(ISBLANK(swirl_cross!F29),"",swirl_cross!F29)</f>
        <v>30</v>
      </c>
      <c r="G61">
        <f>IF(ISBLANK(swirl_cross!G29),"",swirl_cross!G29)</f>
        <v>30</v>
      </c>
      <c r="H61">
        <f>IF(ISBLANK(swirl_cross!H29),"",swirl_cross!H29)</f>
        <v>30</v>
      </c>
      <c r="I61" t="str">
        <f>IF(ISBLANK(swirl_cross!I29),"",swirl_cross!I29)</f>
        <v/>
      </c>
    </row>
    <row r="62" spans="1:9" x14ac:dyDescent="0.25">
      <c r="A62" t="str">
        <f>IF(ISBLANK(swirl_cross!A30),"",swirl_cross!A30)</f>
        <v>y</v>
      </c>
      <c r="B62" t="str">
        <f>IF(ISBLANK(swirl_cross!B30),"",swirl_cross!B30)</f>
        <v>tvpa_canon</v>
      </c>
      <c r="C62" t="str">
        <f>IF(ISBLANK(swirl_cross!C30),"",swirl_cross!C30)</f>
        <v>cv</v>
      </c>
      <c r="D62" t="str">
        <f>IF(ISBLANK(swirl_cross!D30),"",swirl_cross!D30)</f>
        <v>alp.drawing</v>
      </c>
      <c r="E62">
        <f>IF(ISBLANK(swirl_cross!E30),"",swirl_cross!E30)</f>
        <v>6</v>
      </c>
      <c r="F62">
        <f>IF(ISBLANK(swirl_cross!F30),"",swirl_cross!F30)</f>
        <v>30</v>
      </c>
      <c r="G62">
        <f>IF(ISBLANK(swirl_cross!G30),"",swirl_cross!G30)</f>
        <v>30</v>
      </c>
      <c r="H62">
        <f>IF(ISBLANK(swirl_cross!H30),"",swirl_cross!H30)</f>
        <v>30</v>
      </c>
      <c r="I62" t="str">
        <f>IF(ISBLANK(swirl_cross!I30),"",swirl_cross!I30)</f>
        <v/>
      </c>
    </row>
    <row r="63" spans="1:9" x14ac:dyDescent="0.25">
      <c r="A63" t="str">
        <f>IF(ISBLANK(swirl_cross!A31),"",swirl_cross!A31)</f>
        <v>y</v>
      </c>
      <c r="B63" t="str">
        <f>IF(ISBLANK(swirl_cross!B31),"",swirl_cross!B31)</f>
        <v>shape_size</v>
      </c>
      <c r="C63" t="str">
        <f>IF(ISBLANK(swirl_cross!C31),"",swirl_cross!C31)</f>
        <v>cv</v>
      </c>
      <c r="D63" t="str">
        <f>IF(ISBLANK(swirl_cross!D31),"",swirl_cross!D31)</f>
        <v>alp.drawing</v>
      </c>
      <c r="E63">
        <f>IF(ISBLANK(swirl_cross!E31),"",swirl_cross!E31)</f>
        <v>-2</v>
      </c>
      <c r="F63">
        <f>IF(ISBLANK(swirl_cross!F31),"",swirl_cross!F31)</f>
        <v>-2</v>
      </c>
      <c r="G63">
        <f>IF(ISBLANK(swirl_cross!G31),"",swirl_cross!G31)</f>
        <v>-2</v>
      </c>
      <c r="H63">
        <f>IF(ISBLANK(swirl_cross!H31),"",swirl_cross!H31)</f>
        <v>-2</v>
      </c>
      <c r="I63" t="b">
        <f>IF(ISBLANK(swirl_cross!I31),"",swirl_cross!I31)</f>
        <v>0</v>
      </c>
    </row>
    <row r="64" spans="1:9" x14ac:dyDescent="0.25">
      <c r="A64" t="str">
        <f>IF(ISBLANK(swirl_cross!A32),"",swirl_cross!A32)</f>
        <v>y</v>
      </c>
      <c r="B64" t="str">
        <f>IF(ISBLANK(swirl_cross!B32),"",swirl_cross!B32)</f>
        <v>create_instance</v>
      </c>
      <c r="C64" t="str">
        <f>IF(ISBLANK(swirl_cross!C32),"",swirl_cross!C32)</f>
        <v>cv</v>
      </c>
      <c r="D64" t="str">
        <f>IF(ISBLANK(swirl_cross!D32),"",swirl_cross!D32)</f>
        <v>frmcanon1d4_x22a_lay</v>
      </c>
      <c r="E64" t="str">
        <f>IF(ISBLANK(swirl_cross!E32),"",swirl_cross!E32)</f>
        <v>122200c_d4t6t7_x22n_alm_blank</v>
      </c>
      <c r="F64" t="str">
        <f>IF(ISBLANK(swirl_cross!F32),"",swirl_cross!F32)</f>
        <v/>
      </c>
      <c r="G64" t="str">
        <f>IF(ISBLANK(swirl_cross!G32),"",swirl_cross!G32)</f>
        <v/>
      </c>
      <c r="H64" t="str">
        <f>IF(ISBLANK(swirl_cross!H32),"",swirl_cross!H32)</f>
        <v/>
      </c>
      <c r="I64" t="str">
        <f>IF(ISBLANK(swirl_cross!I32),"",swirl_cross!I32)</f>
        <v/>
      </c>
    </row>
    <row r="66" spans="1:9" x14ac:dyDescent="0.25">
      <c r="A66" s="7" t="str">
        <f>IF(ISBLANK(swirl_hatch!A20),"",swirl_hatch!A20)</f>
        <v>y</v>
      </c>
      <c r="B66" s="7" t="str">
        <f>IF(ISBLANK(swirl_hatch!B20),"",swirl_hatch!B20)</f>
        <v>zonal_background</v>
      </c>
      <c r="C66" s="7" t="str">
        <f>IF(ISBLANK(swirl_hatch!C20),"",swirl_hatch!C20)</f>
        <v>frmcanon2d4_x22a_lay</v>
      </c>
      <c r="D66" s="7" t="str">
        <f>IF(ISBLANK(swirl_hatch!D20),"",swirl_hatch!D20)</f>
        <v>122200c_d4t6t7_x22n_alm374d</v>
      </c>
      <c r="E66" s="7" t="str">
        <f>IF(ISBLANK(swirl_hatch!E20),"",swirl_hatch!E20)</f>
        <v>(61.74 63.72)</v>
      </c>
      <c r="F66" t="str">
        <f>IF(ISBLANK(swirl_hatch!F20),"",swirl_hatch!F20)</f>
        <v>or1.tccDebug</v>
      </c>
      <c r="G66" s="38">
        <f>IF(ISBLANK(swirl_hatch!G20),"",swirl_hatch!G20)</f>
        <v>2</v>
      </c>
      <c r="H66" s="38">
        <f>IF(ISBLANK(swirl_hatch!H20),"",swirl_hatch!H20)</f>
        <v>4</v>
      </c>
      <c r="I66" s="18" t="b">
        <f>IF(ISBLANK(swirl_hatch!I20),"",swirl_hatch!I20)</f>
        <v>1</v>
      </c>
    </row>
    <row r="67" spans="1:9" x14ac:dyDescent="0.25">
      <c r="A67" s="7" t="str">
        <f>IF(ISBLANK(swirl_hatch!A21),"",swirl_hatch!A21)</f>
        <v>y</v>
      </c>
      <c r="B67" s="7" t="str">
        <f>IF(ISBLANK(swirl_hatch!B21),"",swirl_hatch!B21)</f>
        <v>StartLayoutAssembler</v>
      </c>
      <c r="C67" s="7" t="str">
        <f>IF(ISBLANK(swirl_hatch!C21),"",swirl_hatch!C21)</f>
        <v>frmcanon2d4_x22a_lay</v>
      </c>
      <c r="D67" s="7" t="str">
        <f>IF(ISBLANK(swirl_hatch!D21),"",swirl_hatch!D21)</f>
        <v>122200c_d4t6t7_x22n_alm374d</v>
      </c>
      <c r="E67" s="7" t="str">
        <f>IF(ISBLANK(swirl_hatch!E21),"",swirl_hatch!E21)</f>
        <v>a</v>
      </c>
      <c r="F67" s="8">
        <f>IF(ISBLANK(swirl_hatch!F21),"",swirl_hatch!F21)</f>
        <v>61.74</v>
      </c>
      <c r="G67" s="8">
        <f>IF(ISBLANK(swirl_hatch!G21),"",swirl_hatch!G21)</f>
        <v>63.72</v>
      </c>
      <c r="H67" s="8">
        <f>IF(ISBLANK(swirl_hatch!H21),"",swirl_hatch!H21)</f>
        <v>0</v>
      </c>
      <c r="I67" s="8">
        <f>IF(ISBLANK(swirl_hatch!I21),"",swirl_hatch!I21)</f>
        <v>0</v>
      </c>
    </row>
    <row r="68" spans="1:9" x14ac:dyDescent="0.25">
      <c r="A68" t="str">
        <f>IF(ISBLANK(swirl_hatch!A22),"",swirl_hatch!A22)</f>
        <v>y</v>
      </c>
      <c r="B68" t="str">
        <f>IF(ISBLANK(swirl_hatch!B22),"",swirl_hatch!B22)</f>
        <v>create_rectangle</v>
      </c>
      <c r="C68" t="str">
        <f>IF(ISBLANK(swirl_hatch!C22),"",swirl_hatch!C22)</f>
        <v>cv</v>
      </c>
      <c r="D68" t="str">
        <f>IF(ISBLANK(swirl_hatch!D22),"",swirl_hatch!D22)</f>
        <v>or2.tccDebug</v>
      </c>
      <c r="E68" t="str">
        <f>IF(ISBLANK(swirl_hatch!E22),"",swirl_hatch!E22)</f>
        <v>-24 -24 24 24</v>
      </c>
      <c r="F68" t="str">
        <f>IF(ISBLANK(swirl_hatch!F22),"",swirl_hatch!F22)</f>
        <v/>
      </c>
      <c r="G68" t="str">
        <f>IF(ISBLANK(swirl_hatch!G22),"",swirl_hatch!G22)</f>
        <v/>
      </c>
      <c r="H68" t="str">
        <f>IF(ISBLANK(swirl_hatch!H22),"",swirl_hatch!H22)</f>
        <v/>
      </c>
      <c r="I68" t="str">
        <f>IF(ISBLANK(swirl_hatch!I22),"",swirl_hatch!I22)</f>
        <v/>
      </c>
    </row>
    <row r="69" spans="1:9" x14ac:dyDescent="0.25">
      <c r="A69" t="str">
        <f>IF(ISBLANK(swirl_hatch!A23),"",swirl_hatch!A23)</f>
        <v>n</v>
      </c>
      <c r="B69" t="str">
        <f>IF(ISBLANK(swirl_hatch!B23),"",swirl_hatch!B23)</f>
        <v>tvpa_canon</v>
      </c>
      <c r="C69" t="str">
        <f>IF(ISBLANK(swirl_hatch!C23),"",swirl_hatch!C23)</f>
        <v>cv</v>
      </c>
      <c r="D69" t="str">
        <f>IF(ISBLANK(swirl_hatch!D23),"",swirl_hatch!D23)</f>
        <v>alm.drawing</v>
      </c>
      <c r="E69">
        <f>IF(ISBLANK(swirl_hatch!E23),"",swirl_hatch!E23)</f>
        <v>8</v>
      </c>
      <c r="F69">
        <f>IF(ISBLANK(swirl_hatch!F23),"",swirl_hatch!F23)</f>
        <v>28</v>
      </c>
      <c r="G69">
        <f>IF(ISBLANK(swirl_hatch!G23),"",swirl_hatch!G23)</f>
        <v>28</v>
      </c>
      <c r="H69">
        <f>IF(ISBLANK(swirl_hatch!H23),"",swirl_hatch!H23)</f>
        <v>28</v>
      </c>
      <c r="I69" t="str">
        <f>IF(ISBLANK(swirl_hatch!I23),"",swirl_hatch!I23)</f>
        <v/>
      </c>
    </row>
    <row r="70" spans="1:9" x14ac:dyDescent="0.25">
      <c r="A70" t="str">
        <f>IF(ISBLANK(swirl_hatch!A24),"",swirl_hatch!A24)</f>
        <v>y</v>
      </c>
      <c r="B70" t="str">
        <f>IF(ISBLANK(swirl_hatch!B24),"",swirl_hatch!B24)</f>
        <v>chopped_tvpa_canon</v>
      </c>
      <c r="C70" t="str">
        <f>IF(ISBLANK(swirl_hatch!C24),"",swirl_hatch!C24)</f>
        <v>cv</v>
      </c>
      <c r="D70" t="str">
        <f>IF(ISBLANK(swirl_hatch!D24),"",swirl_hatch!D24)</f>
        <v>alp.drawing</v>
      </c>
      <c r="E70">
        <f>IF(ISBLANK(swirl_hatch!E24),"",swirl_hatch!E24)</f>
        <v>36</v>
      </c>
      <c r="F70">
        <f>IF(ISBLANK(swirl_hatch!F24),"",swirl_hatch!F24)</f>
        <v>2</v>
      </c>
      <c r="G70">
        <f>IF(ISBLANK(swirl_hatch!G24),"",swirl_hatch!G24)</f>
        <v>9</v>
      </c>
      <c r="H70">
        <f>IF(ISBLANK(swirl_hatch!H24),"",swirl_hatch!H24)</f>
        <v>0.5</v>
      </c>
      <c r="I70" t="str">
        <f>IF(ISBLANK(swirl_hatch!I24),"",swirl_hatch!I24)</f>
        <v/>
      </c>
    </row>
    <row r="71" spans="1:9" x14ac:dyDescent="0.25">
      <c r="A71" t="str">
        <f>IF(ISBLANK(swirl_hatch!A25),"",swirl_hatch!A25)</f>
        <v>n</v>
      </c>
      <c r="B71" t="str">
        <f>IF(ISBLANK(swirl_hatch!B25),"",swirl_hatch!B25)</f>
        <v>shape_size</v>
      </c>
      <c r="C71" t="str">
        <f>IF(ISBLANK(swirl_hatch!C25),"",swirl_hatch!C25)</f>
        <v>cv</v>
      </c>
      <c r="D71" t="str">
        <f>IF(ISBLANK(swirl_hatch!D25),"",swirl_hatch!D25)</f>
        <v>alp.drawing</v>
      </c>
      <c r="E71">
        <f>IF(ISBLANK(swirl_hatch!E25),"",swirl_hatch!E25)</f>
        <v>-0.5</v>
      </c>
      <c r="F71">
        <f>IF(ISBLANK(swirl_hatch!F25),"",swirl_hatch!F25)</f>
        <v>-0.5</v>
      </c>
      <c r="G71">
        <f>IF(ISBLANK(swirl_hatch!G25),"",swirl_hatch!G25)</f>
        <v>-0.5</v>
      </c>
      <c r="H71">
        <f>IF(ISBLANK(swirl_hatch!H25),"",swirl_hatch!H25)</f>
        <v>-0.5</v>
      </c>
      <c r="I71" t="b">
        <f>IF(ISBLANK(swirl_hatch!I25),"",swirl_hatch!I25)</f>
        <v>0</v>
      </c>
    </row>
    <row r="72" spans="1:9" x14ac:dyDescent="0.25">
      <c r="A72" t="str">
        <f>IF(ISBLANK(swirl_hatch!A26),"",swirl_hatch!A26)</f>
        <v>y</v>
      </c>
      <c r="B72" t="str">
        <f>IF(ISBLANK(swirl_hatch!B26),"",swirl_hatch!B26)</f>
        <v>create_instance</v>
      </c>
      <c r="C72" t="str">
        <f>IF(ISBLANK(swirl_hatch!C26),"",swirl_hatch!C26)</f>
        <v>cv</v>
      </c>
      <c r="D72" t="str">
        <f>IF(ISBLANK(swirl_hatch!D26),"",swirl_hatch!D26)</f>
        <v>frmcanon1d4_x22a_lay</v>
      </c>
      <c r="E72" t="str">
        <f>IF(ISBLANK(swirl_hatch!E26),"",swirl_hatch!E26)</f>
        <v>122200c_d4t6t7_x22n_alm_blank</v>
      </c>
      <c r="F72" t="str">
        <f>IF(ISBLANK(swirl_hatch!F26),"",swirl_hatch!F26)</f>
        <v/>
      </c>
      <c r="G72" t="str">
        <f>IF(ISBLANK(swirl_hatch!G26),"",swirl_hatch!G26)</f>
        <v/>
      </c>
      <c r="H72" t="str">
        <f>IF(ISBLANK(swirl_hatch!H26),"",swirl_hatch!H26)</f>
        <v/>
      </c>
      <c r="I72" t="str">
        <f>IF(ISBLANK(swirl_hatch!I26),"",swirl_hatch!I26)</f>
        <v/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K4" s="19" t="s">
        <v>201</v>
      </c>
      <c r="M4" s="24" t="s">
        <v>214</v>
      </c>
    </row>
    <row r="5" spans="3:13" x14ac:dyDescent="0.25">
      <c r="C5" t="s">
        <v>199</v>
      </c>
      <c r="D5" t="s">
        <v>197</v>
      </c>
      <c r="E5" t="s">
        <v>124</v>
      </c>
      <c r="F5" t="s">
        <v>129</v>
      </c>
      <c r="G5" t="s">
        <v>198</v>
      </c>
      <c r="H5" t="s">
        <v>200</v>
      </c>
      <c r="I5" t="s">
        <v>216</v>
      </c>
    </row>
    <row r="6" spans="3:13" x14ac:dyDescent="0.25">
      <c r="C6" s="24">
        <v>1</v>
      </c>
      <c r="D6" t="s">
        <v>193</v>
      </c>
      <c r="E6" t="s">
        <v>165</v>
      </c>
      <c r="F6" t="s">
        <v>166</v>
      </c>
      <c r="G6" s="19" t="s">
        <v>194</v>
      </c>
      <c r="H6" s="19" t="s">
        <v>201</v>
      </c>
      <c r="I6" t="b">
        <v>1</v>
      </c>
    </row>
    <row r="7" spans="3:13" x14ac:dyDescent="0.25">
      <c r="C7" s="24">
        <v>2</v>
      </c>
      <c r="D7" t="s">
        <v>193</v>
      </c>
      <c r="E7" t="s">
        <v>165</v>
      </c>
      <c r="F7" t="s">
        <v>167</v>
      </c>
      <c r="G7" s="19" t="s">
        <v>194</v>
      </c>
      <c r="H7" s="19" t="s">
        <v>201</v>
      </c>
      <c r="I7" t="b">
        <v>1</v>
      </c>
    </row>
    <row r="8" spans="3:13" x14ac:dyDescent="0.25">
      <c r="C8" s="24">
        <v>3</v>
      </c>
      <c r="D8" t="s">
        <v>193</v>
      </c>
      <c r="E8" t="s">
        <v>165</v>
      </c>
      <c r="F8" t="s">
        <v>168</v>
      </c>
      <c r="G8" s="19" t="s">
        <v>194</v>
      </c>
      <c r="H8" s="19" t="s">
        <v>201</v>
      </c>
      <c r="I8" t="b">
        <v>1</v>
      </c>
    </row>
    <row r="9" spans="3:13" x14ac:dyDescent="0.25">
      <c r="C9" s="24">
        <v>4</v>
      </c>
      <c r="D9" t="s">
        <v>193</v>
      </c>
      <c r="E9" t="s">
        <v>165</v>
      </c>
      <c r="F9" t="s">
        <v>169</v>
      </c>
      <c r="G9" s="19" t="s">
        <v>194</v>
      </c>
      <c r="H9" s="19" t="s">
        <v>201</v>
      </c>
      <c r="I9" t="b">
        <v>1</v>
      </c>
    </row>
    <row r="10" spans="3:13" x14ac:dyDescent="0.25">
      <c r="C10" s="24">
        <v>5</v>
      </c>
      <c r="D10" t="s">
        <v>193</v>
      </c>
      <c r="E10" t="s">
        <v>165</v>
      </c>
      <c r="F10" t="s">
        <v>170</v>
      </c>
      <c r="G10" s="19" t="s">
        <v>194</v>
      </c>
      <c r="H10" s="19" t="s">
        <v>202</v>
      </c>
      <c r="I10" t="b">
        <v>1</v>
      </c>
    </row>
    <row r="11" spans="3:13" x14ac:dyDescent="0.25">
      <c r="C11" s="24">
        <v>6</v>
      </c>
      <c r="D11" t="s">
        <v>193</v>
      </c>
      <c r="E11" t="s">
        <v>165</v>
      </c>
      <c r="F11" t="s">
        <v>171</v>
      </c>
      <c r="G11" s="19" t="s">
        <v>194</v>
      </c>
      <c r="H11" s="19" t="s">
        <v>202</v>
      </c>
      <c r="I11" t="b">
        <v>1</v>
      </c>
      <c r="K11" s="19" t="s">
        <v>202</v>
      </c>
    </row>
    <row r="12" spans="3:13" x14ac:dyDescent="0.25">
      <c r="C12" s="24">
        <v>7</v>
      </c>
      <c r="D12" t="s">
        <v>193</v>
      </c>
      <c r="E12" t="s">
        <v>165</v>
      </c>
      <c r="F12" t="s">
        <v>172</v>
      </c>
      <c r="G12" s="19" t="s">
        <v>194</v>
      </c>
      <c r="H12" s="19" t="s">
        <v>202</v>
      </c>
      <c r="I12" t="b">
        <v>1</v>
      </c>
    </row>
    <row r="13" spans="3:13" x14ac:dyDescent="0.25">
      <c r="C13" s="24">
        <v>8</v>
      </c>
      <c r="D13" t="s">
        <v>193</v>
      </c>
      <c r="E13" t="s">
        <v>165</v>
      </c>
      <c r="F13" t="s">
        <v>173</v>
      </c>
      <c r="G13" s="19" t="s">
        <v>194</v>
      </c>
      <c r="H13" s="19" t="s">
        <v>203</v>
      </c>
      <c r="I13" t="b">
        <v>1</v>
      </c>
    </row>
    <row r="14" spans="3:13" x14ac:dyDescent="0.25">
      <c r="C14" s="24">
        <v>9</v>
      </c>
      <c r="D14" t="s">
        <v>193</v>
      </c>
      <c r="E14" t="s">
        <v>165</v>
      </c>
      <c r="F14" t="s">
        <v>174</v>
      </c>
      <c r="G14" s="19" t="s">
        <v>194</v>
      </c>
      <c r="H14" s="19" t="s">
        <v>204</v>
      </c>
      <c r="I14" t="b">
        <v>1</v>
      </c>
    </row>
    <row r="15" spans="3:13" x14ac:dyDescent="0.25">
      <c r="C15" s="24">
        <v>10</v>
      </c>
      <c r="D15" t="s">
        <v>193</v>
      </c>
      <c r="E15" t="s">
        <v>165</v>
      </c>
      <c r="F15" t="s">
        <v>175</v>
      </c>
      <c r="G15" s="19" t="s">
        <v>176</v>
      </c>
      <c r="H15" s="19" t="s">
        <v>201</v>
      </c>
      <c r="I15" t="b">
        <v>1</v>
      </c>
    </row>
    <row r="16" spans="3:13" x14ac:dyDescent="0.25">
      <c r="C16" s="24">
        <v>11</v>
      </c>
      <c r="D16" t="s">
        <v>193</v>
      </c>
      <c r="E16" t="s">
        <v>165</v>
      </c>
      <c r="F16" t="s">
        <v>178</v>
      </c>
      <c r="G16" s="19" t="s">
        <v>176</v>
      </c>
      <c r="H16" s="19" t="s">
        <v>201</v>
      </c>
      <c r="I16" t="b">
        <v>1</v>
      </c>
    </row>
    <row r="17" spans="3:13" x14ac:dyDescent="0.25">
      <c r="C17" s="24">
        <v>12</v>
      </c>
      <c r="D17" t="s">
        <v>193</v>
      </c>
      <c r="E17" t="s">
        <v>165</v>
      </c>
      <c r="F17" t="s">
        <v>179</v>
      </c>
      <c r="G17" s="19" t="s">
        <v>176</v>
      </c>
      <c r="H17" s="19" t="s">
        <v>201</v>
      </c>
      <c r="I17" t="b">
        <v>1</v>
      </c>
    </row>
    <row r="18" spans="3:13" x14ac:dyDescent="0.25">
      <c r="C18" s="24">
        <v>13</v>
      </c>
      <c r="D18" t="s">
        <v>193</v>
      </c>
      <c r="E18" t="s">
        <v>165</v>
      </c>
      <c r="F18" t="s">
        <v>180</v>
      </c>
      <c r="G18" s="19" t="s">
        <v>176</v>
      </c>
      <c r="H18" s="19" t="s">
        <v>201</v>
      </c>
      <c r="I18" t="b">
        <v>1</v>
      </c>
      <c r="K18" s="19" t="s">
        <v>203</v>
      </c>
      <c r="M18" s="24" t="s">
        <v>215</v>
      </c>
    </row>
    <row r="19" spans="3:13" x14ac:dyDescent="0.25">
      <c r="C19" s="24">
        <v>14</v>
      </c>
      <c r="D19" t="s">
        <v>193</v>
      </c>
      <c r="E19" t="s">
        <v>165</v>
      </c>
      <c r="F19" t="s">
        <v>181</v>
      </c>
      <c r="G19" s="24" t="s">
        <v>192</v>
      </c>
      <c r="H19" s="19" t="s">
        <v>203</v>
      </c>
      <c r="I19" t="b">
        <v>1</v>
      </c>
    </row>
    <row r="20" spans="3:13" x14ac:dyDescent="0.25">
      <c r="C20" s="24">
        <v>15</v>
      </c>
      <c r="D20" t="s">
        <v>193</v>
      </c>
      <c r="E20" t="s">
        <v>165</v>
      </c>
      <c r="F20" t="s">
        <v>182</v>
      </c>
      <c r="G20" s="24" t="s">
        <v>192</v>
      </c>
      <c r="H20" s="19" t="s">
        <v>204</v>
      </c>
      <c r="I20" t="b">
        <v>1</v>
      </c>
    </row>
    <row r="21" spans="3:13" x14ac:dyDescent="0.25">
      <c r="C21" s="24">
        <v>16</v>
      </c>
      <c r="D21" t="s">
        <v>193</v>
      </c>
      <c r="E21" t="s">
        <v>165</v>
      </c>
      <c r="F21" t="s">
        <v>221</v>
      </c>
      <c r="G21" s="19" t="s">
        <v>192</v>
      </c>
      <c r="H21" s="19" t="s">
        <v>203</v>
      </c>
      <c r="I21" t="b">
        <v>1</v>
      </c>
    </row>
    <row r="22" spans="3:13" x14ac:dyDescent="0.25">
      <c r="C22" s="24">
        <v>17</v>
      </c>
      <c r="D22" t="s">
        <v>193</v>
      </c>
      <c r="E22" t="s">
        <v>165</v>
      </c>
      <c r="F22" t="s">
        <v>182</v>
      </c>
      <c r="G22" s="19" t="s">
        <v>192</v>
      </c>
      <c r="H22" s="19" t="s">
        <v>204</v>
      </c>
      <c r="I22" t="b">
        <v>1</v>
      </c>
    </row>
    <row r="25" spans="3:13" x14ac:dyDescent="0.25">
      <c r="K25" s="19" t="s">
        <v>204</v>
      </c>
    </row>
    <row r="36" spans="4:9" x14ac:dyDescent="0.25">
      <c r="D36" t="s">
        <v>217</v>
      </c>
    </row>
    <row r="38" spans="4:9" x14ac:dyDescent="0.25">
      <c r="D38" t="s">
        <v>199</v>
      </c>
      <c r="E38" t="s">
        <v>197</v>
      </c>
      <c r="F38" t="s">
        <v>124</v>
      </c>
      <c r="G38" t="s">
        <v>129</v>
      </c>
      <c r="H38" t="s">
        <v>198</v>
      </c>
      <c r="I38" t="s">
        <v>200</v>
      </c>
    </row>
    <row r="39" spans="4:9" x14ac:dyDescent="0.25">
      <c r="D39" s="19">
        <v>1</v>
      </c>
      <c r="E39" t="s">
        <v>193</v>
      </c>
      <c r="F39" t="s">
        <v>165</v>
      </c>
      <c r="G39" t="s">
        <v>166</v>
      </c>
      <c r="H39" s="19" t="s">
        <v>194</v>
      </c>
      <c r="I39" t="s">
        <v>201</v>
      </c>
    </row>
    <row r="40" spans="4:9" x14ac:dyDescent="0.25">
      <c r="D40" s="19">
        <v>2</v>
      </c>
      <c r="E40" t="s">
        <v>193</v>
      </c>
      <c r="F40" t="s">
        <v>165</v>
      </c>
      <c r="G40" t="s">
        <v>167</v>
      </c>
      <c r="H40" s="19" t="s">
        <v>194</v>
      </c>
      <c r="I40" t="s">
        <v>201</v>
      </c>
    </row>
    <row r="41" spans="4:9" x14ac:dyDescent="0.25">
      <c r="D41" s="19">
        <v>3</v>
      </c>
      <c r="E41" t="s">
        <v>193</v>
      </c>
      <c r="F41" t="s">
        <v>165</v>
      </c>
      <c r="G41" t="s">
        <v>168</v>
      </c>
      <c r="H41" s="19" t="s">
        <v>194</v>
      </c>
      <c r="I41" t="s">
        <v>201</v>
      </c>
    </row>
    <row r="42" spans="4:9" x14ac:dyDescent="0.25">
      <c r="D42" s="19">
        <v>4</v>
      </c>
      <c r="E42" t="s">
        <v>193</v>
      </c>
      <c r="F42" t="s">
        <v>165</v>
      </c>
      <c r="G42" t="s">
        <v>169</v>
      </c>
      <c r="H42" s="19" t="s">
        <v>194</v>
      </c>
      <c r="I42" t="s">
        <v>201</v>
      </c>
    </row>
    <row r="43" spans="4:9" x14ac:dyDescent="0.25">
      <c r="D43" s="19">
        <v>5</v>
      </c>
      <c r="E43" t="s">
        <v>193</v>
      </c>
      <c r="F43" t="s">
        <v>165</v>
      </c>
      <c r="G43" t="s">
        <v>170</v>
      </c>
      <c r="H43" s="19" t="s">
        <v>194</v>
      </c>
      <c r="I43" t="s">
        <v>202</v>
      </c>
    </row>
    <row r="44" spans="4:9" x14ac:dyDescent="0.25">
      <c r="D44" s="19">
        <v>6</v>
      </c>
      <c r="E44" t="s">
        <v>193</v>
      </c>
      <c r="F44" t="s">
        <v>165</v>
      </c>
      <c r="G44" t="s">
        <v>171</v>
      </c>
      <c r="H44" s="19" t="s">
        <v>194</v>
      </c>
      <c r="I44" t="s">
        <v>202</v>
      </c>
    </row>
    <row r="45" spans="4:9" x14ac:dyDescent="0.25">
      <c r="D45" s="19">
        <v>7</v>
      </c>
      <c r="E45" t="s">
        <v>193</v>
      </c>
      <c r="F45" t="s">
        <v>165</v>
      </c>
      <c r="G45" t="s">
        <v>172</v>
      </c>
      <c r="H45" s="19" t="s">
        <v>194</v>
      </c>
      <c r="I45" t="s">
        <v>202</v>
      </c>
    </row>
    <row r="46" spans="4:9" x14ac:dyDescent="0.25">
      <c r="D46" s="19">
        <v>8</v>
      </c>
      <c r="E46" t="s">
        <v>193</v>
      </c>
      <c r="F46" t="s">
        <v>165</v>
      </c>
      <c r="G46" t="s">
        <v>173</v>
      </c>
      <c r="H46" s="19" t="s">
        <v>194</v>
      </c>
      <c r="I46" t="s">
        <v>203</v>
      </c>
    </row>
    <row r="47" spans="4:9" x14ac:dyDescent="0.25">
      <c r="D47" s="19">
        <v>9</v>
      </c>
      <c r="E47" t="s">
        <v>193</v>
      </c>
      <c r="F47" t="s">
        <v>165</v>
      </c>
      <c r="G47" t="s">
        <v>174</v>
      </c>
      <c r="H47" s="19" t="s">
        <v>194</v>
      </c>
      <c r="I47" t="s">
        <v>204</v>
      </c>
    </row>
    <row r="48" spans="4:9" x14ac:dyDescent="0.25">
      <c r="D48" s="19">
        <v>10</v>
      </c>
      <c r="E48" t="s">
        <v>193</v>
      </c>
      <c r="F48" t="s">
        <v>165</v>
      </c>
      <c r="G48" t="s">
        <v>175</v>
      </c>
      <c r="H48" s="19" t="s">
        <v>176</v>
      </c>
      <c r="I48" t="s">
        <v>201</v>
      </c>
    </row>
    <row r="49" spans="4:9" x14ac:dyDescent="0.25">
      <c r="D49" s="19">
        <v>11</v>
      </c>
      <c r="E49" t="s">
        <v>193</v>
      </c>
      <c r="F49" t="s">
        <v>165</v>
      </c>
      <c r="G49" t="s">
        <v>178</v>
      </c>
      <c r="H49" s="19" t="s">
        <v>176</v>
      </c>
      <c r="I49" t="s">
        <v>201</v>
      </c>
    </row>
    <row r="50" spans="4:9" x14ac:dyDescent="0.25">
      <c r="D50" s="19">
        <v>12</v>
      </c>
      <c r="E50" t="s">
        <v>193</v>
      </c>
      <c r="F50" t="s">
        <v>165</v>
      </c>
      <c r="G50" t="s">
        <v>179</v>
      </c>
      <c r="H50" s="19" t="s">
        <v>176</v>
      </c>
      <c r="I50" t="s">
        <v>201</v>
      </c>
    </row>
    <row r="51" spans="4:9" x14ac:dyDescent="0.25">
      <c r="D51" s="19">
        <v>13</v>
      </c>
      <c r="E51" t="s">
        <v>193</v>
      </c>
      <c r="F51" t="s">
        <v>165</v>
      </c>
      <c r="G51" t="s">
        <v>180</v>
      </c>
      <c r="H51" s="19" t="s">
        <v>176</v>
      </c>
      <c r="I51" t="s">
        <v>201</v>
      </c>
    </row>
    <row r="52" spans="4:9" x14ac:dyDescent="0.25">
      <c r="D52" s="19">
        <v>14</v>
      </c>
      <c r="E52" t="s">
        <v>193</v>
      </c>
      <c r="F52" t="s">
        <v>165</v>
      </c>
      <c r="G52" t="s">
        <v>181</v>
      </c>
      <c r="H52" s="19" t="s">
        <v>192</v>
      </c>
      <c r="I52" t="s">
        <v>203</v>
      </c>
    </row>
    <row r="53" spans="4:9" x14ac:dyDescent="0.25">
      <c r="D53" s="19">
        <v>15</v>
      </c>
      <c r="E53" t="s">
        <v>193</v>
      </c>
      <c r="F53" t="s">
        <v>165</v>
      </c>
      <c r="G53" t="s">
        <v>182</v>
      </c>
      <c r="H53" s="19" t="s">
        <v>192</v>
      </c>
      <c r="I53" t="s">
        <v>204</v>
      </c>
    </row>
    <row r="54" spans="4:9" x14ac:dyDescent="0.25">
      <c r="D54" s="20">
        <v>16</v>
      </c>
      <c r="E54" s="21" t="s">
        <v>196</v>
      </c>
      <c r="F54" s="21" t="s">
        <v>165</v>
      </c>
      <c r="G54" s="21" t="s">
        <v>183</v>
      </c>
      <c r="H54" s="20" t="s">
        <v>195</v>
      </c>
      <c r="I54" s="21" t="s">
        <v>201</v>
      </c>
    </row>
    <row r="55" spans="4:9" x14ac:dyDescent="0.25">
      <c r="D55" s="20">
        <v>17</v>
      </c>
      <c r="E55" s="21" t="s">
        <v>196</v>
      </c>
      <c r="F55" s="21" t="s">
        <v>165</v>
      </c>
      <c r="G55" s="21" t="s">
        <v>184</v>
      </c>
      <c r="H55" s="20" t="s">
        <v>195</v>
      </c>
      <c r="I55" s="21" t="s">
        <v>201</v>
      </c>
    </row>
    <row r="56" spans="4:9" x14ac:dyDescent="0.25">
      <c r="D56" s="20">
        <v>18</v>
      </c>
      <c r="E56" s="21" t="s">
        <v>196</v>
      </c>
      <c r="F56" s="21" t="s">
        <v>165</v>
      </c>
      <c r="G56" s="21" t="s">
        <v>185</v>
      </c>
      <c r="H56" s="20" t="s">
        <v>195</v>
      </c>
      <c r="I56" s="21" t="s">
        <v>201</v>
      </c>
    </row>
    <row r="57" spans="4:9" x14ac:dyDescent="0.25">
      <c r="D57" s="17">
        <v>19</v>
      </c>
      <c r="E57" s="16" t="s">
        <v>196</v>
      </c>
      <c r="F57" s="16" t="s">
        <v>165</v>
      </c>
      <c r="G57" s="16" t="s">
        <v>186</v>
      </c>
      <c r="H57" s="17" t="s">
        <v>195</v>
      </c>
      <c r="I57" s="16" t="s">
        <v>201</v>
      </c>
    </row>
    <row r="58" spans="4:9" x14ac:dyDescent="0.25">
      <c r="D58" s="17">
        <v>20</v>
      </c>
      <c r="E58" s="16" t="s">
        <v>196</v>
      </c>
      <c r="F58" s="16" t="s">
        <v>165</v>
      </c>
      <c r="G58" s="16" t="s">
        <v>187</v>
      </c>
      <c r="H58" s="17" t="s">
        <v>195</v>
      </c>
      <c r="I58" s="16" t="s">
        <v>202</v>
      </c>
    </row>
    <row r="59" spans="4:9" x14ac:dyDescent="0.25">
      <c r="D59" s="17">
        <v>21</v>
      </c>
      <c r="E59" s="16" t="s">
        <v>196</v>
      </c>
      <c r="F59" s="16" t="s">
        <v>165</v>
      </c>
      <c r="G59" s="16" t="s">
        <v>188</v>
      </c>
      <c r="H59" s="17" t="s">
        <v>195</v>
      </c>
      <c r="I59" s="16" t="s">
        <v>202</v>
      </c>
    </row>
    <row r="60" spans="4:9" x14ac:dyDescent="0.25">
      <c r="D60" s="17">
        <v>22</v>
      </c>
      <c r="E60" s="16" t="s">
        <v>196</v>
      </c>
      <c r="F60" s="16" t="s">
        <v>165</v>
      </c>
      <c r="G60" s="16" t="s">
        <v>189</v>
      </c>
      <c r="H60" s="17" t="s">
        <v>195</v>
      </c>
      <c r="I60" s="16" t="s">
        <v>202</v>
      </c>
    </row>
    <row r="61" spans="4:9" x14ac:dyDescent="0.25">
      <c r="D61" s="20">
        <v>23</v>
      </c>
      <c r="E61" s="21" t="s">
        <v>196</v>
      </c>
      <c r="F61" s="21" t="s">
        <v>165</v>
      </c>
      <c r="G61" s="21" t="s">
        <v>190</v>
      </c>
      <c r="H61" s="20" t="s">
        <v>195</v>
      </c>
      <c r="I61" s="21" t="s">
        <v>203</v>
      </c>
    </row>
    <row r="62" spans="4:9" x14ac:dyDescent="0.25">
      <c r="D62" s="17">
        <v>24</v>
      </c>
      <c r="E62" s="16" t="s">
        <v>196</v>
      </c>
      <c r="F62" s="16" t="s">
        <v>165</v>
      </c>
      <c r="G62" s="16" t="s">
        <v>191</v>
      </c>
      <c r="H62" s="17" t="s">
        <v>195</v>
      </c>
      <c r="I62" s="16" t="s">
        <v>204</v>
      </c>
    </row>
    <row r="67" spans="4:10" x14ac:dyDescent="0.25">
      <c r="D67" t="s">
        <v>218</v>
      </c>
    </row>
    <row r="69" spans="4:10" x14ac:dyDescent="0.25">
      <c r="D69" s="28" t="s">
        <v>199</v>
      </c>
      <c r="E69" s="29" t="s">
        <v>197</v>
      </c>
      <c r="F69" s="29" t="s">
        <v>124</v>
      </c>
      <c r="G69" s="29" t="s">
        <v>129</v>
      </c>
      <c r="H69" s="29" t="s">
        <v>198</v>
      </c>
      <c r="I69" s="29" t="s">
        <v>200</v>
      </c>
      <c r="J69" s="30" t="s">
        <v>216</v>
      </c>
    </row>
    <row r="70" spans="4:10" x14ac:dyDescent="0.25">
      <c r="D70" s="31">
        <v>1</v>
      </c>
      <c r="E70" s="26" t="s">
        <v>193</v>
      </c>
      <c r="F70" s="26" t="s">
        <v>165</v>
      </c>
      <c r="G70" s="26" t="s">
        <v>166</v>
      </c>
      <c r="H70" s="32" t="s">
        <v>194</v>
      </c>
      <c r="I70" s="32" t="s">
        <v>201</v>
      </c>
      <c r="J70" s="25" t="b">
        <v>1</v>
      </c>
    </row>
    <row r="71" spans="4:10" x14ac:dyDescent="0.25">
      <c r="D71" s="31">
        <v>2</v>
      </c>
      <c r="E71" s="26" t="s">
        <v>193</v>
      </c>
      <c r="F71" s="26" t="s">
        <v>165</v>
      </c>
      <c r="G71" s="26" t="s">
        <v>167</v>
      </c>
      <c r="H71" s="32" t="s">
        <v>194</v>
      </c>
      <c r="I71" s="32" t="s">
        <v>201</v>
      </c>
      <c r="J71" s="25" t="b">
        <v>1</v>
      </c>
    </row>
    <row r="72" spans="4:10" x14ac:dyDescent="0.25">
      <c r="D72" s="31">
        <v>3</v>
      </c>
      <c r="E72" s="26" t="s">
        <v>193</v>
      </c>
      <c r="F72" s="26" t="s">
        <v>165</v>
      </c>
      <c r="G72" s="26" t="s">
        <v>168</v>
      </c>
      <c r="H72" s="32" t="s">
        <v>194</v>
      </c>
      <c r="I72" s="32" t="s">
        <v>201</v>
      </c>
      <c r="J72" s="25" t="b">
        <v>1</v>
      </c>
    </row>
    <row r="73" spans="4:10" x14ac:dyDescent="0.25">
      <c r="D73" s="31">
        <v>4</v>
      </c>
      <c r="E73" s="26" t="s">
        <v>193</v>
      </c>
      <c r="F73" s="26" t="s">
        <v>165</v>
      </c>
      <c r="G73" s="26" t="s">
        <v>169</v>
      </c>
      <c r="H73" s="32" t="s">
        <v>194</v>
      </c>
      <c r="I73" s="32" t="s">
        <v>201</v>
      </c>
      <c r="J73" s="25" t="b">
        <v>1</v>
      </c>
    </row>
    <row r="74" spans="4:10" x14ac:dyDescent="0.25">
      <c r="D74" s="31">
        <v>5</v>
      </c>
      <c r="E74" s="26" t="s">
        <v>193</v>
      </c>
      <c r="F74" s="26" t="s">
        <v>165</v>
      </c>
      <c r="G74" s="26" t="s">
        <v>170</v>
      </c>
      <c r="H74" s="32" t="s">
        <v>194</v>
      </c>
      <c r="I74" s="32" t="s">
        <v>202</v>
      </c>
      <c r="J74" s="25" t="b">
        <v>1</v>
      </c>
    </row>
    <row r="75" spans="4:10" x14ac:dyDescent="0.25">
      <c r="D75" s="31">
        <v>6</v>
      </c>
      <c r="E75" s="26" t="s">
        <v>193</v>
      </c>
      <c r="F75" s="26" t="s">
        <v>165</v>
      </c>
      <c r="G75" s="26" t="s">
        <v>171</v>
      </c>
      <c r="H75" s="32" t="s">
        <v>194</v>
      </c>
      <c r="I75" s="32" t="s">
        <v>202</v>
      </c>
      <c r="J75" s="25" t="b">
        <v>1</v>
      </c>
    </row>
    <row r="76" spans="4:10" x14ac:dyDescent="0.25">
      <c r="D76" s="31">
        <v>7</v>
      </c>
      <c r="E76" s="26" t="s">
        <v>193</v>
      </c>
      <c r="F76" s="26" t="s">
        <v>165</v>
      </c>
      <c r="G76" s="26" t="s">
        <v>172</v>
      </c>
      <c r="H76" s="32" t="s">
        <v>194</v>
      </c>
      <c r="I76" s="32" t="s">
        <v>202</v>
      </c>
      <c r="J76" s="25" t="b">
        <v>1</v>
      </c>
    </row>
    <row r="77" spans="4:10" x14ac:dyDescent="0.25">
      <c r="D77" s="31">
        <v>8</v>
      </c>
      <c r="E77" s="26" t="s">
        <v>193</v>
      </c>
      <c r="F77" s="26" t="s">
        <v>165</v>
      </c>
      <c r="G77" s="26" t="s">
        <v>173</v>
      </c>
      <c r="H77" s="32" t="s">
        <v>194</v>
      </c>
      <c r="I77" s="32" t="s">
        <v>203</v>
      </c>
      <c r="J77" s="25" t="b">
        <v>1</v>
      </c>
    </row>
    <row r="78" spans="4:10" x14ac:dyDescent="0.25">
      <c r="D78" s="31">
        <v>9</v>
      </c>
      <c r="E78" s="26" t="s">
        <v>193</v>
      </c>
      <c r="F78" s="26" t="s">
        <v>165</v>
      </c>
      <c r="G78" s="26" t="s">
        <v>174</v>
      </c>
      <c r="H78" s="32" t="s">
        <v>194</v>
      </c>
      <c r="I78" s="32" t="s">
        <v>204</v>
      </c>
      <c r="J78" s="25" t="b">
        <v>1</v>
      </c>
    </row>
    <row r="79" spans="4:10" x14ac:dyDescent="0.25">
      <c r="D79" s="31">
        <v>10</v>
      </c>
      <c r="E79" s="26" t="s">
        <v>193</v>
      </c>
      <c r="F79" s="26" t="s">
        <v>165</v>
      </c>
      <c r="G79" s="26" t="s">
        <v>175</v>
      </c>
      <c r="H79" s="32" t="s">
        <v>176</v>
      </c>
      <c r="I79" s="32" t="s">
        <v>201</v>
      </c>
      <c r="J79" s="25" t="b">
        <v>1</v>
      </c>
    </row>
    <row r="80" spans="4:10" x14ac:dyDescent="0.25">
      <c r="D80" s="31">
        <v>11</v>
      </c>
      <c r="E80" s="26" t="s">
        <v>193</v>
      </c>
      <c r="F80" s="26" t="s">
        <v>165</v>
      </c>
      <c r="G80" s="26" t="s">
        <v>178</v>
      </c>
      <c r="H80" s="32" t="s">
        <v>176</v>
      </c>
      <c r="I80" s="32" t="s">
        <v>201</v>
      </c>
      <c r="J80" s="25" t="b">
        <v>1</v>
      </c>
    </row>
    <row r="81" spans="4:10" x14ac:dyDescent="0.25">
      <c r="D81" s="31">
        <v>12</v>
      </c>
      <c r="E81" s="26" t="s">
        <v>193</v>
      </c>
      <c r="F81" s="26" t="s">
        <v>165</v>
      </c>
      <c r="G81" s="26" t="s">
        <v>179</v>
      </c>
      <c r="H81" s="32" t="s">
        <v>176</v>
      </c>
      <c r="I81" s="32" t="s">
        <v>201</v>
      </c>
      <c r="J81" s="25" t="b">
        <v>1</v>
      </c>
    </row>
    <row r="82" spans="4:10" x14ac:dyDescent="0.25">
      <c r="D82" s="31">
        <v>13</v>
      </c>
      <c r="E82" s="26" t="s">
        <v>193</v>
      </c>
      <c r="F82" s="26" t="s">
        <v>165</v>
      </c>
      <c r="G82" s="26" t="s">
        <v>180</v>
      </c>
      <c r="H82" s="32" t="s">
        <v>176</v>
      </c>
      <c r="I82" s="32" t="s">
        <v>201</v>
      </c>
      <c r="J82" s="25" t="b">
        <v>1</v>
      </c>
    </row>
    <row r="83" spans="4:10" x14ac:dyDescent="0.25">
      <c r="D83" s="31">
        <v>14</v>
      </c>
      <c r="E83" s="26" t="s">
        <v>193</v>
      </c>
      <c r="F83" s="26" t="s">
        <v>165</v>
      </c>
      <c r="G83" s="26" t="s">
        <v>181</v>
      </c>
      <c r="H83" s="33" t="s">
        <v>192</v>
      </c>
      <c r="I83" s="32" t="s">
        <v>203</v>
      </c>
      <c r="J83" s="25" t="b">
        <v>1</v>
      </c>
    </row>
    <row r="84" spans="4:10" x14ac:dyDescent="0.25">
      <c r="D84" s="31">
        <v>15</v>
      </c>
      <c r="E84" s="26" t="s">
        <v>193</v>
      </c>
      <c r="F84" s="26" t="s">
        <v>165</v>
      </c>
      <c r="G84" s="26" t="s">
        <v>182</v>
      </c>
      <c r="H84" s="33" t="s">
        <v>192</v>
      </c>
      <c r="I84" s="32" t="s">
        <v>204</v>
      </c>
      <c r="J84" s="25" t="b">
        <v>1</v>
      </c>
    </row>
    <row r="85" spans="4:10" x14ac:dyDescent="0.25">
      <c r="D85" s="31">
        <v>16</v>
      </c>
      <c r="E85" s="26" t="s">
        <v>196</v>
      </c>
      <c r="F85" s="26" t="s">
        <v>165</v>
      </c>
      <c r="G85" s="26" t="s">
        <v>183</v>
      </c>
      <c r="H85" s="33" t="s">
        <v>195</v>
      </c>
      <c r="I85" s="32" t="s">
        <v>201</v>
      </c>
      <c r="J85" s="25" t="b">
        <v>1</v>
      </c>
    </row>
    <row r="86" spans="4:10" x14ac:dyDescent="0.25">
      <c r="D86" s="31">
        <v>17</v>
      </c>
      <c r="E86" s="26" t="s">
        <v>196</v>
      </c>
      <c r="F86" s="26" t="s">
        <v>165</v>
      </c>
      <c r="G86" s="26" t="s">
        <v>184</v>
      </c>
      <c r="H86" s="33" t="s">
        <v>195</v>
      </c>
      <c r="I86" s="32" t="s">
        <v>201</v>
      </c>
      <c r="J86" s="25" t="b">
        <v>1</v>
      </c>
    </row>
    <row r="87" spans="4:10" x14ac:dyDescent="0.25">
      <c r="D87" s="31">
        <v>18</v>
      </c>
      <c r="E87" s="26" t="s">
        <v>196</v>
      </c>
      <c r="F87" s="26" t="s">
        <v>165</v>
      </c>
      <c r="G87" s="26" t="s">
        <v>185</v>
      </c>
      <c r="H87" s="33" t="s">
        <v>195</v>
      </c>
      <c r="I87" s="32" t="s">
        <v>201</v>
      </c>
      <c r="J87" s="25" t="b">
        <v>1</v>
      </c>
    </row>
    <row r="88" spans="4:10" x14ac:dyDescent="0.25">
      <c r="D88" s="31">
        <v>19</v>
      </c>
      <c r="E88" s="26" t="s">
        <v>196</v>
      </c>
      <c r="F88" s="26" t="s">
        <v>165</v>
      </c>
      <c r="G88" s="26" t="s">
        <v>210</v>
      </c>
      <c r="H88" s="33" t="s">
        <v>195</v>
      </c>
      <c r="I88" s="32" t="s">
        <v>215</v>
      </c>
      <c r="J88" s="25" t="b">
        <v>0</v>
      </c>
    </row>
    <row r="89" spans="4:10" x14ac:dyDescent="0.25">
      <c r="D89" s="31">
        <v>20</v>
      </c>
      <c r="E89" s="26" t="s">
        <v>196</v>
      </c>
      <c r="F89" s="26" t="s">
        <v>165</v>
      </c>
      <c r="G89" s="26" t="s">
        <v>211</v>
      </c>
      <c r="H89" s="33" t="s">
        <v>195</v>
      </c>
      <c r="I89" s="32" t="s">
        <v>215</v>
      </c>
      <c r="J89" s="25" t="b">
        <v>0</v>
      </c>
    </row>
    <row r="90" spans="4:10" x14ac:dyDescent="0.25">
      <c r="D90" s="31">
        <v>21</v>
      </c>
      <c r="E90" s="26" t="s">
        <v>196</v>
      </c>
      <c r="F90" s="26" t="s">
        <v>165</v>
      </c>
      <c r="G90" s="26" t="s">
        <v>213</v>
      </c>
      <c r="H90" s="33" t="s">
        <v>195</v>
      </c>
      <c r="I90" s="32" t="s">
        <v>215</v>
      </c>
      <c r="J90" s="25" t="b">
        <v>0</v>
      </c>
    </row>
    <row r="91" spans="4:10" x14ac:dyDescent="0.25">
      <c r="D91" s="31">
        <v>22</v>
      </c>
      <c r="E91" s="26" t="s">
        <v>196</v>
      </c>
      <c r="F91" s="26" t="s">
        <v>165</v>
      </c>
      <c r="G91" s="26" t="s">
        <v>212</v>
      </c>
      <c r="H91" s="33" t="s">
        <v>195</v>
      </c>
      <c r="I91" s="32" t="s">
        <v>215</v>
      </c>
      <c r="J91" s="25" t="b">
        <v>0</v>
      </c>
    </row>
    <row r="92" spans="4:10" x14ac:dyDescent="0.25">
      <c r="D92" s="31">
        <v>23</v>
      </c>
      <c r="E92" s="26" t="s">
        <v>196</v>
      </c>
      <c r="F92" s="26" t="s">
        <v>165</v>
      </c>
      <c r="G92" s="26" t="s">
        <v>190</v>
      </c>
      <c r="H92" s="33" t="s">
        <v>195</v>
      </c>
      <c r="I92" s="32" t="s">
        <v>203</v>
      </c>
      <c r="J92" s="25" t="b">
        <v>1</v>
      </c>
    </row>
    <row r="93" spans="4:10" x14ac:dyDescent="0.25">
      <c r="D93" s="31">
        <v>24</v>
      </c>
      <c r="E93" s="26" t="s">
        <v>196</v>
      </c>
      <c r="F93" s="26" t="s">
        <v>165</v>
      </c>
      <c r="G93" s="26" t="s">
        <v>206</v>
      </c>
      <c r="H93" s="33" t="s">
        <v>195</v>
      </c>
      <c r="I93" s="32" t="s">
        <v>214</v>
      </c>
      <c r="J93" s="25" t="b">
        <v>0</v>
      </c>
    </row>
    <row r="94" spans="4:10" x14ac:dyDescent="0.25">
      <c r="D94" s="31">
        <v>25</v>
      </c>
      <c r="E94" s="26" t="s">
        <v>196</v>
      </c>
      <c r="F94" s="26" t="s">
        <v>165</v>
      </c>
      <c r="G94" s="26" t="s">
        <v>207</v>
      </c>
      <c r="H94" s="33" t="s">
        <v>195</v>
      </c>
      <c r="I94" s="32" t="s">
        <v>214</v>
      </c>
      <c r="J94" s="25" t="b">
        <v>0</v>
      </c>
    </row>
    <row r="95" spans="4:10" x14ac:dyDescent="0.25">
      <c r="D95" s="31">
        <v>26</v>
      </c>
      <c r="E95" s="26" t="s">
        <v>196</v>
      </c>
      <c r="F95" s="26" t="s">
        <v>165</v>
      </c>
      <c r="G95" s="26" t="s">
        <v>208</v>
      </c>
      <c r="H95" s="33" t="s">
        <v>195</v>
      </c>
      <c r="I95" s="32" t="s">
        <v>214</v>
      </c>
      <c r="J95" s="25" t="b">
        <v>0</v>
      </c>
    </row>
    <row r="96" spans="4:10" x14ac:dyDescent="0.25">
      <c r="D96" s="34">
        <v>27</v>
      </c>
      <c r="E96" s="27" t="s">
        <v>196</v>
      </c>
      <c r="F96" s="27" t="s">
        <v>165</v>
      </c>
      <c r="G96" s="27" t="s">
        <v>209</v>
      </c>
      <c r="H96" s="35" t="s">
        <v>195</v>
      </c>
      <c r="I96" s="36" t="s">
        <v>214</v>
      </c>
      <c r="J96" s="37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1"/>
  <sheetViews>
    <sheetView workbookViewId="0">
      <selection activeCell="A2" sqref="A2:B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49" t="s">
        <v>272</v>
      </c>
      <c r="B1" s="49" t="s">
        <v>273</v>
      </c>
      <c r="C1" t="s">
        <v>274</v>
      </c>
    </row>
    <row r="2" spans="1:3" x14ac:dyDescent="0.25">
      <c r="A2" s="50" t="str">
        <f>parents!C7</f>
        <v>frmcanon2d4_x22a_lay</v>
      </c>
      <c r="B2" s="50" t="str">
        <f>parents!D7</f>
        <v>122200c_d4t8_x22n_frm_1x1_canon_f_01</v>
      </c>
      <c r="C2" s="50" t="str">
        <f>parents!E8</f>
        <v>122200c_d4t6t7_x22n_alm022d</v>
      </c>
    </row>
    <row r="3" spans="1:3" x14ac:dyDescent="0.25">
      <c r="A3" s="50" t="str">
        <f>parents!C10</f>
        <v>frmcanon2d4_x22a_lay</v>
      </c>
      <c r="B3" s="50" t="str">
        <f>parents!D10</f>
        <v>122200c_d4t8_x22n_frm_1x1_canon_f_02</v>
      </c>
      <c r="C3" s="50" t="str">
        <f>parents!E11</f>
        <v>122200c_d4t6t7_x22n_alm023d</v>
      </c>
    </row>
    <row r="4" spans="1:3" x14ac:dyDescent="0.25">
      <c r="A4" s="50" t="str">
        <f>parents!C13</f>
        <v>frmcanon2d4_x22a_lay</v>
      </c>
      <c r="B4" s="50" t="str">
        <f>parents!D13</f>
        <v>122200c_d4t8_x22n_frm_1x1_canon_f_03</v>
      </c>
      <c r="C4" s="50" t="str">
        <f>parents!E14</f>
        <v>122200c_d4t6t7_x22n_alm024d</v>
      </c>
    </row>
    <row r="5" spans="1:3" x14ac:dyDescent="0.25">
      <c r="A5" s="50" t="str">
        <f>parents!C16</f>
        <v>frmcanon2d4_x22a_lay</v>
      </c>
      <c r="B5" s="50" t="str">
        <f>parents!D16</f>
        <v>122200c_d4t8_x22n_frm_1x1_canon_f_04</v>
      </c>
      <c r="C5" s="50" t="str">
        <f>parents!E17</f>
        <v>122200c_d4t6t7_x22n_alm078d</v>
      </c>
    </row>
    <row r="6" spans="1:3" x14ac:dyDescent="0.25">
      <c r="A6" s="50" t="str">
        <f>parents!C19</f>
        <v>frmcanon2d4_x22a_lay</v>
      </c>
      <c r="B6" s="50" t="str">
        <f>parents!D19</f>
        <v>122200c_d4t8_x22n_frm_1x1_canon_s_05</v>
      </c>
      <c r="C6" s="50" t="str">
        <f>parents!E20</f>
        <v>122200c_d4t6t7_x22n_alm173d</v>
      </c>
    </row>
    <row r="7" spans="1:3" x14ac:dyDescent="0.25">
      <c r="A7" s="50" t="str">
        <f>parents!C22</f>
        <v>frmcanon2d4_x22a_lay</v>
      </c>
      <c r="B7" s="50" t="str">
        <f>parents!D22</f>
        <v>122200c_d4t8_x22n_frm_1x1_canon_f_06</v>
      </c>
      <c r="C7" s="50" t="str">
        <f>parents!E23</f>
        <v>122200c_d4t6t7_x22n_alm222d</v>
      </c>
    </row>
    <row r="8" spans="1:3" x14ac:dyDescent="0.25">
      <c r="A8" s="50" t="str">
        <f>parents!C25</f>
        <v>frmcanon2d4_x22a_lay</v>
      </c>
      <c r="B8" s="50" t="str">
        <f>parents!D25</f>
        <v>122200c_d4t8_x22n_frm_1x1_canon_f_07</v>
      </c>
      <c r="C8" s="50" t="str">
        <f>parents!E26</f>
        <v>122200c_d4t6t7_x22n_alm223d</v>
      </c>
    </row>
    <row r="9" spans="1:3" x14ac:dyDescent="0.25">
      <c r="A9" s="50" t="str">
        <f>parents!C28</f>
        <v>frmcanon2d4_x22a_lay</v>
      </c>
      <c r="B9" s="50" t="str">
        <f>parents!D28</f>
        <v>122200c_d4t8_x22n_frm_1x1_canon_f_08</v>
      </c>
      <c r="C9" s="50" t="str">
        <f>parents!E29</f>
        <v>122200c_d4t6t7_x22n_alm224d</v>
      </c>
    </row>
    <row r="10" spans="1:3" x14ac:dyDescent="0.25">
      <c r="A10" s="50" t="str">
        <f>parents!C31</f>
        <v>frmcanon2d4_x22a_lay</v>
      </c>
      <c r="B10" s="50" t="str">
        <f>parents!D31</f>
        <v>122200c_d4t8_x22n_frm_1x1_canon_s_09</v>
      </c>
      <c r="C10" s="50" t="str">
        <f>parents!E32</f>
        <v>122200c_d4t6t7_x22n_alm355d</v>
      </c>
    </row>
    <row r="11" spans="1:3" x14ac:dyDescent="0.25">
      <c r="A11" s="50" t="str">
        <f>parents!C34</f>
        <v>frmcanon2d4_x22a_lay</v>
      </c>
      <c r="B11" s="50" t="str">
        <f>parents!D34</f>
        <v>122200c_d4t8_x22n_frm_1x1_canon_s_10</v>
      </c>
      <c r="C11" s="50" t="str">
        <f>parents!E35</f>
        <v>122200c_d4t6t7_x22n_alm374d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22"/>
  <sheetViews>
    <sheetView workbookViewId="0">
      <selection activeCell="D7" sqref="D7"/>
    </sheetView>
  </sheetViews>
  <sheetFormatPr defaultRowHeight="15" x14ac:dyDescent="0.25"/>
  <cols>
    <col min="1" max="1" width="2" bestFit="1" customWidth="1"/>
    <col min="2" max="2" width="39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40"/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/>
      <c r="L1" s="42"/>
      <c r="M1" s="42"/>
      <c r="N1" s="42"/>
      <c r="O1" s="42"/>
      <c r="P1" s="42"/>
    </row>
    <row r="2" spans="1:16" ht="15.75" x14ac:dyDescent="0.25">
      <c r="A2" s="42"/>
      <c r="B2" s="42" t="s">
        <v>225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/>
      <c r="M2" s="42"/>
      <c r="N2" s="42"/>
      <c r="O2" s="42"/>
      <c r="P2" s="42"/>
    </row>
    <row r="3" spans="1:16" ht="15.75" x14ac:dyDescent="0.25">
      <c r="A3" s="42"/>
      <c r="B3" s="42" t="s">
        <v>226</v>
      </c>
      <c r="C3" s="42" t="s">
        <v>62</v>
      </c>
      <c r="D3" s="42" t="s">
        <v>71</v>
      </c>
      <c r="E3" s="42" t="s">
        <v>72</v>
      </c>
      <c r="F3" s="42" t="s">
        <v>69</v>
      </c>
      <c r="G3" s="42" t="s">
        <v>70</v>
      </c>
      <c r="H3" s="42" t="s">
        <v>73</v>
      </c>
      <c r="I3" s="42"/>
      <c r="J3" s="42"/>
      <c r="K3" s="42"/>
      <c r="L3" s="42"/>
      <c r="M3" s="42"/>
      <c r="N3" s="42"/>
      <c r="O3" s="42"/>
      <c r="P3" s="42"/>
    </row>
    <row r="4" spans="1:16" ht="15.75" x14ac:dyDescent="0.25">
      <c r="A4" s="42"/>
      <c r="B4" s="42" t="s">
        <v>227</v>
      </c>
      <c r="C4" s="42" t="s">
        <v>62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5.75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5.75" x14ac:dyDescent="0.25">
      <c r="A6" s="51"/>
      <c r="B6" s="51" t="s">
        <v>313</v>
      </c>
      <c r="C6" s="51" t="str">
        <f>canon!A17&amp;"_review_parent"</f>
        <v>122200c_d4t6t7_x22n_alm_review_parent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5.75" x14ac:dyDescent="0.25">
      <c r="A7" s="51"/>
      <c r="B7" s="51" t="s">
        <v>314</v>
      </c>
      <c r="C7" s="51" t="s">
        <v>320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16" ht="15.75" x14ac:dyDescent="0.25">
      <c r="A8" s="51"/>
      <c r="B8" s="51" t="s">
        <v>281</v>
      </c>
      <c r="C8" s="51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1:16" ht="16.5" thickBot="1" x14ac:dyDescent="0.3">
      <c r="A9" s="51"/>
      <c r="B9" s="51" t="s">
        <v>282</v>
      </c>
      <c r="C9" s="51"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6.5" thickTop="1" thickBot="1" x14ac:dyDescent="0.3">
      <c r="A10" s="38" t="s">
        <v>38</v>
      </c>
      <c r="B10" s="38" t="s">
        <v>39</v>
      </c>
      <c r="C10" s="39" t="str">
        <f>canon!B27</f>
        <v>frmcanon3d4_x22a_lay</v>
      </c>
      <c r="D10" t="str">
        <f>$C$7</f>
        <v>122200c_d4t8_x22n_alm_review_parent</v>
      </c>
      <c r="E10" s="38" t="s">
        <v>228</v>
      </c>
      <c r="F10" s="38" t="s">
        <v>229</v>
      </c>
      <c r="G10" s="38" t="s">
        <v>229</v>
      </c>
      <c r="H10" s="38" t="s">
        <v>229</v>
      </c>
      <c r="I10" s="38" t="s">
        <v>229</v>
      </c>
      <c r="J10" s="38"/>
      <c r="K10" s="38"/>
      <c r="L10" s="38"/>
      <c r="M10" s="38"/>
      <c r="N10" s="38"/>
      <c r="O10" s="38"/>
      <c r="P10" s="38"/>
    </row>
    <row r="11" spans="1:16" ht="15.75" thickTop="1" x14ac:dyDescent="0.25">
      <c r="A11" t="s">
        <v>38</v>
      </c>
      <c r="B11" t="s">
        <v>230</v>
      </c>
      <c r="C11" t="str">
        <f>$C$7</f>
        <v>122200c_d4t8_x22n_alm_review_parent</v>
      </c>
      <c r="D11" t="s">
        <v>231</v>
      </c>
      <c r="E11" t="s">
        <v>232</v>
      </c>
      <c r="F11" t="s">
        <v>233</v>
      </c>
      <c r="G11" t="s">
        <v>232</v>
      </c>
      <c r="H11" s="43"/>
      <c r="I11" s="43"/>
    </row>
    <row r="12" spans="1:16" x14ac:dyDescent="0.25">
      <c r="A12" t="s">
        <v>38</v>
      </c>
      <c r="B12" t="s">
        <v>234</v>
      </c>
      <c r="C12" t="str">
        <f t="shared" ref="C12:C22" si="0">$C$7</f>
        <v>122200c_d4t8_x22n_alm_review_parent</v>
      </c>
      <c r="D12" t="str">
        <f>parents!C7&amp;"!"&amp;parents!D7&amp;"!R0!lL!0!0!"&amp;$C$7&amp;"!lL!0!"&amp;C9</f>
        <v>frmcanon2d4_x22a_lay!122200c_d4t8_x22n_frm_1x1_canon_f_01!R0!lL!0!0!122200c_d4t8_x22n_alm_review_parent!lL!0!0</v>
      </c>
      <c r="E12" t="s">
        <v>232</v>
      </c>
      <c r="F12" t="s">
        <v>229</v>
      </c>
      <c r="G12" t="s">
        <v>229</v>
      </c>
      <c r="H12" t="s">
        <v>229</v>
      </c>
      <c r="I12" t="s">
        <v>229</v>
      </c>
    </row>
    <row r="13" spans="1:16" x14ac:dyDescent="0.25">
      <c r="A13" t="s">
        <v>38</v>
      </c>
      <c r="B13" t="s">
        <v>234</v>
      </c>
      <c r="C13" t="str">
        <f t="shared" si="0"/>
        <v>122200c_d4t8_x22n_alm_review_parent</v>
      </c>
      <c r="D13" t="str">
        <f>parents!C7&amp;"!"&amp;parents!D10&amp;"!R0!lL!"&amp;C8&amp;"!0!"&amp;C7&amp;"!lR!0!"&amp;C9</f>
        <v>frmcanon2d4_x22a_lay!122200c_d4t8_x22n_frm_1x1_canon_f_02!R0!lL!0!0!122200c_d4t8_x22n_alm_review_parent!lR!0!0</v>
      </c>
      <c r="E13" t="s">
        <v>235</v>
      </c>
      <c r="F13" t="s">
        <v>229</v>
      </c>
      <c r="G13" t="s">
        <v>229</v>
      </c>
      <c r="H13" t="s">
        <v>236</v>
      </c>
      <c r="I13" t="s">
        <v>229</v>
      </c>
    </row>
    <row r="14" spans="1:16" x14ac:dyDescent="0.25">
      <c r="A14" t="s">
        <v>38</v>
      </c>
      <c r="B14" t="s">
        <v>234</v>
      </c>
      <c r="C14" t="str">
        <f t="shared" si="0"/>
        <v>122200c_d4t8_x22n_alm_review_parent</v>
      </c>
      <c r="D14" t="str">
        <f>parents!C7&amp;"!"&amp;parents!D13&amp;"!R0!lL!"&amp;C8&amp;"!0!"&amp;$C$7&amp;"!lR!0!"&amp;C9</f>
        <v>frmcanon2d4_x22a_lay!122200c_d4t8_x22n_frm_1x1_canon_f_03!R0!lL!0!0!122200c_d4t8_x22n_alm_review_parent!lR!0!0</v>
      </c>
      <c r="E14" t="s">
        <v>235</v>
      </c>
      <c r="F14" t="s">
        <v>229</v>
      </c>
      <c r="G14" t="s">
        <v>229</v>
      </c>
      <c r="H14" t="s">
        <v>236</v>
      </c>
      <c r="I14" t="s">
        <v>229</v>
      </c>
    </row>
    <row r="15" spans="1:16" x14ac:dyDescent="0.25">
      <c r="A15" t="s">
        <v>38</v>
      </c>
      <c r="B15" t="s">
        <v>234</v>
      </c>
      <c r="C15" t="str">
        <f t="shared" si="0"/>
        <v>122200c_d4t8_x22n_alm_review_parent</v>
      </c>
      <c r="D15" t="str">
        <f>parents!C7&amp;"!"&amp;parents!D16&amp;"!R0!lL!"&amp;C8&amp;"!0!"&amp;$C$7&amp;"!lR!0!"&amp;C9</f>
        <v>frmcanon2d4_x22a_lay!122200c_d4t8_x22n_frm_1x1_canon_f_04!R0!lL!0!0!122200c_d4t8_x22n_alm_review_parent!lR!0!0</v>
      </c>
      <c r="E15" t="s">
        <v>235</v>
      </c>
      <c r="F15" t="s">
        <v>229</v>
      </c>
      <c r="G15" t="s">
        <v>229</v>
      </c>
      <c r="H15" t="s">
        <v>236</v>
      </c>
      <c r="I15" t="s">
        <v>229</v>
      </c>
    </row>
    <row r="16" spans="1:16" x14ac:dyDescent="0.25">
      <c r="A16" t="s">
        <v>38</v>
      </c>
      <c r="B16" t="s">
        <v>234</v>
      </c>
      <c r="C16" t="str">
        <f t="shared" si="0"/>
        <v>122200c_d4t8_x22n_alm_review_parent</v>
      </c>
      <c r="D16" t="str">
        <f>parents!C7&amp;"!"&amp;parents!D19&amp;"!R0!lL!"&amp;C8&amp;"!0!"&amp;$C$7&amp;"!lR!0!"&amp;C9</f>
        <v>frmcanon2d4_x22a_lay!122200c_d4t8_x22n_frm_1x1_canon_s_05!R0!lL!0!0!122200c_d4t8_x22n_alm_review_parent!lR!0!0</v>
      </c>
      <c r="E16" t="s">
        <v>235</v>
      </c>
      <c r="F16" t="s">
        <v>229</v>
      </c>
      <c r="G16" t="s">
        <v>229</v>
      </c>
      <c r="H16" t="s">
        <v>236</v>
      </c>
      <c r="I16" t="s">
        <v>229</v>
      </c>
    </row>
    <row r="17" spans="1:9" x14ac:dyDescent="0.25">
      <c r="A17" t="s">
        <v>38</v>
      </c>
      <c r="B17" t="s">
        <v>234</v>
      </c>
      <c r="C17" t="str">
        <f t="shared" si="0"/>
        <v>122200c_d4t8_x22n_alm_review_parent</v>
      </c>
      <c r="D17" t="str">
        <f>parents!C7&amp;"!"&amp;parents!D22&amp;"!R0!lL!"&amp;C8&amp;"!0!"&amp;$C$7&amp;"!lR!0!"&amp;C9</f>
        <v>frmcanon2d4_x22a_lay!122200c_d4t8_x22n_frm_1x1_canon_f_06!R0!lL!0!0!122200c_d4t8_x22n_alm_review_parent!lR!0!0</v>
      </c>
      <c r="E17" t="s">
        <v>235</v>
      </c>
      <c r="F17" t="s">
        <v>229</v>
      </c>
      <c r="G17" t="s">
        <v>229</v>
      </c>
      <c r="H17" t="s">
        <v>236</v>
      </c>
      <c r="I17" t="s">
        <v>229</v>
      </c>
    </row>
    <row r="18" spans="1:9" x14ac:dyDescent="0.25">
      <c r="A18" t="s">
        <v>38</v>
      </c>
      <c r="B18" t="s">
        <v>234</v>
      </c>
      <c r="C18" t="str">
        <f t="shared" si="0"/>
        <v>122200c_d4t8_x22n_alm_review_parent</v>
      </c>
      <c r="D18" t="str">
        <f>parents!C7&amp;"!"&amp;parents!D25&amp;"!R0!lL!"&amp;C8&amp;"!0!"&amp;$C$7&amp;"!lR!0!"&amp;C9</f>
        <v>frmcanon2d4_x22a_lay!122200c_d4t8_x22n_frm_1x1_canon_f_07!R0!lL!0!0!122200c_d4t8_x22n_alm_review_parent!lR!0!0</v>
      </c>
      <c r="E18" t="s">
        <v>235</v>
      </c>
      <c r="F18" t="s">
        <v>229</v>
      </c>
      <c r="G18" t="s">
        <v>229</v>
      </c>
      <c r="H18" t="s">
        <v>236</v>
      </c>
      <c r="I18" t="s">
        <v>229</v>
      </c>
    </row>
    <row r="19" spans="1:9" x14ac:dyDescent="0.25">
      <c r="A19" t="s">
        <v>38</v>
      </c>
      <c r="B19" t="s">
        <v>234</v>
      </c>
      <c r="C19" t="str">
        <f t="shared" si="0"/>
        <v>122200c_d4t8_x22n_alm_review_parent</v>
      </c>
      <c r="D19" t="str">
        <f>parents!C7&amp;"!"&amp;parents!D28&amp;"!R0!lL!"&amp;C8&amp;"!0!"&amp;$C$7&amp;"!lR!0!"&amp;C9</f>
        <v>frmcanon2d4_x22a_lay!122200c_d4t8_x22n_frm_1x1_canon_f_08!R0!lL!0!0!122200c_d4t8_x22n_alm_review_parent!lR!0!0</v>
      </c>
      <c r="E19" t="s">
        <v>235</v>
      </c>
      <c r="F19" t="s">
        <v>229</v>
      </c>
      <c r="G19" t="s">
        <v>229</v>
      </c>
      <c r="H19" t="s">
        <v>236</v>
      </c>
      <c r="I19" t="s">
        <v>229</v>
      </c>
    </row>
    <row r="20" spans="1:9" x14ac:dyDescent="0.25">
      <c r="A20" t="s">
        <v>38</v>
      </c>
      <c r="B20" t="s">
        <v>234</v>
      </c>
      <c r="C20" t="str">
        <f t="shared" si="0"/>
        <v>122200c_d4t8_x22n_alm_review_parent</v>
      </c>
      <c r="D20" t="str">
        <f>parents!C7&amp;"!"&amp;parents!D31&amp;"!R0!lL!"&amp;C8&amp;"!0!"&amp;$C$7&amp;"!lR!0!"&amp;C9</f>
        <v>frmcanon2d4_x22a_lay!122200c_d4t8_x22n_frm_1x1_canon_s_09!R0!lL!0!0!122200c_d4t8_x22n_alm_review_parent!lR!0!0</v>
      </c>
      <c r="E20" t="s">
        <v>235</v>
      </c>
      <c r="F20" t="s">
        <v>229</v>
      </c>
      <c r="G20" t="s">
        <v>229</v>
      </c>
      <c r="H20" t="s">
        <v>236</v>
      </c>
      <c r="I20" t="s">
        <v>229</v>
      </c>
    </row>
    <row r="21" spans="1:9" x14ac:dyDescent="0.25">
      <c r="A21" t="s">
        <v>38</v>
      </c>
      <c r="B21" t="s">
        <v>234</v>
      </c>
      <c r="C21" t="str">
        <f t="shared" si="0"/>
        <v>122200c_d4t8_x22n_alm_review_parent</v>
      </c>
      <c r="D21" t="str">
        <f>parents!C7&amp;"!"&amp;parents!D34&amp;"!R0!lL!"&amp;C8&amp;"!0!"&amp;$C$7&amp;"!lR!0!"&amp;C9</f>
        <v>frmcanon2d4_x22a_lay!122200c_d4t8_x22n_frm_1x1_canon_s_10!R0!lL!0!0!122200c_d4t8_x22n_alm_review_parent!lR!0!0</v>
      </c>
      <c r="E21" t="s">
        <v>235</v>
      </c>
      <c r="F21" t="s">
        <v>229</v>
      </c>
      <c r="G21" t="s">
        <v>229</v>
      </c>
      <c r="H21" t="s">
        <v>236</v>
      </c>
      <c r="I21" t="s">
        <v>229</v>
      </c>
    </row>
    <row r="22" spans="1:9" x14ac:dyDescent="0.25">
      <c r="A22" t="s">
        <v>38</v>
      </c>
      <c r="B22" t="s">
        <v>237</v>
      </c>
      <c r="C22" t="str">
        <f t="shared" si="0"/>
        <v>122200c_d4t8_x22n_alm_review_parent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K36"/>
  <sheetViews>
    <sheetView workbookViewId="0">
      <selection activeCell="D5" sqref="D5"/>
    </sheetView>
  </sheetViews>
  <sheetFormatPr defaultRowHeight="15" x14ac:dyDescent="0.25"/>
  <cols>
    <col min="1" max="1" width="9.42578125" bestFit="1" customWidth="1"/>
    <col min="2" max="2" width="37.42578125" bestFit="1" customWidth="1"/>
    <col min="3" max="3" width="24.28515625" bestFit="1" customWidth="1"/>
    <col min="4" max="4" width="42.7109375" bestFit="1" customWidth="1"/>
    <col min="5" max="5" width="38.28515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1" ht="15.75" x14ac:dyDescent="0.25">
      <c r="B4" s="51" t="s">
        <v>315</v>
      </c>
      <c r="C4" s="51" t="str">
        <f>LEFT(canon!A17, LEN(canon!A17)-3)</f>
        <v>122200c_d4t6t7_x22n_</v>
      </c>
    </row>
    <row r="5" spans="1:11" ht="15.75" x14ac:dyDescent="0.25">
      <c r="B5" s="51" t="s">
        <v>314</v>
      </c>
      <c r="C5" s="46" t="s">
        <v>321</v>
      </c>
    </row>
    <row r="7" spans="1:11" s="8" customFormat="1" x14ac:dyDescent="0.25">
      <c r="A7" s="7" t="s">
        <v>38</v>
      </c>
      <c r="B7" s="7" t="s">
        <v>39</v>
      </c>
      <c r="C7" s="7" t="str">
        <f>canon!B26</f>
        <v>frmcanon2d4_x22a_lay</v>
      </c>
      <c r="D7" s="8" t="str">
        <f>C5&amp;"frm_1x1_canon_f_01"</f>
        <v>122200c_d4t8_x22n_frm_1x1_canon_f_01</v>
      </c>
      <c r="E7" s="7" t="s">
        <v>118</v>
      </c>
      <c r="F7" s="8">
        <f>canon!C20</f>
        <v>63</v>
      </c>
      <c r="G7" s="8">
        <f>canon!D20</f>
        <v>64.8</v>
      </c>
      <c r="H7" s="8">
        <v>0</v>
      </c>
      <c r="I7" s="8">
        <v>0</v>
      </c>
    </row>
    <row r="8" spans="1:11" x14ac:dyDescent="0.25">
      <c r="A8" t="s">
        <v>38</v>
      </c>
      <c r="B8" t="s">
        <v>141</v>
      </c>
      <c r="C8" t="s">
        <v>10</v>
      </c>
      <c r="D8" t="str">
        <f>canon!B26</f>
        <v>frmcanon2d4_x22a_lay</v>
      </c>
      <c r="E8" t="str">
        <f>canon!A17&amp;"022d"</f>
        <v>122200c_d4t6t7_x22n_alm022d</v>
      </c>
    </row>
    <row r="9" spans="1:11" x14ac:dyDescent="0.25">
      <c r="A9" t="s">
        <v>38</v>
      </c>
      <c r="B9" t="s">
        <v>141</v>
      </c>
      <c r="C9" t="s">
        <v>10</v>
      </c>
      <c r="D9" t="str">
        <f>canon!B25</f>
        <v>frmcanon1d4_x22a_lay</v>
      </c>
      <c r="E9" t="str">
        <f>dummy_and_beard!$D$4</f>
        <v>122200c_d4t8_x22n_dummy_beard</v>
      </c>
    </row>
    <row r="10" spans="1:11" s="8" customFormat="1" x14ac:dyDescent="0.25">
      <c r="A10" s="7" t="s">
        <v>38</v>
      </c>
      <c r="B10" s="7" t="s">
        <v>39</v>
      </c>
      <c r="C10" s="7" t="str">
        <f>C7</f>
        <v>frmcanon2d4_x22a_lay</v>
      </c>
      <c r="D10" s="8" t="str">
        <f>C5&amp;"frm_1x1_canon_f_02"</f>
        <v>122200c_d4t8_x22n_frm_1x1_canon_f_02</v>
      </c>
      <c r="E10" s="7" t="s">
        <v>118</v>
      </c>
      <c r="F10" s="8">
        <f>F7</f>
        <v>63</v>
      </c>
      <c r="G10" s="8">
        <f>G7</f>
        <v>64.8</v>
      </c>
      <c r="H10" s="8">
        <v>0</v>
      </c>
      <c r="I10" s="8">
        <v>0</v>
      </c>
    </row>
    <row r="11" spans="1:11" x14ac:dyDescent="0.25">
      <c r="A11" t="s">
        <v>38</v>
      </c>
      <c r="B11" t="s">
        <v>141</v>
      </c>
      <c r="C11" t="s">
        <v>10</v>
      </c>
      <c r="D11" t="str">
        <f>D8</f>
        <v>frmcanon2d4_x22a_lay</v>
      </c>
      <c r="E11" t="str">
        <f>canon!A17&amp;"023d"</f>
        <v>122200c_d4t6t7_x22n_alm023d</v>
      </c>
    </row>
    <row r="12" spans="1:11" x14ac:dyDescent="0.25">
      <c r="A12" t="str">
        <f>A9</f>
        <v>y</v>
      </c>
      <c r="B12" t="str">
        <f t="shared" ref="B12:D12" si="0">B9</f>
        <v>create_instance</v>
      </c>
      <c r="C12" t="str">
        <f t="shared" si="0"/>
        <v>cv</v>
      </c>
      <c r="D12" t="str">
        <f t="shared" si="0"/>
        <v>frmcanon1d4_x22a_lay</v>
      </c>
      <c r="E12" t="str">
        <f>dummy_and_beard!$D$4</f>
        <v>122200c_d4t8_x22n_dummy_beard</v>
      </c>
    </row>
    <row r="13" spans="1:11" s="8" customFormat="1" x14ac:dyDescent="0.25">
      <c r="A13" s="7" t="s">
        <v>38</v>
      </c>
      <c r="B13" s="7" t="s">
        <v>39</v>
      </c>
      <c r="C13" s="7" t="str">
        <f>C10</f>
        <v>frmcanon2d4_x22a_lay</v>
      </c>
      <c r="D13" s="8" t="str">
        <f>C5&amp;"frm_1x1_canon_f_03"</f>
        <v>122200c_d4t8_x22n_frm_1x1_canon_f_03</v>
      </c>
      <c r="E13" s="7" t="s">
        <v>118</v>
      </c>
      <c r="F13" s="8">
        <f>F10</f>
        <v>63</v>
      </c>
      <c r="G13" s="8">
        <f>G10</f>
        <v>64.8</v>
      </c>
      <c r="H13" s="8">
        <v>0</v>
      </c>
      <c r="I13" s="8">
        <v>0</v>
      </c>
    </row>
    <row r="14" spans="1:11" x14ac:dyDescent="0.25">
      <c r="A14" t="s">
        <v>38</v>
      </c>
      <c r="B14" t="s">
        <v>141</v>
      </c>
      <c r="C14" t="s">
        <v>10</v>
      </c>
      <c r="D14" t="str">
        <f>D11</f>
        <v>frmcanon2d4_x22a_lay</v>
      </c>
      <c r="E14" t="str">
        <f>canon!A17&amp;"024d"</f>
        <v>122200c_d4t6t7_x22n_alm024d</v>
      </c>
    </row>
    <row r="15" spans="1:11" x14ac:dyDescent="0.25">
      <c r="A15" t="str">
        <f>A12</f>
        <v>y</v>
      </c>
      <c r="B15" t="str">
        <f t="shared" ref="B15:D15" si="1">B12</f>
        <v>create_instance</v>
      </c>
      <c r="C15" t="str">
        <f t="shared" si="1"/>
        <v>cv</v>
      </c>
      <c r="D15" t="str">
        <f t="shared" si="1"/>
        <v>frmcanon1d4_x22a_lay</v>
      </c>
      <c r="E15" t="str">
        <f>dummy_and_beard!$D$4</f>
        <v>122200c_d4t8_x22n_dummy_beard</v>
      </c>
    </row>
    <row r="16" spans="1:11" s="8" customFormat="1" x14ac:dyDescent="0.25">
      <c r="A16" s="7" t="s">
        <v>38</v>
      </c>
      <c r="B16" s="7" t="s">
        <v>39</v>
      </c>
      <c r="C16" s="7" t="str">
        <f>C13</f>
        <v>frmcanon2d4_x22a_lay</v>
      </c>
      <c r="D16" s="8" t="str">
        <f>C5&amp;"frm_1x1_canon_f_04"</f>
        <v>122200c_d4t8_x22n_frm_1x1_canon_f_04</v>
      </c>
      <c r="E16" s="7" t="s">
        <v>118</v>
      </c>
      <c r="F16" s="8">
        <f>F13</f>
        <v>63</v>
      </c>
      <c r="G16" s="8">
        <f>G13</f>
        <v>64.8</v>
      </c>
      <c r="H16" s="8">
        <v>0</v>
      </c>
      <c r="I16" s="8">
        <v>0</v>
      </c>
    </row>
    <row r="17" spans="1:9" x14ac:dyDescent="0.25">
      <c r="A17" t="s">
        <v>38</v>
      </c>
      <c r="B17" t="s">
        <v>141</v>
      </c>
      <c r="C17" t="s">
        <v>10</v>
      </c>
      <c r="D17" t="str">
        <f>D14</f>
        <v>frmcanon2d4_x22a_lay</v>
      </c>
      <c r="E17" t="str">
        <f>canon!A17&amp;"078d"</f>
        <v>122200c_d4t6t7_x22n_alm078d</v>
      </c>
    </row>
    <row r="18" spans="1:9" x14ac:dyDescent="0.25">
      <c r="A18" t="str">
        <f>A15</f>
        <v>y</v>
      </c>
      <c r="B18" t="str">
        <f t="shared" ref="B18:D18" si="2">B15</f>
        <v>create_instance</v>
      </c>
      <c r="C18" t="str">
        <f t="shared" si="2"/>
        <v>cv</v>
      </c>
      <c r="D18" t="str">
        <f t="shared" si="2"/>
        <v>frmcanon1d4_x22a_lay</v>
      </c>
      <c r="E18" t="str">
        <f>dummy_and_beard!$D$4</f>
        <v>122200c_d4t8_x22n_dummy_beard</v>
      </c>
    </row>
    <row r="19" spans="1:9" s="8" customFormat="1" x14ac:dyDescent="0.25">
      <c r="A19" s="7" t="s">
        <v>38</v>
      </c>
      <c r="B19" s="7" t="s">
        <v>39</v>
      </c>
      <c r="C19" s="7" t="str">
        <f>C16</f>
        <v>frmcanon2d4_x22a_lay</v>
      </c>
      <c r="D19" s="8" t="str">
        <f>C5&amp;"frm_1x1_canon_s_05"</f>
        <v>122200c_d4t8_x22n_frm_1x1_canon_s_05</v>
      </c>
      <c r="E19" s="7" t="s">
        <v>118</v>
      </c>
      <c r="F19" s="8">
        <f>F16</f>
        <v>63</v>
      </c>
      <c r="G19" s="8">
        <f>G16</f>
        <v>64.8</v>
      </c>
      <c r="H19" s="8">
        <v>0</v>
      </c>
      <c r="I19" s="8">
        <v>0</v>
      </c>
    </row>
    <row r="20" spans="1:9" x14ac:dyDescent="0.25">
      <c r="A20" t="s">
        <v>38</v>
      </c>
      <c r="B20" t="s">
        <v>141</v>
      </c>
      <c r="C20" t="s">
        <v>10</v>
      </c>
      <c r="D20" t="str">
        <f>D17</f>
        <v>frmcanon2d4_x22a_lay</v>
      </c>
      <c r="E20" t="str">
        <f>canon!A17&amp;"173d"</f>
        <v>122200c_d4t6t7_x22n_alm173d</v>
      </c>
    </row>
    <row r="21" spans="1:9" x14ac:dyDescent="0.25">
      <c r="A21" t="str">
        <f>A18</f>
        <v>y</v>
      </c>
      <c r="B21" t="str">
        <f t="shared" ref="B21:D21" si="3">B18</f>
        <v>create_instance</v>
      </c>
      <c r="C21" t="str">
        <f t="shared" si="3"/>
        <v>cv</v>
      </c>
      <c r="D21" t="str">
        <f t="shared" si="3"/>
        <v>frmcanon1d4_x22a_lay</v>
      </c>
      <c r="E21" t="str">
        <f>dummy_and_beard!$D$4</f>
        <v>122200c_d4t8_x22n_dummy_beard</v>
      </c>
    </row>
    <row r="22" spans="1:9" s="8" customFormat="1" x14ac:dyDescent="0.25">
      <c r="A22" s="7" t="s">
        <v>38</v>
      </c>
      <c r="B22" s="7" t="s">
        <v>39</v>
      </c>
      <c r="C22" s="7" t="str">
        <f>C19</f>
        <v>frmcanon2d4_x22a_lay</v>
      </c>
      <c r="D22" s="8" t="str">
        <f>C5&amp;"frm_1x1_canon_f_06"</f>
        <v>122200c_d4t8_x22n_frm_1x1_canon_f_06</v>
      </c>
      <c r="E22" s="7" t="s">
        <v>118</v>
      </c>
      <c r="F22" s="8">
        <f>F19</f>
        <v>63</v>
      </c>
      <c r="G22" s="8">
        <f>G19</f>
        <v>64.8</v>
      </c>
      <c r="H22" s="8">
        <v>0</v>
      </c>
      <c r="I22" s="8">
        <v>0</v>
      </c>
    </row>
    <row r="23" spans="1:9" x14ac:dyDescent="0.25">
      <c r="A23" t="s">
        <v>38</v>
      </c>
      <c r="B23" t="s">
        <v>141</v>
      </c>
      <c r="C23" t="s">
        <v>10</v>
      </c>
      <c r="D23" t="str">
        <f>D20</f>
        <v>frmcanon2d4_x22a_lay</v>
      </c>
      <c r="E23" t="str">
        <f>canon!A17&amp;"222d"</f>
        <v>122200c_d4t6t7_x22n_alm222d</v>
      </c>
    </row>
    <row r="24" spans="1:9" x14ac:dyDescent="0.25">
      <c r="A24" t="str">
        <f>A21</f>
        <v>y</v>
      </c>
      <c r="B24" t="str">
        <f t="shared" ref="B24:D24" si="4">B21</f>
        <v>create_instance</v>
      </c>
      <c r="C24" t="str">
        <f t="shared" si="4"/>
        <v>cv</v>
      </c>
      <c r="D24" t="str">
        <f t="shared" si="4"/>
        <v>frmcanon1d4_x22a_lay</v>
      </c>
      <c r="E24" t="str">
        <f>dummy_and_beard!$D$4</f>
        <v>122200c_d4t8_x22n_dummy_beard</v>
      </c>
    </row>
    <row r="25" spans="1:9" s="8" customFormat="1" x14ac:dyDescent="0.25">
      <c r="A25" s="7" t="s">
        <v>38</v>
      </c>
      <c r="B25" s="7" t="s">
        <v>39</v>
      </c>
      <c r="C25" s="7" t="str">
        <f>C22</f>
        <v>frmcanon2d4_x22a_lay</v>
      </c>
      <c r="D25" s="8" t="str">
        <f>C5&amp;"frm_1x1_canon_f_07"</f>
        <v>122200c_d4t8_x22n_frm_1x1_canon_f_07</v>
      </c>
      <c r="E25" s="7" t="s">
        <v>118</v>
      </c>
      <c r="F25" s="8">
        <f>F22</f>
        <v>63</v>
      </c>
      <c r="G25" s="8">
        <f>G22</f>
        <v>64.8</v>
      </c>
      <c r="H25" s="8">
        <v>0</v>
      </c>
      <c r="I25" s="8">
        <v>0</v>
      </c>
    </row>
    <row r="26" spans="1:9" x14ac:dyDescent="0.25">
      <c r="A26" t="s">
        <v>38</v>
      </c>
      <c r="B26" t="s">
        <v>141</v>
      </c>
      <c r="C26" t="s">
        <v>10</v>
      </c>
      <c r="D26" t="str">
        <f>D23</f>
        <v>frmcanon2d4_x22a_lay</v>
      </c>
      <c r="E26" t="str">
        <f>canon!A17&amp;"223d"</f>
        <v>122200c_d4t6t7_x22n_alm223d</v>
      </c>
    </row>
    <row r="27" spans="1:9" x14ac:dyDescent="0.25">
      <c r="A27" t="str">
        <f>A24</f>
        <v>y</v>
      </c>
      <c r="B27" t="str">
        <f t="shared" ref="B27:D27" si="5">B24</f>
        <v>create_instance</v>
      </c>
      <c r="C27" t="str">
        <f t="shared" si="5"/>
        <v>cv</v>
      </c>
      <c r="D27" t="str">
        <f t="shared" si="5"/>
        <v>frmcanon1d4_x22a_lay</v>
      </c>
      <c r="E27" t="str">
        <f>dummy_and_beard!$D$4</f>
        <v>122200c_d4t8_x22n_dummy_beard</v>
      </c>
    </row>
    <row r="28" spans="1:9" s="8" customFormat="1" x14ac:dyDescent="0.25">
      <c r="A28" s="7" t="s">
        <v>38</v>
      </c>
      <c r="B28" s="7" t="s">
        <v>39</v>
      </c>
      <c r="C28" s="7" t="str">
        <f>C25</f>
        <v>frmcanon2d4_x22a_lay</v>
      </c>
      <c r="D28" s="8" t="str">
        <f>C5&amp;"frm_1x1_canon_f_08"</f>
        <v>122200c_d4t8_x22n_frm_1x1_canon_f_08</v>
      </c>
      <c r="E28" s="7" t="s">
        <v>118</v>
      </c>
      <c r="F28" s="8">
        <f>F25</f>
        <v>63</v>
      </c>
      <c r="G28" s="8">
        <f>G25</f>
        <v>64.8</v>
      </c>
      <c r="H28" s="8">
        <v>0</v>
      </c>
      <c r="I28" s="8">
        <v>0</v>
      </c>
    </row>
    <row r="29" spans="1:9" x14ac:dyDescent="0.25">
      <c r="A29" t="s">
        <v>38</v>
      </c>
      <c r="B29" t="s">
        <v>141</v>
      </c>
      <c r="C29" t="s">
        <v>10</v>
      </c>
      <c r="D29" t="str">
        <f>D26</f>
        <v>frmcanon2d4_x22a_lay</v>
      </c>
      <c r="E29" t="str">
        <f>canon!A17&amp;"224d"</f>
        <v>122200c_d4t6t7_x22n_alm224d</v>
      </c>
    </row>
    <row r="30" spans="1:9" x14ac:dyDescent="0.25">
      <c r="A30" t="str">
        <f>A27</f>
        <v>y</v>
      </c>
      <c r="B30" t="str">
        <f t="shared" ref="B30:D30" si="6">B27</f>
        <v>create_instance</v>
      </c>
      <c r="C30" t="str">
        <f t="shared" si="6"/>
        <v>cv</v>
      </c>
      <c r="D30" t="str">
        <f t="shared" si="6"/>
        <v>frmcanon1d4_x22a_lay</v>
      </c>
      <c r="E30" t="str">
        <f>dummy_and_beard!$D$4</f>
        <v>122200c_d4t8_x22n_dummy_beard</v>
      </c>
    </row>
    <row r="31" spans="1:9" s="8" customFormat="1" x14ac:dyDescent="0.25">
      <c r="A31" s="7" t="s">
        <v>38</v>
      </c>
      <c r="B31" s="7" t="s">
        <v>39</v>
      </c>
      <c r="C31" s="7" t="str">
        <f>C28</f>
        <v>frmcanon2d4_x22a_lay</v>
      </c>
      <c r="D31" s="8" t="str">
        <f>C5&amp;"frm_1x1_canon_s_09"</f>
        <v>122200c_d4t8_x22n_frm_1x1_canon_s_09</v>
      </c>
      <c r="E31" s="7" t="s">
        <v>118</v>
      </c>
      <c r="F31" s="8">
        <f>F28</f>
        <v>63</v>
      </c>
      <c r="G31" s="8">
        <f>G28</f>
        <v>64.8</v>
      </c>
      <c r="H31" s="8">
        <v>0</v>
      </c>
      <c r="I31" s="8">
        <v>0</v>
      </c>
    </row>
    <row r="32" spans="1:9" x14ac:dyDescent="0.25">
      <c r="A32" t="s">
        <v>38</v>
      </c>
      <c r="B32" t="s">
        <v>141</v>
      </c>
      <c r="C32" t="s">
        <v>10</v>
      </c>
      <c r="D32" t="str">
        <f>D29</f>
        <v>frmcanon2d4_x22a_lay</v>
      </c>
      <c r="E32" t="str">
        <f>canon!A17&amp;"355d"</f>
        <v>122200c_d4t6t7_x22n_alm355d</v>
      </c>
    </row>
    <row r="33" spans="1:9" x14ac:dyDescent="0.25">
      <c r="A33" t="str">
        <f>A30</f>
        <v>y</v>
      </c>
      <c r="B33" t="str">
        <f t="shared" ref="B33:D33" si="7">B30</f>
        <v>create_instance</v>
      </c>
      <c r="C33" t="str">
        <f t="shared" si="7"/>
        <v>cv</v>
      </c>
      <c r="D33" t="str">
        <f t="shared" si="7"/>
        <v>frmcanon1d4_x22a_lay</v>
      </c>
      <c r="E33" t="str">
        <f>dummy_and_beard!$D$4</f>
        <v>122200c_d4t8_x22n_dummy_beard</v>
      </c>
    </row>
    <row r="34" spans="1:9" s="8" customFormat="1" x14ac:dyDescent="0.25">
      <c r="A34" s="7" t="s">
        <v>38</v>
      </c>
      <c r="B34" s="7" t="s">
        <v>39</v>
      </c>
      <c r="C34" s="7" t="str">
        <f>C31</f>
        <v>frmcanon2d4_x22a_lay</v>
      </c>
      <c r="D34" s="8" t="str">
        <f>C5&amp;"frm_1x1_canon_s_10"</f>
        <v>122200c_d4t8_x22n_frm_1x1_canon_s_10</v>
      </c>
      <c r="E34" s="7" t="s">
        <v>118</v>
      </c>
      <c r="F34" s="8">
        <f>F31</f>
        <v>63</v>
      </c>
      <c r="G34" s="8">
        <f>G31</f>
        <v>64.8</v>
      </c>
      <c r="H34" s="8">
        <v>0</v>
      </c>
      <c r="I34" s="8">
        <v>0</v>
      </c>
    </row>
    <row r="35" spans="1:9" x14ac:dyDescent="0.25">
      <c r="A35" t="s">
        <v>38</v>
      </c>
      <c r="B35" t="s">
        <v>141</v>
      </c>
      <c r="C35" t="s">
        <v>10</v>
      </c>
      <c r="D35" t="str">
        <f>D32</f>
        <v>frmcanon2d4_x22a_lay</v>
      </c>
      <c r="E35" t="str">
        <f>canon!A17&amp;"374d"</f>
        <v>122200c_d4t6t7_x22n_alm374d</v>
      </c>
    </row>
    <row r="36" spans="1:9" x14ac:dyDescent="0.25">
      <c r="A36" t="str">
        <f>A33</f>
        <v>y</v>
      </c>
      <c r="B36" t="str">
        <f t="shared" ref="B36:D36" si="8">B33</f>
        <v>create_instance</v>
      </c>
      <c r="C36" t="str">
        <f t="shared" si="8"/>
        <v>cv</v>
      </c>
      <c r="D36" t="str">
        <f t="shared" si="8"/>
        <v>frmcanon1d4_x22a_lay</v>
      </c>
      <c r="E36" t="str">
        <f>dummy_and_beard!$D$4</f>
        <v>122200c_d4t8_x22n_dummy_beard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0"/>
  <sheetViews>
    <sheetView workbookViewId="0">
      <selection activeCell="D10" sqref="D1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8" customFormat="1" x14ac:dyDescent="0.25">
      <c r="A4" s="7" t="s">
        <v>38</v>
      </c>
      <c r="B4" s="7" t="s">
        <v>39</v>
      </c>
      <c r="C4" s="7" t="str">
        <f>canon!B25</f>
        <v>frmcanon1d4_x22a_lay</v>
      </c>
      <c r="D4" s="8" t="s">
        <v>319</v>
      </c>
      <c r="E4" s="7" t="s">
        <v>118</v>
      </c>
      <c r="F4" s="8">
        <f>canon!F14</f>
        <v>61.74</v>
      </c>
      <c r="G4" s="8">
        <f>canon!G14</f>
        <v>63.72</v>
      </c>
      <c r="H4" s="8">
        <v>0</v>
      </c>
      <c r="I4" s="8">
        <v>0</v>
      </c>
    </row>
    <row r="5" spans="1:11" x14ac:dyDescent="0.25">
      <c r="A5" t="s">
        <v>38</v>
      </c>
      <c r="B5" t="s">
        <v>141</v>
      </c>
      <c r="C5" t="s">
        <v>10</v>
      </c>
      <c r="D5" t="str">
        <f>fdr_dummy!C6</f>
        <v>frmcanon1d4_x22a_lay</v>
      </c>
      <c r="E5" t="str">
        <f>fdr_dummy!D6</f>
        <v>122200c_d4t6t7_x22n_dummy_filler</v>
      </c>
    </row>
    <row r="6" spans="1:11" x14ac:dyDescent="0.25">
      <c r="A6" t="s">
        <v>38</v>
      </c>
      <c r="B6" t="s">
        <v>141</v>
      </c>
      <c r="C6" t="s">
        <v>10</v>
      </c>
      <c r="D6" t="str">
        <f>diag_dummy!C4</f>
        <v>frmcanon1d4_x22a_lay</v>
      </c>
      <c r="E6" t="str">
        <f>diag_dummy!D4</f>
        <v>122200c_d4t6t7_x22n_alm_gmu_dummy_4_1</v>
      </c>
    </row>
    <row r="7" spans="1:11" x14ac:dyDescent="0.25">
      <c r="A7" t="s">
        <v>38</v>
      </c>
      <c r="B7" t="s">
        <v>141</v>
      </c>
      <c r="C7" t="s">
        <v>10</v>
      </c>
      <c r="D7" t="str">
        <f>diag_dummy!C7</f>
        <v>frmcanon1d4_x22a_lay</v>
      </c>
      <c r="E7" t="str">
        <f>diag_dummy!D7</f>
        <v>122200c_d4t8_x22n_alm_gmc_dummy_3_1</v>
      </c>
    </row>
    <row r="8" spans="1:11" x14ac:dyDescent="0.25">
      <c r="A8" t="s">
        <v>38</v>
      </c>
      <c r="B8" t="s">
        <v>141</v>
      </c>
      <c r="C8" t="s">
        <v>10</v>
      </c>
      <c r="D8" t="str">
        <f>diag_dummy!C10</f>
        <v>frmcanon1d4_x22a_lay</v>
      </c>
      <c r="E8" t="str">
        <f>diag_dummy!D10</f>
        <v>122200c_d4t6t7_x22n_alm_mt6_dummy_3_1</v>
      </c>
    </row>
    <row r="9" spans="1:11" x14ac:dyDescent="0.25">
      <c r="A9" t="s">
        <v>38</v>
      </c>
      <c r="B9" t="s">
        <v>141</v>
      </c>
      <c r="C9" t="s">
        <v>10</v>
      </c>
      <c r="D9" t="str">
        <f>canon!A20</f>
        <v>frmcolltop_x22a_lay</v>
      </c>
      <c r="E9" t="str">
        <f>canon!B20</f>
        <v>1222canonbeard0</v>
      </c>
    </row>
    <row r="10" spans="1:11" x14ac:dyDescent="0.25">
      <c r="A10" t="s">
        <v>284</v>
      </c>
      <c r="B10" t="s">
        <v>293</v>
      </c>
      <c r="C10" t="s">
        <v>10</v>
      </c>
      <c r="D10" t="s">
        <v>294</v>
      </c>
      <c r="E10" t="s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14"/>
  <sheetViews>
    <sheetView tabSelected="1" workbookViewId="0">
      <selection activeCell="F22" sqref="F2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7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245</v>
      </c>
      <c r="C2" s="2" t="s">
        <v>11</v>
      </c>
      <c r="D2" s="6" t="s">
        <v>12</v>
      </c>
      <c r="E2" s="2" t="s">
        <v>246</v>
      </c>
      <c r="F2" s="2" t="s">
        <v>48</v>
      </c>
      <c r="G2" s="6" t="s">
        <v>49</v>
      </c>
      <c r="H2" s="2" t="s">
        <v>247</v>
      </c>
      <c r="I2" s="6" t="s">
        <v>248</v>
      </c>
      <c r="J2" s="2" t="s">
        <v>249</v>
      </c>
      <c r="K2" s="4"/>
    </row>
    <row r="3" spans="1:1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284</v>
      </c>
      <c r="B4" s="7" t="s">
        <v>39</v>
      </c>
      <c r="C4" s="7" t="str">
        <f>canon!$B$25</f>
        <v>frmcanon1d4_x22a_lay</v>
      </c>
      <c r="D4" s="8" t="str">
        <f>canon!$A$17&amp;"_gmu_dummy_4_1"</f>
        <v>122200c_d4t6t7_x22n_alm_gmu_dummy_4_1</v>
      </c>
      <c r="E4" s="7" t="s">
        <v>118</v>
      </c>
      <c r="F4" s="12">
        <f>canon!$F$14</f>
        <v>61.74</v>
      </c>
      <c r="G4" s="12">
        <f>canon!$G$14</f>
        <v>63.72</v>
      </c>
      <c r="H4" s="8">
        <v>0</v>
      </c>
      <c r="I4" s="8">
        <v>0</v>
      </c>
      <c r="J4" s="8"/>
      <c r="K4" s="8"/>
    </row>
    <row r="5" spans="1:11" x14ac:dyDescent="0.25">
      <c r="A5" s="44" t="s">
        <v>284</v>
      </c>
      <c r="B5" t="s">
        <v>250</v>
      </c>
      <c r="C5" t="s">
        <v>10</v>
      </c>
      <c r="D5" t="s">
        <v>277</v>
      </c>
      <c r="E5">
        <v>45</v>
      </c>
      <c r="F5">
        <v>0.40200000000000002</v>
      </c>
      <c r="G5">
        <v>1.302</v>
      </c>
      <c r="H5">
        <v>2.2000000000000002</v>
      </c>
    </row>
    <row r="7" spans="1:11" x14ac:dyDescent="0.25">
      <c r="A7" s="7" t="s">
        <v>38</v>
      </c>
      <c r="B7" s="7" t="s">
        <v>39</v>
      </c>
      <c r="C7" s="7" t="str">
        <f>canon!$B$25</f>
        <v>frmcanon1d4_x22a_lay</v>
      </c>
      <c r="D7" s="8" t="s">
        <v>318</v>
      </c>
      <c r="E7" s="7" t="s">
        <v>118</v>
      </c>
      <c r="F7" s="12">
        <f>canon!$F$14</f>
        <v>61.74</v>
      </c>
      <c r="G7" s="12">
        <f>canon!$G$14</f>
        <v>63.72</v>
      </c>
      <c r="H7" s="8">
        <v>0</v>
      </c>
      <c r="I7" s="8">
        <v>0</v>
      </c>
      <c r="J7" s="8"/>
      <c r="K7" s="8"/>
    </row>
    <row r="8" spans="1:11" x14ac:dyDescent="0.25">
      <c r="A8" s="44" t="s">
        <v>38</v>
      </c>
      <c r="B8" t="s">
        <v>250</v>
      </c>
      <c r="C8" t="s">
        <v>10</v>
      </c>
      <c r="D8" t="s">
        <v>278</v>
      </c>
      <c r="E8">
        <v>135</v>
      </c>
      <c r="F8">
        <v>1.002</v>
      </c>
      <c r="G8">
        <v>3.0019999999999998</v>
      </c>
      <c r="H8">
        <v>2.2000000000000002</v>
      </c>
    </row>
    <row r="10" spans="1:11" x14ac:dyDescent="0.25">
      <c r="A10" s="7" t="s">
        <v>284</v>
      </c>
      <c r="B10" s="7" t="s">
        <v>39</v>
      </c>
      <c r="C10" s="7" t="str">
        <f>canon!$B$25</f>
        <v>frmcanon1d4_x22a_lay</v>
      </c>
      <c r="D10" s="8" t="str">
        <f>canon!$A$17&amp;"_mt6_dummy_3_1"</f>
        <v>122200c_d4t6t7_x22n_alm_mt6_dummy_3_1</v>
      </c>
      <c r="E10" s="7" t="s">
        <v>118</v>
      </c>
      <c r="F10" s="12">
        <f>canon!$F$14</f>
        <v>61.74</v>
      </c>
      <c r="G10" s="12">
        <f>canon!$G$14</f>
        <v>63.72</v>
      </c>
      <c r="H10" s="8">
        <v>0</v>
      </c>
      <c r="I10" s="8">
        <v>0</v>
      </c>
      <c r="J10" s="8"/>
      <c r="K10" s="8"/>
    </row>
    <row r="11" spans="1:11" x14ac:dyDescent="0.25">
      <c r="A11" s="44" t="s">
        <v>284</v>
      </c>
      <c r="B11" t="s">
        <v>250</v>
      </c>
      <c r="C11" t="s">
        <v>10</v>
      </c>
      <c r="D11" t="s">
        <v>279</v>
      </c>
      <c r="E11">
        <v>135</v>
      </c>
      <c r="F11">
        <v>0.10199999999999999</v>
      </c>
      <c r="G11">
        <v>0.20200000000000001</v>
      </c>
      <c r="H11">
        <v>0.2</v>
      </c>
    </row>
    <row r="13" spans="1:11" x14ac:dyDescent="0.25">
      <c r="A13" s="7" t="s">
        <v>284</v>
      </c>
      <c r="B13" s="7" t="s">
        <v>39</v>
      </c>
      <c r="C13" s="7" t="str">
        <f>canon!$B$25</f>
        <v>frmcanon1d4_x22a_lay</v>
      </c>
      <c r="D13" s="8" t="str">
        <f>canon!$A$17&amp;"_mt6_temp_dummy_3_1"</f>
        <v>122200c_d4t6t7_x22n_alm_mt6_temp_dummy_3_1</v>
      </c>
      <c r="E13" s="7" t="s">
        <v>118</v>
      </c>
      <c r="F13" s="12">
        <f>canon!$F$14</f>
        <v>61.74</v>
      </c>
      <c r="G13" s="12">
        <f>canon!$G$14</f>
        <v>63.72</v>
      </c>
      <c r="H13" s="8">
        <v>0</v>
      </c>
      <c r="I13" s="8">
        <v>0</v>
      </c>
      <c r="J13" s="8"/>
      <c r="K13" s="8"/>
    </row>
    <row r="14" spans="1:11" x14ac:dyDescent="0.25">
      <c r="A14" s="44" t="s">
        <v>284</v>
      </c>
      <c r="B14" t="s">
        <v>250</v>
      </c>
      <c r="C14" t="s">
        <v>10</v>
      </c>
      <c r="D14" t="s">
        <v>316</v>
      </c>
      <c r="E14">
        <v>135</v>
      </c>
      <c r="F14">
        <v>0.10199999999999999</v>
      </c>
      <c r="G14">
        <v>0.20200000000000001</v>
      </c>
      <c r="H14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2D6E-715C-4E30-8441-54E9AD1FA94F}">
  <dimension ref="A1:K22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51.85546875" customWidth="1"/>
    <col min="5" max="5" width="25.85546875" bestFit="1" customWidth="1"/>
    <col min="6" max="6" width="21.42578125" bestFit="1" customWidth="1"/>
    <col min="7" max="7" width="20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238</v>
      </c>
      <c r="C3" s="2" t="s">
        <v>11</v>
      </c>
      <c r="D3" s="6" t="s">
        <v>239</v>
      </c>
      <c r="E3" s="2" t="s">
        <v>240</v>
      </c>
      <c r="F3" s="2" t="s">
        <v>241</v>
      </c>
      <c r="G3" s="6" t="s">
        <v>242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6" spans="1:11" x14ac:dyDescent="0.25">
      <c r="A6" s="7" t="s">
        <v>38</v>
      </c>
      <c r="B6" s="7" t="s">
        <v>39</v>
      </c>
      <c r="C6" s="7" t="str">
        <f>[1]canon!B25</f>
        <v>frmcanon1d4_x22a_lay</v>
      </c>
      <c r="D6" s="7" t="str">
        <f>LEFT(canon!A17, LEN(canon!A17)-4)&amp;"_fdr_tp0_fill"</f>
        <v>122200c_d4t6t7_x22n_fdr_tp0_fill</v>
      </c>
      <c r="E6" s="7" t="s">
        <v>118</v>
      </c>
      <c r="F6" s="12">
        <v>1.26</v>
      </c>
      <c r="G6" s="12">
        <v>1.08</v>
      </c>
      <c r="H6" s="8"/>
      <c r="I6" s="8"/>
      <c r="J6" s="8"/>
      <c r="K6" s="8"/>
    </row>
    <row r="7" spans="1:11" x14ac:dyDescent="0.25">
      <c r="A7" t="s">
        <v>38</v>
      </c>
      <c r="B7" t="s">
        <v>141</v>
      </c>
      <c r="C7" t="s">
        <v>10</v>
      </c>
      <c r="D7" t="s">
        <v>296</v>
      </c>
      <c r="E7" t="s">
        <v>297</v>
      </c>
    </row>
    <row r="8" spans="1:11" x14ac:dyDescent="0.25">
      <c r="A8" t="s">
        <v>38</v>
      </c>
      <c r="B8" t="s">
        <v>141</v>
      </c>
      <c r="C8" t="s">
        <v>10</v>
      </c>
      <c r="D8" t="str">
        <f t="shared" ref="D8:D22" si="0">D7</f>
        <v>frmcoll_x22a_lay</v>
      </c>
      <c r="E8" t="s">
        <v>298</v>
      </c>
    </row>
    <row r="9" spans="1:11" x14ac:dyDescent="0.25">
      <c r="A9" t="s">
        <v>38</v>
      </c>
      <c r="B9" t="s">
        <v>141</v>
      </c>
      <c r="C9" t="s">
        <v>10</v>
      </c>
      <c r="D9" t="str">
        <f t="shared" si="0"/>
        <v>frmcoll_x22a_lay</v>
      </c>
      <c r="E9" t="s">
        <v>299</v>
      </c>
    </row>
    <row r="10" spans="1:11" x14ac:dyDescent="0.25">
      <c r="A10" t="s">
        <v>38</v>
      </c>
      <c r="B10" t="s">
        <v>141</v>
      </c>
      <c r="C10" t="s">
        <v>10</v>
      </c>
      <c r="D10" t="str">
        <f t="shared" si="0"/>
        <v>frmcoll_x22a_lay</v>
      </c>
      <c r="E10" t="s">
        <v>300</v>
      </c>
    </row>
    <row r="11" spans="1:11" x14ac:dyDescent="0.25">
      <c r="A11" t="s">
        <v>38</v>
      </c>
      <c r="B11" t="s">
        <v>141</v>
      </c>
      <c r="C11" t="s">
        <v>10</v>
      </c>
      <c r="D11" t="str">
        <f t="shared" si="0"/>
        <v>frmcoll_x22a_lay</v>
      </c>
      <c r="E11" t="s">
        <v>301</v>
      </c>
    </row>
    <row r="12" spans="1:11" x14ac:dyDescent="0.25">
      <c r="A12" t="s">
        <v>38</v>
      </c>
      <c r="B12" t="s">
        <v>141</v>
      </c>
      <c r="C12" t="s">
        <v>10</v>
      </c>
      <c r="D12" t="str">
        <f t="shared" si="0"/>
        <v>frmcoll_x22a_lay</v>
      </c>
      <c r="E12" t="s">
        <v>302</v>
      </c>
    </row>
    <row r="13" spans="1:11" x14ac:dyDescent="0.25">
      <c r="A13" t="s">
        <v>38</v>
      </c>
      <c r="B13" t="s">
        <v>141</v>
      </c>
      <c r="C13" t="s">
        <v>10</v>
      </c>
      <c r="D13" t="str">
        <f t="shared" si="0"/>
        <v>frmcoll_x22a_lay</v>
      </c>
      <c r="E13" t="s">
        <v>303</v>
      </c>
    </row>
    <row r="14" spans="1:11" x14ac:dyDescent="0.25">
      <c r="A14" t="s">
        <v>38</v>
      </c>
      <c r="B14" t="s">
        <v>141</v>
      </c>
      <c r="C14" t="s">
        <v>10</v>
      </c>
      <c r="D14" t="str">
        <f t="shared" si="0"/>
        <v>frmcoll_x22a_lay</v>
      </c>
      <c r="E14" t="s">
        <v>304</v>
      </c>
    </row>
    <row r="15" spans="1:11" x14ac:dyDescent="0.25">
      <c r="A15" t="s">
        <v>38</v>
      </c>
      <c r="B15" t="s">
        <v>141</v>
      </c>
      <c r="C15" t="s">
        <v>10</v>
      </c>
      <c r="D15" t="str">
        <f t="shared" si="0"/>
        <v>frmcoll_x22a_lay</v>
      </c>
      <c r="E15" t="s">
        <v>305</v>
      </c>
    </row>
    <row r="16" spans="1:11" x14ac:dyDescent="0.25">
      <c r="A16" t="s">
        <v>284</v>
      </c>
      <c r="B16" t="s">
        <v>141</v>
      </c>
      <c r="C16" t="s">
        <v>10</v>
      </c>
      <c r="D16" t="str">
        <f t="shared" si="0"/>
        <v>frmcoll_x22a_lay</v>
      </c>
      <c r="E16" t="s">
        <v>306</v>
      </c>
    </row>
    <row r="17" spans="1:5" x14ac:dyDescent="0.25">
      <c r="A17" t="s">
        <v>284</v>
      </c>
      <c r="B17" t="s">
        <v>141</v>
      </c>
      <c r="C17" t="s">
        <v>10</v>
      </c>
      <c r="D17" t="str">
        <f t="shared" si="0"/>
        <v>frmcoll_x22a_lay</v>
      </c>
      <c r="E17" t="s">
        <v>307</v>
      </c>
    </row>
    <row r="18" spans="1:5" x14ac:dyDescent="0.25">
      <c r="A18" t="s">
        <v>284</v>
      </c>
      <c r="B18" t="s">
        <v>141</v>
      </c>
      <c r="C18" t="s">
        <v>10</v>
      </c>
      <c r="D18" t="str">
        <f t="shared" si="0"/>
        <v>frmcoll_x22a_lay</v>
      </c>
      <c r="E18" t="s">
        <v>308</v>
      </c>
    </row>
    <row r="19" spans="1:5" x14ac:dyDescent="0.25">
      <c r="A19" t="s">
        <v>284</v>
      </c>
      <c r="B19" t="s">
        <v>141</v>
      </c>
      <c r="C19" t="s">
        <v>10</v>
      </c>
      <c r="D19" t="str">
        <f t="shared" si="0"/>
        <v>frmcoll_x22a_lay</v>
      </c>
      <c r="E19" t="s">
        <v>309</v>
      </c>
    </row>
    <row r="20" spans="1:5" x14ac:dyDescent="0.25">
      <c r="A20" t="s">
        <v>284</v>
      </c>
      <c r="B20" t="s">
        <v>141</v>
      </c>
      <c r="C20" t="s">
        <v>10</v>
      </c>
      <c r="D20" t="str">
        <f t="shared" si="0"/>
        <v>frmcoll_x22a_lay</v>
      </c>
      <c r="E20" t="s">
        <v>310</v>
      </c>
    </row>
    <row r="21" spans="1:5" x14ac:dyDescent="0.25">
      <c r="A21" t="s">
        <v>284</v>
      </c>
      <c r="B21" t="s">
        <v>141</v>
      </c>
      <c r="C21" t="s">
        <v>10</v>
      </c>
      <c r="D21" t="str">
        <f t="shared" si="0"/>
        <v>frmcoll_x22a_lay</v>
      </c>
      <c r="E21" t="s">
        <v>311</v>
      </c>
    </row>
    <row r="22" spans="1:5" x14ac:dyDescent="0.25">
      <c r="A22" t="s">
        <v>284</v>
      </c>
      <c r="B22" t="s">
        <v>141</v>
      </c>
      <c r="C22" t="s">
        <v>10</v>
      </c>
      <c r="D22" t="str">
        <f t="shared" si="0"/>
        <v>frmcoll_x22a_lay</v>
      </c>
      <c r="E22" t="s">
        <v>312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C11" sqref="C1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31.1406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238</v>
      </c>
      <c r="C3" s="2" t="s">
        <v>11</v>
      </c>
      <c r="D3" s="6" t="s">
        <v>239</v>
      </c>
      <c r="E3" s="2" t="s">
        <v>240</v>
      </c>
      <c r="F3" s="2" t="s">
        <v>241</v>
      </c>
      <c r="G3" s="6" t="s">
        <v>242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6" spans="1:11" x14ac:dyDescent="0.25">
      <c r="A6" s="7" t="s">
        <v>38</v>
      </c>
      <c r="B6" s="7" t="s">
        <v>39</v>
      </c>
      <c r="C6" s="7" t="str">
        <f>canon!B25</f>
        <v>frmcanon1d4_x22a_lay</v>
      </c>
      <c r="D6" s="7" t="str">
        <f>LEFT(canon!A17, LEN(canon!A17)-4)&amp;"_dummy_filler"</f>
        <v>122200c_d4t6t7_x22n_dummy_filler</v>
      </c>
      <c r="E6" s="7" t="s">
        <v>118</v>
      </c>
      <c r="F6" s="12">
        <f>canon!F14</f>
        <v>61.74</v>
      </c>
      <c r="G6" s="12">
        <f>canon!G14</f>
        <v>63.72</v>
      </c>
      <c r="H6" s="8">
        <v>0</v>
      </c>
      <c r="I6" s="8">
        <v>0</v>
      </c>
      <c r="J6" s="8"/>
      <c r="K6" s="8"/>
    </row>
    <row r="7" spans="1:11" x14ac:dyDescent="0.25">
      <c r="A7" t="s">
        <v>38</v>
      </c>
      <c r="B7" t="s">
        <v>264</v>
      </c>
      <c r="C7" t="str">
        <f>canon!B25</f>
        <v>frmcanon1d4_x22a_lay</v>
      </c>
      <c r="D7" t="str">
        <f>D6</f>
        <v>122200c_d4t6t7_x22n_dummy_filler</v>
      </c>
      <c r="E7" t="str">
        <f>tp0fdr!C6</f>
        <v>frmcanon1d4_x22a_lay</v>
      </c>
      <c r="F7" t="str">
        <f>tp0fdr!D6</f>
        <v>122200c_d4t6t7_x22n_fdr_tp0_fill</v>
      </c>
      <c r="G7" t="s">
        <v>265</v>
      </c>
      <c r="H7" t="s">
        <v>266</v>
      </c>
      <c r="I7" t="s">
        <v>265</v>
      </c>
      <c r="J7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33A4-3E4C-4A19-8D16-261C6F90AD76}">
  <dimension ref="A1:K35"/>
  <sheetViews>
    <sheetView topLeftCell="A10" workbookViewId="0">
      <selection activeCell="A25" sqref="A25:A32"/>
    </sheetView>
  </sheetViews>
  <sheetFormatPr defaultRowHeight="15" x14ac:dyDescent="0.25"/>
  <cols>
    <col min="1" max="1" width="12.710937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164</v>
      </c>
      <c r="J8" s="4"/>
      <c r="K8" s="4"/>
    </row>
    <row r="9" spans="1:11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163</v>
      </c>
      <c r="J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119</v>
      </c>
      <c r="C12" s="2" t="s">
        <v>11</v>
      </c>
      <c r="D12" s="2" t="s">
        <v>12</v>
      </c>
      <c r="E12" s="2" t="s">
        <v>48</v>
      </c>
      <c r="F12" s="2" t="s">
        <v>120</v>
      </c>
      <c r="G12" s="2" t="s">
        <v>121</v>
      </c>
      <c r="H12" s="2" t="s">
        <v>122</v>
      </c>
      <c r="I12" s="4" t="s">
        <v>50</v>
      </c>
      <c r="K12" s="4"/>
    </row>
    <row r="13" spans="1:11" s="55" customFormat="1" ht="15.75" x14ac:dyDescent="0.25"/>
    <row r="14" spans="1:11" s="55" customFormat="1" ht="15.75" x14ac:dyDescent="0.25">
      <c r="C14" s="53" t="s">
        <v>290</v>
      </c>
      <c r="D14" s="53">
        <v>15</v>
      </c>
      <c r="E14" s="53"/>
      <c r="F14" s="53"/>
      <c r="G14" s="53"/>
      <c r="H14" s="53"/>
      <c r="I14" s="53"/>
      <c r="J14" s="53"/>
      <c r="K14" s="54"/>
    </row>
    <row r="15" spans="1:11" s="55" customFormat="1" ht="15.75" x14ac:dyDescent="0.25">
      <c r="C15" s="52" t="s">
        <v>288</v>
      </c>
      <c r="D15" s="52">
        <f>swirl_xy4!F12</f>
        <v>30</v>
      </c>
      <c r="E15" s="53"/>
      <c r="F15" t="s">
        <v>292</v>
      </c>
      <c r="G15">
        <f>(D15-D14+D16)/2</f>
        <v>10</v>
      </c>
      <c r="H15" s="53"/>
      <c r="I15" s="53"/>
      <c r="J15" s="53"/>
      <c r="K15" s="54"/>
    </row>
    <row r="16" spans="1:11" x14ac:dyDescent="0.25">
      <c r="C16" t="s">
        <v>289</v>
      </c>
      <c r="D16">
        <v>5</v>
      </c>
      <c r="F16" t="s">
        <v>291</v>
      </c>
      <c r="G16">
        <f>(D15+D14+D16)/2</f>
        <v>25</v>
      </c>
    </row>
    <row r="18" spans="1:9" s="8" customFormat="1" x14ac:dyDescent="0.25">
      <c r="A18" s="7" t="s">
        <v>284</v>
      </c>
      <c r="B18" s="7" t="s">
        <v>39</v>
      </c>
      <c r="C18" s="7" t="str">
        <f>canon!$B$25</f>
        <v>frmcanon1d4_x22a_lay</v>
      </c>
      <c r="D18" s="7" t="str">
        <f>canon!$A$17&amp;"_fine"</f>
        <v>122200c_d4t6t7_x22n_alm_fine</v>
      </c>
      <c r="E18" s="7" t="s">
        <v>118</v>
      </c>
      <c r="F18" s="12">
        <f>canon!$F$14</f>
        <v>61.74</v>
      </c>
      <c r="G18" s="12">
        <f>canon!$G$14</f>
        <v>63.72</v>
      </c>
      <c r="H18" s="8">
        <v>0</v>
      </c>
      <c r="I18" s="8">
        <v>0</v>
      </c>
    </row>
    <row r="19" spans="1:9" x14ac:dyDescent="0.25">
      <c r="A19" s="44" t="s">
        <v>284</v>
      </c>
      <c r="B19" t="s">
        <v>160</v>
      </c>
      <c r="C19" t="s">
        <v>10</v>
      </c>
      <c r="D19" t="s">
        <v>286</v>
      </c>
      <c r="E19" t="str">
        <f>"" &amp; -1*G16 &amp;" "&amp; -1*G16 &amp;" "&amp; G16 &amp;" "&amp; G16</f>
        <v>-25 -25 25 25</v>
      </c>
    </row>
    <row r="20" spans="1:9" x14ac:dyDescent="0.25">
      <c r="A20" s="44" t="s">
        <v>284</v>
      </c>
      <c r="B20" t="s">
        <v>160</v>
      </c>
      <c r="C20" t="s">
        <v>10</v>
      </c>
      <c r="D20" t="s">
        <v>287</v>
      </c>
      <c r="E20" t="str">
        <f>-G15 &amp; " " &amp; -G15 &amp; " " &amp; G15 &amp; " " &amp; G15</f>
        <v>-10 -10 10 10</v>
      </c>
    </row>
    <row r="21" spans="1:9" x14ac:dyDescent="0.25">
      <c r="A21" s="44" t="s">
        <v>284</v>
      </c>
      <c r="B21" t="s">
        <v>101</v>
      </c>
      <c r="C21" t="s">
        <v>10</v>
      </c>
      <c r="D21" t="s">
        <v>286</v>
      </c>
      <c r="E21" t="s">
        <v>287</v>
      </c>
      <c r="F21" t="s">
        <v>285</v>
      </c>
    </row>
    <row r="22" spans="1:9" x14ac:dyDescent="0.25">
      <c r="A22" s="44" t="s">
        <v>284</v>
      </c>
      <c r="B22" t="s">
        <v>160</v>
      </c>
      <c r="C22" t="s">
        <v>10</v>
      </c>
      <c r="D22" t="s">
        <v>285</v>
      </c>
      <c r="E22" t="str">
        <f>E19</f>
        <v>-25 -25 25 25</v>
      </c>
    </row>
    <row r="25" spans="1:9" s="8" customFormat="1" x14ac:dyDescent="0.25">
      <c r="A25" s="7" t="s">
        <v>284</v>
      </c>
      <c r="B25" s="7" t="s">
        <v>39</v>
      </c>
      <c r="C25" s="7" t="str">
        <f>canon!$B$25</f>
        <v>frmcanon1d4_x22a_lay</v>
      </c>
      <c r="D25" s="7" t="str">
        <f>canon!$A$17&amp;"_search"</f>
        <v>122200c_d4t6t7_x22n_alm_search</v>
      </c>
      <c r="E25" s="7" t="s">
        <v>118</v>
      </c>
      <c r="F25" s="8">
        <f>canon!F14</f>
        <v>61.74</v>
      </c>
      <c r="G25" s="8">
        <f>canon!G14</f>
        <v>63.72</v>
      </c>
      <c r="H25" s="8">
        <v>0</v>
      </c>
      <c r="I25" s="8">
        <v>0</v>
      </c>
    </row>
    <row r="26" spans="1:9" x14ac:dyDescent="0.25">
      <c r="A26" s="44" t="s">
        <v>284</v>
      </c>
      <c r="B26" t="s">
        <v>160</v>
      </c>
      <c r="C26" t="s">
        <v>10</v>
      </c>
      <c r="D26" t="s">
        <v>286</v>
      </c>
      <c r="E26" t="str">
        <f>-F25/2+8&amp;" "&amp;-G25/2+8&amp;" "&amp;F25/2-8&amp;" "&amp;G25/2-8</f>
        <v>-22.87 -23.86 22.87 23.86</v>
      </c>
    </row>
    <row r="27" spans="1:9" x14ac:dyDescent="0.25">
      <c r="A27" s="44" t="s">
        <v>284</v>
      </c>
      <c r="B27" t="s">
        <v>160</v>
      </c>
      <c r="C27" t="s">
        <v>10</v>
      </c>
      <c r="D27" t="s">
        <v>287</v>
      </c>
      <c r="E27" t="str">
        <f>-F25/2+18&amp;" "&amp;-G25/2+36&amp;" "&amp;F25/2-36&amp;" "&amp;G25/2-18</f>
        <v>-12.87 4.14 -5.13 13.86</v>
      </c>
    </row>
    <row r="28" spans="1:9" x14ac:dyDescent="0.25">
      <c r="A28" s="44" t="s">
        <v>284</v>
      </c>
      <c r="B28" t="s">
        <v>160</v>
      </c>
      <c r="C28" t="s">
        <v>10</v>
      </c>
      <c r="D28" t="s">
        <v>287</v>
      </c>
      <c r="E28" t="str">
        <f>-F25/2+36&amp;" "&amp;-G25/2+36&amp;" "&amp;F25/2-18&amp;" "&amp;G25/2-18</f>
        <v>5.13 4.14 12.87 13.86</v>
      </c>
    </row>
    <row r="29" spans="1:9" x14ac:dyDescent="0.25">
      <c r="A29" s="44" t="s">
        <v>284</v>
      </c>
      <c r="B29" t="s">
        <v>160</v>
      </c>
      <c r="C29" t="s">
        <v>10</v>
      </c>
      <c r="D29" t="s">
        <v>287</v>
      </c>
      <c r="E29" t="str">
        <f>-F25/2+18&amp;" "&amp;-G25/2+18&amp;" "&amp;F25/2-36&amp;" "&amp;G25/2-36</f>
        <v>-12.87 -13.86 -5.13 -4.14</v>
      </c>
    </row>
    <row r="30" spans="1:9" x14ac:dyDescent="0.25">
      <c r="A30" s="44" t="s">
        <v>284</v>
      </c>
      <c r="B30" t="s">
        <v>160</v>
      </c>
      <c r="C30" t="s">
        <v>10</v>
      </c>
      <c r="D30" t="s">
        <v>287</v>
      </c>
      <c r="E30" t="str">
        <f>-F25/2+36&amp;" "&amp;-G25/2+18&amp;" "&amp;F25/2-18&amp;" "&amp;G25/2-36</f>
        <v>5.13 -13.86 12.87 -4.14</v>
      </c>
    </row>
    <row r="31" spans="1:9" x14ac:dyDescent="0.25">
      <c r="A31" s="44" t="s">
        <v>284</v>
      </c>
      <c r="B31" t="s">
        <v>101</v>
      </c>
      <c r="C31" t="s">
        <v>10</v>
      </c>
      <c r="D31" t="s">
        <v>286</v>
      </c>
      <c r="E31" t="s">
        <v>287</v>
      </c>
      <c r="F31" t="s">
        <v>285</v>
      </c>
    </row>
    <row r="32" spans="1:9" x14ac:dyDescent="0.25">
      <c r="A32" s="44" t="s">
        <v>284</v>
      </c>
      <c r="B32" t="s">
        <v>160</v>
      </c>
      <c r="C32" t="s">
        <v>10</v>
      </c>
      <c r="D32" t="s">
        <v>285</v>
      </c>
      <c r="E32" t="str">
        <f>E26</f>
        <v>-22.87 -23.86 22.87 23.86</v>
      </c>
    </row>
    <row r="34" spans="1:9" s="8" customFormat="1" x14ac:dyDescent="0.25">
      <c r="A34" s="7" t="s">
        <v>38</v>
      </c>
      <c r="B34" s="7" t="s">
        <v>39</v>
      </c>
      <c r="C34" s="7" t="str">
        <f>canon!$B$25</f>
        <v>frmcanon1d4_x22a_lay</v>
      </c>
      <c r="D34" s="7" t="str">
        <f>canon!$A$17&amp;"_blank"</f>
        <v>122200c_d4t6t7_x22n_alm_blank</v>
      </c>
      <c r="E34" s="7" t="s">
        <v>118</v>
      </c>
      <c r="F34" s="12">
        <f>canon!$F$14</f>
        <v>61.74</v>
      </c>
      <c r="G34" s="12">
        <f>canon!$G$14</f>
        <v>63.72</v>
      </c>
      <c r="H34" s="8">
        <v>0</v>
      </c>
      <c r="I34" s="8">
        <v>0</v>
      </c>
    </row>
    <row r="35" spans="1:9" x14ac:dyDescent="0.25">
      <c r="A35" t="s">
        <v>38</v>
      </c>
      <c r="B35" t="s">
        <v>160</v>
      </c>
      <c r="C35" t="s">
        <v>10</v>
      </c>
      <c r="D35" t="s">
        <v>285</v>
      </c>
      <c r="E35" t="str">
        <f>-F34/2 &amp;" "&amp; -G34/2 &amp;" "&amp; F34/2 &amp;" "&amp;G34/2</f>
        <v>-30.87 -31.86 30.87 31.86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5D8A1C84-71AE-4DD3-B83F-B68AFD1BAF8A}"/>
</file>

<file path=customXml/itemProps2.xml><?xml version="1.0" encoding="utf-8"?>
<ds:datastoreItem xmlns:ds="http://schemas.openxmlformats.org/officeDocument/2006/customXml" ds:itemID="{D7514A09-8BD1-428C-9F57-D1962FEF0FBB}"/>
</file>

<file path=customXml/itemProps3.xml><?xml version="1.0" encoding="utf-8"?>
<ds:datastoreItem xmlns:ds="http://schemas.openxmlformats.org/officeDocument/2006/customXml" ds:itemID="{4D4FBA88-6F80-45C6-998D-39D06F6F1E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review_parent</vt:lpstr>
      <vt:lpstr>parents</vt:lpstr>
      <vt:lpstr>dummy_and_beard</vt:lpstr>
      <vt:lpstr>diag_dummy</vt:lpstr>
      <vt:lpstr>tp0fdr</vt:lpstr>
      <vt:lpstr>fdr_dummy</vt:lpstr>
      <vt:lpstr>bkg_masks</vt:lpstr>
      <vt:lpstr>zonal_bkg</vt:lpstr>
      <vt:lpstr>xy4</vt:lpstr>
      <vt:lpstr>pound</vt:lpstr>
      <vt:lpstr>hatch</vt:lpstr>
      <vt:lpstr>swirl_xy4</vt:lpstr>
      <vt:lpstr>swirl_cross</vt:lpstr>
      <vt:lpstr>swirl_hatch</vt:lpstr>
      <vt:lpstr>all_marks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2024-06-27T14:05:54Z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